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OPMI\METODOLOGIAS\CONSULTORIAS\Julissa Sotil FICHA\2018\kari\ULTIMO\OGAJ\"/>
    </mc:Choice>
  </mc:AlternateContent>
  <bookViews>
    <workbookView xWindow="0" yWindow="0" windowWidth="23835" windowHeight="4665" tabRatio="945" firstSheet="1" activeTab="1"/>
  </bookViews>
  <sheets>
    <sheet name="datos" sheetId="3" state="hidden" r:id="rId1"/>
    <sheet name="FICHA ESTANDAR ECOSISTEMA" sheetId="2" r:id="rId2"/>
    <sheet name="CONDICIONES PREVIAS" sheetId="54" r:id="rId3"/>
    <sheet name="TIPO DE ECOSISTEMAS" sheetId="53" r:id="rId4"/>
    <sheet name="ZONAS PRIORIZADAS" sheetId="55" r:id="rId5"/>
    <sheet name="ESPECIFICACION TECNICA" sheetId="9" r:id="rId6"/>
    <sheet name="ESCALA" sheetId="8" r:id="rId7"/>
    <sheet name="REFORESTACION" sheetId="15" r:id="rId8"/>
    <sheet name="REVEGETACIÓN" sheetId="16" r:id="rId9"/>
    <sheet name="INSTALACIÓN DE ÁREAS DE EXCLUSI" sheetId="19" r:id="rId10"/>
    <sheet name="FITORREMEDIACION" sheetId="25" r:id="rId11"/>
    <sheet name="EXTRACCION VEGETACION" sheetId="26" r:id="rId12"/>
    <sheet name="AMUNA" sheetId="27" r:id="rId13"/>
    <sheet name="MAMANTEO" sheetId="29" r:id="rId14"/>
    <sheet name="ZANJAS INFILTRACION" sheetId="28" r:id="rId15"/>
    <sheet name="QOCHAS" sheetId="23" r:id="rId16"/>
    <sheet name="CARCAVAS" sheetId="24" r:id="rId17"/>
    <sheet name="ENRIQUECIMIENTO SUELOS" sheetId="36" r:id="rId18"/>
    <sheet name="TERRAZAS" sheetId="37" r:id="rId19"/>
    <sheet name="CAPAC PRACTICAS FLORA Y FAUNA" sheetId="38" r:id="rId20"/>
    <sheet name="AT PRACTICAS FLORA Y FAUNA" sheetId="39" r:id="rId21"/>
    <sheet name="CAPAC PRACTICAS ADAPT CC" sheetId="40" r:id="rId22"/>
    <sheet name="SENSIBILIZACION ECOSISTEMAS" sheetId="41" r:id="rId23"/>
    <sheet name="INTERCAMBIO EXPERIENCIAS" sheetId="45" r:id="rId24"/>
    <sheet name="CAPAC GESTION ECO" sheetId="46" r:id="rId25"/>
    <sheet name="CAPAC MEDIDAS ACC" sheetId="47" r:id="rId26"/>
    <sheet name="MONITOREO" sheetId="42" r:id="rId27"/>
    <sheet name="GESTIÓN" sheetId="43" r:id="rId28"/>
    <sheet name="HORIZONTE" sheetId="50" r:id="rId29"/>
    <sheet name="COSTOS" sheetId="51" r:id="rId30"/>
    <sheet name="CRONOGRAMA" sheetId="52" r:id="rId31"/>
    <sheet name="OYM" sheetId="12" r:id="rId32"/>
    <sheet name="FLUJO DE COSTOS" sheetId="14" r:id="rId33"/>
    <sheet name="Planteamiento Técnico" sheetId="4" state="hidden" r:id="rId34"/>
  </sheets>
  <externalReferences>
    <externalReference r:id="rId35"/>
  </externalReferences>
  <definedNames>
    <definedName name="_xlnm._FilterDatabase" localSheetId="0" hidden="1">datos!$A$135:$E$160</definedName>
    <definedName name="_xlnm._FilterDatabase" localSheetId="33" hidden="1">'Planteamiento Técnico'!$F$4:$F$162</definedName>
    <definedName name="_ftn1" localSheetId="0">datos!#REF!</definedName>
    <definedName name="_ftn2" localSheetId="0">datos!$G$100</definedName>
    <definedName name="_ftn3" localSheetId="0">datos!$G$101</definedName>
    <definedName name="_ftn4" localSheetId="0">datos!$G$102</definedName>
    <definedName name="_ftn5" localSheetId="0">datos!$G$103</definedName>
    <definedName name="_ftn6" localSheetId="0">datos!$G$105</definedName>
    <definedName name="_ftnref1" localSheetId="0">datos!#REF!</definedName>
    <definedName name="_ftnref2" localSheetId="0">datos!#REF!</definedName>
    <definedName name="_ftnref3" localSheetId="0">datos!$G$69</definedName>
    <definedName name="_ftnref4" localSheetId="0">datos!$G$71</definedName>
    <definedName name="_ftnref5" localSheetId="0">datos!$G$72</definedName>
    <definedName name="_ftnref6" localSheetId="0">datos!$G$94</definedName>
    <definedName name="_Toc469145931" localSheetId="3">'TIPO DE ECOSISTEMAS'!$C$2</definedName>
    <definedName name="_Toc469145933" localSheetId="3">'TIPO DE ECOSISTEMAS'!$C$18</definedName>
    <definedName name="_Toc469145934" localSheetId="3">'TIPO DE ECOSISTEMAS'!$C$37</definedName>
    <definedName name="_Toc469145936" localSheetId="3">'TIPO DE ECOSISTEMAS'!$C$55</definedName>
    <definedName name="_Toc469145937" localSheetId="3">'TIPO DE ECOSISTEMAS'!$C$70</definedName>
    <definedName name="_Toc469145939" localSheetId="3">'TIPO DE ECOSISTEMAS'!$C$87</definedName>
    <definedName name="_Toc469145940" localSheetId="3">'TIPO DE ECOSISTEMAS'!$C$105</definedName>
    <definedName name="_Toc469145941" localSheetId="3">'TIPO DE ECOSISTEMAS'!$C$121</definedName>
    <definedName name="_Toc469145942" localSheetId="3">'TIPO DE ECOSISTEMAS'!$C$138</definedName>
    <definedName name="_Toc469145943" localSheetId="3">'TIPO DE ECOSISTEMAS'!$C$156</definedName>
    <definedName name="_Toc501679922" localSheetId="7">REFORESTACION!$A$17</definedName>
    <definedName name="_Toc501679923" localSheetId="7">REFORESTACION!$A$22</definedName>
    <definedName name="ACCION1.1">datos!$C$136</definedName>
    <definedName name="ACCION1.2">datos!$C$137</definedName>
    <definedName name="ACCION1.3">datos!$C$138</definedName>
    <definedName name="ACCION2.1">datos!$C$139</definedName>
    <definedName name="ACCION2.2">datos!$C$140</definedName>
    <definedName name="ACCION2.3">datos!$C$141</definedName>
    <definedName name="ACCION2.4">datos!$C$142</definedName>
    <definedName name="ACCION2.5">datos!$C$143</definedName>
    <definedName name="ACCION2.6">datos!$C$144</definedName>
    <definedName name="ACCION3.1">datos!$C$145</definedName>
    <definedName name="ACCION3.2">datos!$C$146</definedName>
    <definedName name="ACCION3.3">datos!$C$147</definedName>
    <definedName name="ACCION4.1">datos!$C$148</definedName>
    <definedName name="ACCION4.2">datos!$C$149</definedName>
    <definedName name="ACCION4.3">datos!$C$150</definedName>
    <definedName name="ACCION4.4">datos!$C$151</definedName>
    <definedName name="ACCION5.1">datos!$C$152</definedName>
    <definedName name="ACCION5.2">datos!$C$153</definedName>
    <definedName name="ACCION5.3">datos!$C$154</definedName>
    <definedName name="ACCION5.4">datos!$C$155</definedName>
    <definedName name="ACCION5.5">datos!$C$156</definedName>
    <definedName name="ACCION6.1">datos!$C$157</definedName>
    <definedName name="ACCION6.2">datos!$C$158</definedName>
    <definedName name="ACCION6.3">datos!$C$159</definedName>
    <definedName name="ACCION6.4">datos!$C$160</definedName>
    <definedName name="ACTIVIDAD1.1">datos!#REF!</definedName>
    <definedName name="ADAPTACIÓN_AL_RÉGIMEN_DE_PRECIPITACIONES">datos!#REF!</definedName>
    <definedName name="ADAPTACIÓN_AL_RÉGIMEN_DE_PRECIPITACIONES." localSheetId="16">[1]datos!#REF!</definedName>
    <definedName name="ADAPTACIÓN_AL_RÉGIMEN_DE_PRECIPITACIONES." localSheetId="9">[1]datos!#REF!</definedName>
    <definedName name="ADAPTACIÓN_AL_RÉGIMEN_DE_PRECIPITACIONES." localSheetId="15">[1]datos!#REF!</definedName>
    <definedName name="ADAPTACIÓN_AL_RÉGIMEN_DE_PRECIPITACIONES." localSheetId="7">[1]datos!#REF!</definedName>
    <definedName name="ADAPTACIÓN_AL_RÉGIMEN_DE_PRECIPITACIONES." localSheetId="8">[1]datos!#REF!</definedName>
    <definedName name="ADAPTACIÓN_AL_RÉGIMEN_DE_PRECIPITACIONES.">datos!#REF!</definedName>
    <definedName name="ADECUADA_CAPACITACIÓN_Y_ASISTENCIA_TÉCNICA_DE_LA_POBLACIÓN_PARA_EL_APROVECHAMIENTO_SOSTENIBLE_DE_LOS_ECOSISTEMAS_ALTOANDINOS_RURALES" localSheetId="16">[1]datos!#REF!</definedName>
    <definedName name="ADECUADA_CAPACITACIÓN_Y_ASISTENCIA_TÉCNICA_DE_LA_POBLACIÓN_PARA_EL_APROVECHAMIENTO_SOSTENIBLE_DE_LOS_ECOSISTEMAS_ALTOANDINOS_RURALES" localSheetId="9">[1]datos!#REF!</definedName>
    <definedName name="ADECUADA_CAPACITACIÓN_Y_ASISTENCIA_TÉCNICA_DE_LA_POBLACIÓN_PARA_EL_APROVECHAMIENTO_SOSTENIBLE_DE_LOS_ECOSISTEMAS_ALTOANDINOS_RURALES" localSheetId="15">[1]datos!#REF!</definedName>
    <definedName name="ADECUADA_CAPACITACIÓN_Y_ASISTENCIA_TÉCNICA_DE_LA_POBLACIÓN_PARA_EL_APROVECHAMIENTO_SOSTENIBLE_DE_LOS_ECOSISTEMAS_ALTOANDINOS_RURALES" localSheetId="7">[1]datos!#REF!</definedName>
    <definedName name="ADECUADA_CAPACITACIÓN_Y_ASISTENCIA_TÉCNICA_DE_LA_POBLACIÓN_PARA_EL_APROVECHAMIENTO_SOSTENIBLE_DE_LOS_ECOSISTEMAS_ALTOANDINOS_RURALES" localSheetId="8">[1]datos!#REF!</definedName>
    <definedName name="ADECUADA_CAPACITACIÓN_Y_ASISTENCIA_TÉCNICA_DE_LA_POBLACIÓN_PARA_EL_APROVECHAMIENTO_SOSTENIBLE_DE_LOS_ECOSISTEMAS_ALTOANDINOS_RURALES">datos!#REF!</definedName>
    <definedName name="ADECUADA_CAPACITACIÓN_Y_ASISTENCIA_TÉCNICA_DE_LA_POBLACIÓN_PARA_EL_APROVECHAMIENTO_SOSTENIBLE_DE_LOS_ECOSISTEMAS_ANDINOS_RURALES">datos!#REF!</definedName>
    <definedName name="ADECUADA_EDUCACIÓN_AMBIENTAL_EN_CENTROS_EDUCATIVOS_PÚBLICOS_O_PRIVADOS">datos!#REF!</definedName>
    <definedName name="ADECUADA_ORGANIZACIÓN_Y_MANEJO_DE_CONFLICTOS_EN_LA_POBLACIÓN_DEL_ÁREA_DE_INFLUENCIA_DE_LOS_ECOSISTEMAS_ALTOANDINOS_RURALES." localSheetId="16">[1]datos!#REF!</definedName>
    <definedName name="ADECUADA_ORGANIZACIÓN_Y_MANEJO_DE_CONFLICTOS_EN_LA_POBLACIÓN_DEL_ÁREA_DE_INFLUENCIA_DE_LOS_ECOSISTEMAS_ALTOANDINOS_RURALES." localSheetId="9">[1]datos!#REF!</definedName>
    <definedName name="ADECUADA_ORGANIZACIÓN_Y_MANEJO_DE_CONFLICTOS_EN_LA_POBLACIÓN_DEL_ÁREA_DE_INFLUENCIA_DE_LOS_ECOSISTEMAS_ALTOANDINOS_RURALES." localSheetId="15">[1]datos!#REF!</definedName>
    <definedName name="ADECUADA_ORGANIZACIÓN_Y_MANEJO_DE_CONFLICTOS_EN_LA_POBLACIÓN_DEL_ÁREA_DE_INFLUENCIA_DE_LOS_ECOSISTEMAS_ALTOANDINOS_RURALES." localSheetId="7">[1]datos!#REF!</definedName>
    <definedName name="ADECUADA_ORGANIZACIÓN_Y_MANEJO_DE_CONFLICTOS_EN_LA_POBLACIÓN_DEL_ÁREA_DE_INFLUENCIA_DE_LOS_ECOSISTEMAS_ALTOANDINOS_RURALES." localSheetId="8">[1]datos!#REF!</definedName>
    <definedName name="ADECUADA_ORGANIZACIÓN_Y_MANEJO_DE_CONFLICTOS_EN_LA_POBLACIÓN_DEL_ÁREA_DE_INFLUENCIA_DE_LOS_ECOSISTEMAS_ALTOANDINOS_RURALES.">datos!#REF!</definedName>
    <definedName name="ADECUADA_ORGANIZACIÓN_Y_MANEJO_DE_CONFLICTOS_EN_LA_POBLACIÓN_DEL_ÁREA_DE_INFLUENCIA_DE_LOS_ECOSISTEMAS_ANDINOS_RURALES.">datos!#REF!</definedName>
    <definedName name="ADECUADA_SENSIBILIZACIÓN_Y_DIFUSIÓN_ENTORNO_A_LOS_ECOSISTEMAS_ALTOANDINOS_RURALES." localSheetId="16">[1]datos!#REF!</definedName>
    <definedName name="ADECUADA_SENSIBILIZACIÓN_Y_DIFUSIÓN_ENTORNO_A_LOS_ECOSISTEMAS_ALTOANDINOS_RURALES." localSheetId="9">[1]datos!#REF!</definedName>
    <definedName name="ADECUADA_SENSIBILIZACIÓN_Y_DIFUSIÓN_ENTORNO_A_LOS_ECOSISTEMAS_ALTOANDINOS_RURALES." localSheetId="15">[1]datos!#REF!</definedName>
    <definedName name="ADECUADA_SENSIBILIZACIÓN_Y_DIFUSIÓN_ENTORNO_A_LOS_ECOSISTEMAS_ALTOANDINOS_RURALES." localSheetId="7">[1]datos!#REF!</definedName>
    <definedName name="ADECUADA_SENSIBILIZACIÓN_Y_DIFUSIÓN_ENTORNO_A_LOS_ECOSISTEMAS_ALTOANDINOS_RURALES." localSheetId="8">[1]datos!#REF!</definedName>
    <definedName name="ADECUADA_SENSIBILIZACIÓN_Y_DIFUSIÓN_ENTORNO_A_LOS_ECOSISTEMAS_ALTOANDINOS_RURALES.">datos!#REF!</definedName>
    <definedName name="ADECUADA_SENSIBILIZACIÓN_Y_DIFUSIÓN_ENTORNO_A_LOS_ECOSISTEMAS_ANDINOS_RURALES">datos!#REF!</definedName>
    <definedName name="ADECUADA_SENSIBILIZACIÓN_Y_DIFUSIÓN_ENTORNO_A_LOS_ECOSISTEMAS_ANDINOS_RURALES.">datos!#REF!</definedName>
    <definedName name="ADECUADAS_PRÁCTICAS_DE_MANEJO_DE_LOS_ECOSISTEMAS_ALTOANDINOS_RURALES" localSheetId="16">[1]datos!#REF!</definedName>
    <definedName name="ADECUADAS_PRÁCTICAS_DE_MANEJO_DE_LOS_ECOSISTEMAS_ALTOANDINOS_RURALES" localSheetId="9">[1]datos!#REF!</definedName>
    <definedName name="ADECUADAS_PRÁCTICAS_DE_MANEJO_DE_LOS_ECOSISTEMAS_ALTOANDINOS_RURALES" localSheetId="15">[1]datos!#REF!</definedName>
    <definedName name="ADECUADAS_PRÁCTICAS_DE_MANEJO_DE_LOS_ECOSISTEMAS_ALTOANDINOS_RURALES" localSheetId="7">[1]datos!#REF!</definedName>
    <definedName name="ADECUADAS_PRÁCTICAS_DE_MANEJO_DE_LOS_ECOSISTEMAS_ALTOANDINOS_RURALES" localSheetId="8">[1]datos!#REF!</definedName>
    <definedName name="ADECUADAS_PRÁCTICAS_DE_MANEJO_DE_LOS_ECOSISTEMAS_ALTOANDINOS_RURALES">datos!#REF!</definedName>
    <definedName name="ADECUADAS_PRÁCTICAS_DE_MANEJO_DE_LOS_ECOSISTEMAS_ANDINOS_RURALES">datos!#REF!</definedName>
    <definedName name="ADECUADO_CONOCIMIENTO_SOBRE_LOS_ECOSISTEMAS_ALTOANDINO_RURAL_Y_SUS_FACTORES_DE_PRODUCCIÓN." localSheetId="16">[1]datos!#REF!</definedName>
    <definedName name="ADECUADO_CONOCIMIENTO_SOBRE_LOS_ECOSISTEMAS_ALTOANDINO_RURAL_Y_SUS_FACTORES_DE_PRODUCCIÓN." localSheetId="9">[1]datos!#REF!</definedName>
    <definedName name="ADECUADO_CONOCIMIENTO_SOBRE_LOS_ECOSISTEMAS_ALTOANDINO_RURAL_Y_SUS_FACTORES_DE_PRODUCCIÓN." localSheetId="15">[1]datos!#REF!</definedName>
    <definedName name="ADECUADO_CONOCIMIENTO_SOBRE_LOS_ECOSISTEMAS_ALTOANDINO_RURAL_Y_SUS_FACTORES_DE_PRODUCCIÓN." localSheetId="7">[1]datos!#REF!</definedName>
    <definedName name="ADECUADO_CONOCIMIENTO_SOBRE_LOS_ECOSISTEMAS_ALTOANDINO_RURAL_Y_SUS_FACTORES_DE_PRODUCCIÓN." localSheetId="8">[1]datos!#REF!</definedName>
    <definedName name="ADECUADO_CONOCIMIENTO_SOBRE_LOS_ECOSISTEMAS_ALTOANDINO_RURAL_Y_SUS_FACTORES_DE_PRODUCCIÓN.">datos!#REF!</definedName>
    <definedName name="ADECUADO_CONOCIMIENTO_SOBRE_LOS_ECOSISTEMAS_ANDINO_RURAL_Y_SUS_FACTORES_DE_PRODUCCIÓN." localSheetId="16">[1]datos!#REF!</definedName>
    <definedName name="ADECUADO_CONOCIMIENTO_SOBRE_LOS_ECOSISTEMAS_ANDINO_RURAL_Y_SUS_FACTORES_DE_PRODUCCIÓN." localSheetId="9">[1]datos!#REF!</definedName>
    <definedName name="ADECUADO_CONOCIMIENTO_SOBRE_LOS_ECOSISTEMAS_ANDINO_RURAL_Y_SUS_FACTORES_DE_PRODUCCIÓN." localSheetId="15">[1]datos!#REF!</definedName>
    <definedName name="ADECUADO_CONOCIMIENTO_SOBRE_LOS_ECOSISTEMAS_ANDINO_RURAL_Y_SUS_FACTORES_DE_PRODUCCIÓN." localSheetId="7">[1]datos!#REF!</definedName>
    <definedName name="ADECUADO_CONOCIMIENTO_SOBRE_LOS_ECOSISTEMAS_ANDINO_RURAL_Y_SUS_FACTORES_DE_PRODUCCIÓN." localSheetId="8">[1]datos!#REF!</definedName>
    <definedName name="ADECUADO_CONOCIMIENTO_SOBRE_LOS_ECOSISTEMAS_ANDINO_RURAL_Y_SUS_FACTORES_DE_PRODUCCIÓN.">datos!#REF!</definedName>
    <definedName name="ADECUADO_NIVEL_DE_PERMEABILIDAD_DEL_SUELO" localSheetId="16">[1]datos!#REF!</definedName>
    <definedName name="ADECUADO_NIVEL_DE_PERMEABILIDAD_DEL_SUELO" localSheetId="9">[1]datos!#REF!</definedName>
    <definedName name="ADECUADO_NIVEL_DE_PERMEABILIDAD_DEL_SUELO" localSheetId="15">[1]datos!#REF!</definedName>
    <definedName name="ADECUADO_NIVEL_DE_PERMEABILIDAD_DEL_SUELO" localSheetId="7">[1]datos!#REF!</definedName>
    <definedName name="ADECUADO_NIVEL_DE_PERMEABILIDAD_DEL_SUELO" localSheetId="8">[1]datos!#REF!</definedName>
    <definedName name="ADECUADO_NIVEL_DE_PERMEABILIDAD_DEL_SUELO">datos!#REF!</definedName>
    <definedName name="ADECUADO_NIVEL_DE_POBLACIÓN_NATIVA_DE_ESPECIES_DE_FAUNA" localSheetId="16">[1]datos!#REF!</definedName>
    <definedName name="ADECUADO_NIVEL_DE_POBLACIÓN_NATIVA_DE_ESPECIES_DE_FAUNA" localSheetId="9">[1]datos!#REF!</definedName>
    <definedName name="ADECUADO_NIVEL_DE_POBLACIÓN_NATIVA_DE_ESPECIES_DE_FAUNA" localSheetId="15">[1]datos!#REF!</definedName>
    <definedName name="ADECUADO_NIVEL_DE_POBLACIÓN_NATIVA_DE_ESPECIES_DE_FAUNA" localSheetId="7">[1]datos!#REF!</definedName>
    <definedName name="ADECUADO_NIVEL_DE_POBLACIÓN_NATIVA_DE_ESPECIES_DE_FAUNA" localSheetId="8">[1]datos!#REF!</definedName>
    <definedName name="ADECUADO_NIVEL_DE_POBLACIÓN_NATIVA_DE_ESPECIES_DE_FAUNA">datos!#REF!</definedName>
    <definedName name="ADECUADO_PH_DEL_SUELO" localSheetId="16">[1]datos!#REF!</definedName>
    <definedName name="ADECUADO_PH_DEL_SUELO" localSheetId="9">[1]datos!#REF!</definedName>
    <definedName name="ADECUADO_PH_DEL_SUELO" localSheetId="15">[1]datos!#REF!</definedName>
    <definedName name="ADECUADO_PH_DEL_SUELO" localSheetId="7">[1]datos!#REF!</definedName>
    <definedName name="ADECUADO_PH_DEL_SUELO" localSheetId="8">[1]datos!#REF!</definedName>
    <definedName name="ADECUADO_PH_DEL_SUELO">datos!#REF!</definedName>
    <definedName name="ADECUADO_PROCESAMIENTO_DE_INFORMACION_SOBRE_LOS_ECOSISTEMAS_ANDINO_RURAL_Y_SUS_FACTORES_DE_PRODUCCIÓN.">datos!#REF!</definedName>
    <definedName name="ADECUADO_SISTEMA_DE_MONITOREO_Y_SEGUIMIENTO_DE_INDICADORES_DE_GESTIÓN_DE_LOS_ECOSISTEMAS_ALTOANDINO_RURAL" localSheetId="16">[1]datos!#REF!</definedName>
    <definedName name="ADECUADO_SISTEMA_DE_MONITOREO_Y_SEGUIMIENTO_DE_INDICADORES_DE_GESTIÓN_DE_LOS_ECOSISTEMAS_ALTOANDINO_RURAL" localSheetId="9">[1]datos!#REF!</definedName>
    <definedName name="ADECUADO_SISTEMA_DE_MONITOREO_Y_SEGUIMIENTO_DE_INDICADORES_DE_GESTIÓN_DE_LOS_ECOSISTEMAS_ALTOANDINO_RURAL" localSheetId="15">[1]datos!#REF!</definedName>
    <definedName name="ADECUADO_SISTEMA_DE_MONITOREO_Y_SEGUIMIENTO_DE_INDICADORES_DE_GESTIÓN_DE_LOS_ECOSISTEMAS_ALTOANDINO_RURAL" localSheetId="7">[1]datos!#REF!</definedName>
    <definedName name="ADECUADO_SISTEMA_DE_MONITOREO_Y_SEGUIMIENTO_DE_INDICADORES_DE_GESTIÓN_DE_LOS_ECOSISTEMAS_ALTOANDINO_RURAL" localSheetId="8">[1]datos!#REF!</definedName>
    <definedName name="ADECUADO_SISTEMA_DE_MONITOREO_Y_SEGUIMIENTO_DE_INDICADORES_DE_GESTIÓN_DE_LOS_ECOSISTEMAS_ALTOANDINO_RURAL">datos!#REF!</definedName>
    <definedName name="ADECUADO_SISTEMA_DE_MONITOREO_Y_SEGUIMIENTO_DE_INDICADORES_DE_GESTIÓN_DE_LOS_ECOSISTEMAS_ANDINO_RURAL">datos!#REF!</definedName>
    <definedName name="AFIANZAMIENTO_DE_LADERAS">datos!#REF!</definedName>
    <definedName name="AGROFORESTERÍA">datos!#REF!</definedName>
    <definedName name="ALTA_VARIABILIDAD_EN_LA_DISPONIBILIDAD_DEL_AGUA">datos!#REF!</definedName>
    <definedName name="ALTERACIÓN_0_PERTURBACIÓN_DE_LA_POBLACIÓN_NATIVA_DE_ESPECIES">datos!#REF!</definedName>
    <definedName name="ALTERACIÓN_O_PERTURBACIÓN_DEL_RECURSO_FLORA">datos!#REF!</definedName>
    <definedName name="ALTO_GRADO_DE_PRESENCIA_DE_SEDIMENTOS_EN_EL_AGUA_QUE_DISPONE_EL_ECOSISTEMA">datos!#REF!</definedName>
    <definedName name="ALTO_NIVEL_DE_CONTAMINACIÓN_DEL_AGUA_QUE_DISPONE_EL_ECOSISTEMA">datos!#REF!</definedName>
    <definedName name="ANEXO" localSheetId="16">[1]ANEXOS!$B$5:$B$20</definedName>
    <definedName name="ANEXO" localSheetId="9">[1]ANEXOS!$B$5:$B$20</definedName>
    <definedName name="ANEXO" localSheetId="15">[1]ANEXOS!$B$5:$B$20</definedName>
    <definedName name="ANEXO" localSheetId="7">[1]ANEXOS!$B$5:$B$20</definedName>
    <definedName name="ANEXO" localSheetId="8">[1]ANEXOS!$B$5:$B$20</definedName>
    <definedName name="ANEXO">#REF!</definedName>
    <definedName name="APOTRERAMIENTO_PARA_UN_MEJOR_MANEJO_DEL_ECOSISTEMA">datos!#REF!</definedName>
    <definedName name="_xlnm.Print_Area" localSheetId="12">AMUNA!$A$1:$Y$95</definedName>
    <definedName name="_xlnm.Print_Area" localSheetId="1">'FICHA ESTANDAR ECOSISTEMA'!$B$2:$X$615</definedName>
    <definedName name="_xlnm.Print_Area" localSheetId="10">FITORREMEDIACION!$A$1:$U$156</definedName>
    <definedName name="_xlnm.Print_Area" localSheetId="9">'INSTALACIÓN DE ÁREAS DE EXCLUSI'!$A$1:$T$134</definedName>
    <definedName name="ASISTENCIA_TÉCNICA_CON_EL_USO_DE_GUÍAS_METODOLÓGICAS_EN_GESTIÓN_ADAPTATIVA_Y_DE_RIESGOS_EN_UN_CONTEXTO_DE_CAMBIO_CLIMÁTICO_PARA_LA_GESTIÓN_DEL_ECOSISTEMA">datos!#REF!</definedName>
    <definedName name="ASISTENCIA_TÉCNICA_CON_EL_USO_DE_GUÍAS_METODOLÓGICAS_PARA_LA_GESTIÓN_DEL_ECOSISTEMA">datos!#REF!</definedName>
    <definedName name="ASISTENCIA_TÉCNICA_EN_APROVECHAMIENTO_DE_ESPECIES_NO_MADERABLES">datos!#REF!</definedName>
    <definedName name="ASISTENCIA_TÉCNICA_EN_APROVECHAMIENTO_DE_FLORA_Y_FAUNA_DEL_ECOSISTEMA">datos!#REF!</definedName>
    <definedName name="ASISTENCIA_TÉCNICA_EN_BUENAS_PRÁCTICAS_EN_EL_MANEJO_DE_FLORA_Y_FAUNA.">datos!#REF!</definedName>
    <definedName name="ASISTENCIA_TÉCNICA_EN_BUENAS_PRÁCTICAS_PARA_LA_ADAPTACIÓN_AL_CAMBIO_CLIMÁTICO_Y_GESTIÓN_DE_RIESGOS">datos!#REF!</definedName>
    <definedName name="ASISTENCIA_TÉCNICA_EN_MANEJO_DE_PASTOS">datos!#REF!</definedName>
    <definedName name="ASISTENCIA_TÉCNICA_PARA_EL_MONITOREO_Y_SEGUIMIENTO_DE_LOS_ECOSISTEMAS">datos!#REF!</definedName>
    <definedName name="AUTORIDADES_Y_POBLADORES_CON_ADECUADAS_CAPACIDADES_TÉCNICAS_PARA_LA_GESTIÓN_DEL_ECOSISTEMA_ALTOANDINO_RURAL" localSheetId="16">[1]datos!#REF!</definedName>
    <definedName name="AUTORIDADES_Y_POBLADORES_CON_ADECUADAS_CAPACIDADES_TÉCNICAS_PARA_LA_GESTIÓN_DEL_ECOSISTEMA_ALTOANDINO_RURAL" localSheetId="9">[1]datos!#REF!</definedName>
    <definedName name="AUTORIDADES_Y_POBLADORES_CON_ADECUADAS_CAPACIDADES_TÉCNICAS_PARA_LA_GESTIÓN_DEL_ECOSISTEMA_ALTOANDINO_RURAL" localSheetId="15">[1]datos!#REF!</definedName>
    <definedName name="AUTORIDADES_Y_POBLADORES_CON_ADECUADAS_CAPACIDADES_TÉCNICAS_PARA_LA_GESTIÓN_DEL_ECOSISTEMA_ALTOANDINO_RURAL" localSheetId="7">[1]datos!#REF!</definedName>
    <definedName name="AUTORIDADES_Y_POBLADORES_CON_ADECUADAS_CAPACIDADES_TÉCNICAS_PARA_LA_GESTIÓN_DEL_ECOSISTEMA_ALTOANDINO_RURAL" localSheetId="8">[1]datos!#REF!</definedName>
    <definedName name="AUTORIDADES_Y_POBLADORES_CON_ADECUADAS_CAPACIDADES_TÉCNICAS_PARA_LA_GESTIÓN_DEL_ECOSISTEMA_ALTOANDINO_RURAL">datos!#REF!</definedName>
    <definedName name="AUTORIDADES_Y_POBLADORES_CON_ADECUADAS_CAPACIDADES_TÉCNICAS_PARA_LA_GESTIÓN_DEL_ECOSISTEMA_ANDINO_RURAL" localSheetId="16">[1]datos!#REF!</definedName>
    <definedName name="AUTORIDADES_Y_POBLADORES_CON_ADECUADAS_CAPACIDADES_TÉCNICAS_PARA_LA_GESTIÓN_DEL_ECOSISTEMA_ANDINO_RURAL" localSheetId="9">[1]datos!#REF!</definedName>
    <definedName name="AUTORIDADES_Y_POBLADORES_CON_ADECUADAS_CAPACIDADES_TÉCNICAS_PARA_LA_GESTIÓN_DEL_ECOSISTEMA_ANDINO_RURAL" localSheetId="15">[1]datos!#REF!</definedName>
    <definedName name="AUTORIDADES_Y_POBLADORES_CON_ADECUADAS_CAPACIDADES_TÉCNICAS_PARA_LA_GESTIÓN_DEL_ECOSISTEMA_ANDINO_RURAL" localSheetId="7">[1]datos!#REF!</definedName>
    <definedName name="AUTORIDADES_Y_POBLADORES_CON_ADECUADAS_CAPACIDADES_TÉCNICAS_PARA_LA_GESTIÓN_DEL_ECOSISTEMA_ANDINO_RURAL" localSheetId="8">[1]datos!#REF!</definedName>
    <definedName name="AUTORIDADES_Y_POBLADORES_CON_ADECUADAS_CAPACIDADES_TÉCNICAS_PARA_LA_GESTIÓN_DEL_ECOSISTEMA_ANDINO_RURAL">datos!#REF!</definedName>
    <definedName name="BIOREMEDACIÓN_DE__AGUA">datos!#REF!</definedName>
    <definedName name="BIOREMEDACIÓN_DE_AGUA">datos!$D$169:$D$177</definedName>
    <definedName name="CANALES_DE_ADUCCIÓN_Y_U_OTRAS_MEDIDAS_QUE_RETIENEN_Y_REDIRIGEN_LAS_AGUAS_PRECIPITADAS_AL_ECOSISTEMA">datos!#REF!</definedName>
    <definedName name="CAPACITACIÓN_A_COMUNIDADES_Y_ORGANIZACIONES_LOCALES_PARA_LA_IMPLEMENTACIÓN_DE_ACCIONES_DE_ADAPTACIÓN_Y_REDUCCIÓN_DE_RIESGOS_EN_LOS_ECOSISTEMAS_Y_SUS_COMPONENTES">datos!#REF!</definedName>
    <definedName name="CAPACITACIÓN_A_COMUNIDADES_Y_ORGANIZACIONES_LOCALES_PARA_LA_RECUPERACIÓN_DEL_COMPONENTE_AGUA">datos!#REF!</definedName>
    <definedName name="CAPACITACIÓN_A_COMUNIDADES_Y_ORGANIZACIONES_LOCALES_PARA_LA_RECUPERACIÓN_DEL_COMPONENTE_FAUNA">datos!#REF!</definedName>
    <definedName name="CAPACITACIÓN_A_COMUNIDADES_Y_ORGANIZACIONES_LOCALES_PARA_LA_RECUPERACIÓN_DEL_COMPONENTE_FLORA">datos!#REF!</definedName>
    <definedName name="CAPACITACIÓN_A_COMUNIDADES_Y_ORGANIZACIONES_LOCALES_PARA_LA_RECUPERACIÓN_DEL_COMPONENTE_SUELO">datos!#REF!</definedName>
    <definedName name="CAPACITACIÓN_A_FUNCIONARIOS_PÚBLICOS_SOBRE_GESTIÓN_DE_LOS_ECOSISTEMAS.">datos!#REF!</definedName>
    <definedName name="CAPACITACIÓN_A_FUNCIONARIOS_PÚBLICOS_SOBRE_LA_GESTIÓN_DEL_RIESGO_EN_UN_CONTEXTO_DE_CAMBIO_CLIMÁTICO_EN_LA_GESTIÓN_DE_LOS_ECOSISTEMAS">datos!#REF!</definedName>
    <definedName name="CAPACITACIÓN_CON_EL_USO_DE_GUÍAS_METODOLÓGICA_PARA_LA_GESTIÓN_DEL_ECOSISTEMA">datos!#REF!</definedName>
    <definedName name="CAPACITACIÓN_DE_PROMOTORES_AMBIENTALES_PARA_EL_MONITOREO_Y_SEGUIMIENTO_AMBIENTAL">datos!#REF!</definedName>
    <definedName name="CAPACITACIÓN_EN_BUENAS_PRÁCTICAS_EN_EL_MANEJO_DE_LA_FLORA_Y_FAUNA">datos!#REF!</definedName>
    <definedName name="CAPACITACIÓN_EN_EL_APROVECHAMIENTO_DE_FLORA_Y_FAUNA">datos!#REF!</definedName>
    <definedName name="CAPACITACIÓN_EN_HERRAMIENTAS_DE_MONITOREO_Y_SEGUIMIENTO_DE_LOS_ECOSISTEMAS">datos!#REF!</definedName>
    <definedName name="CAPACITACIÓN_EN_INSTRUMENTOS_DE_INFORMACIÓN_SOBRE_LOS_ECOSISTEMAS">datos!#REF!</definedName>
    <definedName name="CAPACITACIÓN_PARA_LA_GESTIÓN_ADAPTATIVA_PARA_EL_APROVECHAMIENTO_SOSTENIBLE_DE_LA_FLORA_Y_FAUNA">datos!#REF!</definedName>
    <definedName name="CAUSA_DIRECTA_1">datos!$B$50</definedName>
    <definedName name="CAUSA_DIRECTA_2.1">datos!$B$52</definedName>
    <definedName name="CAUSA_DIRECTA_2.2">datos!$B$54</definedName>
    <definedName name="CAUSA_DIRECTA_2.3">datos!$B$56</definedName>
    <definedName name="CAUSA_DIRECTA_3.1">datos!$B$58</definedName>
    <definedName name="CAUSA_DIRECTA_3.2">datos!$B$60</definedName>
    <definedName name="CENTROS_DE_RESCATE">datos!#REF!</definedName>
    <definedName name="CLAUSURA_TEMPORAL_DE_ÁREAS_DE_PASTOREO_CON_CERCOS_DE_PROTECCIÓN">datos!#REF!</definedName>
    <definedName name="CONDICION_FINAL">'FICHA ESTANDAR ECOSISTEMA'!$B$118:$E$120</definedName>
    <definedName name="CONFORMACIÓN_DE_BRIGADAS_ECOLÓGICAS_EN_INSTITUCIONES_EDUCATIVAS">datos!#REF!</definedName>
    <definedName name="CONSTRUCCION_DE_ACEQUIAS_DE_INTERCEPTACION">datos!$G$169:$G$173</definedName>
    <definedName name="CONSTRUCCION_DE_AMUNAS">datos!$I$169:$I$173</definedName>
    <definedName name="CONSTRUCCION_DE_ATRAPA_NIEBLAS_O_ATRAPA_LLUVIAS">datos!$H$169:$H$173</definedName>
    <definedName name="CONSTRUCCION_DE_CANALES_DE_MAMANTEO">datos!$J$169:$J$173</definedName>
    <definedName name="CONSTRUCCION_DE_QOCHAS_O_REPRESAS_RUSTICAS">datos!$K$169:$K$177</definedName>
    <definedName name="CONSTRUCCION_DE_ZANJAS_DE_INFILTRACION">datos!$L$169:$L$173</definedName>
    <definedName name="CONTROL_DE_LA_AMPLIACIÓN_DE_LA_FRONTERA_AGRÍCOLA" localSheetId="16">[1]datos!#REF!</definedName>
    <definedName name="CONTROL_DE_LA_AMPLIACIÓN_DE_LA_FRONTERA_AGRÍCOLA" localSheetId="9">[1]datos!#REF!</definedName>
    <definedName name="CONTROL_DE_LA_AMPLIACIÓN_DE_LA_FRONTERA_AGRÍCOLA" localSheetId="15">[1]datos!#REF!</definedName>
    <definedName name="CONTROL_DE_LA_AMPLIACIÓN_DE_LA_FRONTERA_AGRÍCOLA" localSheetId="7">[1]datos!#REF!</definedName>
    <definedName name="CONTROL_DE_LA_AMPLIACIÓN_DE_LA_FRONTERA_AGRÍCOLA" localSheetId="8">[1]datos!#REF!</definedName>
    <definedName name="CONTROL_DE_LA_AMPLIACIÓN_DE_LA_FRONTERA_AGRÍCOLA">datos!#REF!</definedName>
    <definedName name="CONTROL_DE_LA_EXTRACCIÓN_DE_LA_VEGETACIÓN_CON_FINES_DE_COMBUSTIBLE_O_MUSGO" localSheetId="16">[1]datos!#REF!</definedName>
    <definedName name="CONTROL_DE_LA_EXTRACCIÓN_DE_LA_VEGETACIÓN_CON_FINES_DE_COMBUSTIBLE_O_MUSGO" localSheetId="9">[1]datos!#REF!</definedName>
    <definedName name="CONTROL_DE_LA_EXTRACCIÓN_DE_LA_VEGETACIÓN_CON_FINES_DE_COMBUSTIBLE_O_MUSGO" localSheetId="15">[1]datos!#REF!</definedName>
    <definedName name="CONTROL_DE_LA_EXTRACCIÓN_DE_LA_VEGETACIÓN_CON_FINES_DE_COMBUSTIBLE_O_MUSGO" localSheetId="7">[1]datos!#REF!</definedName>
    <definedName name="CONTROL_DE_LA_EXTRACCIÓN_DE_LA_VEGETACIÓN_CON_FINES_DE_COMBUSTIBLE_O_MUSGO" localSheetId="8">[1]datos!#REF!</definedName>
    <definedName name="CONTROL_DE_LA_EXTRACCIÓN_DE_LA_VEGETACIÓN_CON_FINES_DE_COMBUSTIBLE_O_MUSGO">datos!#REF!</definedName>
    <definedName name="CONTROL_DE_PLANTAS_INVASORAS">datos!$N$169:$N$171</definedName>
    <definedName name="CONTROL_DE_PLANTAS_INVASORAS_SUELOS">datos!#REF!</definedName>
    <definedName name="CONTROL_PARA_LA_REDUCCIÓN_DE_LA_QUEMA_DE_PASTIZALES" localSheetId="16">[1]datos!#REF!</definedName>
    <definedName name="CONTROL_PARA_LA_REDUCCIÓN_DE_LA_QUEMA_DE_PASTIZALES" localSheetId="9">[1]datos!#REF!</definedName>
    <definedName name="CONTROL_PARA_LA_REDUCCIÓN_DE_LA_QUEMA_DE_PASTIZALES" localSheetId="15">[1]datos!#REF!</definedName>
    <definedName name="CONTROL_PARA_LA_REDUCCIÓN_DE_LA_QUEMA_DE_PASTIZALES" localSheetId="7">[1]datos!#REF!</definedName>
    <definedName name="CONTROL_PARA_LA_REDUCCIÓN_DE_LA_QUEMA_DE_PASTIZALES" localSheetId="8">[1]datos!#REF!</definedName>
    <definedName name="CONTROL_PARA_LA_REDUCCIÓN_DE_LA_QUEMA_DE_PASTIZALES">datos!#REF!</definedName>
    <definedName name="CREACIÓN_DE_COMITÉ_PARA_EL_MANEJO_DEL_ECOSISTEMA">datos!#REF!</definedName>
    <definedName name="CREACIÓN_DE_COMITÉ_PARA_EL_MONITOREO_DEL_ECOSISTEMA">datos!#REF!</definedName>
    <definedName name="DEFICIENTES_PRÁCTICAS_DE_MANEJO_DE_LOS_ECOSISTEMAS_ANDINOS_RURALES" localSheetId="16">[1]datos!#REF!</definedName>
    <definedName name="DEFICIENTES_PRÁCTICAS_DE_MANEJO_DE_LOS_ECOSISTEMAS_ANDINOS_RURALES" localSheetId="9">[1]datos!#REF!</definedName>
    <definedName name="DEFICIENTES_PRÁCTICAS_DE_MANEJO_DE_LOS_ECOSISTEMAS_ANDINOS_RURALES" localSheetId="15">[1]datos!#REF!</definedName>
    <definedName name="DEFICIENTES_PRÁCTICAS_DE_MANEJO_DE_LOS_ECOSISTEMAS_ANDINOS_RURALES" localSheetId="7">[1]datos!#REF!</definedName>
    <definedName name="DEFICIENTES_PRÁCTICAS_DE_MANEJO_DE_LOS_ECOSISTEMAS_ANDINOS_RURALES" localSheetId="8">[1]datos!#REF!</definedName>
    <definedName name="DEFICIENTES_PRÁCTICAS_DE_MANEJO_DE_LOS_ECOSISTEMAS_ANDINOS_RURALES">datos!#REF!</definedName>
    <definedName name="DESARROLLO_DE_MANUALES_EN__BUENAS_PRÁCTICAS_EN_EL_MANEJO_DE_LA_FLORA_Y_FAUNA">datos!#REF!</definedName>
    <definedName name="DESARROLLO_DE_MANUALES_O_CUADERNOS_DE_TRABAJO_PARA_EL_MANEJO_DE_FLORA_FAUNA_Y_O_EL_ECOSISTEMA">datos!#REF!</definedName>
    <definedName name="DESARROLLO_DE_MEDIOS_TECNOLÓGICOS_PARA_LA_GENERACIÓN_Y_PROCESAMIENTO_DE_INFORMACIÓN_SOBRE_LOS_ECOSISTEMAS">datos!#REF!</definedName>
    <definedName name="DESARROLLO_DEL_PLAN_DE_APROVECHAMIENTO_SOSTENIBLE_DEL_ECOSISTEMA.">datos!#REF!</definedName>
    <definedName name="DESCRIPCION_ACTUAL">'FICHA ESTANDAR ECOSISTEMA'!$U$94</definedName>
    <definedName name="DISEÑO_DE_INSTRUMENTOS_Y_HERRAMIENTAS_DE_MONITOREO_Y_SEGUIMIENTO_DE_LOS_ECOSISTEMAS_Y_SERVICIOS_ECOSISTÉMICOS">datos!#REF!</definedName>
    <definedName name="DISMINUCIÓN_DE_ESPECIES_EXÓTICAS_DE_FAUNA" localSheetId="16">[1]datos!#REF!</definedName>
    <definedName name="DISMINUCIÓN_DE_ESPECIES_EXÓTICAS_DE_FAUNA" localSheetId="9">[1]datos!#REF!</definedName>
    <definedName name="DISMINUCIÓN_DE_ESPECIES_EXÓTICAS_DE_FAUNA" localSheetId="15">[1]datos!#REF!</definedName>
    <definedName name="DISMINUCIÓN_DE_ESPECIES_EXÓTICAS_DE_FAUNA" localSheetId="7">[1]datos!#REF!</definedName>
    <definedName name="DISMINUCIÓN_DE_ESPECIES_EXÓTICAS_DE_FAUNA" localSheetId="8">[1]datos!#REF!</definedName>
    <definedName name="DISMINUCIÓN_DE_ESPECIES_EXÓTICAS_DE_FAUNA">datos!#REF!</definedName>
    <definedName name="DISMINUCIÓN_DE_ESPECIES_EXÓTICAS_DE_FLORA" localSheetId="16">[1]datos!#REF!</definedName>
    <definedName name="DISMINUCIÓN_DE_ESPECIES_EXÓTICAS_DE_FLORA" localSheetId="9">[1]datos!#REF!</definedName>
    <definedName name="DISMINUCIÓN_DE_ESPECIES_EXÓTICAS_DE_FLORA" localSheetId="15">[1]datos!#REF!</definedName>
    <definedName name="DISMINUCIÓN_DE_ESPECIES_EXÓTICAS_DE_FLORA" localSheetId="7">[1]datos!#REF!</definedName>
    <definedName name="DISMINUCIÓN_DE_ESPECIES_EXÓTICAS_DE_FLORA" localSheetId="8">[1]datos!#REF!</definedName>
    <definedName name="DISMINUCIÓN_DE_ESPECIES_EXÓTICAS_DE_FLORA">datos!#REF!</definedName>
    <definedName name="DISMINUCIÓN_DEL_ÁREA_DEL_SUELO">datos!#REF!</definedName>
    <definedName name="DISMINUCIÓN_DEL_VOLUMEN_DE_AGUA_DISPONIBLE">datos!#REF!</definedName>
    <definedName name="DIVERSIFICACIÓN_DE_CULTIVOS">datos!#REF!</definedName>
    <definedName name="EFECTOS" localSheetId="16">[1]datos!$B$78:$B$102</definedName>
    <definedName name="EFECTOS" localSheetId="9">[1]datos!$B$78:$B$102</definedName>
    <definedName name="EFECTOS" localSheetId="15">[1]datos!$B$78:$B$102</definedName>
    <definedName name="EFECTOS" localSheetId="7">[1]datos!$B$78:$B$102</definedName>
    <definedName name="EFECTOS" localSheetId="8">[1]datos!$B$78:$B$102</definedName>
    <definedName name="EFECTOS">datos!$B$66:$B$90</definedName>
    <definedName name="ELABORACIÓN_DE_GUÍA_METODOLÓGICAS_PARA_LA_GESTIÓN_DE_LOS_ECOSISTEMAS">datos!#REF!</definedName>
    <definedName name="ELABORACIÓN_DE_GUÍAS_PARA_LA_EVALUACIÓN_DE_RIESGOS_Y_VULNERABILIDAD_PARTICIPATIVOS_ANTE_LOS_FACTORES_CLIMÁTICOS_Y_NO_CLIMÁTICOS">datos!#REF!</definedName>
    <definedName name="ELABORACIÓN_DE_LA_VALORACIÓN_ECONÓMICA_DE_LOS_SERVICIOS_ECOSISTÉMICOS">datos!#REF!</definedName>
    <definedName name="ELABORACIÓN_DE_MANUALES_Y_GUÍAS_DE_CAMPO.">datos!#REF!</definedName>
    <definedName name="ELABORACIÓN_DE_MATERIAL_EDUCATIVO_PARA_LA_GESTIÓN_ADAPTATIVA_DE_LOS_ECOSISTEMAS_Y_SERVICIOS_ECOSISTÉMICOS">datos!#REF!</definedName>
    <definedName name="ELABORACIÓN_DE_MATERIAL_EDUCATIVO_SOBRE_CONSERVACIÓN_Y_GESTIÓN_DE_LOS_ECOSISTEMAS">datos!#REF!</definedName>
    <definedName name="ELABORACIÓN_DE_MATERIAL_EDUCATIVO_SOBRE_MEDIDAS_DE_ADAPTACIÓN_Y_REDUCCIÓN_DE_RIESGOS_PARA_ECOSISTEMAS_Y_SERVICIOS_ECOSISTÉMICOS">datos!#REF!</definedName>
    <definedName name="ELABORACIÓN_DE_MATERIALES_DE_DIFUSIÓN_Y_SENSIBILIZACIÓN_RELACIONADOS_A_LOS_ECOSISTEMAS.">datos!#REF!</definedName>
    <definedName name="ELABORACIÓN_DEL_ESTUDIO_DE_ANÁLISIS_DEL_RIESGO_EN_UN_CONTEXTO_DE_CAMBIO_CLIMÁTICO_EN_ECOSISTEMAS">datos!#REF!</definedName>
    <definedName name="ELABORACIÓN_DEL_PLAN_DE_GESTIÓN_DE_RIESGO_EN_UN_CONTEXTO_DE_CAMBIO_CLIMÁTICO_DEL_ECOSISTEMA_Y_COMUNIDADES_BENEFICIARIAS">datos!#REF!</definedName>
    <definedName name="ELABORACIÓN_DEL_PLAN_DE_GESTIÓN_PARTICIPATIVO_DEL_ECOSISTEMA">datos!#REF!</definedName>
    <definedName name="ELABORACIÓN_DEL_PLAN_DE_MONITOREO_Y_SEGUIMIENTO_DE_LOS_ECOSISTEMAS_Y_SUS_SERVICIOS_ECOSISTÉMICOS">datos!#REF!</definedName>
    <definedName name="ELABORACIÓN_DEL_PLAN_DE_REDUCCIÓN_DEL_RIESGO_ANTE_PELIGROS_DE_ORIGEN_NATURAL_ANTRÓPICOS_EVENTOS_EXTREMOS_Y_EFECTOS_DEL_CAMBIO_CLIMÁTICO">datos!#REF!</definedName>
    <definedName name="ELABORACIÓN_DEL_PLAN_DE_SENSIBILIZACIÓN_Y_DIFUSIÓN_ENTORNO_A_LOS_ECOSISTEMAS_ANDINOS_RURALES.">datos!#REF!</definedName>
    <definedName name="EQUIPAMIENTO_PARA_EL_MONITOREO_LOCAL_DEL_AGUA_Y_CLIMA">datos!#REF!</definedName>
    <definedName name="ESCALA">ESCALA!$D$3:$N$5</definedName>
    <definedName name="ESCUELAS_DE_CAMPO_PARA_LA_SENSIBILIZACIÓN_DE_LA_POBLACIÓN">datos!#REF!</definedName>
    <definedName name="ESPECIFICACION_TECNICA">'ESPECIFICACION TECNICA'!$B$3:$B$27</definedName>
    <definedName name="EXTRACCIÓN_DE_VEGETACIÓN_ACUÁTICA_Y_SEDIMENTOS">datos!$E$169:$E$171</definedName>
    <definedName name="FUENTE_AND" localSheetId="16">[1]datos!$B$145:$B$146</definedName>
    <definedName name="FUENTE_AND" localSheetId="9">[1]datos!$B$145:$B$146</definedName>
    <definedName name="FUENTE_AND" localSheetId="15">[1]datos!$B$145:$B$146</definedName>
    <definedName name="FUENTE_AND" localSheetId="7">[1]datos!$B$145:$B$146</definedName>
    <definedName name="FUENTE_AND" localSheetId="8">[1]datos!$B$145:$B$146</definedName>
    <definedName name="FUENTE_AND">datos!$B$127:$B$128</definedName>
    <definedName name="FUENTE_ECO" localSheetId="16">[1]datos!$B$143:$B$144</definedName>
    <definedName name="FUENTE_ECO" localSheetId="9">[1]datos!$B$143:$B$144</definedName>
    <definedName name="FUENTE_ECO" localSheetId="15">[1]datos!$B$143:$B$144</definedName>
    <definedName name="FUENTE_ECO" localSheetId="7">[1]datos!$B$143:$B$144</definedName>
    <definedName name="FUENTE_ECO" localSheetId="8">[1]datos!$B$143:$B$144</definedName>
    <definedName name="FUENTE_ECO">datos!$B$125:$B$126</definedName>
    <definedName name="FUENTES_DE_AGUA_NO_EXPUESTAS_A_CONTAMINANTES_ORGÁNICOS_E_INORGÁNICOS" localSheetId="16">[1]datos!#REF!</definedName>
    <definedName name="FUENTES_DE_AGUA_NO_EXPUESTAS_A_CONTAMINANTES_ORGÁNICOS_E_INORGÁNICOS" localSheetId="9">[1]datos!#REF!</definedName>
    <definedName name="FUENTES_DE_AGUA_NO_EXPUESTAS_A_CONTAMINANTES_ORGÁNICOS_E_INORGÁNICOS" localSheetId="15">[1]datos!#REF!</definedName>
    <definedName name="FUENTES_DE_AGUA_NO_EXPUESTAS_A_CONTAMINANTES_ORGÁNICOS_E_INORGÁNICOS" localSheetId="7">[1]datos!#REF!</definedName>
    <definedName name="FUENTES_DE_AGUA_NO_EXPUESTAS_A_CONTAMINANTES_ORGÁNICOS_E_INORGÁNICOS" localSheetId="8">[1]datos!#REF!</definedName>
    <definedName name="FUENTES_DE_AGUA_NO_EXPUESTAS_A_CONTAMINANTES_ORGÁNICOS_E_INORGÁNICOS">datos!$C$139:$C$145</definedName>
    <definedName name="FUENTES_DE_AGUA_NO_EXPUESTOS_A_CONTAMINANTES_QUÍMICOS" localSheetId="16">[1]datos!#REF!</definedName>
    <definedName name="FUENTES_DE_AGUA_NO_EXPUESTOS_A_CONTAMINANTES_QUÍMICOS" localSheetId="9">[1]datos!#REF!</definedName>
    <definedName name="FUENTES_DE_AGUA_NO_EXPUESTOS_A_CONTAMINANTES_QUÍMICOS" localSheetId="15">[1]datos!#REF!</definedName>
    <definedName name="FUENTES_DE_AGUA_NO_EXPUESTOS_A_CONTAMINANTES_QUÍMICOS" localSheetId="7">[1]datos!#REF!</definedName>
    <definedName name="FUENTES_DE_AGUA_NO_EXPUESTOS_A_CONTAMINANTES_QUÍMICOS" localSheetId="8">[1]datos!#REF!</definedName>
    <definedName name="FUENTES_DE_AGUA_NO_EXPUESTOS_A_CONTAMINANTES_QUÍMICOS">datos!$C$146</definedName>
    <definedName name="FUETE_ECO">datos!$B$125:$B$126</definedName>
    <definedName name="INADECUADA_DISPONIBILIDAD_DEL_RECURSO_SUELO">datos!#REF!</definedName>
    <definedName name="INADECUADA_GESTIÓN_DEL_ECOSISTEMA_ALTOANDINO_RURAL" localSheetId="16">[1]datos!#REF!</definedName>
    <definedName name="INADECUADA_GESTIÓN_DEL_ECOSISTEMA_ALTOANDINO_RURAL" localSheetId="9">[1]datos!#REF!</definedName>
    <definedName name="INADECUADA_GESTIÓN_DEL_ECOSISTEMA_ALTOANDINO_RURAL" localSheetId="15">[1]datos!#REF!</definedName>
    <definedName name="INADECUADA_GESTIÓN_DEL_ECOSISTEMA_ALTOANDINO_RURAL" localSheetId="7">[1]datos!#REF!</definedName>
    <definedName name="INADECUADA_GESTIÓN_DEL_ECOSISTEMA_ALTOANDINO_RURAL" localSheetId="8">[1]datos!#REF!</definedName>
    <definedName name="INADECUADA_GESTIÓN_DEL_ECOSISTEMA_ALTOANDINO_RURAL">datos!#REF!</definedName>
    <definedName name="INADECUADA_GESTIÓN_DEL_ECOSISTEMA_ANDINO_RURAL">datos!#REF!</definedName>
    <definedName name="INADECUADO_APROVECHAMIENTO_SOSTENIBLE_DEL_ECOSISTEMA_ALTOANDINO_RURAL" localSheetId="16">[1]datos!#REF!</definedName>
    <definedName name="INADECUADO_APROVECHAMIENTO_SOSTENIBLE_DEL_ECOSISTEMA_ALTOANDINO_RURAL" localSheetId="9">[1]datos!#REF!</definedName>
    <definedName name="INADECUADO_APROVECHAMIENTO_SOSTENIBLE_DEL_ECOSISTEMA_ALTOANDINO_RURAL" localSheetId="15">[1]datos!#REF!</definedName>
    <definedName name="INADECUADO_APROVECHAMIENTO_SOSTENIBLE_DEL_ECOSISTEMA_ALTOANDINO_RURAL" localSheetId="7">[1]datos!#REF!</definedName>
    <definedName name="INADECUADO_APROVECHAMIENTO_SOSTENIBLE_DEL_ECOSISTEMA_ALTOANDINO_RURAL" localSheetId="8">[1]datos!#REF!</definedName>
    <definedName name="INADECUADO_APROVECHAMIENTO_SOSTENIBLE_DEL_ECOSISTEMA_ALTOANDINO_RURAL">datos!#REF!</definedName>
    <definedName name="INADECUADO_APROVECHAMIENTO_SOSTENIBLE_DEL_ECOSISTEMA_ANDINO_RURAL">datos!#REF!</definedName>
    <definedName name="INCREMENTO_DE_CAUDAL_DE_LAS_FUENTES_DE_AGUA_PARA_EL_ECOSISTEMA" localSheetId="16">[1]datos!#REF!</definedName>
    <definedName name="INCREMENTO_DE_CAUDAL_DE_LAS_FUENTES_DE_AGUA_PARA_EL_ECOSISTEMA" localSheetId="9">[1]datos!#REF!</definedName>
    <definedName name="INCREMENTO_DE_CAUDAL_DE_LAS_FUENTES_DE_AGUA_PARA_EL_ECOSISTEMA" localSheetId="15">[1]datos!#REF!</definedName>
    <definedName name="INCREMENTO_DE_CAUDAL_DE_LAS_FUENTES_DE_AGUA_PARA_EL_ECOSISTEMA" localSheetId="7">[1]datos!#REF!</definedName>
    <definedName name="INCREMENTO_DE_CAUDAL_DE_LAS_FUENTES_DE_AGUA_PARA_EL_ECOSISTEMA" localSheetId="8">[1]datos!#REF!</definedName>
    <definedName name="INCREMENTO_DE_CAUDAL_DE_LAS_FUENTES_DE_AGUA_PARA_EL_ECOSISTEMA">datos!$C$148:$C$158</definedName>
    <definedName name="INCREMENTO_DE_LA_COBERTURA_VEGETAL_EN_LAS_FUENTES_DE_AGUA_PARA_EL_ECOSISTEMA" localSheetId="16">[1]datos!#REF!</definedName>
    <definedName name="INCREMENTO_DE_LA_COBERTURA_VEGETAL_EN_LAS_FUENTES_DE_AGUA_PARA_EL_ECOSISTEMA" localSheetId="9">[1]datos!#REF!</definedName>
    <definedName name="INCREMENTO_DE_LA_COBERTURA_VEGETAL_EN_LAS_FUENTES_DE_AGUA_PARA_EL_ECOSISTEMA" localSheetId="15">[1]datos!#REF!</definedName>
    <definedName name="INCREMENTO_DE_LA_COBERTURA_VEGETAL_EN_LAS_FUENTES_DE_AGUA_PARA_EL_ECOSISTEMA" localSheetId="7">[1]datos!#REF!</definedName>
    <definedName name="INCREMENTO_DE_LA_COBERTURA_VEGETAL_EN_LAS_FUENTES_DE_AGUA_PARA_EL_ECOSISTEMA" localSheetId="8">[1]datos!#REF!</definedName>
    <definedName name="INCREMENTO_DE_LA_COBERTURA_VEGETAL_EN_LAS_FUENTES_DE_AGUA_PARA_EL_ECOSISTEMA">datos!$C$136:$C$137</definedName>
    <definedName name="INSTALACIÓN_DE_ÁREA_DE_EXCLUSIÓN">datos!#REF!</definedName>
    <definedName name="INSTALACIÓN_DE_ÁREAS_DE_EXCLUSIÓN">datos!$M$169:$M$173</definedName>
    <definedName name="INSTALACIÓN_DE_ÁREAS_DE_EXCLUSIÓN_SUELO">datos!#REF!</definedName>
    <definedName name="INSTALACIÓN_DE_CERCOS_PARA_CUIDADO_DE_FUENTES_DE_AGUA">datos!$F$169:$F$173</definedName>
    <definedName name="INSTALACIÓN_DE_SISTEMAS_AGROFORESTALES">datos!#REF!</definedName>
    <definedName name="INSTALACIÓN_DE_SISTEMAS_DE_ALERTA_TEMPRANA_FRENTE_A_PELIGROS_CLIMÁTICOS_Y_NO_CLIMÁTICOS">datos!#REF!</definedName>
    <definedName name="INSTALACIÓN_DE_SISTEMAS_DE_MONITOREO_DE_LOS_FACTORES_DE_PRODUCCIÓN_FACTORES_DE_DEGRADACIÓN">datos!#REF!</definedName>
    <definedName name="INSTALACIÓN_DE_SISTEMAS_DE_MONITOREO_Y_VIGILANCIA_DE_LAS_PRÁCTICAS_Y_MEDIDAS_IMPLEMENTADAS_POR_EL_PROYECTOS">datos!#REF!</definedName>
    <definedName name="INSTALACION_DE_TERRAZAS_DE_FORMACIÓN_LENTA_O_TERRAZAS_DE_ABSORCIÓN">datos!$O$169:$O$177</definedName>
    <definedName name="INSUFICIENTE_E_INADECUADA_DISPONIBILIDAD_DE_AGUA">datos!#REF!</definedName>
    <definedName name="INTEGRACIÓN_DEL_TEMA_DE_GESTIÓN_DEL_ECOSISTEMA_EN_LOS_PROGRAMAS_EDUCATIVOS_DE_LOS_CENTROS_EDUCATIVOS">datos!#REF!</definedName>
    <definedName name="INTERCAMBIO_DE_EXPERIENCIAS_A_NIVEL_INTERNACIONAL_NACIONAL_REGIONAL_Y_O_LOCAL_RELACIONADO_AL_ECOSISTEMA">datos!#REF!</definedName>
    <definedName name="INTERCEPTACIÓN_ALMACENAMIENTO_E_INFILTRACIÓN_DE_AGUA_DE_LLUVIA">datos!#REF!</definedName>
    <definedName name="MANEJO_DE_PASTOREO" localSheetId="16">[1]datos!#REF!</definedName>
    <definedName name="MANEJO_DE_PASTOREO" localSheetId="9">[1]datos!#REF!</definedName>
    <definedName name="MANEJO_DE_PASTOREO" localSheetId="15">[1]datos!#REF!</definedName>
    <definedName name="MANEJO_DE_PASTOREO" localSheetId="7">[1]datos!#REF!</definedName>
    <definedName name="MANEJO_DE_PASTOREO" localSheetId="8">[1]datos!#REF!</definedName>
    <definedName name="MANEJO_DE_PASTOREO">datos!#REF!</definedName>
    <definedName name="MEDIO_F">datos!$B$136:$B$160</definedName>
    <definedName name="MF">datos!#REF!</definedName>
    <definedName name="PASANTÍAS_REGIONALES_NACIONALES_Y_O_INTERNACIONALES_EN_MONITOREO_Y_SEGUIMIENTO_DE_LOS_ECOSISTEMAS">datos!#REF!</definedName>
    <definedName name="PASANTÍAS_REGIONALES_NACIONALES_Y_O_INTERNACIONALES_RELACIONADAS_A_LA_GESTIÓN_Y_MANEJO_DE_CONFLICTOS_EN_LOS_ECOSISTEMAS">datos!#REF!</definedName>
    <definedName name="PASTOREO_ROTATIVO_DE_GANADO">datos!#REF!</definedName>
    <definedName name="PERSONAS_CON_ADECUADAS_CAPACIDADES_TÉCNICAS_PARA_LA_GESTIÓN_DEL_ECOSISTEMA_ANDINO_RURAL">datos!#REF!</definedName>
    <definedName name="PRÁCTICAS_AGROSILVOPASTORILES">datos!#REF!</definedName>
    <definedName name="PRACTICAS_SILVOPASTORIALES">datos!#REF!</definedName>
    <definedName name="PRACTICAS_SILVOPASTORILES">datos!$P$169:$P$175</definedName>
    <definedName name="PROMOCIÓN_Y_DIFUSIÓN_DEL_ECOSISTEMA_PARA_SU_VALORACIÓN_REVALORACIÓN_COMO_PATRIMONIO_NATURAL">datos!#REF!</definedName>
    <definedName name="PROMOCIÓN_Y_DIFUSIÓN_DEL_ENFOQUE_DE_ADAPTACIÓN_BASADA_EN_ECOSISTEMAS_Y_GESTIÓN_DE_RIESGOS_EN_UN_CONTEXTO_DE_CAMBIO_CLIMÁTICO_ORIENTADA_A_LA_SOSTENIBILIDAD_DE_LOS_SERVICIOS_ECOSISTÉMICOS_A_NIVEL_NACIONAL_REGIONAL_Y_O_LOCAL">datos!#REF!</definedName>
    <definedName name="PROMOCIÓN_Y_REVALORIZACIÓN_DE_CONOCIMIENTOS_ANCESTRALES">datos!#REF!</definedName>
    <definedName name="PROTECCIÓN_DE_LAS_FAJAS_RIBEREÑAS">datos!#REF!</definedName>
    <definedName name="REALIZACIÓN_DE_PRÁCTICAS_DE_INVESTIGACIÓN_CON_LOS_ESTUDIANTES_DE_COLEGIOS_Y_PADRES_DE_FAMILIA">datos!#REF!</definedName>
    <definedName name="RECUPERACIÓN_DEL_HÁBITAT_DE_ESPECIES_FAUNA">datos!#REF!</definedName>
    <definedName name="RECUPERACIÓN_DEL_RECURSO_FLORA">datos!#REF!</definedName>
    <definedName name="RECUPERACIÓN_DEL_RECURSO_HÍDRICO">datos!#REF!</definedName>
    <definedName name="REDUCCIÓN_DE_EROSIÓN_DE_SUELOS" localSheetId="16">[1]datos!#REF!</definedName>
    <definedName name="REDUCCIÓN_DE_EROSIÓN_DE_SUELOS" localSheetId="9">[1]datos!#REF!</definedName>
    <definedName name="REDUCCIÓN_DE_EROSIÓN_DE_SUELOS" localSheetId="15">[1]datos!#REF!</definedName>
    <definedName name="REDUCCIÓN_DE_EROSIÓN_DE_SUELOS" localSheetId="7">[1]datos!#REF!</definedName>
    <definedName name="REDUCCIÓN_DE_EROSIÓN_DE_SUELOS" localSheetId="8">[1]datos!#REF!</definedName>
    <definedName name="REDUCCIÓN_DE_EROSIÓN_DE_SUELOS">datos!#REF!</definedName>
    <definedName name="REDUCCIÓN_DEL_RECURSO_DE_SUELOS">datos!#REF!</definedName>
    <definedName name="REFORESTACIÓN" localSheetId="16">[1]datos!#REF!</definedName>
    <definedName name="REFORESTACIÓN" localSheetId="9">[1]datos!#REF!</definedName>
    <definedName name="REFORESTACIÓN" localSheetId="15">[1]datos!#REF!</definedName>
    <definedName name="REFORESTACIÓN" localSheetId="7">[1]datos!#REF!</definedName>
    <definedName name="REFORESTACIÓN" localSheetId="8">[1]datos!#REF!</definedName>
    <definedName name="REFORESTACIÓN">datos!#REF!</definedName>
    <definedName name="REFORESTACIÓN_CON_ESPECIES_NATIVAS" localSheetId="16">[1]datos!#REF!</definedName>
    <definedName name="REFORESTACIÓN_CON_ESPECIES_NATIVAS" localSheetId="9">[1]datos!#REF!</definedName>
    <definedName name="REFORESTACIÓN_CON_ESPECIES_NATIVAS" localSheetId="15">[1]datos!#REF!</definedName>
    <definedName name="REFORESTACIÓN_CON_ESPECIES_NATIVAS" localSheetId="7">[1]datos!#REF!</definedName>
    <definedName name="REFORESTACIÓN_CON_ESPECIES_NATIVAS" localSheetId="8">[1]datos!#REF!</definedName>
    <definedName name="REFORESTACIÓN_CON_ESPECIES_NATIVAS">datos!$B$169:$B$175</definedName>
    <definedName name="REFORESTACIÓN_CON_ESPECIES_NATIVAS_FLORA">datos!#REF!</definedName>
    <definedName name="REFORESTACIÓN_CON_ESPECIES_NATIVAS_HIDRICO">datos!#REF!</definedName>
    <definedName name="REFORESTACIÓN_CON_ESPECIES_NATIVAS_SUELOS">datos!#REF!</definedName>
    <definedName name="REHABILITACIÓN_DE_ANDENES">datos!#REF!</definedName>
    <definedName name="REPRESAMIENTO_NATURAL_DE_AGUA_EN_VASOS_INUNDABLES.">datos!#REF!</definedName>
    <definedName name="REQUERIMIENTO_FASE_FORMULACION">'FICHA ESTANDAR ECOSISTEMA'!#REF!</definedName>
    <definedName name="RESIEMBRA_Y_ABONAMIENTO_DE_PASTOS_NATURALES">datos!#REF!</definedName>
    <definedName name="REVEGETACIÓN">datos!$C$169:$C$173</definedName>
    <definedName name="REVEGETACIÓN_CON_PASTOS_NATURALES">datos!#REF!</definedName>
    <definedName name="TERRAZAS_DE_FORMACIÓN_LENTA_O_TERRAZAS_DE_ABSORCIÓN">datos!#REF!</definedName>
    <definedName name="ZANJAS_DE_INFILTRACIÓN_EN_ZONAS_DE_PASTURA_Y_ZONAS_DE_PROTECCIÓN.">datos!#REF!</definedName>
  </definedNames>
  <calcPr calcId="152511"/>
</workbook>
</file>

<file path=xl/calcChain.xml><?xml version="1.0" encoding="utf-8"?>
<calcChain xmlns="http://schemas.openxmlformats.org/spreadsheetml/2006/main">
  <c r="S98" i="2" l="1"/>
  <c r="C66" i="14" l="1"/>
  <c r="H456" i="2"/>
  <c r="B295" i="2" l="1"/>
  <c r="G270" i="2" l="1"/>
  <c r="H310" i="2" s="1"/>
  <c r="K124" i="52"/>
  <c r="J124" i="52"/>
  <c r="I124" i="52"/>
  <c r="H124" i="52"/>
  <c r="G124" i="52"/>
  <c r="K123" i="52"/>
  <c r="J123" i="52"/>
  <c r="I123" i="52"/>
  <c r="H123" i="52"/>
  <c r="G123" i="52"/>
  <c r="K122" i="52"/>
  <c r="J122" i="52"/>
  <c r="I122" i="52"/>
  <c r="H122" i="52"/>
  <c r="G122" i="52"/>
  <c r="K121" i="52"/>
  <c r="J121" i="52"/>
  <c r="I121" i="52"/>
  <c r="H121" i="52"/>
  <c r="G121" i="52"/>
  <c r="H115" i="52"/>
  <c r="G115" i="52"/>
  <c r="S61" i="51"/>
  <c r="P270" i="2" l="1"/>
  <c r="J21" i="52" s="1"/>
  <c r="R270" i="2"/>
  <c r="G21" i="52"/>
  <c r="L121" i="52"/>
  <c r="B601" i="2"/>
  <c r="B602" i="2" s="1"/>
  <c r="B603" i="2" s="1"/>
  <c r="B604" i="2" s="1"/>
  <c r="B605" i="2" s="1"/>
  <c r="B606" i="2" s="1"/>
  <c r="B607" i="2" s="1"/>
  <c r="B608" i="2" s="1"/>
  <c r="B609" i="2" s="1"/>
  <c r="B610" i="2" s="1"/>
  <c r="B611" i="2" s="1"/>
  <c r="B612" i="2" s="1"/>
  <c r="Z601" i="2"/>
  <c r="B597" i="2"/>
  <c r="B598" i="2"/>
  <c r="B599" i="2" s="1"/>
  <c r="B600" i="2" s="1"/>
  <c r="B596" i="2"/>
  <c r="N41" i="52" l="1"/>
  <c r="N42" i="52"/>
  <c r="N43" i="52"/>
  <c r="N40" i="52"/>
  <c r="P252" i="51"/>
  <c r="P253" i="51"/>
  <c r="P254" i="51"/>
  <c r="P251" i="51"/>
  <c r="I252" i="51"/>
  <c r="I253" i="51"/>
  <c r="I254" i="51"/>
  <c r="I251" i="51"/>
  <c r="B252" i="51"/>
  <c r="B253" i="51"/>
  <c r="B254" i="51"/>
  <c r="B251" i="51"/>
  <c r="W106" i="51"/>
  <c r="W107" i="51"/>
  <c r="W108" i="51"/>
  <c r="W109" i="51"/>
  <c r="G16" i="2"/>
  <c r="E55" i="3" l="1"/>
  <c r="E54" i="3"/>
  <c r="E53" i="3"/>
  <c r="E52" i="3"/>
  <c r="E51" i="3"/>
  <c r="E50" i="3"/>
  <c r="R241" i="2"/>
  <c r="J241" i="2"/>
  <c r="R240" i="2"/>
  <c r="J240" i="2"/>
  <c r="R239" i="2"/>
  <c r="J239" i="2"/>
  <c r="R238" i="2"/>
  <c r="J238" i="2"/>
  <c r="S109" i="2"/>
  <c r="Z612" i="2" s="1"/>
  <c r="S108" i="2"/>
  <c r="Z611" i="2" s="1"/>
  <c r="S107" i="2"/>
  <c r="S106" i="2"/>
  <c r="Z610" i="2" s="1"/>
  <c r="S105" i="2"/>
  <c r="Z609" i="2" s="1"/>
  <c r="S104" i="2"/>
  <c r="Z608" i="2" s="1"/>
  <c r="S103" i="2"/>
  <c r="S102" i="2"/>
  <c r="Z607" i="2" s="1"/>
  <c r="S101" i="2"/>
  <c r="Z606" i="2" s="1"/>
  <c r="S100" i="2"/>
  <c r="Z605" i="2" s="1"/>
  <c r="S99" i="2"/>
  <c r="S97" i="2"/>
  <c r="S96" i="2"/>
  <c r="Z604" i="2" s="1"/>
  <c r="S95" i="2"/>
  <c r="Z603" i="2" s="1"/>
  <c r="S94" i="2"/>
  <c r="Z602" i="2" s="1"/>
  <c r="I79" i="2"/>
  <c r="I72" i="2"/>
  <c r="I71" i="2"/>
  <c r="I70" i="2"/>
  <c r="I69" i="2"/>
  <c r="G116" i="52" l="1"/>
  <c r="K115" i="52"/>
  <c r="J115" i="52"/>
  <c r="I115" i="52"/>
  <c r="G51" i="52"/>
  <c r="H51" i="52"/>
  <c r="I51" i="52"/>
  <c r="G56" i="52"/>
  <c r="G57" i="52"/>
  <c r="H56" i="52"/>
  <c r="I56" i="52"/>
  <c r="J56" i="52"/>
  <c r="K56" i="52"/>
  <c r="G55" i="52"/>
  <c r="H55" i="52"/>
  <c r="I55" i="52"/>
  <c r="J55" i="52"/>
  <c r="K55" i="52"/>
  <c r="G53" i="52"/>
  <c r="H53" i="52"/>
  <c r="I53" i="52"/>
  <c r="J53" i="52"/>
  <c r="K53" i="52"/>
  <c r="L56" i="52" l="1"/>
  <c r="B124" i="51"/>
  <c r="B17" i="14" s="1"/>
  <c r="B49" i="14" s="1"/>
  <c r="L55" i="52"/>
  <c r="L53" i="52"/>
  <c r="E40" i="14"/>
  <c r="F40" i="14" s="1"/>
  <c r="G40" i="14" s="1"/>
  <c r="H40" i="14" s="1"/>
  <c r="I40" i="14" s="1"/>
  <c r="J40" i="14" s="1"/>
  <c r="K40" i="14" s="1"/>
  <c r="L40" i="14" s="1"/>
  <c r="M40" i="14" s="1"/>
  <c r="L22" i="14"/>
  <c r="M22" i="14"/>
  <c r="F8" i="14"/>
  <c r="G8" i="14" s="1"/>
  <c r="H8" i="14" s="1"/>
  <c r="I8" i="14" s="1"/>
  <c r="J8" i="14" s="1"/>
  <c r="K8" i="14" s="1"/>
  <c r="L8" i="14" s="1"/>
  <c r="M8" i="14" s="1"/>
  <c r="E8" i="14"/>
  <c r="D22" i="14"/>
  <c r="E22" i="14"/>
  <c r="F22" i="14"/>
  <c r="G22" i="14"/>
  <c r="H22" i="14"/>
  <c r="I22" i="14"/>
  <c r="J22" i="14"/>
  <c r="K22" i="14"/>
  <c r="U239" i="51" l="1"/>
  <c r="W239" i="51" s="1"/>
  <c r="I239" i="51"/>
  <c r="U238" i="51"/>
  <c r="W238" i="51" s="1"/>
  <c r="R253" i="51" s="1"/>
  <c r="I238" i="51"/>
  <c r="C48" i="14"/>
  <c r="U237" i="51"/>
  <c r="W237" i="51" s="1"/>
  <c r="R252" i="51" s="1"/>
  <c r="I237" i="51"/>
  <c r="U236" i="51"/>
  <c r="W236" i="51" s="1"/>
  <c r="R251" i="51" s="1"/>
  <c r="I236" i="51"/>
  <c r="S235" i="51"/>
  <c r="W235" i="51" s="1"/>
  <c r="R235" i="51"/>
  <c r="U233" i="51"/>
  <c r="S233" i="51"/>
  <c r="U231" i="51"/>
  <c r="S231" i="51"/>
  <c r="U229" i="51"/>
  <c r="W229" i="51" s="1"/>
  <c r="W228" i="51" s="1"/>
  <c r="S229" i="51"/>
  <c r="U227" i="51"/>
  <c r="S227" i="51"/>
  <c r="W227" i="51" s="1"/>
  <c r="W226" i="51" s="1"/>
  <c r="S224" i="51"/>
  <c r="W224" i="51" s="1"/>
  <c r="W223" i="51" s="1"/>
  <c r="R224" i="51"/>
  <c r="U222" i="51"/>
  <c r="S222" i="51"/>
  <c r="U220" i="51"/>
  <c r="S220" i="51"/>
  <c r="U218" i="51"/>
  <c r="S218" i="51"/>
  <c r="U216" i="51"/>
  <c r="S216" i="51"/>
  <c r="U215" i="51"/>
  <c r="S215" i="51"/>
  <c r="U213" i="51"/>
  <c r="S213" i="51"/>
  <c r="U212" i="51"/>
  <c r="S212" i="51"/>
  <c r="S209" i="51"/>
  <c r="W209" i="51" s="1"/>
  <c r="W208" i="51" s="1"/>
  <c r="R209" i="51"/>
  <c r="U207" i="51"/>
  <c r="S207" i="51"/>
  <c r="U205" i="51"/>
  <c r="S205" i="51"/>
  <c r="U204" i="51"/>
  <c r="S204" i="51"/>
  <c r="U203" i="51"/>
  <c r="S203" i="51"/>
  <c r="U201" i="51"/>
  <c r="W201" i="51" s="1"/>
  <c r="S201" i="51"/>
  <c r="U200" i="51"/>
  <c r="S200" i="51"/>
  <c r="U199" i="51"/>
  <c r="S199" i="51"/>
  <c r="U197" i="51"/>
  <c r="S197" i="51"/>
  <c r="U196" i="51"/>
  <c r="S196" i="51"/>
  <c r="U195" i="51"/>
  <c r="S195" i="51"/>
  <c r="W192" i="51"/>
  <c r="W191" i="51" s="1"/>
  <c r="S192" i="51"/>
  <c r="R192" i="51"/>
  <c r="U190" i="51"/>
  <c r="S190" i="51"/>
  <c r="U189" i="51"/>
  <c r="W189" i="51" s="1"/>
  <c r="S189" i="51"/>
  <c r="U188" i="51"/>
  <c r="S188" i="51"/>
  <c r="U187" i="51"/>
  <c r="S187" i="51"/>
  <c r="U186" i="51"/>
  <c r="S186" i="51"/>
  <c r="U184" i="51"/>
  <c r="S184" i="51"/>
  <c r="U183" i="51"/>
  <c r="S183" i="51"/>
  <c r="U182" i="51"/>
  <c r="S182" i="51"/>
  <c r="U181" i="51"/>
  <c r="S181" i="51"/>
  <c r="U179" i="51"/>
  <c r="S179" i="51"/>
  <c r="U178" i="51"/>
  <c r="S178" i="51"/>
  <c r="U177" i="51"/>
  <c r="S177" i="51"/>
  <c r="S174" i="51"/>
  <c r="W174" i="51" s="1"/>
  <c r="W173" i="51" s="1"/>
  <c r="R174" i="51"/>
  <c r="U172" i="51"/>
  <c r="S172" i="51"/>
  <c r="U170" i="51"/>
  <c r="S170" i="51"/>
  <c r="U169" i="51"/>
  <c r="S169" i="51"/>
  <c r="U168" i="51"/>
  <c r="S168" i="51"/>
  <c r="U166" i="51"/>
  <c r="S166" i="51"/>
  <c r="W166" i="51" s="1"/>
  <c r="U165" i="51"/>
  <c r="S165" i="51"/>
  <c r="U164" i="51"/>
  <c r="S164" i="51"/>
  <c r="U162" i="51"/>
  <c r="W162" i="51" s="1"/>
  <c r="S162" i="51"/>
  <c r="U161" i="51"/>
  <c r="S161" i="51"/>
  <c r="U160" i="51"/>
  <c r="W160" i="51" s="1"/>
  <c r="S160" i="51"/>
  <c r="U158" i="51"/>
  <c r="S158" i="51"/>
  <c r="W158" i="51" s="1"/>
  <c r="W157" i="51" s="1"/>
  <c r="U156" i="51"/>
  <c r="S156" i="51"/>
  <c r="U155" i="51"/>
  <c r="S155" i="51"/>
  <c r="S152" i="51"/>
  <c r="W152" i="51" s="1"/>
  <c r="W151" i="51" s="1"/>
  <c r="R152" i="51"/>
  <c r="I152" i="51"/>
  <c r="U150" i="51"/>
  <c r="S150" i="51"/>
  <c r="U149" i="51"/>
  <c r="S149" i="51"/>
  <c r="U148" i="51"/>
  <c r="S148" i="51"/>
  <c r="U146" i="51"/>
  <c r="S146" i="51"/>
  <c r="U145" i="51"/>
  <c r="S145" i="51"/>
  <c r="U143" i="51"/>
  <c r="S143" i="51"/>
  <c r="U142" i="51"/>
  <c r="S142" i="51"/>
  <c r="U141" i="51"/>
  <c r="S141" i="51"/>
  <c r="U140" i="51"/>
  <c r="S140" i="51"/>
  <c r="U139" i="51"/>
  <c r="S139" i="51"/>
  <c r="N126" i="12"/>
  <c r="M126" i="12"/>
  <c r="L126" i="12"/>
  <c r="K126" i="12"/>
  <c r="J126" i="12"/>
  <c r="I126" i="12"/>
  <c r="H126" i="12"/>
  <c r="G126" i="12"/>
  <c r="F126" i="12"/>
  <c r="E126" i="12"/>
  <c r="D126" i="12"/>
  <c r="N125" i="12"/>
  <c r="M125" i="12"/>
  <c r="L125" i="12"/>
  <c r="K125" i="12"/>
  <c r="J125" i="12"/>
  <c r="J123" i="12" s="1"/>
  <c r="I125" i="12"/>
  <c r="H125" i="12"/>
  <c r="G125" i="12"/>
  <c r="F125" i="12"/>
  <c r="E125" i="12"/>
  <c r="D125" i="12"/>
  <c r="N124" i="12"/>
  <c r="M124" i="12"/>
  <c r="L124" i="12"/>
  <c r="K124" i="12"/>
  <c r="J124" i="12"/>
  <c r="I124" i="12"/>
  <c r="H124" i="12"/>
  <c r="G124" i="12"/>
  <c r="F124" i="12"/>
  <c r="E124" i="12"/>
  <c r="D124" i="12"/>
  <c r="N122" i="12"/>
  <c r="M122" i="12"/>
  <c r="L122" i="12"/>
  <c r="K122" i="12"/>
  <c r="J122" i="12"/>
  <c r="I122" i="12"/>
  <c r="H122" i="12"/>
  <c r="G122" i="12"/>
  <c r="F122" i="12"/>
  <c r="E122" i="12"/>
  <c r="D122" i="12"/>
  <c r="N121" i="12"/>
  <c r="M121" i="12"/>
  <c r="L121" i="12"/>
  <c r="K121" i="12"/>
  <c r="J121" i="12"/>
  <c r="I121" i="12"/>
  <c r="H121" i="12"/>
  <c r="G121" i="12"/>
  <c r="F121" i="12"/>
  <c r="E121" i="12"/>
  <c r="D121" i="12"/>
  <c r="N120" i="12"/>
  <c r="M120" i="12"/>
  <c r="L120" i="12"/>
  <c r="K120" i="12"/>
  <c r="J120" i="12"/>
  <c r="I120" i="12"/>
  <c r="H120" i="12"/>
  <c r="G120" i="12"/>
  <c r="F120" i="12"/>
  <c r="E120" i="12"/>
  <c r="D120" i="12"/>
  <c r="N118" i="12"/>
  <c r="M118" i="12"/>
  <c r="L118" i="12"/>
  <c r="K118" i="12"/>
  <c r="J118" i="12"/>
  <c r="I118" i="12"/>
  <c r="H118" i="12"/>
  <c r="G118" i="12"/>
  <c r="F118" i="12"/>
  <c r="E118" i="12"/>
  <c r="D118" i="12"/>
  <c r="N117" i="12"/>
  <c r="M117" i="12"/>
  <c r="L117" i="12"/>
  <c r="K117" i="12"/>
  <c r="J117" i="12"/>
  <c r="I117" i="12"/>
  <c r="H117" i="12"/>
  <c r="G117" i="12"/>
  <c r="F117" i="12"/>
  <c r="E117" i="12"/>
  <c r="D117" i="12"/>
  <c r="N116" i="12"/>
  <c r="M116" i="12"/>
  <c r="L116" i="12"/>
  <c r="K116" i="12"/>
  <c r="K115" i="12" s="1"/>
  <c r="J116" i="12"/>
  <c r="J115" i="12" s="1"/>
  <c r="I116" i="12"/>
  <c r="H116" i="12"/>
  <c r="G116" i="12"/>
  <c r="G115" i="12" s="1"/>
  <c r="F116" i="12"/>
  <c r="F115" i="12" s="1"/>
  <c r="E116" i="12"/>
  <c r="D116" i="12"/>
  <c r="N115" i="12"/>
  <c r="N114" i="12"/>
  <c r="M114" i="12"/>
  <c r="L114" i="12"/>
  <c r="K114" i="12"/>
  <c r="J114" i="12"/>
  <c r="I114" i="12"/>
  <c r="H114" i="12"/>
  <c r="G114" i="12"/>
  <c r="F114" i="12"/>
  <c r="E114" i="12"/>
  <c r="D114" i="12"/>
  <c r="N113" i="12"/>
  <c r="M113" i="12"/>
  <c r="L113" i="12"/>
  <c r="K113" i="12"/>
  <c r="J113" i="12"/>
  <c r="I113" i="12"/>
  <c r="H113" i="12"/>
  <c r="G113" i="12"/>
  <c r="G111" i="12" s="1"/>
  <c r="F113" i="12"/>
  <c r="E113" i="12"/>
  <c r="D113" i="12"/>
  <c r="N112" i="12"/>
  <c r="M112" i="12"/>
  <c r="L112" i="12"/>
  <c r="K112" i="12"/>
  <c r="J112" i="12"/>
  <c r="I112" i="12"/>
  <c r="H112" i="12"/>
  <c r="G112" i="12"/>
  <c r="F112" i="12"/>
  <c r="E112" i="12"/>
  <c r="D112" i="12"/>
  <c r="N110" i="12"/>
  <c r="M110" i="12"/>
  <c r="L110" i="12"/>
  <c r="K110" i="12"/>
  <c r="J110" i="12"/>
  <c r="I110" i="12"/>
  <c r="H110" i="12"/>
  <c r="G110" i="12"/>
  <c r="F110" i="12"/>
  <c r="E110" i="12"/>
  <c r="D110" i="12"/>
  <c r="N109" i="12"/>
  <c r="M109" i="12"/>
  <c r="L109" i="12"/>
  <c r="K109" i="12"/>
  <c r="J109" i="12"/>
  <c r="I109" i="12"/>
  <c r="H109" i="12"/>
  <c r="G109" i="12"/>
  <c r="F109" i="12"/>
  <c r="E109" i="12"/>
  <c r="D109" i="12"/>
  <c r="N108" i="12"/>
  <c r="M108" i="12"/>
  <c r="L108" i="12"/>
  <c r="K108" i="12"/>
  <c r="J108" i="12"/>
  <c r="I108" i="12"/>
  <c r="H108" i="12"/>
  <c r="G108" i="12"/>
  <c r="F108" i="12"/>
  <c r="E108" i="12"/>
  <c r="D108" i="12"/>
  <c r="N106" i="12"/>
  <c r="M106" i="12"/>
  <c r="L106" i="12"/>
  <c r="K106" i="12"/>
  <c r="J106" i="12"/>
  <c r="I106" i="12"/>
  <c r="H106" i="12"/>
  <c r="G106" i="12"/>
  <c r="F106" i="12"/>
  <c r="E106" i="12"/>
  <c r="D106" i="12"/>
  <c r="N105" i="12"/>
  <c r="M105" i="12"/>
  <c r="L105" i="12"/>
  <c r="K105" i="12"/>
  <c r="J105" i="12"/>
  <c r="I105" i="12"/>
  <c r="H105" i="12"/>
  <c r="G105" i="12"/>
  <c r="F105" i="12"/>
  <c r="E105" i="12"/>
  <c r="D105" i="12"/>
  <c r="N104" i="12"/>
  <c r="M104" i="12"/>
  <c r="L104" i="12"/>
  <c r="K104" i="12"/>
  <c r="J104" i="12"/>
  <c r="I104" i="12"/>
  <c r="H104" i="12"/>
  <c r="H103" i="12" s="1"/>
  <c r="G104" i="12"/>
  <c r="F104" i="12"/>
  <c r="E104" i="12"/>
  <c r="D104" i="12"/>
  <c r="N100" i="12"/>
  <c r="M100" i="12"/>
  <c r="L100" i="12"/>
  <c r="K100" i="12"/>
  <c r="J100" i="12"/>
  <c r="I100" i="12"/>
  <c r="H100" i="12"/>
  <c r="G100" i="12"/>
  <c r="F100" i="12"/>
  <c r="E100" i="12"/>
  <c r="D100" i="12"/>
  <c r="N99" i="12"/>
  <c r="M99" i="12"/>
  <c r="L99" i="12"/>
  <c r="L97" i="12" s="1"/>
  <c r="K99" i="12"/>
  <c r="J99" i="12"/>
  <c r="I99" i="12"/>
  <c r="H99" i="12"/>
  <c r="G99" i="12"/>
  <c r="F99" i="12"/>
  <c r="E99" i="12"/>
  <c r="D99" i="12"/>
  <c r="N98" i="12"/>
  <c r="M98" i="12"/>
  <c r="L98" i="12"/>
  <c r="K98" i="12"/>
  <c r="K97" i="12" s="1"/>
  <c r="J98" i="12"/>
  <c r="I98" i="12"/>
  <c r="H98" i="12"/>
  <c r="G98" i="12"/>
  <c r="G97" i="12" s="1"/>
  <c r="F98" i="12"/>
  <c r="E98" i="12"/>
  <c r="D98" i="12"/>
  <c r="N96" i="12"/>
  <c r="M96" i="12"/>
  <c r="L96" i="12"/>
  <c r="K96" i="12"/>
  <c r="J96" i="12"/>
  <c r="I96" i="12"/>
  <c r="H96" i="12"/>
  <c r="G96" i="12"/>
  <c r="F96" i="12"/>
  <c r="E96" i="12"/>
  <c r="D96" i="12"/>
  <c r="N95" i="12"/>
  <c r="M95" i="12"/>
  <c r="L95" i="12"/>
  <c r="K95" i="12"/>
  <c r="J95" i="12"/>
  <c r="I95" i="12"/>
  <c r="H95" i="12"/>
  <c r="G95" i="12"/>
  <c r="G93" i="12" s="1"/>
  <c r="F95" i="12"/>
  <c r="E95" i="12"/>
  <c r="D95" i="12"/>
  <c r="N94" i="12"/>
  <c r="M94" i="12"/>
  <c r="L94" i="12"/>
  <c r="K94" i="12"/>
  <c r="J94" i="12"/>
  <c r="J93" i="12" s="1"/>
  <c r="I94" i="12"/>
  <c r="H94" i="12"/>
  <c r="G94" i="12"/>
  <c r="F94" i="12"/>
  <c r="E94" i="12"/>
  <c r="D94" i="12"/>
  <c r="M93" i="12"/>
  <c r="I93" i="12"/>
  <c r="N92" i="12"/>
  <c r="M92" i="12"/>
  <c r="L92" i="12"/>
  <c r="K92" i="12"/>
  <c r="J92" i="12"/>
  <c r="I92" i="12"/>
  <c r="H92" i="12"/>
  <c r="G92" i="12"/>
  <c r="F92" i="12"/>
  <c r="E92" i="12"/>
  <c r="D92" i="12"/>
  <c r="N91" i="12"/>
  <c r="M91" i="12"/>
  <c r="L91" i="12"/>
  <c r="K91" i="12"/>
  <c r="J91" i="12"/>
  <c r="I91" i="12"/>
  <c r="H91" i="12"/>
  <c r="G91" i="12"/>
  <c r="F91" i="12"/>
  <c r="E91" i="12"/>
  <c r="D91" i="12"/>
  <c r="N90" i="12"/>
  <c r="M90" i="12"/>
  <c r="L90" i="12"/>
  <c r="K90" i="12"/>
  <c r="J90" i="12"/>
  <c r="I90" i="12"/>
  <c r="H90" i="12"/>
  <c r="G90" i="12"/>
  <c r="F90" i="12"/>
  <c r="E90" i="12"/>
  <c r="D90" i="12"/>
  <c r="N88" i="12"/>
  <c r="M88" i="12"/>
  <c r="L88" i="12"/>
  <c r="K88" i="12"/>
  <c r="J88" i="12"/>
  <c r="I88" i="12"/>
  <c r="H88" i="12"/>
  <c r="G88" i="12"/>
  <c r="F88" i="12"/>
  <c r="E88" i="12"/>
  <c r="D88" i="12"/>
  <c r="N87" i="12"/>
  <c r="M87" i="12"/>
  <c r="L87" i="12"/>
  <c r="K87" i="12"/>
  <c r="J87" i="12"/>
  <c r="I87" i="12"/>
  <c r="H87" i="12"/>
  <c r="G87" i="12"/>
  <c r="F87" i="12"/>
  <c r="E87" i="12"/>
  <c r="D87" i="12"/>
  <c r="N86" i="12"/>
  <c r="M86" i="12"/>
  <c r="L86" i="12"/>
  <c r="K86" i="12"/>
  <c r="J86" i="12"/>
  <c r="I86" i="12"/>
  <c r="H86" i="12"/>
  <c r="G86" i="12"/>
  <c r="F86" i="12"/>
  <c r="E86" i="12"/>
  <c r="D86" i="12"/>
  <c r="N84" i="12"/>
  <c r="M84" i="12"/>
  <c r="L84" i="12"/>
  <c r="K84" i="12"/>
  <c r="J84" i="12"/>
  <c r="I84" i="12"/>
  <c r="H84" i="12"/>
  <c r="G84" i="12"/>
  <c r="F84" i="12"/>
  <c r="E84" i="12"/>
  <c r="D84" i="12"/>
  <c r="N83" i="12"/>
  <c r="M83" i="12"/>
  <c r="L83" i="12"/>
  <c r="K83" i="12"/>
  <c r="J83" i="12"/>
  <c r="I83" i="12"/>
  <c r="H83" i="12"/>
  <c r="G83" i="12"/>
  <c r="F83" i="12"/>
  <c r="E83" i="12"/>
  <c r="D83" i="12"/>
  <c r="N82" i="12"/>
  <c r="M82" i="12"/>
  <c r="L82" i="12"/>
  <c r="K82" i="12"/>
  <c r="J82" i="12"/>
  <c r="I82" i="12"/>
  <c r="H82" i="12"/>
  <c r="G82" i="12"/>
  <c r="F82" i="12"/>
  <c r="E82" i="12"/>
  <c r="D82" i="12"/>
  <c r="N80" i="12"/>
  <c r="M80" i="12"/>
  <c r="L80" i="12"/>
  <c r="K80" i="12"/>
  <c r="J80" i="12"/>
  <c r="I80" i="12"/>
  <c r="H80" i="12"/>
  <c r="G80" i="12"/>
  <c r="F80" i="12"/>
  <c r="E80" i="12"/>
  <c r="D80" i="12"/>
  <c r="N79" i="12"/>
  <c r="M79" i="12"/>
  <c r="L79" i="12"/>
  <c r="K79" i="12"/>
  <c r="J79" i="12"/>
  <c r="I79" i="12"/>
  <c r="H79" i="12"/>
  <c r="G79" i="12"/>
  <c r="F79" i="12"/>
  <c r="E79" i="12"/>
  <c r="D79" i="12"/>
  <c r="N78" i="12"/>
  <c r="M78" i="12"/>
  <c r="L78" i="12"/>
  <c r="K78" i="12"/>
  <c r="J78" i="12"/>
  <c r="I78" i="12"/>
  <c r="H78" i="12"/>
  <c r="G78" i="12"/>
  <c r="F78" i="12"/>
  <c r="E78" i="12"/>
  <c r="E77" i="12" s="1"/>
  <c r="D78" i="12"/>
  <c r="L123" i="12" l="1"/>
  <c r="E123" i="12"/>
  <c r="M123" i="12"/>
  <c r="K119" i="12"/>
  <c r="L115" i="12"/>
  <c r="I115" i="12"/>
  <c r="M111" i="12"/>
  <c r="M103" i="12"/>
  <c r="F103" i="12"/>
  <c r="J103" i="12"/>
  <c r="F97" i="12"/>
  <c r="N97" i="12"/>
  <c r="E93" i="12"/>
  <c r="N81" i="12"/>
  <c r="I77" i="12"/>
  <c r="M77" i="12"/>
  <c r="C50" i="14"/>
  <c r="R254" i="51"/>
  <c r="C51" i="14" s="1"/>
  <c r="W188" i="51"/>
  <c r="W187" i="51"/>
  <c r="W177" i="51"/>
  <c r="W168" i="51"/>
  <c r="W148" i="51"/>
  <c r="G123" i="12"/>
  <c r="G119" i="12"/>
  <c r="G128" i="12" s="1"/>
  <c r="F54" i="14" s="1"/>
  <c r="I111" i="12"/>
  <c r="J111" i="12"/>
  <c r="E111" i="12"/>
  <c r="L107" i="12"/>
  <c r="F107" i="12"/>
  <c r="J107" i="12"/>
  <c r="N103" i="12"/>
  <c r="G103" i="12"/>
  <c r="K103" i="12"/>
  <c r="E103" i="12"/>
  <c r="I97" i="12"/>
  <c r="I102" i="12" s="1"/>
  <c r="H58" i="14" s="1"/>
  <c r="L89" i="12"/>
  <c r="J89" i="12"/>
  <c r="F81" i="12"/>
  <c r="H77" i="12"/>
  <c r="W222" i="51"/>
  <c r="W221" i="51" s="1"/>
  <c r="W218" i="51"/>
  <c r="W217" i="51" s="1"/>
  <c r="W207" i="51"/>
  <c r="W206" i="51" s="1"/>
  <c r="W199" i="51"/>
  <c r="W198" i="51" s="1"/>
  <c r="W186" i="51"/>
  <c r="W178" i="51"/>
  <c r="W165" i="51"/>
  <c r="W203" i="51"/>
  <c r="W200" i="51"/>
  <c r="W195" i="51"/>
  <c r="W183" i="51"/>
  <c r="W181" i="51"/>
  <c r="W179" i="51"/>
  <c r="W176" i="51" s="1"/>
  <c r="W170" i="51"/>
  <c r="W215" i="51"/>
  <c r="W231" i="51"/>
  <c r="W230" i="51" s="1"/>
  <c r="W212" i="51"/>
  <c r="W213" i="51"/>
  <c r="W211" i="51" s="1"/>
  <c r="W156" i="51"/>
  <c r="W164" i="51"/>
  <c r="W163" i="51" s="1"/>
  <c r="W169" i="51"/>
  <c r="W182" i="51"/>
  <c r="W190" i="51"/>
  <c r="W197" i="51"/>
  <c r="W204" i="51"/>
  <c r="W216" i="51"/>
  <c r="W220" i="51"/>
  <c r="W219" i="51" s="1"/>
  <c r="W233" i="51"/>
  <c r="W232" i="51" s="1"/>
  <c r="W146" i="51"/>
  <c r="W155" i="51"/>
  <c r="W154" i="51" s="1"/>
  <c r="W161" i="51"/>
  <c r="W172" i="51"/>
  <c r="W171" i="51" s="1"/>
  <c r="W184" i="51"/>
  <c r="W196" i="51"/>
  <c r="W205" i="51"/>
  <c r="W150" i="51"/>
  <c r="W149" i="51"/>
  <c r="W145" i="51"/>
  <c r="W142" i="51"/>
  <c r="W143" i="51"/>
  <c r="W141" i="51"/>
  <c r="W140" i="51"/>
  <c r="W139" i="51"/>
  <c r="C49" i="14"/>
  <c r="F89" i="12"/>
  <c r="H97" i="12"/>
  <c r="E97" i="12"/>
  <c r="M97" i="12"/>
  <c r="M102" i="12" s="1"/>
  <c r="L58" i="14" s="1"/>
  <c r="H115" i="12"/>
  <c r="E115" i="12"/>
  <c r="M115" i="12"/>
  <c r="N89" i="12"/>
  <c r="I123" i="12"/>
  <c r="F123" i="12"/>
  <c r="N123" i="12"/>
  <c r="K123" i="12"/>
  <c r="H89" i="12"/>
  <c r="J97" i="12"/>
  <c r="H123" i="12"/>
  <c r="K128" i="12"/>
  <c r="J54" i="14" s="1"/>
  <c r="L81" i="12"/>
  <c r="K85" i="12"/>
  <c r="E85" i="12"/>
  <c r="H119" i="12"/>
  <c r="E119" i="12"/>
  <c r="E128" i="12" s="1"/>
  <c r="D54" i="14" s="1"/>
  <c r="M119" i="12"/>
  <c r="M128" i="12" s="1"/>
  <c r="L54" i="14" s="1"/>
  <c r="J119" i="12"/>
  <c r="J128" i="12" s="1"/>
  <c r="I54" i="14" s="1"/>
  <c r="H85" i="12"/>
  <c r="M85" i="12"/>
  <c r="K81" i="12"/>
  <c r="H81" i="12"/>
  <c r="E81" i="12"/>
  <c r="M81" i="12"/>
  <c r="G85" i="12"/>
  <c r="F93" i="12"/>
  <c r="F102" i="12" s="1"/>
  <c r="E58" i="14" s="1"/>
  <c r="N93" i="12"/>
  <c r="K93" i="12"/>
  <c r="K102" i="12" s="1"/>
  <c r="F111" i="12"/>
  <c r="F127" i="12" s="1"/>
  <c r="E55" i="14" s="1"/>
  <c r="N111" i="12"/>
  <c r="K111" i="12"/>
  <c r="K127" i="12" s="1"/>
  <c r="J55" i="14" s="1"/>
  <c r="J56" i="14" s="1"/>
  <c r="N107" i="12"/>
  <c r="J81" i="12"/>
  <c r="I85" i="12"/>
  <c r="H107" i="12"/>
  <c r="L119" i="12"/>
  <c r="L128" i="12" s="1"/>
  <c r="K54" i="14" s="1"/>
  <c r="I119" i="12"/>
  <c r="F119" i="12"/>
  <c r="F128" i="12" s="1"/>
  <c r="E54" i="14" s="1"/>
  <c r="N119" i="12"/>
  <c r="G81" i="12"/>
  <c r="I81" i="12"/>
  <c r="L85" i="12"/>
  <c r="F85" i="12"/>
  <c r="N85" i="12"/>
  <c r="I89" i="12"/>
  <c r="K89" i="12"/>
  <c r="E107" i="12"/>
  <c r="M107" i="12"/>
  <c r="G107" i="12"/>
  <c r="H93" i="12"/>
  <c r="H102" i="12" s="1"/>
  <c r="G58" i="14" s="1"/>
  <c r="L111" i="12"/>
  <c r="J85" i="12"/>
  <c r="E89" i="12"/>
  <c r="E101" i="12" s="1"/>
  <c r="D59" i="14" s="1"/>
  <c r="M89" i="12"/>
  <c r="G89" i="12"/>
  <c r="I107" i="12"/>
  <c r="K107" i="12"/>
  <c r="J102" i="12"/>
  <c r="I58" i="14" s="1"/>
  <c r="L93" i="12"/>
  <c r="L102" i="12" s="1"/>
  <c r="H111" i="12"/>
  <c r="L103" i="12"/>
  <c r="G77" i="12"/>
  <c r="L77" i="12"/>
  <c r="F77" i="12"/>
  <c r="N77" i="12"/>
  <c r="K77" i="12"/>
  <c r="I103" i="12"/>
  <c r="J77" i="12"/>
  <c r="W180" i="51"/>
  <c r="W159" i="51"/>
  <c r="E102" i="12"/>
  <c r="G102" i="12"/>
  <c r="F58" i="14" s="1"/>
  <c r="J127" i="12"/>
  <c r="I55" i="14" s="1"/>
  <c r="N127" i="12"/>
  <c r="M55" i="14" s="1"/>
  <c r="N102" i="12" l="1"/>
  <c r="M58" i="14" s="1"/>
  <c r="J101" i="12"/>
  <c r="I59" i="14" s="1"/>
  <c r="H101" i="12"/>
  <c r="G59" i="14" s="1"/>
  <c r="G60" i="14" s="1"/>
  <c r="I56" i="14"/>
  <c r="E56" i="14"/>
  <c r="E127" i="12"/>
  <c r="D55" i="14" s="1"/>
  <c r="D56" i="14" s="1"/>
  <c r="L127" i="12"/>
  <c r="K55" i="14" s="1"/>
  <c r="K56" i="14" s="1"/>
  <c r="G127" i="12"/>
  <c r="F55" i="14" s="1"/>
  <c r="F56" i="14" s="1"/>
  <c r="M130" i="12"/>
  <c r="I60" i="14"/>
  <c r="K130" i="12"/>
  <c r="J58" i="14"/>
  <c r="L130" i="12"/>
  <c r="K58" i="14"/>
  <c r="F130" i="12"/>
  <c r="E130" i="12"/>
  <c r="D58" i="14"/>
  <c r="D60" i="14" s="1"/>
  <c r="M101" i="12"/>
  <c r="L59" i="14" s="1"/>
  <c r="L60" i="14" s="1"/>
  <c r="W194" i="51"/>
  <c r="W185" i="51"/>
  <c r="W175" i="51" s="1"/>
  <c r="R247" i="51" s="1"/>
  <c r="C44" i="14" s="1"/>
  <c r="W202" i="51"/>
  <c r="W167" i="51"/>
  <c r="W214" i="51"/>
  <c r="W210" i="51" s="1"/>
  <c r="R249" i="51" s="1"/>
  <c r="C46" i="14" s="1"/>
  <c r="W144" i="51"/>
  <c r="W147" i="51"/>
  <c r="W138" i="51"/>
  <c r="M127" i="12"/>
  <c r="I101" i="12"/>
  <c r="H59" i="14" s="1"/>
  <c r="H60" i="14" s="1"/>
  <c r="N128" i="12"/>
  <c r="M54" i="14" s="1"/>
  <c r="M56" i="14" s="1"/>
  <c r="H128" i="12"/>
  <c r="G54" i="14" s="1"/>
  <c r="I128" i="12"/>
  <c r="G130" i="12"/>
  <c r="J130" i="12"/>
  <c r="H127" i="12"/>
  <c r="K101" i="12"/>
  <c r="N101" i="12"/>
  <c r="F101" i="12"/>
  <c r="L101" i="12"/>
  <c r="G101" i="12"/>
  <c r="I127" i="12"/>
  <c r="J129" i="12"/>
  <c r="W153" i="51"/>
  <c r="R246" i="51" s="1"/>
  <c r="C43" i="14" s="1"/>
  <c r="H130" i="12" l="1"/>
  <c r="I61" i="14"/>
  <c r="I62" i="14" s="1"/>
  <c r="E129" i="12"/>
  <c r="N130" i="12"/>
  <c r="I130" i="12"/>
  <c r="H54" i="14"/>
  <c r="D61" i="14"/>
  <c r="D62" i="14" s="1"/>
  <c r="H129" i="12"/>
  <c r="G55" i="14"/>
  <c r="G56" i="14" s="1"/>
  <c r="G61" i="14" s="1"/>
  <c r="G62" i="14" s="1"/>
  <c r="M129" i="12"/>
  <c r="L55" i="14"/>
  <c r="L56" i="14" s="1"/>
  <c r="L61" i="14" s="1"/>
  <c r="L62" i="14" s="1"/>
  <c r="I129" i="12"/>
  <c r="H55" i="14"/>
  <c r="F129" i="12"/>
  <c r="E59" i="14"/>
  <c r="E60" i="14" s="1"/>
  <c r="E61" i="14" s="1"/>
  <c r="E62" i="14" s="1"/>
  <c r="N129" i="12"/>
  <c r="M59" i="14"/>
  <c r="M60" i="14" s="1"/>
  <c r="M61" i="14" s="1"/>
  <c r="M62" i="14" s="1"/>
  <c r="G129" i="12"/>
  <c r="F59" i="14"/>
  <c r="F60" i="14" s="1"/>
  <c r="F61" i="14" s="1"/>
  <c r="F62" i="14" s="1"/>
  <c r="L129" i="12"/>
  <c r="K59" i="14"/>
  <c r="K60" i="14" s="1"/>
  <c r="K61" i="14" s="1"/>
  <c r="K62" i="14" s="1"/>
  <c r="K129" i="12"/>
  <c r="J59" i="14"/>
  <c r="J60" i="14" s="1"/>
  <c r="J61" i="14" s="1"/>
  <c r="J62" i="14" s="1"/>
  <c r="W193" i="51"/>
  <c r="R248" i="51" s="1"/>
  <c r="C45" i="14" s="1"/>
  <c r="W137" i="51"/>
  <c r="R245" i="51" s="1"/>
  <c r="C42" i="14" s="1"/>
  <c r="T249" i="2"/>
  <c r="H56" i="14" l="1"/>
  <c r="H61" i="14" s="1"/>
  <c r="H62" i="14" s="1"/>
  <c r="N60" i="12"/>
  <c r="W441" i="2" s="1"/>
  <c r="N55" i="12"/>
  <c r="M55" i="12"/>
  <c r="L55" i="12"/>
  <c r="K55" i="12"/>
  <c r="J55" i="12"/>
  <c r="I55" i="12"/>
  <c r="H55" i="12"/>
  <c r="G55" i="12"/>
  <c r="F55" i="12"/>
  <c r="E55" i="12"/>
  <c r="N51" i="12"/>
  <c r="M51" i="12"/>
  <c r="L51" i="12"/>
  <c r="K51" i="12"/>
  <c r="J51" i="12"/>
  <c r="I51" i="12"/>
  <c r="H51" i="12"/>
  <c r="G51" i="12"/>
  <c r="F51" i="12"/>
  <c r="E51" i="12"/>
  <c r="N47" i="12"/>
  <c r="M47" i="12"/>
  <c r="L47" i="12"/>
  <c r="K47" i="12"/>
  <c r="J47" i="12"/>
  <c r="I47" i="12"/>
  <c r="H47" i="12"/>
  <c r="G47" i="12"/>
  <c r="F47" i="12"/>
  <c r="E47" i="12"/>
  <c r="N43" i="12"/>
  <c r="M43" i="12"/>
  <c r="L43" i="12"/>
  <c r="K43" i="12"/>
  <c r="J43" i="12"/>
  <c r="I43" i="12"/>
  <c r="H43" i="12"/>
  <c r="G43" i="12"/>
  <c r="F43" i="12"/>
  <c r="E43" i="12"/>
  <c r="N39" i="12"/>
  <c r="M39" i="12"/>
  <c r="L39" i="12"/>
  <c r="K39" i="12"/>
  <c r="J39" i="12"/>
  <c r="I39" i="12"/>
  <c r="H39" i="12"/>
  <c r="G39" i="12"/>
  <c r="F39" i="12"/>
  <c r="E39" i="12"/>
  <c r="N35" i="12"/>
  <c r="M35" i="12"/>
  <c r="L35" i="12"/>
  <c r="K35" i="12"/>
  <c r="J35" i="12"/>
  <c r="I35" i="12"/>
  <c r="H35" i="12"/>
  <c r="G35" i="12"/>
  <c r="F35" i="12"/>
  <c r="E35" i="12"/>
  <c r="N29" i="12"/>
  <c r="M29" i="12"/>
  <c r="L29" i="12"/>
  <c r="K29" i="12"/>
  <c r="J29" i="12"/>
  <c r="I29" i="12"/>
  <c r="H29" i="12"/>
  <c r="G29" i="12"/>
  <c r="G34" i="12" s="1"/>
  <c r="F26" i="14" s="1"/>
  <c r="F29" i="12"/>
  <c r="E29" i="12"/>
  <c r="N25" i="12"/>
  <c r="M25" i="12"/>
  <c r="L25" i="12"/>
  <c r="L34" i="12" s="1"/>
  <c r="K26" i="14" s="1"/>
  <c r="K25" i="12"/>
  <c r="J25" i="12"/>
  <c r="I25" i="12"/>
  <c r="H25" i="12"/>
  <c r="H34" i="12" s="1"/>
  <c r="G26" i="14" s="1"/>
  <c r="G25" i="12"/>
  <c r="F25" i="12"/>
  <c r="E25" i="12"/>
  <c r="N21" i="12"/>
  <c r="M21" i="12"/>
  <c r="L21" i="12"/>
  <c r="K21" i="12"/>
  <c r="J21" i="12"/>
  <c r="I21" i="12"/>
  <c r="H21" i="12"/>
  <c r="G21" i="12"/>
  <c r="F21" i="12"/>
  <c r="E21" i="12"/>
  <c r="N17" i="12"/>
  <c r="M17" i="12"/>
  <c r="L17" i="12"/>
  <c r="K17" i="12"/>
  <c r="J17" i="12"/>
  <c r="I17" i="12"/>
  <c r="H17" i="12"/>
  <c r="G17" i="12"/>
  <c r="F17" i="12"/>
  <c r="E17" i="12"/>
  <c r="N13" i="12"/>
  <c r="M13" i="12"/>
  <c r="L13" i="12"/>
  <c r="K13" i="12"/>
  <c r="J13" i="12"/>
  <c r="I13" i="12"/>
  <c r="H13" i="12"/>
  <c r="G13" i="12"/>
  <c r="F13" i="12"/>
  <c r="E13" i="12"/>
  <c r="N9" i="12"/>
  <c r="M9" i="12"/>
  <c r="L9" i="12"/>
  <c r="K9" i="12"/>
  <c r="J9" i="12"/>
  <c r="I9" i="12"/>
  <c r="H9" i="12"/>
  <c r="G9" i="12"/>
  <c r="F9" i="12"/>
  <c r="E9" i="12"/>
  <c r="J422" i="2"/>
  <c r="I422" i="2"/>
  <c r="B124" i="52"/>
  <c r="K407" i="2"/>
  <c r="H421" i="2"/>
  <c r="G421" i="2"/>
  <c r="B123" i="52"/>
  <c r="J406" i="2"/>
  <c r="I420" i="2"/>
  <c r="G420" i="2"/>
  <c r="B122" i="52"/>
  <c r="K405" i="2"/>
  <c r="B121" i="52"/>
  <c r="B405" i="2" s="1"/>
  <c r="K120" i="52"/>
  <c r="J120" i="52"/>
  <c r="I120" i="52"/>
  <c r="H120" i="52"/>
  <c r="G120" i="52"/>
  <c r="K119" i="52"/>
  <c r="J119" i="52"/>
  <c r="I119" i="52"/>
  <c r="H119" i="52"/>
  <c r="H403" i="2" s="1"/>
  <c r="G119" i="52"/>
  <c r="K118" i="52"/>
  <c r="K402" i="2" s="1"/>
  <c r="J118" i="52"/>
  <c r="I118" i="52"/>
  <c r="H118" i="52"/>
  <c r="G118" i="52"/>
  <c r="G402" i="2" s="1"/>
  <c r="K117" i="52"/>
  <c r="K401" i="2" s="1"/>
  <c r="J117" i="52"/>
  <c r="I117" i="52"/>
  <c r="I401" i="2" s="1"/>
  <c r="H117" i="52"/>
  <c r="H401" i="2" s="1"/>
  <c r="G117" i="52"/>
  <c r="K116" i="52"/>
  <c r="J116" i="52"/>
  <c r="J400" i="2" s="1"/>
  <c r="I116" i="52"/>
  <c r="H116" i="52"/>
  <c r="K399" i="2"/>
  <c r="J399" i="2"/>
  <c r="BY105" i="52"/>
  <c r="BY104" i="52"/>
  <c r="BY103" i="52"/>
  <c r="BY102" i="52"/>
  <c r="CB101" i="52"/>
  <c r="BY101" i="52"/>
  <c r="N101" i="52"/>
  <c r="L101" i="52"/>
  <c r="CB100" i="52"/>
  <c r="BY100" i="52"/>
  <c r="N100" i="52"/>
  <c r="L100" i="52"/>
  <c r="CB99" i="52"/>
  <c r="BY99" i="52"/>
  <c r="N99" i="52"/>
  <c r="L99" i="52"/>
  <c r="CB98" i="52"/>
  <c r="BY98" i="52"/>
  <c r="N98" i="52"/>
  <c r="L98" i="52"/>
  <c r="CB97" i="52"/>
  <c r="BY97" i="52"/>
  <c r="N97" i="52"/>
  <c r="L97" i="52"/>
  <c r="CB96" i="52"/>
  <c r="BY96" i="52"/>
  <c r="N96" i="52"/>
  <c r="L96" i="52"/>
  <c r="CB95" i="52"/>
  <c r="BY95" i="52"/>
  <c r="N95" i="52"/>
  <c r="L95" i="52"/>
  <c r="CB94" i="52"/>
  <c r="BY94" i="52"/>
  <c r="N94" i="52"/>
  <c r="L94" i="52"/>
  <c r="CB93" i="52"/>
  <c r="BY93" i="52"/>
  <c r="N93" i="52"/>
  <c r="L93" i="52"/>
  <c r="CB92" i="52"/>
  <c r="BY92" i="52"/>
  <c r="N92" i="52"/>
  <c r="L92" i="52"/>
  <c r="CB91" i="52"/>
  <c r="BY91" i="52"/>
  <c r="N91" i="52"/>
  <c r="L91" i="52"/>
  <c r="CB90" i="52"/>
  <c r="BY90" i="52"/>
  <c r="N90" i="52"/>
  <c r="L90" i="52"/>
  <c r="CB89" i="52"/>
  <c r="BY89" i="52"/>
  <c r="N89" i="52"/>
  <c r="L89" i="52"/>
  <c r="CB88" i="52"/>
  <c r="BY88" i="52"/>
  <c r="N88" i="52"/>
  <c r="L88" i="52"/>
  <c r="CB87" i="52"/>
  <c r="BY87" i="52"/>
  <c r="N87" i="52"/>
  <c r="L87" i="52"/>
  <c r="CB86" i="52"/>
  <c r="BY86" i="52"/>
  <c r="N86" i="52"/>
  <c r="L86" i="52"/>
  <c r="CB85" i="52"/>
  <c r="BY85" i="52"/>
  <c r="N85" i="52"/>
  <c r="L85" i="52"/>
  <c r="CB84" i="52"/>
  <c r="BY84" i="52"/>
  <c r="N84" i="52"/>
  <c r="L84" i="52"/>
  <c r="CB83" i="52"/>
  <c r="BY83" i="52"/>
  <c r="N83" i="52"/>
  <c r="L83" i="52"/>
  <c r="CB82" i="52"/>
  <c r="BY82" i="52"/>
  <c r="N82" i="52"/>
  <c r="L82" i="52"/>
  <c r="CB81" i="52"/>
  <c r="BY81" i="52"/>
  <c r="N81" i="52"/>
  <c r="L81" i="52"/>
  <c r="CB80" i="52"/>
  <c r="BY80" i="52"/>
  <c r="N80" i="52"/>
  <c r="L80" i="52"/>
  <c r="CB79" i="52"/>
  <c r="BY79" i="52"/>
  <c r="N79" i="52"/>
  <c r="L79" i="52"/>
  <c r="CB78" i="52"/>
  <c r="BY78" i="52"/>
  <c r="N78" i="52"/>
  <c r="L78" i="52"/>
  <c r="CB77" i="52"/>
  <c r="BY77" i="52"/>
  <c r="N77" i="52"/>
  <c r="L77" i="52"/>
  <c r="CB76" i="52"/>
  <c r="BY76" i="52"/>
  <c r="N76" i="52"/>
  <c r="L76" i="52"/>
  <c r="CB75" i="52"/>
  <c r="BY75" i="52"/>
  <c r="N75" i="52"/>
  <c r="L75" i="52"/>
  <c r="CB74" i="52"/>
  <c r="BY74" i="52"/>
  <c r="N74" i="52"/>
  <c r="L74" i="52"/>
  <c r="CB73" i="52"/>
  <c r="BY73" i="52"/>
  <c r="N73" i="52"/>
  <c r="L73" i="52"/>
  <c r="CB72" i="52"/>
  <c r="BY72" i="52"/>
  <c r="N72" i="52"/>
  <c r="L72" i="52"/>
  <c r="CB71" i="52"/>
  <c r="BY71" i="52"/>
  <c r="N71" i="52"/>
  <c r="L71" i="52"/>
  <c r="B61" i="52"/>
  <c r="K60" i="52"/>
  <c r="J60" i="52"/>
  <c r="I60" i="52"/>
  <c r="I376" i="2" s="1"/>
  <c r="H60" i="52"/>
  <c r="H376" i="2" s="1"/>
  <c r="G60" i="52"/>
  <c r="G389" i="2" s="1"/>
  <c r="B60" i="52"/>
  <c r="B376" i="2" s="1"/>
  <c r="K59" i="52"/>
  <c r="J59" i="52"/>
  <c r="J375" i="2" s="1"/>
  <c r="I59" i="52"/>
  <c r="H59" i="52"/>
  <c r="G59" i="52"/>
  <c r="B59" i="52"/>
  <c r="B375" i="2" s="1"/>
  <c r="K58" i="52"/>
  <c r="K374" i="2" s="1"/>
  <c r="J58" i="52"/>
  <c r="J387" i="2" s="1"/>
  <c r="I58" i="52"/>
  <c r="I387" i="2" s="1"/>
  <c r="H58" i="52"/>
  <c r="H374" i="2" s="1"/>
  <c r="G58" i="52"/>
  <c r="B58" i="52"/>
  <c r="B374" i="2" s="1"/>
  <c r="K57" i="52"/>
  <c r="K386" i="2" s="1"/>
  <c r="J57" i="52"/>
  <c r="J386" i="2" s="1"/>
  <c r="I57" i="52"/>
  <c r="H57" i="52"/>
  <c r="B57" i="52"/>
  <c r="I372" i="2"/>
  <c r="H372" i="2"/>
  <c r="K371" i="2"/>
  <c r="H371" i="2"/>
  <c r="G371" i="2"/>
  <c r="K54" i="52"/>
  <c r="J54" i="52"/>
  <c r="I54" i="52"/>
  <c r="H54" i="52"/>
  <c r="H370" i="2" s="1"/>
  <c r="G54" i="52"/>
  <c r="J369" i="2"/>
  <c r="G369" i="2"/>
  <c r="K52" i="52"/>
  <c r="K368" i="2" s="1"/>
  <c r="J52" i="52"/>
  <c r="J368" i="2" s="1"/>
  <c r="I52" i="52"/>
  <c r="H52" i="52"/>
  <c r="G52" i="52"/>
  <c r="K51" i="52"/>
  <c r="J51" i="52"/>
  <c r="I367" i="2"/>
  <c r="H367" i="2"/>
  <c r="G367" i="2"/>
  <c r="BX44" i="52"/>
  <c r="BW44" i="52"/>
  <c r="BV44" i="52"/>
  <c r="BU44" i="52"/>
  <c r="BT44" i="52"/>
  <c r="BS44" i="52"/>
  <c r="BR44" i="52"/>
  <c r="BQ44" i="52"/>
  <c r="BP44" i="52"/>
  <c r="BO44" i="52"/>
  <c r="BN44" i="52"/>
  <c r="BM44" i="52"/>
  <c r="BL44" i="52"/>
  <c r="BK44" i="52"/>
  <c r="BJ44" i="52"/>
  <c r="BI44" i="52"/>
  <c r="BH44" i="52"/>
  <c r="BG44" i="52"/>
  <c r="BF44" i="52"/>
  <c r="BE44" i="52"/>
  <c r="BD44" i="52"/>
  <c r="BC44" i="52"/>
  <c r="BB44" i="52"/>
  <c r="BA44" i="52"/>
  <c r="AZ44" i="52"/>
  <c r="AY44" i="52"/>
  <c r="AX44" i="52"/>
  <c r="AW44" i="52"/>
  <c r="AV44" i="52"/>
  <c r="AU44" i="52"/>
  <c r="AT44" i="52"/>
  <c r="AS44" i="52"/>
  <c r="AR44" i="52"/>
  <c r="AQ44" i="52"/>
  <c r="AP44"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BY43" i="52"/>
  <c r="BY42" i="52"/>
  <c r="BY41" i="52"/>
  <c r="BY40" i="52"/>
  <c r="BY39" i="52"/>
  <c r="J39" i="52"/>
  <c r="BY38" i="52"/>
  <c r="BY37" i="52"/>
  <c r="BY36" i="52"/>
  <c r="BY35" i="52"/>
  <c r="BY34" i="52"/>
  <c r="J34" i="52"/>
  <c r="BY33" i="52"/>
  <c r="BY32" i="52"/>
  <c r="BY31" i="52"/>
  <c r="BY30" i="52"/>
  <c r="BY29" i="52"/>
  <c r="BY28" i="52"/>
  <c r="J28" i="52"/>
  <c r="BY27" i="52"/>
  <c r="BY26" i="52"/>
  <c r="BY25" i="52"/>
  <c r="BY24" i="52"/>
  <c r="BY23" i="52"/>
  <c r="J23" i="52"/>
  <c r="BY22" i="52"/>
  <c r="BY21" i="52"/>
  <c r="BY20" i="52"/>
  <c r="BY19" i="52"/>
  <c r="J19" i="52"/>
  <c r="BY18" i="52"/>
  <c r="BY17" i="52"/>
  <c r="BY16" i="52"/>
  <c r="BY15" i="52"/>
  <c r="BY14" i="52"/>
  <c r="BY13" i="52"/>
  <c r="BY12" i="52"/>
  <c r="J12" i="52"/>
  <c r="BY11" i="52"/>
  <c r="BY10" i="52"/>
  <c r="BY9" i="52"/>
  <c r="P6" i="52"/>
  <c r="P68" i="52" s="1"/>
  <c r="P126" i="51"/>
  <c r="B126" i="51"/>
  <c r="P125" i="51"/>
  <c r="P350" i="2" s="1"/>
  <c r="B125" i="51"/>
  <c r="P124" i="51"/>
  <c r="I124" i="51"/>
  <c r="I349" i="2" s="1"/>
  <c r="P123" i="51"/>
  <c r="P348" i="2" s="1"/>
  <c r="B123" i="51"/>
  <c r="R126" i="51"/>
  <c r="I109" i="51"/>
  <c r="I126" i="51" s="1"/>
  <c r="I351" i="2" s="1"/>
  <c r="R125" i="51"/>
  <c r="I108" i="51"/>
  <c r="I125" i="51" s="1"/>
  <c r="I350" i="2" s="1"/>
  <c r="I107" i="51"/>
  <c r="I106" i="51"/>
  <c r="I123" i="51" s="1"/>
  <c r="I348" i="2" s="1"/>
  <c r="W105" i="51"/>
  <c r="W104" i="51" s="1"/>
  <c r="N39" i="52" s="1"/>
  <c r="S104" i="51"/>
  <c r="P104" i="51"/>
  <c r="P234" i="51" s="1"/>
  <c r="W103" i="51"/>
  <c r="W102" i="51" s="1"/>
  <c r="N38" i="52" s="1"/>
  <c r="S102" i="51"/>
  <c r="W101" i="51"/>
  <c r="W100" i="51" s="1"/>
  <c r="N37" i="52" s="1"/>
  <c r="S100" i="51"/>
  <c r="W99" i="51"/>
  <c r="W98" i="51" s="1"/>
  <c r="N36" i="52" s="1"/>
  <c r="S98" i="51"/>
  <c r="W97" i="51"/>
  <c r="W96" i="51" s="1"/>
  <c r="N35" i="52" s="1"/>
  <c r="S96" i="51"/>
  <c r="S95" i="51"/>
  <c r="S225" i="51" s="1"/>
  <c r="W94" i="51"/>
  <c r="W93" i="51" s="1"/>
  <c r="N34" i="52" s="1"/>
  <c r="S93" i="51"/>
  <c r="P93" i="51"/>
  <c r="P223" i="51" s="1"/>
  <c r="W92" i="51"/>
  <c r="W91" i="51" s="1"/>
  <c r="N33" i="52" s="1"/>
  <c r="S91" i="51"/>
  <c r="W90" i="51"/>
  <c r="W89" i="51" s="1"/>
  <c r="N32" i="52" s="1"/>
  <c r="S89" i="51"/>
  <c r="W88" i="51"/>
  <c r="W87" i="51" s="1"/>
  <c r="N31" i="52" s="1"/>
  <c r="S87" i="51"/>
  <c r="W86" i="51"/>
  <c r="W85" i="51"/>
  <c r="S84" i="51"/>
  <c r="W83" i="51"/>
  <c r="W82" i="51"/>
  <c r="S81" i="51"/>
  <c r="S80" i="51"/>
  <c r="S210" i="51" s="1"/>
  <c r="W79" i="51"/>
  <c r="W78" i="51" s="1"/>
  <c r="N28" i="52" s="1"/>
  <c r="S78" i="51"/>
  <c r="P78" i="51"/>
  <c r="P208" i="51" s="1"/>
  <c r="W77" i="51"/>
  <c r="W76" i="51" s="1"/>
  <c r="N27" i="52" s="1"/>
  <c r="S76" i="51"/>
  <c r="W75" i="51"/>
  <c r="W74" i="51"/>
  <c r="W73" i="51"/>
  <c r="S72" i="51"/>
  <c r="W71" i="51"/>
  <c r="W70" i="51"/>
  <c r="W69" i="51"/>
  <c r="S68" i="51"/>
  <c r="W67" i="51"/>
  <c r="W66" i="51"/>
  <c r="W65" i="51"/>
  <c r="S64" i="51"/>
  <c r="S63" i="51"/>
  <c r="S193" i="51" s="1"/>
  <c r="W62" i="51"/>
  <c r="W61" i="51" s="1"/>
  <c r="N23" i="52" s="1"/>
  <c r="P61" i="51"/>
  <c r="P191" i="51" s="1"/>
  <c r="W60" i="51"/>
  <c r="W59" i="51"/>
  <c r="W58" i="51"/>
  <c r="W57" i="51"/>
  <c r="W56" i="51"/>
  <c r="S55" i="51"/>
  <c r="W54" i="51"/>
  <c r="W53" i="51"/>
  <c r="W52" i="51"/>
  <c r="W51" i="51"/>
  <c r="S50" i="51"/>
  <c r="W49" i="51"/>
  <c r="W48" i="51"/>
  <c r="W47" i="51"/>
  <c r="S46" i="51"/>
  <c r="S45" i="51"/>
  <c r="S175" i="51" s="1"/>
  <c r="W44" i="51"/>
  <c r="W43" i="51" s="1"/>
  <c r="N19" i="52" s="1"/>
  <c r="S43" i="51"/>
  <c r="P43" i="51"/>
  <c r="P173" i="51" s="1"/>
  <c r="W42" i="51"/>
  <c r="W41" i="51" s="1"/>
  <c r="N18" i="52" s="1"/>
  <c r="S41" i="51"/>
  <c r="W40" i="51"/>
  <c r="W39" i="51"/>
  <c r="W38" i="51"/>
  <c r="S37" i="51"/>
  <c r="W36" i="51"/>
  <c r="W35" i="51"/>
  <c r="W34" i="51"/>
  <c r="S33" i="51"/>
  <c r="W32" i="51"/>
  <c r="W31" i="51"/>
  <c r="W30" i="51"/>
  <c r="S29" i="51"/>
  <c r="W28" i="51"/>
  <c r="W27" i="51" s="1"/>
  <c r="N14" i="52" s="1"/>
  <c r="S27" i="51"/>
  <c r="W26" i="51"/>
  <c r="W25" i="51"/>
  <c r="S24" i="51"/>
  <c r="S23" i="51"/>
  <c r="S153" i="51" s="1"/>
  <c r="W22" i="51"/>
  <c r="W21" i="51" s="1"/>
  <c r="N12" i="52" s="1"/>
  <c r="S21" i="51"/>
  <c r="P21" i="51"/>
  <c r="P151" i="51" s="1"/>
  <c r="W20" i="51"/>
  <c r="W19" i="51"/>
  <c r="W18" i="51"/>
  <c r="S17" i="51"/>
  <c r="W16" i="51"/>
  <c r="W15" i="51"/>
  <c r="S14" i="51"/>
  <c r="W13" i="51"/>
  <c r="W12" i="51"/>
  <c r="W11" i="51"/>
  <c r="W10" i="51"/>
  <c r="W9" i="51"/>
  <c r="S8" i="51"/>
  <c r="S7" i="51"/>
  <c r="S137" i="51" s="1"/>
  <c r="H569" i="2"/>
  <c r="H568" i="2"/>
  <c r="H567" i="2"/>
  <c r="H566" i="2"/>
  <c r="H565" i="2"/>
  <c r="H563" i="2"/>
  <c r="H562" i="2"/>
  <c r="H561" i="2"/>
  <c r="H560" i="2"/>
  <c r="H559" i="2"/>
  <c r="H558" i="2"/>
  <c r="H556" i="2"/>
  <c r="H555" i="2"/>
  <c r="H554" i="2"/>
  <c r="H553" i="2"/>
  <c r="H552" i="2"/>
  <c r="H550" i="2"/>
  <c r="H549" i="2"/>
  <c r="H548" i="2"/>
  <c r="H547" i="2"/>
  <c r="H545" i="2"/>
  <c r="H544" i="2"/>
  <c r="H543" i="2"/>
  <c r="H542" i="2"/>
  <c r="H541" i="2"/>
  <c r="H540" i="2"/>
  <c r="H539" i="2"/>
  <c r="H537" i="2"/>
  <c r="H536" i="2"/>
  <c r="H535" i="2"/>
  <c r="H534" i="2"/>
  <c r="H532" i="2"/>
  <c r="H531" i="2"/>
  <c r="H530" i="2"/>
  <c r="H529" i="2"/>
  <c r="H528" i="2"/>
  <c r="H527" i="2"/>
  <c r="I526" i="2"/>
  <c r="H526" i="2"/>
  <c r="I525" i="2"/>
  <c r="H525" i="2"/>
  <c r="I524" i="2"/>
  <c r="I510" i="2"/>
  <c r="I504" i="2"/>
  <c r="T487" i="2"/>
  <c r="R124" i="51" s="1"/>
  <c r="C17" i="14" s="1"/>
  <c r="J426" i="2"/>
  <c r="K444" i="2" s="1"/>
  <c r="K446" i="2" s="1"/>
  <c r="J424" i="2"/>
  <c r="K422" i="2"/>
  <c r="H422" i="2"/>
  <c r="G422" i="2"/>
  <c r="B422" i="2"/>
  <c r="J421" i="2"/>
  <c r="I421" i="2"/>
  <c r="B421" i="2"/>
  <c r="J420" i="2"/>
  <c r="H420" i="2"/>
  <c r="B420" i="2"/>
  <c r="H419" i="2"/>
  <c r="B419" i="2"/>
  <c r="K417" i="2"/>
  <c r="B417" i="2"/>
  <c r="B416" i="2"/>
  <c r="K408" i="2"/>
  <c r="J408" i="2"/>
  <c r="H408" i="2"/>
  <c r="G408" i="2"/>
  <c r="B408" i="2"/>
  <c r="J407" i="2"/>
  <c r="I407" i="2"/>
  <c r="H407" i="2"/>
  <c r="B407" i="2"/>
  <c r="H406" i="2"/>
  <c r="B406" i="2"/>
  <c r="H405" i="2"/>
  <c r="K404" i="2"/>
  <c r="J404" i="2"/>
  <c r="G404" i="2"/>
  <c r="K403" i="2"/>
  <c r="I403" i="2"/>
  <c r="G403" i="2"/>
  <c r="J402" i="2"/>
  <c r="I402" i="2"/>
  <c r="H402" i="2"/>
  <c r="G401" i="2"/>
  <c r="K400" i="2"/>
  <c r="G400" i="2"/>
  <c r="I399" i="2"/>
  <c r="H399" i="2"/>
  <c r="B389" i="2"/>
  <c r="K388" i="2"/>
  <c r="B388" i="2"/>
  <c r="K387" i="2"/>
  <c r="B387" i="2"/>
  <c r="I386" i="2"/>
  <c r="G386" i="2"/>
  <c r="B386" i="2"/>
  <c r="I384" i="2"/>
  <c r="G384" i="2"/>
  <c r="K375" i="2"/>
  <c r="G375" i="2"/>
  <c r="I373" i="2"/>
  <c r="G373" i="2"/>
  <c r="B373" i="2"/>
  <c r="G372" i="2"/>
  <c r="J371" i="2"/>
  <c r="I371" i="2"/>
  <c r="K370" i="2"/>
  <c r="J370" i="2"/>
  <c r="I370" i="2"/>
  <c r="G370" i="2"/>
  <c r="K369" i="2"/>
  <c r="I368" i="2"/>
  <c r="P351" i="2"/>
  <c r="P349" i="2"/>
  <c r="B349" i="2"/>
  <c r="E571" i="2" s="1"/>
  <c r="G288" i="2"/>
  <c r="G39" i="52" s="1"/>
  <c r="G101" i="52" s="1"/>
  <c r="G287" i="2"/>
  <c r="G286" i="2"/>
  <c r="H329" i="2" s="1"/>
  <c r="G285" i="2"/>
  <c r="P285" i="2" s="1"/>
  <c r="G284" i="2"/>
  <c r="G35" i="52" s="1"/>
  <c r="G97" i="52" s="1"/>
  <c r="G283" i="2"/>
  <c r="G34" i="52" s="1"/>
  <c r="G96" i="52" s="1"/>
  <c r="G282" i="2"/>
  <c r="P282" i="2" s="1"/>
  <c r="G281" i="2"/>
  <c r="G32" i="52" s="1"/>
  <c r="G94" i="52" s="1"/>
  <c r="G280" i="2"/>
  <c r="R280" i="2" s="1"/>
  <c r="G279" i="2"/>
  <c r="G30" i="52" s="1"/>
  <c r="G92" i="52" s="1"/>
  <c r="G278" i="2"/>
  <c r="G29" i="52" s="1"/>
  <c r="G91" i="52" s="1"/>
  <c r="G277" i="2"/>
  <c r="H318" i="2" s="1"/>
  <c r="G276" i="2"/>
  <c r="R276" i="2" s="1"/>
  <c r="G275" i="2"/>
  <c r="P275" i="2" s="1"/>
  <c r="G274" i="2"/>
  <c r="R274" i="2" s="1"/>
  <c r="G273" i="2"/>
  <c r="H314" i="2" s="1"/>
  <c r="E552" i="2" s="1"/>
  <c r="G272" i="2"/>
  <c r="G271" i="2"/>
  <c r="G22" i="52" s="1"/>
  <c r="G83" i="52"/>
  <c r="G269" i="2"/>
  <c r="G20" i="52" s="1"/>
  <c r="G82" i="52" s="1"/>
  <c r="G268" i="2"/>
  <c r="G19" i="52" s="1"/>
  <c r="G81" i="52" s="1"/>
  <c r="G267" i="2"/>
  <c r="H306" i="2" s="1"/>
  <c r="I41" i="51" s="1"/>
  <c r="R41" i="51" s="1"/>
  <c r="G266" i="2"/>
  <c r="G17" i="52" s="1"/>
  <c r="G79" i="52" s="1"/>
  <c r="G265" i="2"/>
  <c r="G16" i="52" s="1"/>
  <c r="G78" i="52" s="1"/>
  <c r="G264" i="2"/>
  <c r="G15" i="52" s="1"/>
  <c r="G77" i="52" s="1"/>
  <c r="G263" i="2"/>
  <c r="H302" i="2" s="1"/>
  <c r="I27" i="51" s="1"/>
  <c r="G262" i="2"/>
  <c r="G13" i="52" s="1"/>
  <c r="G75" i="52" s="1"/>
  <c r="G261" i="2"/>
  <c r="I21" i="51" s="1"/>
  <c r="G260" i="2"/>
  <c r="G11" i="52" s="1"/>
  <c r="G73" i="52" s="1"/>
  <c r="G259" i="2"/>
  <c r="H297" i="2" s="1"/>
  <c r="E535" i="2" s="1"/>
  <c r="G258" i="2"/>
  <c r="K184" i="2"/>
  <c r="I179" i="2"/>
  <c r="F179" i="2"/>
  <c r="I134" i="2"/>
  <c r="F131" i="2" s="1"/>
  <c r="F134" i="2"/>
  <c r="B126" i="2"/>
  <c r="G125" i="2"/>
  <c r="B125" i="2"/>
  <c r="V6" i="2"/>
  <c r="V166" i="3"/>
  <c r="U166" i="3"/>
  <c r="T166" i="3"/>
  <c r="S166" i="3"/>
  <c r="R166" i="3"/>
  <c r="Q166" i="3"/>
  <c r="P166" i="3"/>
  <c r="O166" i="3"/>
  <c r="N166" i="3"/>
  <c r="M166" i="3"/>
  <c r="L166" i="3"/>
  <c r="K166" i="3"/>
  <c r="J166" i="3"/>
  <c r="I166" i="3"/>
  <c r="H166" i="3"/>
  <c r="G166" i="3"/>
  <c r="F166" i="3"/>
  <c r="E166" i="3"/>
  <c r="D166" i="3"/>
  <c r="C166" i="3"/>
  <c r="B166" i="3"/>
  <c r="B157" i="3"/>
  <c r="C196" i="2" s="1"/>
  <c r="C284" i="2" s="1"/>
  <c r="B152" i="3"/>
  <c r="C195" i="2" s="1"/>
  <c r="C278" i="2" s="1"/>
  <c r="F319" i="2" s="1"/>
  <c r="B80" i="51" s="1"/>
  <c r="B148" i="3"/>
  <c r="C194" i="2" s="1"/>
  <c r="C273" i="2" s="1"/>
  <c r="B145" i="3"/>
  <c r="C193" i="2" s="1"/>
  <c r="E529" i="2" s="1"/>
  <c r="B139" i="3"/>
  <c r="C192" i="2" s="1"/>
  <c r="E528" i="2" s="1"/>
  <c r="B136" i="3"/>
  <c r="C191" i="2" s="1"/>
  <c r="E533" i="2" s="1"/>
  <c r="E60" i="12" l="1"/>
  <c r="F441" i="2" s="1"/>
  <c r="I60" i="12"/>
  <c r="M60" i="12"/>
  <c r="F60" i="12"/>
  <c r="H441" i="2" s="1"/>
  <c r="K59" i="12"/>
  <c r="J23" i="14" s="1"/>
  <c r="J24" i="14" s="1"/>
  <c r="E33" i="12"/>
  <c r="I33" i="12"/>
  <c r="H27" i="14" s="1"/>
  <c r="M33" i="12"/>
  <c r="L27" i="14" s="1"/>
  <c r="L371" i="2"/>
  <c r="L370" i="2"/>
  <c r="H60" i="12"/>
  <c r="H62" i="12" s="1"/>
  <c r="L60" i="12"/>
  <c r="T441" i="2" s="1"/>
  <c r="G60" i="12"/>
  <c r="J441" i="2" s="1"/>
  <c r="K60" i="12"/>
  <c r="H59" i="12"/>
  <c r="G23" i="14" s="1"/>
  <c r="G24" i="14" s="1"/>
  <c r="L59" i="12"/>
  <c r="K23" i="14" s="1"/>
  <c r="K24" i="14" s="1"/>
  <c r="E59" i="12"/>
  <c r="D23" i="14" s="1"/>
  <c r="D24" i="14" s="1"/>
  <c r="M59" i="12"/>
  <c r="L23" i="14" s="1"/>
  <c r="L24" i="14" s="1"/>
  <c r="I59" i="12"/>
  <c r="H23" i="14" s="1"/>
  <c r="H24" i="14" s="1"/>
  <c r="F34" i="12"/>
  <c r="H439" i="2" s="1"/>
  <c r="J34" i="12"/>
  <c r="I26" i="14" s="1"/>
  <c r="N34" i="12"/>
  <c r="I34" i="12"/>
  <c r="H26" i="14" s="1"/>
  <c r="H28" i="14" s="1"/>
  <c r="M34" i="12"/>
  <c r="L26" i="14" s="1"/>
  <c r="L28" i="14" s="1"/>
  <c r="E34" i="12"/>
  <c r="D26" i="14" s="1"/>
  <c r="W439" i="2"/>
  <c r="M26" i="14"/>
  <c r="J33" i="12"/>
  <c r="I27" i="14" s="1"/>
  <c r="H33" i="12"/>
  <c r="G27" i="14" s="1"/>
  <c r="G28" i="14" s="1"/>
  <c r="L33" i="12"/>
  <c r="K27" i="14" s="1"/>
  <c r="K28" i="14" s="1"/>
  <c r="U438" i="2"/>
  <c r="G406" i="2"/>
  <c r="I417" i="2"/>
  <c r="I374" i="2"/>
  <c r="H383" i="2"/>
  <c r="G84" i="52"/>
  <c r="F176" i="2"/>
  <c r="E524" i="2" s="1"/>
  <c r="G376" i="2"/>
  <c r="H368" i="2"/>
  <c r="G407" i="2"/>
  <c r="J367" i="2"/>
  <c r="L367" i="2" s="1"/>
  <c r="L51" i="52"/>
  <c r="G388" i="2"/>
  <c r="L59" i="52"/>
  <c r="H387" i="2"/>
  <c r="J388" i="2"/>
  <c r="H386" i="2"/>
  <c r="L386" i="2" s="1"/>
  <c r="L57" i="52"/>
  <c r="G368" i="2"/>
  <c r="L368" i="2" s="1"/>
  <c r="L52" i="52"/>
  <c r="L54" i="52"/>
  <c r="L58" i="52"/>
  <c r="L60" i="52"/>
  <c r="B351" i="2"/>
  <c r="E573" i="2" s="1"/>
  <c r="T573" i="2" s="1"/>
  <c r="B19" i="14"/>
  <c r="B51" i="14" s="1"/>
  <c r="B348" i="2"/>
  <c r="E570" i="2" s="1"/>
  <c r="B16" i="14"/>
  <c r="B48" i="14" s="1"/>
  <c r="I157" i="51"/>
  <c r="I158" i="51" s="1"/>
  <c r="R27" i="51"/>
  <c r="H524" i="2"/>
  <c r="H523" i="2" s="1"/>
  <c r="H455" i="2"/>
  <c r="C65" i="14" s="1"/>
  <c r="B350" i="2"/>
  <c r="E572" i="2" s="1"/>
  <c r="T572" i="2" s="1"/>
  <c r="B18" i="14"/>
  <c r="B50" i="14" s="1"/>
  <c r="R21" i="51"/>
  <c r="I151" i="51"/>
  <c r="B91" i="52"/>
  <c r="B119" i="52" s="1"/>
  <c r="B403" i="2" s="1"/>
  <c r="B210" i="51"/>
  <c r="B249" i="51" s="1"/>
  <c r="L19" i="52"/>
  <c r="S173" i="51"/>
  <c r="L29" i="52"/>
  <c r="S211" i="51"/>
  <c r="L32" i="52"/>
  <c r="S219" i="51"/>
  <c r="L35" i="52"/>
  <c r="S226" i="51"/>
  <c r="R351" i="2"/>
  <c r="I573" i="2" s="1"/>
  <c r="C19" i="14"/>
  <c r="L10" i="52"/>
  <c r="S144" i="51"/>
  <c r="L12" i="52"/>
  <c r="S151" i="51"/>
  <c r="L15" i="52"/>
  <c r="S159" i="51"/>
  <c r="L17" i="52"/>
  <c r="S167" i="51"/>
  <c r="L39" i="52"/>
  <c r="S234" i="51"/>
  <c r="W234" i="51" s="1"/>
  <c r="W225" i="51" s="1"/>
  <c r="R250" i="51" s="1"/>
  <c r="C47" i="14" s="1"/>
  <c r="C52" i="14" s="1"/>
  <c r="C62" i="14" s="1"/>
  <c r="C63" i="14" s="1"/>
  <c r="R350" i="2"/>
  <c r="I572" i="2" s="1"/>
  <c r="C18" i="14"/>
  <c r="L25" i="52"/>
  <c r="S198" i="51"/>
  <c r="L27" i="52"/>
  <c r="S206" i="51"/>
  <c r="L33" i="52"/>
  <c r="S221" i="51"/>
  <c r="L36" i="52"/>
  <c r="S228" i="51"/>
  <c r="L26" i="52"/>
  <c r="S202" i="51"/>
  <c r="L38" i="52"/>
  <c r="S232" i="51"/>
  <c r="L14" i="52"/>
  <c r="S157" i="51"/>
  <c r="L9" i="52"/>
  <c r="S138" i="51"/>
  <c r="L20" i="52"/>
  <c r="S176" i="51"/>
  <c r="L23" i="52"/>
  <c r="S191" i="51"/>
  <c r="L30" i="52"/>
  <c r="S214" i="51"/>
  <c r="L24" i="52"/>
  <c r="S194" i="51"/>
  <c r="L31" i="52"/>
  <c r="S217" i="51"/>
  <c r="L21" i="52"/>
  <c r="S180" i="51"/>
  <c r="L11" i="52"/>
  <c r="S147" i="51"/>
  <c r="L13" i="52"/>
  <c r="S154" i="51"/>
  <c r="L22" i="52"/>
  <c r="S185" i="51"/>
  <c r="L37" i="52"/>
  <c r="S230" i="51"/>
  <c r="I171" i="51"/>
  <c r="I172" i="51" s="1"/>
  <c r="L16" i="52"/>
  <c r="S163" i="51"/>
  <c r="L18" i="52"/>
  <c r="S171" i="51"/>
  <c r="L28" i="52"/>
  <c r="S208" i="51"/>
  <c r="L34" i="52"/>
  <c r="S223" i="51"/>
  <c r="W24" i="51"/>
  <c r="N13" i="52" s="1"/>
  <c r="W14" i="51"/>
  <c r="N10" i="52" s="1"/>
  <c r="I408" i="2"/>
  <c r="L408" i="2" s="1"/>
  <c r="K419" i="2"/>
  <c r="H389" i="2"/>
  <c r="J373" i="2"/>
  <c r="I389" i="2"/>
  <c r="K373" i="2"/>
  <c r="J417" i="2"/>
  <c r="H369" i="2"/>
  <c r="L118" i="52"/>
  <c r="I404" i="2"/>
  <c r="L124" i="52"/>
  <c r="I406" i="2"/>
  <c r="G419" i="2"/>
  <c r="L116" i="52"/>
  <c r="G405" i="2"/>
  <c r="L122" i="52"/>
  <c r="J403" i="2"/>
  <c r="L403" i="2" s="1"/>
  <c r="K421" i="2"/>
  <c r="L421" i="2" s="1"/>
  <c r="L120" i="52"/>
  <c r="I388" i="2"/>
  <c r="I375" i="2"/>
  <c r="L438" i="2"/>
  <c r="N441" i="2"/>
  <c r="T570" i="2"/>
  <c r="N570" i="2"/>
  <c r="I416" i="2"/>
  <c r="I418" i="2" s="1"/>
  <c r="I400" i="2"/>
  <c r="K33" i="12"/>
  <c r="K34" i="12"/>
  <c r="J26" i="14" s="1"/>
  <c r="J59" i="12"/>
  <c r="I23" i="14" s="1"/>
  <c r="I24" i="14" s="1"/>
  <c r="J60" i="12"/>
  <c r="J416" i="2"/>
  <c r="L117" i="52"/>
  <c r="J401" i="2"/>
  <c r="L401" i="2" s="1"/>
  <c r="H416" i="2"/>
  <c r="H400" i="2"/>
  <c r="P439" i="2"/>
  <c r="L115" i="52"/>
  <c r="G416" i="2"/>
  <c r="G399" i="2"/>
  <c r="L399" i="2" s="1"/>
  <c r="T439" i="2"/>
  <c r="J439" i="2"/>
  <c r="R440" i="2"/>
  <c r="R441" i="2"/>
  <c r="H61" i="52"/>
  <c r="H377" i="2" s="1"/>
  <c r="L123" i="52"/>
  <c r="K372" i="2"/>
  <c r="K384" i="2"/>
  <c r="L119" i="52"/>
  <c r="G417" i="2"/>
  <c r="K416" i="2"/>
  <c r="K418" i="2" s="1"/>
  <c r="L440" i="2"/>
  <c r="I61" i="52"/>
  <c r="I377" i="2" s="1"/>
  <c r="I405" i="2"/>
  <c r="I419" i="2"/>
  <c r="K406" i="2"/>
  <c r="K420" i="2"/>
  <c r="L420" i="2" s="1"/>
  <c r="F33" i="12"/>
  <c r="E27" i="14" s="1"/>
  <c r="N33" i="12"/>
  <c r="F440" i="2"/>
  <c r="E61" i="12"/>
  <c r="U441" i="2"/>
  <c r="M62" i="12"/>
  <c r="N62" i="12"/>
  <c r="K389" i="2"/>
  <c r="K376" i="2"/>
  <c r="H384" i="2"/>
  <c r="BY44" i="52"/>
  <c r="J61" i="52"/>
  <c r="J377" i="2" s="1"/>
  <c r="H404" i="2"/>
  <c r="H417" i="2"/>
  <c r="J405" i="2"/>
  <c r="J419" i="2"/>
  <c r="G33" i="12"/>
  <c r="F27" i="14" s="1"/>
  <c r="F28" i="14" s="1"/>
  <c r="F59" i="12"/>
  <c r="E23" i="14" s="1"/>
  <c r="E24" i="14" s="1"/>
  <c r="N59" i="12"/>
  <c r="M23" i="14" s="1"/>
  <c r="M24" i="14" s="1"/>
  <c r="G387" i="2"/>
  <c r="G374" i="2"/>
  <c r="L374" i="2" s="1"/>
  <c r="L441" i="2"/>
  <c r="N438" i="2"/>
  <c r="K61" i="52"/>
  <c r="K377" i="2" s="1"/>
  <c r="K383" i="2"/>
  <c r="K367" i="2"/>
  <c r="I383" i="2"/>
  <c r="I385" i="2" s="1"/>
  <c r="I369" i="2"/>
  <c r="L369" i="2" s="1"/>
  <c r="J384" i="2"/>
  <c r="J372" i="2"/>
  <c r="L372" i="2" s="1"/>
  <c r="H388" i="2"/>
  <c r="H375" i="2"/>
  <c r="L375" i="2" s="1"/>
  <c r="J389" i="2"/>
  <c r="J376" i="2"/>
  <c r="L439" i="2"/>
  <c r="G59" i="12"/>
  <c r="F23" i="14" s="1"/>
  <c r="F24" i="14" s="1"/>
  <c r="G383" i="2"/>
  <c r="G385" i="2" s="1"/>
  <c r="G61" i="52"/>
  <c r="G377" i="2" s="1"/>
  <c r="L377" i="2" s="1"/>
  <c r="T571" i="2"/>
  <c r="N571" i="2"/>
  <c r="J383" i="2"/>
  <c r="H373" i="2"/>
  <c r="L373" i="2" s="1"/>
  <c r="J374" i="2"/>
  <c r="W37" i="51"/>
  <c r="N17" i="52" s="1"/>
  <c r="W33" i="51"/>
  <c r="N16" i="52" s="1"/>
  <c r="W29" i="51"/>
  <c r="N15" i="52" s="1"/>
  <c r="W17" i="51"/>
  <c r="N11" i="52" s="1"/>
  <c r="W8" i="51"/>
  <c r="N9" i="52" s="1"/>
  <c r="L407" i="2"/>
  <c r="W72" i="51"/>
  <c r="N26" i="52" s="1"/>
  <c r="R264" i="2"/>
  <c r="H307" i="2"/>
  <c r="I43" i="51" s="1"/>
  <c r="R281" i="2"/>
  <c r="P260" i="2"/>
  <c r="J11" i="52" s="1"/>
  <c r="P273" i="2"/>
  <c r="J24" i="52" s="1"/>
  <c r="W81" i="51"/>
  <c r="R260" i="2"/>
  <c r="R273" i="2"/>
  <c r="H304" i="2"/>
  <c r="I33" i="51" s="1"/>
  <c r="R33" i="51" s="1"/>
  <c r="I429" i="2"/>
  <c r="G2" i="52" s="1"/>
  <c r="G3" i="52" s="1"/>
  <c r="I64" i="51"/>
  <c r="R64" i="51" s="1"/>
  <c r="W64" i="51"/>
  <c r="N24" i="52" s="1"/>
  <c r="H311" i="2"/>
  <c r="I55" i="51" s="1"/>
  <c r="I185" i="51" s="1"/>
  <c r="B228" i="2"/>
  <c r="W231" i="2" s="1"/>
  <c r="P263" i="2"/>
  <c r="J14" i="52" s="1"/>
  <c r="P267" i="2"/>
  <c r="P41" i="51" s="1"/>
  <c r="P171" i="51" s="1"/>
  <c r="L402" i="2"/>
  <c r="L422" i="2"/>
  <c r="R271" i="2"/>
  <c r="P280" i="2"/>
  <c r="J31" i="52" s="1"/>
  <c r="R284" i="2"/>
  <c r="H320" i="2"/>
  <c r="I81" i="51" s="1"/>
  <c r="I211" i="51" s="1"/>
  <c r="B213" i="2"/>
  <c r="R263" i="2"/>
  <c r="P265" i="2"/>
  <c r="J16" i="52" s="1"/>
  <c r="R267" i="2"/>
  <c r="P278" i="2"/>
  <c r="J29" i="52" s="1"/>
  <c r="I516" i="2"/>
  <c r="R123" i="51" s="1"/>
  <c r="E540" i="2"/>
  <c r="T540" i="2" s="1"/>
  <c r="E546" i="2"/>
  <c r="G18" i="52"/>
  <c r="G80" i="52" s="1"/>
  <c r="C258" i="2"/>
  <c r="H295" i="2" s="1"/>
  <c r="E532" i="2"/>
  <c r="E544" i="2"/>
  <c r="T544" i="2" s="1"/>
  <c r="W50" i="51"/>
  <c r="N21" i="52" s="1"/>
  <c r="W84" i="51"/>
  <c r="N30" i="52" s="1"/>
  <c r="T535" i="2"/>
  <c r="F313" i="2"/>
  <c r="B63" i="51" s="1"/>
  <c r="B193" i="51" s="1"/>
  <c r="B248" i="51" s="1"/>
  <c r="H313" i="2"/>
  <c r="I63" i="51" s="1"/>
  <c r="I78" i="51"/>
  <c r="I208" i="51" s="1"/>
  <c r="E556" i="2"/>
  <c r="F326" i="2"/>
  <c r="B95" i="51" s="1"/>
  <c r="B225" i="51" s="1"/>
  <c r="B250" i="51" s="1"/>
  <c r="H326" i="2"/>
  <c r="I95" i="51" s="1"/>
  <c r="I225" i="51" s="1"/>
  <c r="I250" i="51" s="1"/>
  <c r="I100" i="51"/>
  <c r="I230" i="51" s="1"/>
  <c r="I231" i="51" s="1"/>
  <c r="E567" i="2"/>
  <c r="H301" i="2"/>
  <c r="T552" i="2"/>
  <c r="P266" i="2"/>
  <c r="P269" i="2"/>
  <c r="G23" i="52"/>
  <c r="G85" i="52" s="1"/>
  <c r="H312" i="2"/>
  <c r="G26" i="52"/>
  <c r="G88" i="52" s="1"/>
  <c r="H316" i="2"/>
  <c r="P276" i="2"/>
  <c r="P279" i="2"/>
  <c r="G33" i="52"/>
  <c r="G95" i="52" s="1"/>
  <c r="H324" i="2"/>
  <c r="G36" i="52"/>
  <c r="G98" i="52" s="1"/>
  <c r="H328" i="2"/>
  <c r="R286" i="2"/>
  <c r="H298" i="2"/>
  <c r="E536" i="2" s="1"/>
  <c r="H303" i="2"/>
  <c r="H319" i="2"/>
  <c r="I80" i="51" s="1"/>
  <c r="I210" i="51" s="1"/>
  <c r="I249" i="51" s="1"/>
  <c r="H321" i="2"/>
  <c r="H323" i="2"/>
  <c r="I17" i="51"/>
  <c r="I147" i="51" s="1"/>
  <c r="I42" i="51"/>
  <c r="G14" i="52"/>
  <c r="G76" i="52" s="1"/>
  <c r="G28" i="52"/>
  <c r="G90" i="52" s="1"/>
  <c r="J26" i="52"/>
  <c r="P72" i="51"/>
  <c r="P202" i="51" s="1"/>
  <c r="R279" i="2"/>
  <c r="J33" i="52"/>
  <c r="P91" i="51"/>
  <c r="P221" i="51" s="1"/>
  <c r="J36" i="52"/>
  <c r="P98" i="51"/>
  <c r="P228" i="51" s="1"/>
  <c r="W46" i="51"/>
  <c r="B24" i="52"/>
  <c r="B54" i="52" s="1"/>
  <c r="B370" i="2" s="1"/>
  <c r="E530" i="2"/>
  <c r="E551" i="2"/>
  <c r="G10" i="52"/>
  <c r="G72" i="52" s="1"/>
  <c r="I14" i="51"/>
  <c r="G27" i="52"/>
  <c r="G89" i="52" s="1"/>
  <c r="H317" i="2"/>
  <c r="G37" i="52"/>
  <c r="G99" i="52" s="1"/>
  <c r="P286" i="2"/>
  <c r="H325" i="2"/>
  <c r="H331" i="2"/>
  <c r="B121" i="51"/>
  <c r="B9" i="52"/>
  <c r="B51" i="52" s="1"/>
  <c r="B367" i="2" s="1"/>
  <c r="E527" i="2"/>
  <c r="B29" i="52"/>
  <c r="B55" i="52" s="1"/>
  <c r="B371" i="2" s="1"/>
  <c r="E531" i="2"/>
  <c r="I531" i="2" s="1"/>
  <c r="G9" i="52"/>
  <c r="G71" i="52" s="1"/>
  <c r="I8" i="51"/>
  <c r="I138" i="51" s="1"/>
  <c r="P259" i="2"/>
  <c r="P262" i="2"/>
  <c r="B13" i="52"/>
  <c r="B52" i="52" s="1"/>
  <c r="B368" i="2" s="1"/>
  <c r="E538" i="2"/>
  <c r="B35" i="52"/>
  <c r="B56" i="52" s="1"/>
  <c r="B372" i="2" s="1"/>
  <c r="E564" i="2"/>
  <c r="B217" i="2"/>
  <c r="P258" i="2"/>
  <c r="R259" i="2"/>
  <c r="G12" i="52"/>
  <c r="G74" i="52" s="1"/>
  <c r="H299" i="2"/>
  <c r="E537" i="2" s="1"/>
  <c r="R262" i="2"/>
  <c r="R266" i="2"/>
  <c r="R269" i="2"/>
  <c r="G25" i="52"/>
  <c r="G87" i="52" s="1"/>
  <c r="H315" i="2"/>
  <c r="G38" i="52"/>
  <c r="G100" i="52" s="1"/>
  <c r="H330" i="2"/>
  <c r="R287" i="2"/>
  <c r="E557" i="2"/>
  <c r="B20" i="52"/>
  <c r="B53" i="52" s="1"/>
  <c r="B369" i="2" s="1"/>
  <c r="B202" i="2"/>
  <c r="B206" i="2"/>
  <c r="B222" i="2"/>
  <c r="R258" i="2"/>
  <c r="C262" i="2"/>
  <c r="I28" i="51"/>
  <c r="P264" i="2"/>
  <c r="R265" i="2"/>
  <c r="C269" i="2"/>
  <c r="P271" i="2"/>
  <c r="P274" i="2"/>
  <c r="R275" i="2"/>
  <c r="R278" i="2"/>
  <c r="G31" i="52"/>
  <c r="G93" i="52" s="1"/>
  <c r="H322" i="2"/>
  <c r="P281" i="2"/>
  <c r="R282" i="2"/>
  <c r="P284" i="2"/>
  <c r="R285" i="2"/>
  <c r="P287" i="2"/>
  <c r="H296" i="2"/>
  <c r="E534" i="2" s="1"/>
  <c r="H305" i="2"/>
  <c r="H309" i="2"/>
  <c r="H327" i="2"/>
  <c r="W68" i="51"/>
  <c r="N25" i="52" s="1"/>
  <c r="G24" i="52"/>
  <c r="G86" i="52" s="1"/>
  <c r="W55" i="51"/>
  <c r="N22" i="52" s="1"/>
  <c r="W95" i="51"/>
  <c r="R122" i="51" s="1"/>
  <c r="G29" i="14" l="1"/>
  <c r="G30" i="14" s="1"/>
  <c r="L62" i="12"/>
  <c r="G62" i="12"/>
  <c r="T440" i="2"/>
  <c r="K29" i="14"/>
  <c r="K30" i="14" s="1"/>
  <c r="U440" i="2"/>
  <c r="F62" i="12"/>
  <c r="E26" i="14"/>
  <c r="E28" i="14" s="1"/>
  <c r="E29" i="14" s="1"/>
  <c r="E30" i="14" s="1"/>
  <c r="U439" i="2"/>
  <c r="F439" i="2"/>
  <c r="H61" i="12"/>
  <c r="I61" i="12"/>
  <c r="T438" i="2"/>
  <c r="D27" i="14"/>
  <c r="D28" i="14" s="1"/>
  <c r="D29" i="14" s="1"/>
  <c r="D30" i="14" s="1"/>
  <c r="F438" i="2"/>
  <c r="P438" i="2"/>
  <c r="L376" i="2"/>
  <c r="M61" i="12"/>
  <c r="N440" i="2"/>
  <c r="H29" i="14"/>
  <c r="H30" i="14" s="1"/>
  <c r="L29" i="14"/>
  <c r="L30" i="14" s="1"/>
  <c r="F29" i="14"/>
  <c r="F30" i="14" s="1"/>
  <c r="N439" i="2"/>
  <c r="I62" i="12"/>
  <c r="I28" i="14"/>
  <c r="I29" i="14" s="1"/>
  <c r="I30" i="14" s="1"/>
  <c r="E62" i="12"/>
  <c r="L61" i="12"/>
  <c r="W438" i="2"/>
  <c r="M27" i="14"/>
  <c r="M28" i="14" s="1"/>
  <c r="M29" i="14" s="1"/>
  <c r="M30" i="14" s="1"/>
  <c r="K61" i="12"/>
  <c r="J27" i="14"/>
  <c r="J28" i="14" s="1"/>
  <c r="J29" i="14" s="1"/>
  <c r="J30" i="14" s="1"/>
  <c r="N573" i="2"/>
  <c r="N572" i="2"/>
  <c r="H385" i="2"/>
  <c r="L387" i="2"/>
  <c r="E542" i="2"/>
  <c r="L61" i="52"/>
  <c r="H457" i="2"/>
  <c r="R347" i="2"/>
  <c r="C15" i="14"/>
  <c r="G418" i="2"/>
  <c r="L400" i="2"/>
  <c r="L398" i="2" s="1"/>
  <c r="P87" i="51"/>
  <c r="P217" i="51" s="1"/>
  <c r="R28" i="51"/>
  <c r="R158" i="51" s="1"/>
  <c r="R42" i="51"/>
  <c r="R172" i="51" s="1"/>
  <c r="I144" i="51"/>
  <c r="I145" i="51" s="1"/>
  <c r="R14" i="51"/>
  <c r="R144" i="51" s="1"/>
  <c r="I193" i="51"/>
  <c r="I248" i="51" s="1"/>
  <c r="R63" i="51"/>
  <c r="R193" i="51" s="1"/>
  <c r="H418" i="2"/>
  <c r="J80" i="52"/>
  <c r="R171" i="51"/>
  <c r="R348" i="2"/>
  <c r="I570" i="2" s="1"/>
  <c r="C16" i="14"/>
  <c r="I212" i="51"/>
  <c r="I213" i="51"/>
  <c r="L404" i="2"/>
  <c r="I189" i="51"/>
  <c r="I190" i="51"/>
  <c r="I187" i="51"/>
  <c r="I186" i="51"/>
  <c r="I188" i="51"/>
  <c r="J76" i="52"/>
  <c r="R157" i="51"/>
  <c r="I66" i="51"/>
  <c r="I194" i="51"/>
  <c r="B346" i="2"/>
  <c r="B14" i="14"/>
  <c r="B46" i="14" s="1"/>
  <c r="I149" i="51"/>
  <c r="I150" i="51"/>
  <c r="I148" i="51"/>
  <c r="I44" i="51"/>
  <c r="I174" i="51" s="1"/>
  <c r="I173" i="51"/>
  <c r="L388" i="2"/>
  <c r="I34" i="51"/>
  <c r="I163" i="51"/>
  <c r="J74" i="52"/>
  <c r="R151" i="51"/>
  <c r="L417" i="2"/>
  <c r="L383" i="2"/>
  <c r="L406" i="2"/>
  <c r="L419" i="2"/>
  <c r="I390" i="2"/>
  <c r="W7" i="51"/>
  <c r="R117" i="51" s="1"/>
  <c r="I67" i="51"/>
  <c r="L405" i="2"/>
  <c r="L389" i="2"/>
  <c r="L384" i="2"/>
  <c r="J418" i="2"/>
  <c r="L416" i="2"/>
  <c r="H390" i="2"/>
  <c r="K385" i="2"/>
  <c r="K390" i="2" s="1"/>
  <c r="J385" i="2"/>
  <c r="J390" i="2" s="1"/>
  <c r="G390" i="2"/>
  <c r="H438" i="2"/>
  <c r="W440" i="2"/>
  <c r="N61" i="12"/>
  <c r="P441" i="2"/>
  <c r="J62" i="12"/>
  <c r="H440" i="2"/>
  <c r="F61" i="12"/>
  <c r="J61" i="12"/>
  <c r="P440" i="2"/>
  <c r="J438" i="2"/>
  <c r="R439" i="2"/>
  <c r="R438" i="2"/>
  <c r="W23" i="51"/>
  <c r="R118" i="51" s="1"/>
  <c r="J440" i="2"/>
  <c r="G61" i="12"/>
  <c r="K62" i="12"/>
  <c r="E549" i="2"/>
  <c r="T549" i="2" s="1"/>
  <c r="I36" i="51"/>
  <c r="E558" i="2"/>
  <c r="T558" i="2" s="1"/>
  <c r="W80" i="51"/>
  <c r="R121" i="51" s="1"/>
  <c r="P33" i="51"/>
  <c r="P163" i="51" s="1"/>
  <c r="W228" i="2"/>
  <c r="P81" i="51"/>
  <c r="P211" i="51" s="1"/>
  <c r="R43" i="51"/>
  <c r="N29" i="52"/>
  <c r="I35" i="51"/>
  <c r="E545" i="2"/>
  <c r="I545" i="2" s="1"/>
  <c r="I540" i="2"/>
  <c r="I7" i="51"/>
  <c r="I544" i="2"/>
  <c r="F295" i="2"/>
  <c r="B7" i="51" s="1"/>
  <c r="J18" i="52"/>
  <c r="I65" i="51"/>
  <c r="P17" i="51"/>
  <c r="P147" i="51" s="1"/>
  <c r="P64" i="51"/>
  <c r="P194" i="51" s="1"/>
  <c r="I552" i="2"/>
  <c r="P27" i="51"/>
  <c r="P157" i="51" s="1"/>
  <c r="W229" i="2"/>
  <c r="W230" i="2"/>
  <c r="R349" i="2"/>
  <c r="I571" i="2" s="1"/>
  <c r="W213" i="2"/>
  <c r="W214" i="2"/>
  <c r="W215" i="2"/>
  <c r="E547" i="2"/>
  <c r="I46" i="51"/>
  <c r="I176" i="51" s="1"/>
  <c r="J25" i="52"/>
  <c r="P68" i="51"/>
  <c r="P198" i="51" s="1"/>
  <c r="T537" i="2"/>
  <c r="I537" i="2"/>
  <c r="I104" i="51"/>
  <c r="I234" i="51" s="1"/>
  <c r="E569" i="2"/>
  <c r="R17" i="51"/>
  <c r="R147" i="51" s="1"/>
  <c r="I20" i="51"/>
  <c r="R20" i="51" s="1"/>
  <c r="R150" i="51" s="1"/>
  <c r="I19" i="51"/>
  <c r="R19" i="51" s="1"/>
  <c r="R149" i="51" s="1"/>
  <c r="I18" i="51"/>
  <c r="R18" i="51" s="1"/>
  <c r="R148" i="51" s="1"/>
  <c r="E541" i="2"/>
  <c r="I29" i="51"/>
  <c r="P76" i="51"/>
  <c r="P206" i="51" s="1"/>
  <c r="J27" i="52"/>
  <c r="B86" i="52"/>
  <c r="B118" i="52" s="1"/>
  <c r="B402" i="2" s="1"/>
  <c r="B120" i="51"/>
  <c r="J35" i="52"/>
  <c r="P96" i="51"/>
  <c r="P226" i="51" s="1"/>
  <c r="J22" i="52"/>
  <c r="P55" i="51"/>
  <c r="P185" i="51" s="1"/>
  <c r="W225" i="2"/>
  <c r="W224" i="2"/>
  <c r="W223" i="2"/>
  <c r="W226" i="2"/>
  <c r="W222" i="2"/>
  <c r="I68" i="51"/>
  <c r="E553" i="2"/>
  <c r="J13" i="52"/>
  <c r="P24" i="51"/>
  <c r="P154" i="51" s="1"/>
  <c r="W63" i="51"/>
  <c r="R120" i="51" s="1"/>
  <c r="I93" i="51"/>
  <c r="I223" i="51" s="1"/>
  <c r="E563" i="2"/>
  <c r="T542" i="2"/>
  <c r="I89" i="51"/>
  <c r="E561" i="2"/>
  <c r="T536" i="2"/>
  <c r="I91" i="51"/>
  <c r="E562" i="2"/>
  <c r="I72" i="51"/>
  <c r="E554" i="2"/>
  <c r="J20" i="52"/>
  <c r="P46" i="51"/>
  <c r="P176" i="51" s="1"/>
  <c r="T567" i="2"/>
  <c r="T556" i="2"/>
  <c r="I556" i="2"/>
  <c r="R81" i="51"/>
  <c r="I82" i="51"/>
  <c r="R82" i="51" s="1"/>
  <c r="R212" i="51" s="1"/>
  <c r="I83" i="51"/>
  <c r="R83" i="51" s="1"/>
  <c r="R213" i="51" s="1"/>
  <c r="I15" i="51"/>
  <c r="R15" i="51" s="1"/>
  <c r="I16" i="51"/>
  <c r="I96" i="51"/>
  <c r="I226" i="51" s="1"/>
  <c r="I227" i="51" s="1"/>
  <c r="E565" i="2"/>
  <c r="I84" i="51"/>
  <c r="I214" i="51" s="1"/>
  <c r="E559" i="2"/>
  <c r="J17" i="52"/>
  <c r="P37" i="51"/>
  <c r="P167" i="51" s="1"/>
  <c r="R100" i="51"/>
  <c r="R230" i="51" s="1"/>
  <c r="I101" i="51"/>
  <c r="R101" i="51" s="1"/>
  <c r="R231" i="51" s="1"/>
  <c r="I79" i="51"/>
  <c r="I209" i="51" s="1"/>
  <c r="R78" i="51"/>
  <c r="I87" i="51"/>
  <c r="I217" i="51" s="1"/>
  <c r="I218" i="51" s="1"/>
  <c r="E560" i="2"/>
  <c r="J15" i="52"/>
  <c r="P29" i="51"/>
  <c r="P159" i="51" s="1"/>
  <c r="I76" i="51"/>
  <c r="E555" i="2"/>
  <c r="I24" i="51"/>
  <c r="E539" i="2"/>
  <c r="B97" i="52"/>
  <c r="B120" i="52" s="1"/>
  <c r="B404" i="2" s="1"/>
  <c r="B122" i="51"/>
  <c r="I37" i="51"/>
  <c r="E543" i="2"/>
  <c r="T534" i="2"/>
  <c r="H308" i="2"/>
  <c r="I45" i="51" s="1"/>
  <c r="I175" i="51" s="1"/>
  <c r="I247" i="51" s="1"/>
  <c r="F308" i="2"/>
  <c r="W209" i="2"/>
  <c r="W208" i="2"/>
  <c r="W211" i="2"/>
  <c r="W207" i="2"/>
  <c r="W210" i="2"/>
  <c r="W206" i="2"/>
  <c r="W217" i="2"/>
  <c r="W220" i="2"/>
  <c r="W219" i="2"/>
  <c r="W218" i="2"/>
  <c r="J10" i="52"/>
  <c r="P14" i="51"/>
  <c r="P144" i="51" s="1"/>
  <c r="P100" i="51"/>
  <c r="P230" i="51" s="1"/>
  <c r="J37" i="52"/>
  <c r="N20" i="52"/>
  <c r="W45" i="51"/>
  <c r="R119" i="51" s="1"/>
  <c r="I532" i="2"/>
  <c r="I50" i="51"/>
  <c r="I180" i="51" s="1"/>
  <c r="E548" i="2"/>
  <c r="P102" i="51"/>
  <c r="P232" i="51" s="1"/>
  <c r="J38" i="52"/>
  <c r="J32" i="52"/>
  <c r="P89" i="51"/>
  <c r="P219" i="51" s="1"/>
  <c r="H300" i="2"/>
  <c r="I23" i="51" s="1"/>
  <c r="I153" i="51" s="1"/>
  <c r="I246" i="51" s="1"/>
  <c r="F300" i="2"/>
  <c r="W204" i="2"/>
  <c r="W203" i="2"/>
  <c r="W202" i="2"/>
  <c r="I102" i="51"/>
  <c r="E568" i="2"/>
  <c r="J9" i="52"/>
  <c r="P8" i="51"/>
  <c r="P138" i="51" s="1"/>
  <c r="I13" i="51"/>
  <c r="R13" i="51" s="1"/>
  <c r="I12" i="51"/>
  <c r="R12" i="51" s="1"/>
  <c r="I11" i="51"/>
  <c r="R11" i="51" s="1"/>
  <c r="I10" i="51"/>
  <c r="R10" i="51" s="1"/>
  <c r="I9" i="51"/>
  <c r="R9" i="51" s="1"/>
  <c r="R8" i="51"/>
  <c r="I530" i="2"/>
  <c r="I121" i="51"/>
  <c r="I346" i="2" s="1"/>
  <c r="R80" i="51"/>
  <c r="R210" i="51" s="1"/>
  <c r="P80" i="51"/>
  <c r="I98" i="51"/>
  <c r="I228" i="51" s="1"/>
  <c r="I229" i="51" s="1"/>
  <c r="E566" i="2"/>
  <c r="P84" i="51"/>
  <c r="P214" i="51" s="1"/>
  <c r="J30" i="52"/>
  <c r="E550" i="2"/>
  <c r="I61" i="51"/>
  <c r="R55" i="51"/>
  <c r="R185" i="51" s="1"/>
  <c r="I60" i="51"/>
  <c r="I58" i="51"/>
  <c r="R58" i="51" s="1"/>
  <c r="R188" i="51" s="1"/>
  <c r="I56" i="51"/>
  <c r="R56" i="51" s="1"/>
  <c r="R186" i="51" s="1"/>
  <c r="I57" i="51"/>
  <c r="R57" i="51" s="1"/>
  <c r="R187" i="51" s="1"/>
  <c r="I59" i="51"/>
  <c r="R59" i="51" s="1"/>
  <c r="R189" i="51" s="1"/>
  <c r="P95" i="51"/>
  <c r="I122" i="51"/>
  <c r="I347" i="2" s="1"/>
  <c r="R95" i="51"/>
  <c r="R225" i="51" s="1"/>
  <c r="I120" i="51"/>
  <c r="I345" i="2" s="1"/>
  <c r="P63" i="51"/>
  <c r="T545" i="2" l="1"/>
  <c r="L418" i="2"/>
  <c r="L415" i="2" s="1"/>
  <c r="R344" i="2"/>
  <c r="C12" i="14"/>
  <c r="R343" i="2"/>
  <c r="C11" i="14"/>
  <c r="R346" i="2"/>
  <c r="C14" i="14"/>
  <c r="R345" i="2"/>
  <c r="C13" i="14"/>
  <c r="R342" i="2"/>
  <c r="C10" i="14"/>
  <c r="I146" i="51"/>
  <c r="I232" i="51"/>
  <c r="I233" i="51" s="1"/>
  <c r="R102" i="51"/>
  <c r="R232" i="51" s="1"/>
  <c r="I219" i="51"/>
  <c r="I220" i="51" s="1"/>
  <c r="R89" i="51"/>
  <c r="R219" i="51" s="1"/>
  <c r="I221" i="51"/>
  <c r="I222" i="51" s="1"/>
  <c r="R91" i="51"/>
  <c r="R221" i="51" s="1"/>
  <c r="R65" i="51"/>
  <c r="R195" i="51" s="1"/>
  <c r="I198" i="51"/>
  <c r="I200" i="51" s="1"/>
  <c r="R68" i="51"/>
  <c r="R198" i="51" s="1"/>
  <c r="R67" i="51"/>
  <c r="R197" i="51" s="1"/>
  <c r="R66" i="51"/>
  <c r="R196" i="51" s="1"/>
  <c r="I202" i="51"/>
  <c r="I205" i="51" s="1"/>
  <c r="R72" i="51"/>
  <c r="I206" i="51"/>
  <c r="I207" i="51" s="1"/>
  <c r="R76" i="51"/>
  <c r="R206" i="51" s="1"/>
  <c r="I167" i="51"/>
  <c r="I170" i="51" s="1"/>
  <c r="R37" i="51"/>
  <c r="R167" i="51" s="1"/>
  <c r="R35" i="51"/>
  <c r="R165" i="51" s="1"/>
  <c r="R36" i="51"/>
  <c r="R166" i="51" s="1"/>
  <c r="I154" i="51"/>
  <c r="I156" i="51" s="1"/>
  <c r="R24" i="51"/>
  <c r="R154" i="51" s="1"/>
  <c r="I159" i="51"/>
  <c r="I160" i="51" s="1"/>
  <c r="R29" i="51"/>
  <c r="R159" i="51" s="1"/>
  <c r="R34" i="51"/>
  <c r="R164" i="51" s="1"/>
  <c r="R16" i="51"/>
  <c r="R146" i="51" s="1"/>
  <c r="R145" i="51"/>
  <c r="R140" i="51"/>
  <c r="I140" i="51"/>
  <c r="R141" i="51"/>
  <c r="I141" i="51"/>
  <c r="P121" i="51"/>
  <c r="P346" i="2" s="1"/>
  <c r="P210" i="51"/>
  <c r="P249" i="51" s="1"/>
  <c r="R142" i="51"/>
  <c r="I142" i="51"/>
  <c r="I181" i="51"/>
  <c r="I182" i="51"/>
  <c r="I184" i="51"/>
  <c r="I183" i="51"/>
  <c r="P120" i="51"/>
  <c r="P345" i="2" s="1"/>
  <c r="P193" i="51"/>
  <c r="P248" i="51" s="1"/>
  <c r="B345" i="2"/>
  <c r="B13" i="14"/>
  <c r="B45" i="14" s="1"/>
  <c r="I179" i="51"/>
  <c r="I177" i="51"/>
  <c r="I178" i="51"/>
  <c r="P7" i="51"/>
  <c r="I137" i="51"/>
  <c r="I245" i="51" s="1"/>
  <c r="I215" i="51"/>
  <c r="I216" i="51"/>
  <c r="J86" i="52"/>
  <c r="R194" i="51"/>
  <c r="I166" i="51"/>
  <c r="I165" i="51"/>
  <c r="I164" i="51"/>
  <c r="J78" i="52"/>
  <c r="R163" i="51"/>
  <c r="J90" i="52"/>
  <c r="R208" i="51"/>
  <c r="I62" i="51"/>
  <c r="I192" i="51" s="1"/>
  <c r="I191" i="51"/>
  <c r="P122" i="51"/>
  <c r="P347" i="2" s="1"/>
  <c r="P225" i="51"/>
  <c r="P250" i="51" s="1"/>
  <c r="J81" i="52"/>
  <c r="R173" i="51"/>
  <c r="B347" i="2"/>
  <c r="B15" i="14"/>
  <c r="B47" i="14" s="1"/>
  <c r="I542" i="2"/>
  <c r="B71" i="52"/>
  <c r="B115" i="52" s="1"/>
  <c r="B399" i="2" s="1"/>
  <c r="B137" i="51"/>
  <c r="B245" i="51" s="1"/>
  <c r="R143" i="51"/>
  <c r="I143" i="51"/>
  <c r="J91" i="52"/>
  <c r="R211" i="51"/>
  <c r="J71" i="52"/>
  <c r="R138" i="51"/>
  <c r="I197" i="51"/>
  <c r="I195" i="51"/>
  <c r="I196" i="51"/>
  <c r="R139" i="51"/>
  <c r="I139" i="51"/>
  <c r="L385" i="2"/>
  <c r="L390" i="2" s="1"/>
  <c r="I567" i="2"/>
  <c r="J99" i="52"/>
  <c r="I535" i="2"/>
  <c r="J72" i="52"/>
  <c r="I549" i="2"/>
  <c r="J84" i="52"/>
  <c r="R93" i="51"/>
  <c r="I94" i="51"/>
  <c r="I224" i="51" s="1"/>
  <c r="I536" i="2"/>
  <c r="J73" i="52"/>
  <c r="N44" i="52"/>
  <c r="I558" i="2"/>
  <c r="R7" i="51"/>
  <c r="R137" i="51" s="1"/>
  <c r="I117" i="51"/>
  <c r="I342" i="2" s="1"/>
  <c r="B117" i="51"/>
  <c r="I527" i="2"/>
  <c r="T569" i="2"/>
  <c r="I569" i="2"/>
  <c r="I103" i="51"/>
  <c r="T548" i="2"/>
  <c r="I119" i="51"/>
  <c r="I344" i="2" s="1"/>
  <c r="R45" i="51"/>
  <c r="R175" i="51" s="1"/>
  <c r="P45" i="51"/>
  <c r="I26" i="51"/>
  <c r="I25" i="51"/>
  <c r="T553" i="2"/>
  <c r="I105" i="51"/>
  <c r="I235" i="51" s="1"/>
  <c r="R104" i="51"/>
  <c r="B45" i="51"/>
  <c r="B175" i="51" s="1"/>
  <c r="B247" i="51" s="1"/>
  <c r="I529" i="2"/>
  <c r="T539" i="2"/>
  <c r="T559" i="2"/>
  <c r="I40" i="51"/>
  <c r="I39" i="51"/>
  <c r="I38" i="51"/>
  <c r="R84" i="51"/>
  <c r="R214" i="51" s="1"/>
  <c r="I86" i="51"/>
  <c r="R86" i="51" s="1"/>
  <c r="R216" i="51" s="1"/>
  <c r="I85" i="51"/>
  <c r="R85" i="51" s="1"/>
  <c r="R215" i="51" s="1"/>
  <c r="I75" i="51"/>
  <c r="I73" i="51"/>
  <c r="I74" i="51"/>
  <c r="T566" i="2"/>
  <c r="I54" i="51"/>
  <c r="R54" i="51" s="1"/>
  <c r="R184" i="51" s="1"/>
  <c r="I53" i="51"/>
  <c r="R53" i="51" s="1"/>
  <c r="R183" i="51" s="1"/>
  <c r="I52" i="51"/>
  <c r="R52" i="51" s="1"/>
  <c r="R182" i="51" s="1"/>
  <c r="I51" i="51"/>
  <c r="R51" i="51" s="1"/>
  <c r="R181" i="51" s="1"/>
  <c r="R50" i="51"/>
  <c r="R180" i="51" s="1"/>
  <c r="I534" i="2"/>
  <c r="T555" i="2"/>
  <c r="T560" i="2"/>
  <c r="T565" i="2"/>
  <c r="T562" i="2"/>
  <c r="T561" i="2"/>
  <c r="I70" i="51"/>
  <c r="I69" i="51"/>
  <c r="I71" i="51"/>
  <c r="I32" i="51"/>
  <c r="I31" i="51"/>
  <c r="I30" i="51"/>
  <c r="I49" i="51"/>
  <c r="R49" i="51" s="1"/>
  <c r="R179" i="51" s="1"/>
  <c r="I48" i="51"/>
  <c r="R48" i="51" s="1"/>
  <c r="R178" i="51" s="1"/>
  <c r="I47" i="51"/>
  <c r="R47" i="51" s="1"/>
  <c r="R177" i="51" s="1"/>
  <c r="R46" i="51"/>
  <c r="R176" i="51" s="1"/>
  <c r="R60" i="51"/>
  <c r="R190" i="51" s="1"/>
  <c r="R61" i="51"/>
  <c r="T568" i="2"/>
  <c r="I118" i="51"/>
  <c r="I343" i="2" s="1"/>
  <c r="P23" i="51"/>
  <c r="R23" i="51"/>
  <c r="R153" i="51" s="1"/>
  <c r="T543" i="2"/>
  <c r="T554" i="2"/>
  <c r="T550" i="2"/>
  <c r="I550" i="2"/>
  <c r="R98" i="51"/>
  <c r="R228" i="51" s="1"/>
  <c r="I99" i="51"/>
  <c r="R99" i="51" s="1"/>
  <c r="R229" i="51" s="1"/>
  <c r="B23" i="51"/>
  <c r="B153" i="51" s="1"/>
  <c r="B246" i="51" s="1"/>
  <c r="I528" i="2"/>
  <c r="I77" i="51"/>
  <c r="I88" i="51"/>
  <c r="R88" i="51" s="1"/>
  <c r="R218" i="51" s="1"/>
  <c r="R87" i="51"/>
  <c r="R217" i="51" s="1"/>
  <c r="R96" i="51"/>
  <c r="R226" i="51" s="1"/>
  <c r="I97" i="51"/>
  <c r="R97" i="51" s="1"/>
  <c r="R227" i="51" s="1"/>
  <c r="I92" i="51"/>
  <c r="I90" i="51"/>
  <c r="I563" i="2"/>
  <c r="T563" i="2"/>
  <c r="T541" i="2"/>
  <c r="T547" i="2"/>
  <c r="R352" i="2" l="1"/>
  <c r="C20" i="14"/>
  <c r="C30" i="14" s="1"/>
  <c r="C31" i="14" s="1"/>
  <c r="I155" i="51"/>
  <c r="I168" i="51"/>
  <c r="I204" i="51"/>
  <c r="I169" i="51"/>
  <c r="I199" i="51"/>
  <c r="I203" i="51"/>
  <c r="I201" i="51"/>
  <c r="I162" i="51"/>
  <c r="I161" i="51"/>
  <c r="R103" i="51"/>
  <c r="R233" i="51" s="1"/>
  <c r="R92" i="51"/>
  <c r="R222" i="51" s="1"/>
  <c r="R90" i="51"/>
  <c r="R220" i="51" s="1"/>
  <c r="R69" i="51"/>
  <c r="R199" i="51" s="1"/>
  <c r="R73" i="51"/>
  <c r="R203" i="51" s="1"/>
  <c r="R70" i="51"/>
  <c r="R200" i="51" s="1"/>
  <c r="R75" i="51"/>
  <c r="R205" i="51" s="1"/>
  <c r="R77" i="51"/>
  <c r="R207" i="51" s="1"/>
  <c r="R71" i="51"/>
  <c r="R201" i="51" s="1"/>
  <c r="R74" i="51"/>
  <c r="R204" i="51" s="1"/>
  <c r="R32" i="51"/>
  <c r="R162" i="51" s="1"/>
  <c r="R38" i="51"/>
  <c r="R168" i="51" s="1"/>
  <c r="R26" i="51"/>
  <c r="R156" i="51" s="1"/>
  <c r="R39" i="51"/>
  <c r="R169" i="51" s="1"/>
  <c r="R30" i="51"/>
  <c r="R160" i="51" s="1"/>
  <c r="R40" i="51"/>
  <c r="R170" i="51" s="1"/>
  <c r="R31" i="51"/>
  <c r="R161" i="51" s="1"/>
  <c r="R25" i="51"/>
  <c r="R155" i="51" s="1"/>
  <c r="P118" i="51"/>
  <c r="P343" i="2" s="1"/>
  <c r="P153" i="51"/>
  <c r="P246" i="51" s="1"/>
  <c r="J88" i="52"/>
  <c r="R202" i="51"/>
  <c r="P119" i="51"/>
  <c r="P344" i="2" s="1"/>
  <c r="P175" i="51"/>
  <c r="P247" i="51" s="1"/>
  <c r="J85" i="52"/>
  <c r="R191" i="51"/>
  <c r="B342" i="2"/>
  <c r="B10" i="14"/>
  <c r="B42" i="14" s="1"/>
  <c r="J96" i="52"/>
  <c r="R223" i="51"/>
  <c r="J101" i="52"/>
  <c r="R234" i="51"/>
  <c r="P117" i="51"/>
  <c r="P342" i="2" s="1"/>
  <c r="P137" i="51"/>
  <c r="P245" i="51" s="1"/>
  <c r="I554" i="2"/>
  <c r="H454" i="2"/>
  <c r="I568" i="2"/>
  <c r="J100" i="52"/>
  <c r="I562" i="2"/>
  <c r="J95" i="52"/>
  <c r="I548" i="2"/>
  <c r="J83" i="52"/>
  <c r="I559" i="2"/>
  <c r="J92" i="52"/>
  <c r="I539" i="2"/>
  <c r="J75" i="52"/>
  <c r="I560" i="2"/>
  <c r="J93" i="52"/>
  <c r="I561" i="2"/>
  <c r="J94" i="52"/>
  <c r="I553" i="2"/>
  <c r="J87" i="52"/>
  <c r="I543" i="2"/>
  <c r="J79" i="52"/>
  <c r="I565" i="2"/>
  <c r="J97" i="52"/>
  <c r="I555" i="2"/>
  <c r="J89" i="52"/>
  <c r="I566" i="2"/>
  <c r="J98" i="52"/>
  <c r="I547" i="2"/>
  <c r="J82" i="52"/>
  <c r="I541" i="2"/>
  <c r="J77" i="52"/>
  <c r="B75" i="52"/>
  <c r="B116" i="52" s="1"/>
  <c r="B400" i="2" s="1"/>
  <c r="B118" i="51"/>
  <c r="B82" i="52"/>
  <c r="B117" i="52" s="1"/>
  <c r="B401" i="2" s="1"/>
  <c r="B119" i="51"/>
  <c r="B344" i="2" l="1"/>
  <c r="B12" i="14"/>
  <c r="B44" i="14" s="1"/>
  <c r="B343" i="2"/>
  <c r="B11" i="14"/>
  <c r="B43" i="14" s="1"/>
</calcChain>
</file>

<file path=xl/comments1.xml><?xml version="1.0" encoding="utf-8"?>
<comments xmlns="http://schemas.openxmlformats.org/spreadsheetml/2006/main">
  <authors>
    <author>Zoila Yessica Armas Benites</author>
  </authors>
  <commentList>
    <comment ref="I570" authorId="0" shapeId="0">
      <text>
        <r>
          <rPr>
            <sz val="9"/>
            <color indexed="81"/>
            <rFont val="Tahoma"/>
            <family val="2"/>
          </rPr>
          <t xml:space="preserve">
</t>
        </r>
      </text>
    </comment>
  </commentList>
</comments>
</file>

<file path=xl/sharedStrings.xml><?xml version="1.0" encoding="utf-8"?>
<sst xmlns="http://schemas.openxmlformats.org/spreadsheetml/2006/main" count="2180" uniqueCount="1265">
  <si>
    <t>DEPARTAMENTO</t>
  </si>
  <si>
    <t>PROVINCIA</t>
  </si>
  <si>
    <t>DISTRITO</t>
  </si>
  <si>
    <t>IMPACTOS NEGATIVOS</t>
  </si>
  <si>
    <t>FUNCIÓN</t>
  </si>
  <si>
    <t>MEDIDAS DE MITIGACIÓN</t>
  </si>
  <si>
    <t>Nº</t>
  </si>
  <si>
    <t>TIPO DE EJECUCIÓN</t>
  </si>
  <si>
    <t>N°</t>
  </si>
  <si>
    <t>OBJETO</t>
  </si>
  <si>
    <t>DIVISION FUNCIONAL</t>
  </si>
  <si>
    <t>GRUPO FUNCIONAL</t>
  </si>
  <si>
    <t>SECTOR RESPONSABLE</t>
  </si>
  <si>
    <t>3. RESPONSABILIDAD FUNCIONAL</t>
  </si>
  <si>
    <t>2. NOMBRE DEL PROYECTO</t>
  </si>
  <si>
    <t>Meta</t>
  </si>
  <si>
    <t>Unidad de medida</t>
  </si>
  <si>
    <t>SIN PROYECTO</t>
  </si>
  <si>
    <t>OPERACIÓN</t>
  </si>
  <si>
    <t>CON PROYECTO</t>
  </si>
  <si>
    <t>MANTENIMIENTO</t>
  </si>
  <si>
    <t>INCREMENTAL</t>
  </si>
  <si>
    <t>I.  DATOS GENERALES</t>
  </si>
  <si>
    <t>PARCIALMENTE</t>
  </si>
  <si>
    <t>Documento</t>
  </si>
  <si>
    <t>III.  FORMULACIÓN Y EVALUACIÓN</t>
  </si>
  <si>
    <t>COSTO (S/)</t>
  </si>
  <si>
    <t>UNIDAD DE MEDIDA</t>
  </si>
  <si>
    <t>Naturaleza de Interevención</t>
  </si>
  <si>
    <t>Recuperación</t>
  </si>
  <si>
    <t>3.1. FUNCIÓN:</t>
  </si>
  <si>
    <t>Función 17: Ambiente.</t>
  </si>
  <si>
    <t>Grupo Funcional 0120: Gestión integrada y sostenible de los ecosistemas.</t>
  </si>
  <si>
    <t>Ecosistema Andino Rural</t>
  </si>
  <si>
    <t xml:space="preserve"> Sector Ambiente.</t>
  </si>
  <si>
    <t>AREAS PRIORITARIAS</t>
  </si>
  <si>
    <t>Objeto</t>
  </si>
  <si>
    <t>COMUNIDAD CAMPESINA O COMUNIDAD INDÍGENA</t>
  </si>
  <si>
    <t>II. IDENTIFICACIÓN</t>
  </si>
  <si>
    <t>2.1 CAUSAS DIRECTAS</t>
  </si>
  <si>
    <t>Medios Fundamentales</t>
  </si>
  <si>
    <t>Medio Fundamental</t>
  </si>
  <si>
    <t>Descripción del Producto</t>
  </si>
  <si>
    <t>Descripción de Sub productos</t>
  </si>
  <si>
    <t>Tipo de Item</t>
  </si>
  <si>
    <t>Unidad de producción</t>
  </si>
  <si>
    <t>Capacidad de la Unidad de Producción</t>
  </si>
  <si>
    <t>Costos a precios de mercado</t>
  </si>
  <si>
    <t>Expediente técnico o documento equivalente</t>
  </si>
  <si>
    <t>Ejecución Física</t>
  </si>
  <si>
    <t>Fecha inicio</t>
  </si>
  <si>
    <t>Fecha término</t>
  </si>
  <si>
    <t>Unidades</t>
  </si>
  <si>
    <t>1.1.2 Implementación de viveros forestales</t>
  </si>
  <si>
    <t>Infraestructura</t>
  </si>
  <si>
    <t>m2</t>
  </si>
  <si>
    <t>1.1.3 Apertura de hoyos</t>
  </si>
  <si>
    <t>Horas hombre</t>
  </si>
  <si>
    <t>1.1.4 Plantación propiamente dicha</t>
  </si>
  <si>
    <t>1.1.5 Recalce de plantación</t>
  </si>
  <si>
    <t>1.2.2 Implementación de viveros de acuerdo a especies</t>
  </si>
  <si>
    <t>1.2.3 Apertura de hoyos</t>
  </si>
  <si>
    <t>1.2.4 Siembra de plantas seleccionadas</t>
  </si>
  <si>
    <t>1.3.2 Instalación de los excluidores en campo</t>
  </si>
  <si>
    <t>Ha</t>
  </si>
  <si>
    <t>1.3.3 Sensibilización a la población sobre las ventajas ecosistémicas de la exclusión.</t>
  </si>
  <si>
    <t>Taller</t>
  </si>
  <si>
    <t>2.1.1 Construcción de la infraestructura para el rescate</t>
  </si>
  <si>
    <t>2.1.2 Adquisición e instalación de equipamiento para el centro de rescate</t>
  </si>
  <si>
    <t>Equipamiento</t>
  </si>
  <si>
    <t>Unidad</t>
  </si>
  <si>
    <t>2.1.3 Elaboración de instrumentos de gestión del Centro de rescate</t>
  </si>
  <si>
    <t>Intangible</t>
  </si>
  <si>
    <t>2.1.4 Capacitación del personal asignado en temas relacionados al Centro de Rescate</t>
  </si>
  <si>
    <t>3.1.1 Limpieza de terreno manual</t>
  </si>
  <si>
    <t>3.1.2 Trazo, niveles y replante preliminar</t>
  </si>
  <si>
    <t>3.1.3 Corte de terreno masivo manual</t>
  </si>
  <si>
    <t>m3</t>
  </si>
  <si>
    <t>3.1.4 Adquisición e instalación de geomembrana y geo textil</t>
  </si>
  <si>
    <t>3.1.5 Extracción de plantones acuáticos de diversas especies</t>
  </si>
  <si>
    <t>3.1.6 Construcción de flotantes para el sembrado de plantones acuáticos</t>
  </si>
  <si>
    <t>unidad</t>
  </si>
  <si>
    <t>3.1.7 Sembrado de plantones acuáticos sobre estructuras flotantes</t>
  </si>
  <si>
    <t>3.2.1 Adquisición de plantones</t>
  </si>
  <si>
    <t>3.2.2 Implementación de viveros</t>
  </si>
  <si>
    <t>3.2.3 Apertura de hoyos</t>
  </si>
  <si>
    <t>3.2.4 Plantación propiamente dicha</t>
  </si>
  <si>
    <t>3.2.5 Recalce de plantación</t>
  </si>
  <si>
    <t>3.3.1 Desbroce y extracción de plantas acuáticas</t>
  </si>
  <si>
    <t>3.3.2 Extracción parcial de sólidos</t>
  </si>
  <si>
    <t>4.1.1 Adquisición de plantones</t>
  </si>
  <si>
    <t>4.1.2 Implementación de viveros</t>
  </si>
  <si>
    <t>4.1.3 Apertura de hoyos</t>
  </si>
  <si>
    <t>4.1.4 Plantación propiamente dicha</t>
  </si>
  <si>
    <t>4.1.5 Recalce de plantación</t>
  </si>
  <si>
    <t>4.2 Revegetación</t>
  </si>
  <si>
    <t>4.2.1 Adquisición de plantas</t>
  </si>
  <si>
    <t>4.2.2 Implementación de viveros de acuerdo a especies</t>
  </si>
  <si>
    <t>4.2.3 Apertura de hoyos</t>
  </si>
  <si>
    <t>4.2.4 Siembra de plantas seleccionadas</t>
  </si>
  <si>
    <t>4.3 Instalación de áreas de exclusión</t>
  </si>
  <si>
    <t>4.3.2 Instalación de los excluidores en campo</t>
  </si>
  <si>
    <t>4.3.3 Sensibilización a la población sobre las ventajas ecosistémicas de la exclusión.</t>
  </si>
  <si>
    <t>4.4 Control de plantas invasoras</t>
  </si>
  <si>
    <t>4.4.1 Corte de plantas invasoras</t>
  </si>
  <si>
    <t>4.4.2 Traslado de plantas invasoras</t>
  </si>
  <si>
    <t>4.5 Protección de las fajas ribereñas</t>
  </si>
  <si>
    <t>4.5.1 Adquisición de plantas y plantones</t>
  </si>
  <si>
    <t>4.5.2 Implementación de viveros de acuerdo a especies</t>
  </si>
  <si>
    <t>4.5.3 Apertura de hoyos</t>
  </si>
  <si>
    <t>4.5.4 Abonamiento orgánico del área</t>
  </si>
  <si>
    <t>4.5.5 Siembra de plantas y plantones seleccionadas</t>
  </si>
  <si>
    <t>4.6 Afianzamiento de laderas</t>
  </si>
  <si>
    <t>4.6.1 Adquisición de plantas y plantones</t>
  </si>
  <si>
    <t>4.6.2 Implementación de viveros de acuerdo a especies</t>
  </si>
  <si>
    <t>4.6.3 Apertura de hoyos</t>
  </si>
  <si>
    <t>4.6.4 Abonamiento orgánico del área</t>
  </si>
  <si>
    <t>4.6.5 Siembra de plantas y plantones seleccionadas</t>
  </si>
  <si>
    <t>4.7 Practicas silvopastoriales</t>
  </si>
  <si>
    <t xml:space="preserve">4.7.1 Adquisición de plantas </t>
  </si>
  <si>
    <t>4.7.2 Apertura de hoyos</t>
  </si>
  <si>
    <t>4.7.3 Abonamiento orgánico del área</t>
  </si>
  <si>
    <t>4.7.4 Siembra de plantas seleccionadas</t>
  </si>
  <si>
    <t>4.8 Terrazas de formación lenta o terrazas de absorción</t>
  </si>
  <si>
    <t>4.8.1 Marcar la terraza en el terreno</t>
  </si>
  <si>
    <t>4.8.2 Remoción de tierra fértil</t>
  </si>
  <si>
    <t>4.8.3 Corte y Relleno</t>
  </si>
  <si>
    <t>4.8.4 Compactación del borde de la terraza</t>
  </si>
  <si>
    <t>4.8.5 Emparejamiento de la terraza</t>
  </si>
  <si>
    <t>4.8.6 Esparcimiento de tierra fértil sobre la terraza</t>
  </si>
  <si>
    <t>5.1 Apotreramiento para un mejor manejo del ecosistema</t>
  </si>
  <si>
    <t>5.1.1 Diseño de los espacios de pastos para el apotreramiento</t>
  </si>
  <si>
    <t xml:space="preserve">5.1.2  Cercado de pastos </t>
  </si>
  <si>
    <t>5.1.3 Sensibilización a los pobladores sobre el sistema del apotreramiento</t>
  </si>
  <si>
    <t>5.2 Elaboración de manuales y guías de campo.</t>
  </si>
  <si>
    <t>5.2.1 Elaboración de manuales y guías de campo.</t>
  </si>
  <si>
    <t>5.2.2 Taller  de validación de manuales y guías de campo. de   en  buenas prácticas en el manejo de la flora y fauna</t>
  </si>
  <si>
    <t>5.3 Prácticas agrosilvopastoriles</t>
  </si>
  <si>
    <t xml:space="preserve">5.3.1 Adquisición de plantas </t>
  </si>
  <si>
    <t>5.3.2 Apertura de hoyos</t>
  </si>
  <si>
    <t>5.3.3 Abonamiento orgánico del área</t>
  </si>
  <si>
    <t>5.3.4 Siembra de plantas seleccionadas</t>
  </si>
  <si>
    <t>5.4 Rehabilitación de andenes</t>
  </si>
  <si>
    <t>5.4.1 Reconstrucción de las paredes del anden</t>
  </si>
  <si>
    <t>5.4.2 Compactación del borde de los andenes</t>
  </si>
  <si>
    <t>5.4.3 Emparejamiento de los andenes</t>
  </si>
  <si>
    <t>5.4.4 Esparcimiento de tierra fértil sobre los andenes</t>
  </si>
  <si>
    <t>6.1.1 Elaboración de manuales de   en  buenas prácticas en el manejo de la flora y fauna</t>
  </si>
  <si>
    <t>6.3 Capacitación en el aprovechamiento de flora y fauna</t>
  </si>
  <si>
    <t>6.3.2  Organización del taller de capacitación  en el aprovechamiento de flora y fauna</t>
  </si>
  <si>
    <t>6.3.3 Covocatoria a la taller de capacitación  en el aprovechamiento de flora y fauna</t>
  </si>
  <si>
    <t>6.3.4  Dictado del taller de capacitación  en el aprovechamiento de flora y fauna</t>
  </si>
  <si>
    <t>6.4 Capacitación en buenas prácticas en el manejo de la flora y fauna</t>
  </si>
  <si>
    <t>6.4.2  Organización del taller de capacitación  en el aprovechamiento de flora y fauna</t>
  </si>
  <si>
    <t>6.4.3 Covocatoria a la taller de capacitación  en el aprovechamiento de flora y fauna</t>
  </si>
  <si>
    <t>6.4.4  Dictado del taller de capacitación  en el aprovechamiento de flora y fauna</t>
  </si>
  <si>
    <t>6.5 Asistencia técnica en buenas prácticas en el manejo de flora y fauna.</t>
  </si>
  <si>
    <t>6.5.2  Organización de la asistencia técnica en buenas prácticas en el manejo de flora y fauna.</t>
  </si>
  <si>
    <t>6.5.3 Covocatoria de la asistencia técnica en buenas prácticas en el manejo de flora y fauna.</t>
  </si>
  <si>
    <t>6.5.4  Desarrollo de la asistencia técnica en buenas prácticas en el manejo de flora y fauna.</t>
  </si>
  <si>
    <t>6.6 Asistencia técnica en aprovechamiento de flora y fauna del ecosistema</t>
  </si>
  <si>
    <t>6.6.2  Organización de la asistencia técnica en aprovechamiento de flora y fauna del ecosistema</t>
  </si>
  <si>
    <t>6.6.3 Covocatoria de la asistencia técnica en aprovechamiento de flora y fauna del ecosistema</t>
  </si>
  <si>
    <t>6.6.4  Desarrollo de la asistencia técnica en aprovechamiento de flora y fauna del ecosistema</t>
  </si>
  <si>
    <t>6.7 Asistencia técnica en manejo de pastos(praderas)</t>
  </si>
  <si>
    <t>6.8 Asistencia Técnica en aprovechamiento de especies no maderables</t>
  </si>
  <si>
    <t>6.8.2  Organización de la asistencia técnica en  aprovechamiento de especies no maderables</t>
  </si>
  <si>
    <t>6.8.3 Covocatoria de la asistencia técnica en aprovechamiento de especies no maderables</t>
  </si>
  <si>
    <t>6.8.4  Desarrollo de la asistencia técnica en aprovechamiento de especies no maderables</t>
  </si>
  <si>
    <t>Infraestructura Natural</t>
  </si>
  <si>
    <t>Población con  problemas de provisión de alimentos</t>
  </si>
  <si>
    <t>Población con  problemas de recreación y turismo.</t>
  </si>
  <si>
    <t>Pérdida de la capacidad de infiltración de suelo</t>
  </si>
  <si>
    <t>Irregularidad entre caudal máximo y mínimo de la fuente</t>
  </si>
  <si>
    <t>Disminución de la capacidad del control de inundaciones</t>
  </si>
  <si>
    <t>Reducción de polinizadores.</t>
  </si>
  <si>
    <t>Pérdida de ingresos y descapitalización campesina</t>
  </si>
  <si>
    <t>Migración de familias y personas</t>
  </si>
  <si>
    <t>2.2 EFECTOS INDIRECTOS</t>
  </si>
  <si>
    <t>2.2 EFECTOS DIRECTOS</t>
  </si>
  <si>
    <t>2.3 DEFINICIÓN DE LOS OBJETIVOS DEL PROYECTO</t>
  </si>
  <si>
    <t>1.1.1 Adquisición de plantones o producción de plantones</t>
  </si>
  <si>
    <t>1.2.1 Adquisición de plantas(pastos naturales)</t>
  </si>
  <si>
    <t>1.3.1 Adquisicion de materiales para los excluidores</t>
  </si>
  <si>
    <t>Número de plantones</t>
  </si>
  <si>
    <t>Has</t>
  </si>
  <si>
    <t>4.3.1 Adquisición de materiales para los excluidores</t>
  </si>
  <si>
    <t>5.5 Diversificación de cultivos</t>
  </si>
  <si>
    <t xml:space="preserve">5.5.1 Adquisición de plantas </t>
  </si>
  <si>
    <t>5.5.2 Apertura de hoyos</t>
  </si>
  <si>
    <t>5.5.3 Abonamiento orgánico del área</t>
  </si>
  <si>
    <t>5.5.4 Siembra de plantas seleccionadas</t>
  </si>
  <si>
    <t>5.6 Pastoreo rotativo de ganado</t>
  </si>
  <si>
    <t>5.6.1 Diseño de los espacios de pastos para el apotreramiento</t>
  </si>
  <si>
    <t xml:space="preserve">5.6.2  Cercado de pastos </t>
  </si>
  <si>
    <t>5.6.3 Sensibilización a los pobladores sobre el sistema del apotreramiento</t>
  </si>
  <si>
    <t>5.7 Clausura temporal de áreas de pastoreo con cercos de protección</t>
  </si>
  <si>
    <t>5.7.1 adquisicion de materiales para los cercos de protección</t>
  </si>
  <si>
    <t>5.7.2 Instalación de los cercos de protección en campo</t>
  </si>
  <si>
    <t>5.7.3 Sensibilización a la población sobre las ventajas ecosistémicas de los cercos de protección</t>
  </si>
  <si>
    <t>5.8 Resiembra y abonamiento de pastos naturales</t>
  </si>
  <si>
    <t>5.8.1 Siembra de pastos naturales</t>
  </si>
  <si>
    <t>5.8.2 Abonamiento orgánico del área</t>
  </si>
  <si>
    <t>5.9 Instalación de sistemas agroforestales (prácticas silvopastoriles ,agrosilvopastoriles, o cercos vivos con especies agroforestales)</t>
  </si>
  <si>
    <t xml:space="preserve">5.9.1 Adquisición de plantas </t>
  </si>
  <si>
    <t>5.9.2 Apertura de hoyos</t>
  </si>
  <si>
    <t>5.9.3 Abonamiento orgánico del área</t>
  </si>
  <si>
    <t>5.9.4 Siembra de plantas seleccionadas</t>
  </si>
  <si>
    <t>Materiales</t>
  </si>
  <si>
    <t>Material</t>
  </si>
  <si>
    <t>6.3.1  Impresión de material didáctico  en el aprovechamiento de flora y fauna</t>
  </si>
  <si>
    <t>6.4.1  Impresión de material didáctico  en el aprovechamiento de flora y fauna</t>
  </si>
  <si>
    <t>6.5.1  Impresión de material didáctico para la asistencia técnica en buenas prácticas en el manejo de flora y fauna.</t>
  </si>
  <si>
    <t>6.6.1 Impresión de material didáctico para la asistencia técnica en aprovechamiento de flora y fauna del ecosistema</t>
  </si>
  <si>
    <t>6.8.1  Impresión de material didáctico para la asistencia técnica en aprovechamiento de especies no maderables</t>
  </si>
  <si>
    <t>6.2 Desarrollo del plan de aprovechamiento sostenible del Ecosistema.</t>
  </si>
  <si>
    <t>6.2.1 Elaboración del plan de aprovechamiento sostenible del Ecosistema</t>
  </si>
  <si>
    <t>6.2.2 Taller  de validación del plan de aprovechamiento sostenible del Ecosistema</t>
  </si>
  <si>
    <t>Población con problemas de provisión de pasturas para el ganado</t>
  </si>
  <si>
    <t>Población con  problemas de provisión actual y futura de agua</t>
  </si>
  <si>
    <t xml:space="preserve"> Reducción progresiva del caudal base </t>
  </si>
  <si>
    <t>Población expuestas a contaminación</t>
  </si>
  <si>
    <t>Población expuestas al ruido</t>
  </si>
  <si>
    <t>Población expuesta a enfermedades</t>
  </si>
  <si>
    <t>Población expuesta a pestes</t>
  </si>
  <si>
    <t>Pérdidas y daños en la producción agrícola bajo secano</t>
  </si>
  <si>
    <t>CÓDIGO DE UBIGEO</t>
  </si>
  <si>
    <t>TIPO DE ITEM</t>
  </si>
  <si>
    <t>META</t>
  </si>
  <si>
    <t>FECHA INICIO</t>
  </si>
  <si>
    <t>FECHA TÉRMINO</t>
  </si>
  <si>
    <t>ECOSISTEMA</t>
  </si>
  <si>
    <t>RECUPERACIÓN</t>
  </si>
  <si>
    <t>DOCUMENTO DE SUSTENTO</t>
  </si>
  <si>
    <t>TRAMOS</t>
  </si>
  <si>
    <t>DISTANCIA (EN KM)</t>
  </si>
  <si>
    <t>TIEMPO DE RECORRIDO (EN MINUTOS)</t>
  </si>
  <si>
    <t>BUENA</t>
  </si>
  <si>
    <t>REGULAR</t>
  </si>
  <si>
    <t>MALA</t>
  </si>
  <si>
    <t>EJE DE ANÁLISIS</t>
  </si>
  <si>
    <t>VARIABLES TÉCNICAS</t>
  </si>
  <si>
    <t>DOCUMENTOS DE SUSTENTO</t>
  </si>
  <si>
    <t>DISMINUCIÓN DEL APROVECHAMIENTO SOSTENIBLE DEL CAPITAL NATURAL</t>
  </si>
  <si>
    <t>INVOLUCRADO</t>
  </si>
  <si>
    <t>INTERESES</t>
  </si>
  <si>
    <t>PRINCIPALES INDICADORES DE OBJETIVO</t>
  </si>
  <si>
    <t>FUENTE DE VERIFICACIÓN</t>
  </si>
  <si>
    <t>MEDIOS FUNDAMENTALES</t>
  </si>
  <si>
    <t>DESCRIPCIÓN</t>
  </si>
  <si>
    <t>PRODUCTO</t>
  </si>
  <si>
    <t>FECHA DE INICIO</t>
  </si>
  <si>
    <t>FECHA DE TÉRMINO</t>
  </si>
  <si>
    <t>AÑOS (SOLES)</t>
  </si>
  <si>
    <t>NIVEL DE OBJETIVO</t>
  </si>
  <si>
    <t>FIN</t>
  </si>
  <si>
    <t>PROPÓSITO</t>
  </si>
  <si>
    <t>ACTIVIDADES</t>
  </si>
  <si>
    <t xml:space="preserve">(LA INFORMACIÓN REGISTRADA TIENE CARÁCTER DE DECLARACIÓN JURADA - DS. N° 027-2017-EF)  </t>
  </si>
  <si>
    <t>AGUA TERRESTRE</t>
  </si>
  <si>
    <t>SUELO</t>
  </si>
  <si>
    <t>CLIMA</t>
  </si>
  <si>
    <t>FLORA SILVESTRE</t>
  </si>
  <si>
    <t>FAUNA SILVESTRE</t>
  </si>
  <si>
    <t>GESTIÓN INTEGRADA DEL ECOSISTEMA ANDINO RURAL</t>
  </si>
  <si>
    <t>CALIDAD DE AGUA</t>
  </si>
  <si>
    <t>CANTIDAD DE AGUA</t>
  </si>
  <si>
    <t>CALIDAD DE SUELO</t>
  </si>
  <si>
    <t>COBERTURA</t>
  </si>
  <si>
    <t>INTRODUCCIÓN DE ESPECIES EXÓTICAS</t>
  </si>
  <si>
    <t>USO DE LOS RECURSOS DEL ECOSISTEMA ANDINO RURAL</t>
  </si>
  <si>
    <t>CAPACIDADES PARA LA GESTIÓN</t>
  </si>
  <si>
    <t>SENSIBILIZACIÓN AMBIENTAL</t>
  </si>
  <si>
    <t>INFORMACIÓN AMBIENTAL</t>
  </si>
  <si>
    <t>SEGUIMIENTO Y MONITOREO AMBIENTAL</t>
  </si>
  <si>
    <t>ORGANIZACIÓN COMUNAL AMBIENTAL</t>
  </si>
  <si>
    <t>CAUSAS DIRECTAS</t>
  </si>
  <si>
    <t>CAUSAS INDIRECTAS</t>
  </si>
  <si>
    <t>EFECTOS DIRECTOS</t>
  </si>
  <si>
    <t>EFECTOS INDIRECTOS</t>
  </si>
  <si>
    <t>PERSONAL</t>
  </si>
  <si>
    <t>SERVICIOS</t>
  </si>
  <si>
    <t>OTROS</t>
  </si>
  <si>
    <t>TIPO</t>
  </si>
  <si>
    <t>COSTO POR HECTÁREA</t>
  </si>
  <si>
    <t>*A PRECIOS SOCIALES</t>
  </si>
  <si>
    <t>INFORME TÉCNICO QUE INDIQUE LA PRESENCIA DE ESPECIES EXÓTICAS DE FLORA</t>
  </si>
  <si>
    <t>EROSIÓN DE SUELO</t>
  </si>
  <si>
    <t>PARÁMETROS METEOROLÓGICOS</t>
  </si>
  <si>
    <t>ALTERACIÓN DE LA POBLACIÓN NATIVA DE ESPECIES</t>
  </si>
  <si>
    <t>INTRODUCCIÓN DE ESPECIES EXÓTICAS DE FAUNA</t>
  </si>
  <si>
    <t>DISMINUCIÓN DEL SERVICIO ECOSISTÉMICO DE PROVISIÓN DE ALIMENTO</t>
  </si>
  <si>
    <t>DISMINUCIÓN DEL SERVICIO ECOSISTÉMICO DE PROVISIÓN DE FIBRA</t>
  </si>
  <si>
    <t>DISMINUCIÓN DEL SERVICIO ECOSISTÉMICO DE PROVISIÓN DE RECURSOS GENÉTICOS</t>
  </si>
  <si>
    <t>DISMINUCIÓN DEL SERVICIO ECOSISTÉMICO DE PROVISIÓN DE COMBUSTIBLES</t>
  </si>
  <si>
    <t>DISMINUCIÓN DEL SERVICIO ECOSISTÉMICO DE PROVISIÓN DE PRODUCTOS BIOQUÍMICOS</t>
  </si>
  <si>
    <t>DISMINUCIÓN DEL SERVICIO ECOSISTÉMICO DE PROVISIÓN DE MEDICINAS NATURALES</t>
  </si>
  <si>
    <t>DISMINUCIÓN DEL SERVICIO ECOSISTÉMICO DE PROVISIÓN DE PRODUCTOS FARMACÉUTICOS</t>
  </si>
  <si>
    <t>DISMINUCIÓN DEL SERVICIO ECOSISTÉMICO DE REGULACIÓN DE LA CALIDAD DE AIRE</t>
  </si>
  <si>
    <t>DISMINUCIÓN DEL SERVICIO ECOSISTÉMICO DE REGULACIÓN DEL CLIMA</t>
  </si>
  <si>
    <t>DISMINUCIÓN DEL SERVICIO ECOSISTÉMICO DE REGULACIÓN HÍDRICA</t>
  </si>
  <si>
    <t>DISMINUCIÓN DEL SERVICIO ECOSISTÉMICO DE CONTROL DE LA EROSIÓN</t>
  </si>
  <si>
    <t>DISMINUCIÓN DEL SERVICIO ECOSISTÉMICO DE PURIFICACIÓN DEL AGUA Y TRATAMIENTO DE AGUAS DE DESECHO</t>
  </si>
  <si>
    <t>DISMINUCIÓN DEL SERVICIO ECOSISTÉMICO DE REGULACIÓN DE ENFERMEDADES. REGULACIÓN DE PESTES</t>
  </si>
  <si>
    <t>DISMINUCIÓN DEL SERVICIO ECOSISTÉMICO DE POLINIZACIÓN</t>
  </si>
  <si>
    <t>DISMINUCIÓN DEL SERVICIO ECOSISTÉMICO DE REGULACIÓN DE RIESGOS NATURALES</t>
  </si>
  <si>
    <t>DISMINUCIÓN DEL SERVICIO ECOSISTÉMICO DE SECUESTRO DE CARBONO</t>
  </si>
  <si>
    <t>DISMINUCION DEL SERVICIO ECOSISTEMICO DE VALORES CULTURALES Y RELIGIOSOS</t>
  </si>
  <si>
    <t>DISMINUCIÓN DEL SERVICIO ECOSISTÉMICO DE VALORES ESTÉTICOS</t>
  </si>
  <si>
    <t>DISMINUCIÓN DEL SERVICIO ECOSISTÉMICO DE BELLEZA PAISAJÍSTICA</t>
  </si>
  <si>
    <t>DISMINUCIÓN DEL SERVICIO ECOSISTÉMICO DE RECREACIÓN Y ECOTURISMO</t>
  </si>
  <si>
    <t>DISMINUCIÓN DEL SERVICIO ECOSISTÉMICO DE SENTIDO DE IDENTIDAD Y PERTENENCIA A UN LUGAR</t>
  </si>
  <si>
    <t>DISMINUCIÓN DEL SERVICIO ECOSISTÉMICO DE SOPORTE DE CICLO DE NUTRIENTES</t>
  </si>
  <si>
    <t>DISMINUCIÓN DEL SERVICIO ECOSISTÉMICO DE SOPORTE DE FORMACIÓN DE SUELOS</t>
  </si>
  <si>
    <t>DISMINUCIÓN DEL SERVICIO ECOSISTÉMICO DE SOPORTE DE PRODUCCIÓN PRIMARIA</t>
  </si>
  <si>
    <t>FUENTES DE VERIFICACIÓN</t>
  </si>
  <si>
    <t>FOTO SATELITAL</t>
  </si>
  <si>
    <t>INFORME DE MONITOREO EN CAMPO</t>
  </si>
  <si>
    <t>ACTA DE TALLERES CON ACTORES CLAVES</t>
  </si>
  <si>
    <t>DOCUMENTOS DE GESTIÓN</t>
  </si>
  <si>
    <t>INTANGIBLE</t>
  </si>
  <si>
    <t>TALLER</t>
  </si>
  <si>
    <t>INFRAESTRUCTURA</t>
  </si>
  <si>
    <t>M2</t>
  </si>
  <si>
    <t>HORAS HOMBRE</t>
  </si>
  <si>
    <t>INFRAESTRUCTURA NATURAL</t>
  </si>
  <si>
    <t>DOCUMENTO</t>
  </si>
  <si>
    <t>HA</t>
  </si>
  <si>
    <t>MATERIALES</t>
  </si>
  <si>
    <t>UNIDAD</t>
  </si>
  <si>
    <t>EVENTO</t>
  </si>
  <si>
    <t xml:space="preserve">SERVICIO ECOSISTÉMICO RELACIONADO </t>
  </si>
  <si>
    <t>BENEFICIO SOCIAL RELACIONADO</t>
  </si>
  <si>
    <t>SERVICIOS ECOSISTÉMICOS DE PROVISIÓN.</t>
  </si>
  <si>
    <t>INCREMENTO DE DOTACIÓN DE AGUA PARA CONSUMO HUMANO</t>
  </si>
  <si>
    <t>INCREMENTO DE DOTACIÓN DE AGUA PARA RIEGO</t>
  </si>
  <si>
    <t>INCREMENTO DE DOTACIÓN DE AGUA PARA ENERGÍA</t>
  </si>
  <si>
    <t>INCREMENTO DE DOTACIÓN DE ALIMENTOS</t>
  </si>
  <si>
    <t>INCREMENTO DE BIOMASA FORRAJERA DE PASTIZAL</t>
  </si>
  <si>
    <t>REPOBLAMIENTO DE ESPECIES DE FLORA Y FAUNA</t>
  </si>
  <si>
    <t>SERVICIOS ECOSISTÉMICOS DE REGULACIÓN.</t>
  </si>
  <si>
    <t>MAYOR DISPONIBILIDAD DE AGUA SUPERFICIAL</t>
  </si>
  <si>
    <t>MAYOR RECARGA DEL SUBSUELO/ACUÍFERO</t>
  </si>
  <si>
    <t>COSTOS EVITADOS EN EL TRATAMIENTO DE SEDIMENTOS EN AGUA CAPTADA POR UP DE AGUA POTABLE O AGUA PARA RIEGO.</t>
  </si>
  <si>
    <t>INCREMENTO DE SUELOS RECUPERADOS POR EROSIÓN</t>
  </si>
  <si>
    <t>MENOS SEDIMENTOS EN EL AGUA</t>
  </si>
  <si>
    <t>PROTECCIÓN LOCALIZADA ANTE POSIBLES AVENIDAS CON ARRASTRE DE SUELOS</t>
  </si>
  <si>
    <t>COSTOS EVITADOS (DIRECTOS E INDIRECTOS) A LOS USUARIOS DE LAS UP POR NO DISPONER DEL SERVICIO</t>
  </si>
  <si>
    <t>SERVICIOS ECOSISTÉMICOS DE SOPORTE</t>
  </si>
  <si>
    <t>FORMACIÓN O AMPLIACIÓN DE BOFEDALES</t>
  </si>
  <si>
    <t>REVERDECIMIENTO Y CRECIMIENTO DE PASTIZALES</t>
  </si>
  <si>
    <t>SERVICIOS ECOSISTÉMICOS CULTURALES</t>
  </si>
  <si>
    <t>MEJORA DEL PAISAJE</t>
  </si>
  <si>
    <t>ENTIDAD / ORGANIZACIÓN</t>
  </si>
  <si>
    <t>COMPROMISO</t>
  </si>
  <si>
    <t>DURANTE LA EJECUCIÓN</t>
  </si>
  <si>
    <t>DURANTE EL FUNCIONAMIENTO</t>
  </si>
  <si>
    <t>RESPONSABLE DE LA FORMULACIÓN DEL PROYECTO</t>
  </si>
  <si>
    <t>RESPONSABLE DE LA UNIDAD FORMULADORA</t>
  </si>
  <si>
    <t>NO</t>
  </si>
  <si>
    <t>SI</t>
  </si>
  <si>
    <t>DEGRADACIÓN</t>
  </si>
  <si>
    <t xml:space="preserve">PROVINCIA </t>
  </si>
  <si>
    <t>LOCALIDAD</t>
  </si>
  <si>
    <t>1.3. RESPONSABILIDAD FUNCIONAL</t>
  </si>
  <si>
    <t>SECTOR</t>
  </si>
  <si>
    <t>PLIEGO</t>
  </si>
  <si>
    <t>PERSONA RESPONSABLE DE LA UNIDAD EJECUTORA DE INVERSIONES</t>
  </si>
  <si>
    <t xml:space="preserve">PERSONA RESPONSABLE DE LA UNIDAD FORMULADORA </t>
  </si>
  <si>
    <t>ALTITUD (MSNM)</t>
  </si>
  <si>
    <t>MALO</t>
  </si>
  <si>
    <t>VER ESCALA</t>
  </si>
  <si>
    <t>INDICADORES</t>
  </si>
  <si>
    <t>2.2. PROBLEMA CENTRAL, CAUSAS Y EFECTOS</t>
  </si>
  <si>
    <t>COMPROMISOS</t>
  </si>
  <si>
    <t>2.3. ANALISIS DE INVOLUCRADOS</t>
  </si>
  <si>
    <t>2.4 OBJETIVO DEL PROYECTO</t>
  </si>
  <si>
    <t>COMPONENTES</t>
  </si>
  <si>
    <t>2.5. DESCRIPCIÓN DE LAS ALTERNATIVAS DE SOLUCIÓN AL PROBLEMA</t>
  </si>
  <si>
    <t xml:space="preserve">HORIZONTE DE EVALUACIÓN </t>
  </si>
  <si>
    <t xml:space="preserve">PERIODO DE EJECUCIÓN: </t>
  </si>
  <si>
    <t>PERIODO DE FUNCIONAMIENTO:</t>
  </si>
  <si>
    <t>COMPONENTE</t>
  </si>
  <si>
    <t>ACCIONES</t>
  </si>
  <si>
    <t>DETALLE</t>
  </si>
  <si>
    <t>DETALLE DE LAS METAS FÍSICAS Y PLAZOS</t>
  </si>
  <si>
    <t>PRODUCTO GLOBAL</t>
  </si>
  <si>
    <t>PRODUCTO POR MEDIO FUNDAMENTAL</t>
  </si>
  <si>
    <t>DESCRIPCIÓN DE ACCIONES POR MEDIO FUNDAMENTAL</t>
  </si>
  <si>
    <t>EJECUCIÓN FÍSICA</t>
  </si>
  <si>
    <t>UM</t>
  </si>
  <si>
    <t>ESTUDIO DEFINITIVO</t>
  </si>
  <si>
    <t>COSTOS A PRECIOS SOCIALES</t>
  </si>
  <si>
    <t>3.3. COSTOS DEL PROYECTO</t>
  </si>
  <si>
    <t>TIPO DE RIESGO</t>
  </si>
  <si>
    <t>DESCRIPCIÓN DEL RIESGO</t>
  </si>
  <si>
    <t>PROBABILIDAD DE OCURRENCIA</t>
  </si>
  <si>
    <t>IMPACTO</t>
  </si>
  <si>
    <t>OPERACIONAL</t>
  </si>
  <si>
    <t>CONTEXTO CAMBIO CLIMÁTICO</t>
  </si>
  <si>
    <t>LEGAL</t>
  </si>
  <si>
    <t>OTRO</t>
  </si>
  <si>
    <t>3.5. SOSTENIBILIDAD</t>
  </si>
  <si>
    <t>MÉTODO DE VALOR ACTUAL DE COSTOS (VAC)</t>
  </si>
  <si>
    <t>3.6. MODALIDAD DE EJECUCIÓN</t>
  </si>
  <si>
    <t>3.5.2. ¿ES LA UNIDAD EJECUTORA DE INVERSIONES LA RESPONSABLE DE LA OPERACIÓN Y MANTENIMIENTO DEL PROYECTO DE INVERSIÓN CON CARGO A SU PRESUPUESTO INSTITUCIONAL?</t>
  </si>
  <si>
    <t>3.7 IMPACTO AMBIENTAL</t>
  </si>
  <si>
    <t>3.8 MATRIZ DE MARCO LÓGICO</t>
  </si>
  <si>
    <t>COMPONENTE / PRODUCTOS</t>
  </si>
  <si>
    <t>3.9. CONCLUSIONES Y RECOMENDACIONES</t>
  </si>
  <si>
    <t>3.9.1 CONCLUSIONES</t>
  </si>
  <si>
    <t>3.9.2 RECOMENDACIONES</t>
  </si>
  <si>
    <t>3.9.3. FIRMAS</t>
  </si>
  <si>
    <t>BOFEDAL</t>
  </si>
  <si>
    <t>PAJONAL DE PUNA HÚMEDA</t>
  </si>
  <si>
    <t>JALCA</t>
  </si>
  <si>
    <t>MATORRAL DE PUNA SECA</t>
  </si>
  <si>
    <t xml:space="preserve">BOSQUE RELICTO ANDINO </t>
  </si>
  <si>
    <t xml:space="preserve">BOSQUE RELICTO MONTANO DE VERTIENTE OCCIDENTAL </t>
  </si>
  <si>
    <t>BOSQUE RELICTO MESO ANDINO</t>
  </si>
  <si>
    <t xml:space="preserve">BOSQUE ESTACIONALMENTE SECO INTERANDINO </t>
  </si>
  <si>
    <t>MATORRAL ANDINO </t>
  </si>
  <si>
    <t>HUMEDALES Y LAGUNAS ANDINAS</t>
  </si>
  <si>
    <t>¿EL PROYECTO PERTENECE A UN PROGRAMA DE INVERSIÓN ?</t>
  </si>
  <si>
    <t>EN CASO AFIRMATIVO, INDIQUE CÓDIGO DEL PROGRAMA DE INVERSIÓN:</t>
  </si>
  <si>
    <t>EN CASO AFIRMATIVO, INDIQUE EL CÓDIGO DEL CONGLOMERADO:</t>
  </si>
  <si>
    <t>AUTOR DE LA ELABORACIÓN DE LA FICHA TÉCNICA</t>
  </si>
  <si>
    <t>COSTO DE ELABORACIÓN DE LA FICHA TÉCNICA (S/)</t>
  </si>
  <si>
    <t xml:space="preserve">SI LA UEI ES UN GOBIERNO REGIONAL O SECTOR DETALLAR: </t>
  </si>
  <si>
    <t>FECHA DE INICIO:</t>
  </si>
  <si>
    <t>FECHA DE TÉRMINO:</t>
  </si>
  <si>
    <t>AFIRMADO</t>
  </si>
  <si>
    <t>ASFALTADO</t>
  </si>
  <si>
    <t>CARRETERA</t>
  </si>
  <si>
    <t>BUENO</t>
  </si>
  <si>
    <t>AUTO</t>
  </si>
  <si>
    <t>CAMIONETA</t>
  </si>
  <si>
    <t>CAMION</t>
  </si>
  <si>
    <t>TROCHA CARROZABLE</t>
  </si>
  <si>
    <t>SIN VIA</t>
  </si>
  <si>
    <t>ASEMILA</t>
  </si>
  <si>
    <t>BUS INTERPROVINCIAL</t>
  </si>
  <si>
    <t>VEHICULO MENOR</t>
  </si>
  <si>
    <t>REGRESAR A FICHA</t>
  </si>
  <si>
    <t>INFORME TÉCNICO ELABORADO POR EXPERTO TEMÁTICO QUE INCLUYA SU RESULTADO DE LABORATORIO</t>
  </si>
  <si>
    <t>NATURALEZA</t>
  </si>
  <si>
    <t>POBLACION</t>
  </si>
  <si>
    <t>GOBIERNO LOCAL</t>
  </si>
  <si>
    <t>GOBIERNO REGIONAL</t>
  </si>
  <si>
    <t>ÁMBITO DE PARTICIPANTE</t>
  </si>
  <si>
    <t>REGIONAL</t>
  </si>
  <si>
    <t>LOCAL</t>
  </si>
  <si>
    <t>NACIONAL</t>
  </si>
  <si>
    <t>POSICIÓN</t>
  </si>
  <si>
    <t>BENEFICIARIO</t>
  </si>
  <si>
    <t>OPONENTE</t>
  </si>
  <si>
    <t>PERJUDICADO</t>
  </si>
  <si>
    <t>COOPERANTE</t>
  </si>
  <si>
    <t>REQUERIMIENTOS INSTITUCIONALES Y NORMATIVOS</t>
  </si>
  <si>
    <t>SANEAMIENTO FÍSICO LEGAL</t>
  </si>
  <si>
    <t>OTRO (ESPECIFICAR):</t>
  </si>
  <si>
    <t>TERRENO DE PRIVADO O COMUNIDAD CAMPESINA</t>
  </si>
  <si>
    <t>TERRENO DE ENTIDAD PÚBLICA (SBN, MINISTERIO, ETC)</t>
  </si>
  <si>
    <t>TERRENO DE PROPIEDAD DE LA MUNICIPALIDAD Y/O GOBIERNO REGIONAL</t>
  </si>
  <si>
    <t xml:space="preserve">REPORTES DE PARÁMETROS METEOROLÓGICOS. </t>
  </si>
  <si>
    <t>DOCUMENTOS DE ESTUDIOS PRESENTADOS</t>
  </si>
  <si>
    <t>ACTA DE SESIÓN EN USO DE TERRENOS (DE SER PERTINENTE)</t>
  </si>
  <si>
    <t>ACCIÓN</t>
  </si>
  <si>
    <t>ACTIVIDAD</t>
  </si>
  <si>
    <r>
      <t>6.1 Desarrollo de manuales en</t>
    </r>
    <r>
      <rPr>
        <b/>
        <sz val="12"/>
        <color theme="1"/>
        <rFont val="Arial"/>
        <family val="2"/>
      </rPr>
      <t xml:space="preserve"> </t>
    </r>
    <r>
      <rPr>
        <b/>
        <sz val="12"/>
        <color rgb="FF000000"/>
        <rFont val="Arial"/>
        <family val="2"/>
      </rPr>
      <t xml:space="preserve"> buenas prácticas en el manejo de la flora y fauna</t>
    </r>
  </si>
  <si>
    <t>2.3.1 Elaboración de material didáctico para la recuperación del componente fauna</t>
  </si>
  <si>
    <t>2.3.2 Organización de la capacitación para la recuperación del componente fauna</t>
  </si>
  <si>
    <t>2.3.3 Convocatoria de la capacitación para la recuperación del componente fauna</t>
  </si>
  <si>
    <t>2.3.4 Desarrollo de la capacitación para la recuperación del componente fauna</t>
  </si>
  <si>
    <t>4.9 Comunidades y organizaciones locales capacitadas en recuperación del componente suelo</t>
  </si>
  <si>
    <t>4.9.1 Elaboración de material didáctico para la recuperación del componente suelo</t>
  </si>
  <si>
    <t>4.9.2 Organización de la capacitación para la recuperación del componente suelo</t>
  </si>
  <si>
    <t>4.9.3 Convocatoria de la capacitación para la recuperación del componente suelo</t>
  </si>
  <si>
    <t>4.9.4 Desarrollo de la capacitación para la recuperación del componente suelo</t>
  </si>
  <si>
    <t>6.1.4 Taller de validación de buenas prácticas de adaptación y reducción de riesgos en ecosistemas altoandinos</t>
  </si>
  <si>
    <t>6.1.2 Elaboración de manuales en buenas prácticas de adaptación y reducción de riesgos en ecosistemas altoandinos</t>
  </si>
  <si>
    <t>6.1.3 Taller  de validación de manual de   en  buenas prácticas en el manejo de la flora y fauna</t>
  </si>
  <si>
    <t>6.9 Comunidades y organizaciones locales  con capacitación para la gestión adaptativa para el aprovechamiento sostenible de la flora y fauna</t>
  </si>
  <si>
    <t>6.9.1 Impresión de materiales didácticos para la gestión adaptativa para el aprovechamiento sostenible de la flora y fauna</t>
  </si>
  <si>
    <t>6.9.2 Convocatoria y organización para la gestión adaptativa para el aprovechamiento sostenible de la flora y fauna</t>
  </si>
  <si>
    <t>6.9.3 Desarrollo del taller de capacitación para la gestión adaptativa para el aprovechamiento sostenible de la flora y fauna</t>
  </si>
  <si>
    <t>6.10 Comunidades y organizaciones locales  con asistencia técnica en buenas prácticas para la adaptación al cambio climático y gestión de riesgos</t>
  </si>
  <si>
    <t>6.10.1  Impresión de materiales didácticos en buenas prácticas para la adaptación al cambio climático y gestión de riesgos</t>
  </si>
  <si>
    <t>6.10.2  Convocatoria y organización en buenas prácticas para la adaptación al cambio climático y gestión de riesgos</t>
  </si>
  <si>
    <t>6.10.3 Desarrollo del taller de asistencia técnica en buenas prácticas para la adaptación al cambio climático y gestión de riesgos</t>
  </si>
  <si>
    <t>APERTURA DE HOYOS</t>
  </si>
  <si>
    <t>2.2.1. PROBLEMA CENTRAL</t>
  </si>
  <si>
    <t>2.2.2. CAUSAS DIRECTAS E INDIRECTAS</t>
  </si>
  <si>
    <t>2.2.3. EFECTOS DIRECTOS E INDIRECTOS</t>
  </si>
  <si>
    <t>2.2.4. EFECTO FINAL</t>
  </si>
  <si>
    <t>6.7.4  Desarrollo de la asistencia técnica en  manejo de pastos (praderas)</t>
  </si>
  <si>
    <t>6.7.3 Covocatoria de la asistencia técnica en  manejo de pastos (praderas)</t>
  </si>
  <si>
    <t>6.7.2  Organización de la asistencia técnica en  manejo de pastos (praderas)</t>
  </si>
  <si>
    <t>6.7.1  Impresión de material didáctico para la asistencia técnica en  manejo de pastos (praderas)</t>
  </si>
  <si>
    <t>2.2.1 Adquisicion de materiales para los excluidores</t>
  </si>
  <si>
    <t>2.2.2 Instalación de los excluidores en campo</t>
  </si>
  <si>
    <t>2.2.3 Sensibilización a la población sobre las ventajas ecosistémicas de la exclusión.</t>
  </si>
  <si>
    <t>EMPAREJAMIENTO DE LA TERRAZA</t>
  </si>
  <si>
    <t>División Funcional 054: Desarrollo estratégico conservación y aprovechamiento sostenible del patrimonio natural.</t>
  </si>
  <si>
    <t>DISMINUCIÓN DEL SERVICIO ECOSISTÉMICO DE MANTENIMIENTO DE LA BIODIVERSIDAD (ESPECIES GENES Y ECOSISTEMAS)</t>
  </si>
  <si>
    <t>Reducción de capacidad de control de erosión de suelos deslizamientos movimientos en masa y huaicos</t>
  </si>
  <si>
    <t>Población expuesta a flujos de detritos avalancha de lodos.</t>
  </si>
  <si>
    <t>COSTOS EVITADOS A LAS UP (ATENCIÓN DE EMERGENCIA REHABILITACIÓN RECONSTRUCCIÓN)</t>
  </si>
  <si>
    <t>COSTOS EVITADOS A LA POBLACIÓN (VIVIENDAS MEDIOS DE VIDA SALUD ENTRE OTROS)</t>
  </si>
  <si>
    <t>M3</t>
  </si>
  <si>
    <t>PASANTIA</t>
  </si>
  <si>
    <t>MESES</t>
  </si>
  <si>
    <t>SUBTOTAL POR PERIODO</t>
  </si>
  <si>
    <t>VALOR</t>
  </si>
  <si>
    <t>INDICADOR</t>
  </si>
  <si>
    <t>3.5.3. DOCUMENTOS QUE SUSTENTAN LOS ACUERDOS INSTITUCIONALES U OTROS QUE GARANTIZAN EL FINANCIAMIENTO DE LOS GASTOS DE OPERACIÓN Y MANTENIMIENTO</t>
  </si>
  <si>
    <t>COSTO DE OYM</t>
  </si>
  <si>
    <t>AÑO (S/.)</t>
  </si>
  <si>
    <t>AUMENTO DEL APROVECHAMIENTO SOSTENIBLE DEL CAPITAL NATURAL</t>
  </si>
  <si>
    <t>EQUIPOS Y/O HERRAMIENTAS</t>
  </si>
  <si>
    <t>BIENES DE CONSUMO</t>
  </si>
  <si>
    <t>INVERSION</t>
  </si>
  <si>
    <t>RUBRO</t>
  </si>
  <si>
    <t>COSTOS DE OPERACIÓN Y MANTENIMIENTO CON PROYECTO</t>
  </si>
  <si>
    <t>TOTAL COSTOS OPERACIÓN Y MANTENIMIENTO CON PROYECTO</t>
  </si>
  <si>
    <t>COSTOS DE OPERACIÓN Y MANTENIMIENTO SIN PROYECTO</t>
  </si>
  <si>
    <t>TOTAL COSTOS OPERACIÓN Y MANTENIMIENTO SIN PROYECTO</t>
  </si>
  <si>
    <t>TOTAL COSTOS INCREMENTALES OPERACIÓN Y MANTENIMIENTO (S/.)</t>
  </si>
  <si>
    <t>FLUJO COSTOS (S/.)</t>
  </si>
  <si>
    <t>ANALISIS TECNICO</t>
  </si>
  <si>
    <t>2.4 MEDIOS FUNDAMENTALES</t>
  </si>
  <si>
    <t>OTRO:</t>
  </si>
  <si>
    <t>PLANTACION PROPIAMENTE DICHA</t>
  </si>
  <si>
    <t>IMPLEMENTACION DE VIVEROS FORESTALES</t>
  </si>
  <si>
    <t>TRAZO, NIVELES Y REPLANTE PRELIMINAR</t>
  </si>
  <si>
    <t>1.4. UNIDAD FORMULADORA (UF DEL PROYECTO)</t>
  </si>
  <si>
    <t>NOMBRE DE LA UNIDAD FORMULADORA DESIGNADA POR EL ORGANO RESOLUTIVO</t>
  </si>
  <si>
    <t>1.5. UNIDAD EJECUTORA DE INVERSIONES (UEI) RECOMENDADA DEL PROYECTO</t>
  </si>
  <si>
    <t>NOMBRE UEI DESIGNADA POR EL ORGANO RESOLUTIVO</t>
  </si>
  <si>
    <t>OBJETIVO CENTRAL</t>
  </si>
  <si>
    <t>INDICADORES DEL OBJETIVO</t>
  </si>
  <si>
    <t>HECTÁREAS RECUPERADAS</t>
  </si>
  <si>
    <t>GLOBAL</t>
  </si>
  <si>
    <t>VER CRITERIOS</t>
  </si>
  <si>
    <t>ANÁLISIS DEL PH DEL SUELO, CON RELACIÓN A LAS CARACTERÍSTICAS PROPIAS DEL ECOSISTEMA</t>
  </si>
  <si>
    <t>INFORME TÉCNICO QUE INDIQUE LA COMPOSICIÓN DE ESPECIES DEL ECOSISTEMA</t>
  </si>
  <si>
    <t>INFORME TÉCNICO DE LA POBLACIÓN NATIVA DE ESPECIES DEL ECOSISTEMA</t>
  </si>
  <si>
    <t>INFORME TÉCNICO QUE INDIQUE LA PRESENCIA DE ESPECIES EXÓTICAS DE FAUNA DEL ECOSISTEMA</t>
  </si>
  <si>
    <t>INFORME DE RESULTADO DE ENCUESTAS</t>
  </si>
  <si>
    <t>REPORTE DE INSTRUMENTOS DE GESTIÓN EXISTENTES</t>
  </si>
  <si>
    <t>INFORME DE RECURSOS APROVECHADOS (TOTORA, PASTOS, AGUA,  USO ECOTURÍSTICOS, ENTRE OTROS)</t>
  </si>
  <si>
    <t>REPORTE DE ACCIONES DE SEGUIMIENTO Y MONITOREO</t>
  </si>
  <si>
    <t>2.6. REQUERIMIENTOS INSTITUCIONALES Y/O NORMATIVOS</t>
  </si>
  <si>
    <t xml:space="preserve">3.1. HORIZONTE DE EVALUACIÓN </t>
  </si>
  <si>
    <t>TIPO DE ÍTEM</t>
  </si>
  <si>
    <t>ITEM</t>
  </si>
  <si>
    <t>UNIDAD DE PRODUCCIÓN</t>
  </si>
  <si>
    <t>PERIODO</t>
  </si>
  <si>
    <t>ACCION</t>
  </si>
  <si>
    <t>DESCRIPCION DE ACCIONES POR MEDIO FUNDAMENTAL</t>
  </si>
  <si>
    <t>COSTOS SUB TOTAL EN SOLES</t>
  </si>
  <si>
    <t>3.3.2. CRONOGRAMA DE EJECUCION FINANCIERA</t>
  </si>
  <si>
    <t>CANTIDAD</t>
  </si>
  <si>
    <t>N</t>
  </si>
  <si>
    <t>META TOTAL</t>
  </si>
  <si>
    <t>HUMEDALES RECONOCIDOS EN EL PERU POR LA CONVENCION RELATIVA A LOS HUMEDALES DE IMPORTANCIA INTERNACIONAL (RAMSAR)</t>
  </si>
  <si>
    <t>AREAS DE CONSERVACION AMBIENTAL</t>
  </si>
  <si>
    <t>ZONAS DE PROTECCION Y CONSERVACION ECOLOGICA</t>
  </si>
  <si>
    <t xml:space="preserve">ZONAS DE RECUPERACION IDENTIFICADAS EN LOS PROCEOS DE ZONIFICACION ECOLOGICA ECONOMICA APROBADOS POR EL MINAM </t>
  </si>
  <si>
    <t>AREAS NATURALES PROTEGIDAS</t>
  </si>
  <si>
    <t>ZONAS PRIORIZADAS POR LOS SISTEMAS REGIONALES DE CONSERVACION</t>
  </si>
  <si>
    <t>ECOOSISTEMA CON RELEVANCIA ECONOMICA SOCIAL Y CULTURAL</t>
  </si>
  <si>
    <t>Y</t>
  </si>
  <si>
    <t>X</t>
  </si>
  <si>
    <t>1.2. NOMBRE DEL PROYECTO:</t>
  </si>
  <si>
    <t>1.1. ARTICULACIÓN CON EL PROGRAMA MULTIANUAL DE INVERSIONES (PMI)</t>
  </si>
  <si>
    <t>PÁRAMO</t>
  </si>
  <si>
    <t>2.1.2. ACCESIBILIDAD AL BIEN</t>
  </si>
  <si>
    <t>LOCALIZACION</t>
  </si>
  <si>
    <t>TECNOLOGIA</t>
  </si>
  <si>
    <t>TAMAÑO</t>
  </si>
  <si>
    <t>LABORES CULTURALES EN PRODUCCIO DE PLANTONES</t>
  </si>
  <si>
    <t xml:space="preserve"> MESES</t>
  </si>
  <si>
    <t>AÑOS</t>
  </si>
  <si>
    <t>CRONOGRAMA DE EJECUCION</t>
  </si>
  <si>
    <t>MES</t>
  </si>
  <si>
    <t>BIMESTRE</t>
  </si>
  <si>
    <t>SEMESTRE</t>
  </si>
  <si>
    <t>TRIMESTRE</t>
  </si>
  <si>
    <t>UNIDAD REPRESENTATIVA</t>
  </si>
  <si>
    <t>AÑO</t>
  </si>
  <si>
    <t>SUSTENTO TÉCNICO DEL HORIZONTE DE EVALUACIÓN ELEGIDO</t>
  </si>
  <si>
    <t>TOTAL OPERACIÓN CP</t>
  </si>
  <si>
    <t>TOTAL MANTENIMIENTO CP</t>
  </si>
  <si>
    <t>TOTAL OPERACIÓN SP</t>
  </si>
  <si>
    <t>TOTAL MANTENIMIENTO SP</t>
  </si>
  <si>
    <t>MATRIZ DE MARCO LOGICO</t>
  </si>
  <si>
    <t>MEDIOAS DE VERIFICACION</t>
  </si>
  <si>
    <t>INFORMES DE EJECUCION DE LOS TALLERES DE CAPACITACION AL PERSONAL MUNICIPAL ENCARGADO DE LA RECUPERACION</t>
  </si>
  <si>
    <t>INFORMES DE EJECUCION DE LOS TALLERES DE CAPACITACION A LA POBLACION Y A LOS RECICLADORES</t>
  </si>
  <si>
    <t>MEDIOS DE VERIFICACION</t>
  </si>
  <si>
    <t>CONTRATO DE LA CONSULTORA ENCARGADA DE LA ELABORACION DEL INSTRUMENTO DE SUPERVISION Y MONITOREO (PLAN DE MONITOREO AMBIENTAL</t>
  </si>
  <si>
    <t>SUPUESTOS</t>
  </si>
  <si>
    <t>NO EXISTEN MODIFICACIONES QUE VULNEREN LAS CONDICIONES ESPECIFICADAS EN LOS ESTANDARES TECNICOS DADOS POR EL SECTOR</t>
  </si>
  <si>
    <t>LA POBLACION PARTICIPA ACTIVAMENTE EN LAS ACCIONES DE SENSIBILIZACION, ASISTENCIA TECNICA Y CAPACITACION</t>
  </si>
  <si>
    <t>LAS AUTORIDADES PARTICIPAN ACTIVAMENTE EN LAS ACCIONES DE SENSIBILIZACION, ASISTENCIA TECNICA Y CAPACITACION</t>
  </si>
  <si>
    <t>Descripción</t>
  </si>
  <si>
    <t>Labores culturales en producción de plantones</t>
  </si>
  <si>
    <t>Plantación propiamente dicha</t>
  </si>
  <si>
    <t>Distanciamiento o sistema de plantación (mxm)</t>
  </si>
  <si>
    <t>Plantones por hectárea</t>
  </si>
  <si>
    <t>Mortalidad aceptable (%)</t>
  </si>
  <si>
    <t>Número de plantones a replantar.</t>
  </si>
  <si>
    <t>3.0x3.0</t>
  </si>
  <si>
    <t>3.5x3.5</t>
  </si>
  <si>
    <t>4.0x4.0</t>
  </si>
  <si>
    <t>5.0x5.0</t>
  </si>
  <si>
    <t>Característica</t>
  </si>
  <si>
    <t>Materiales a usar</t>
  </si>
  <si>
    <t>Picos, palas y barretas.</t>
  </si>
  <si>
    <t>Diseño</t>
  </si>
  <si>
    <t>La apertura de hoyos para forestales se realizará a una profundidad de 0.5 m y un diámetro de 0.4 m.</t>
  </si>
  <si>
    <t>Duración de actividad</t>
  </si>
  <si>
    <t>Para aprovechar la infiltración del agua en las primeras lluvias, el trabajo deberá realizarse entre los meses de octubre y diciembre.</t>
  </si>
  <si>
    <t>Recomendaciones</t>
  </si>
  <si>
    <t>Las dimensiones promedio de los hoyos son: 40 cm x 40 cm x 40 cm.</t>
  </si>
  <si>
    <t>Definición</t>
  </si>
  <si>
    <t>Actividades</t>
  </si>
  <si>
    <t>Labores culturales a pastizales</t>
  </si>
  <si>
    <t>Remoción de tierra fértil</t>
  </si>
  <si>
    <t>Compactación del borde de terraza</t>
  </si>
  <si>
    <t>Emparejamiento de la terraza</t>
  </si>
  <si>
    <t>Pendiente del terreno (%)</t>
  </si>
  <si>
    <t>Distancia entre muros (m)</t>
  </si>
  <si>
    <t>Altura del muro (m)</t>
  </si>
  <si>
    <t>Mantenimiento de terraza andina</t>
  </si>
  <si>
    <t>CONTROL DE CÁRCAVAS</t>
  </si>
  <si>
    <t>Trazo y marcación</t>
  </si>
  <si>
    <t>Apertura de hoyos</t>
  </si>
  <si>
    <t>Traslado y plantado de postes</t>
  </si>
  <si>
    <t>Deshierbo</t>
  </si>
  <si>
    <t>Abonamiento orgánico del área</t>
  </si>
  <si>
    <t>CONSTRUCCIÓN DE ZANJAS DE INFILTRACIÓN</t>
  </si>
  <si>
    <t>Cobertura vegetal</t>
  </si>
  <si>
    <t>Sin</t>
  </si>
  <si>
    <t>Con</t>
  </si>
  <si>
    <t>Trazo, niveles y replante preliminar</t>
  </si>
  <si>
    <t>Excavación de zanjas de infiltración</t>
  </si>
  <si>
    <t>Compactación del terreno</t>
  </si>
  <si>
    <t>Reconstrucción e impermeabilización de canales de mamanteo</t>
  </si>
  <si>
    <t>INFORME DEL AREA RESPONSABLE DE LA EJECUCION DEL PI. INFORMES DEL AREA RESPONSABLE DE LA RECUPERACION DEL AREA DEGRADADA. INFORMES DE INSPECCION Y FOTOS</t>
  </si>
  <si>
    <t>INFORME DEL AREA RESPONSABLE DE LA EJECUCION DEL PROYECTO. INFORMES DE LA SUPERVISION Y FOTOS. LIQUIDACION TECNICO-FINANCIERA DE LA EJECUCION. ACTA DE RECEPCION Y TRANSPARENCIA</t>
  </si>
  <si>
    <t>INFORMES DE EJECUCION DE LOS TALLERES DE CAPACITACION. CONTRATO DE LA CONSULTORA ENCARGADA DE LLEVAR A CABO LOS TALLERES</t>
  </si>
  <si>
    <t>COORDENADAS UTM - WGS84</t>
  </si>
  <si>
    <t>VOLVER A FICHA</t>
  </si>
  <si>
    <t>INFORME TÉCNICO SOBRE LA COMPOSICIÓN DE ESPECIES DE FLORA DEL ECOSISTEMA</t>
  </si>
  <si>
    <t>INFORME TÉCNICO DE LA COMPOSICIÓN DE ESPECIES DE FAUNA EN EL ECOSISTEMA</t>
  </si>
  <si>
    <t>INFORME TÉCNICO SOBRE QUIMICA DEL AGUA Y REGIMEN HÍDRICO, ELABORADO POR EXPERTO TEMÁTICO</t>
  </si>
  <si>
    <t>CONVENIO ENTRE GOBIERNO LOCAL COMPETENTE CON GOB. REGIONAL O GOB. NACIONAL</t>
  </si>
  <si>
    <t>IV. ANEXOS Y/O ESTUDIOS A PRESENTAR ADJUNTOS A LA PRESENTE FICHA</t>
  </si>
  <si>
    <t>3.3.4. CRONOGRAMA DE METAS FISICA POR COMPONENTE</t>
  </si>
  <si>
    <t>3.3.6. COSTOS DE OPERACIÓN Y MANTENIMIENTO CON Y SIN PROYECTO</t>
  </si>
  <si>
    <t>HORIZONTE DE EVALUACIÓN</t>
  </si>
  <si>
    <t>FORMACIÓN VEGETAL</t>
  </si>
  <si>
    <t>PASTURAS/PASTIZALES</t>
  </si>
  <si>
    <t>ARBUSTOS ANDINOS</t>
  </si>
  <si>
    <t>TIPO DE TRASLADO</t>
  </si>
  <si>
    <t>PLANO TOPOGRÁFICO O  PLANO DE LA UBICACIÓN DEL PROYECTO</t>
  </si>
  <si>
    <t>DOCUMENTO DE SUSTENTO DE ACUERDOS INSTITUCIONALES PARA LA OPERACIÓN Y MANTENIMIENTO (ACTA DE ACUERDO, CONVENIO MARCO, CONVENIO ESPECÍFICO, ENTRE OTROS)</t>
  </si>
  <si>
    <t xml:space="preserve">SI LA UF ES UN GOBIERNO REGIONAL, GOBIERNO LOCAL O SECTOR DETALLAR: </t>
  </si>
  <si>
    <t>CAMINOS DE HERRADURA</t>
  </si>
  <si>
    <t>A PIE</t>
  </si>
  <si>
    <t>NOTA: PARA MANTENER UN MEJOR ORDEN EN LA PRESENTACIÓN E IMPRESIÓN DE LA PRESENTE FICHA, LAS CELDAS QUE QUEDEN EN BLANCO DEBEN SER OCULTADAS</t>
  </si>
  <si>
    <t>ALTERACIÓN DE LOS COMPONENTES BIÓTICOS DEL ECOSISTEMA</t>
  </si>
  <si>
    <t>ALTERACIÓN DE LOS COMPONENTES ABIÓTICOS DEL ECOSISTEMA</t>
  </si>
  <si>
    <t>INADECUADA GESTIÓN DEL ECOSISTEMA ANDINO RURAL</t>
  </si>
  <si>
    <t>2.1 CAUSAS INDIRECTAS</t>
  </si>
  <si>
    <t>CAMBIOS EN LA COBERTURA VEGETAL</t>
  </si>
  <si>
    <t>CAMBIO EN LA COMPOSICIÓN DEL SUELO</t>
  </si>
  <si>
    <t>INADECUADO MANEJO DEL ECOSISTEMA POR LA POBLACIÓN ASENTADA</t>
  </si>
  <si>
    <t>INADECUADA CAPACIDAD DE GESTIÓN DEL ECOSISTEMA POR LAS AUTORIDADES COMPETENTES</t>
  </si>
  <si>
    <t>RECUPERACIÓN DE LA COBERTURA VEGETAL</t>
  </si>
  <si>
    <t>RECUPERACIÓN DE LA CANTIDAD Y CALIDAD DEL AGUA</t>
  </si>
  <si>
    <t>RECUPERACIÓN DE LA ESTRUCTURA DEL SUELO</t>
  </si>
  <si>
    <t>ADAPTACIÓN AL RÉGIMEN DE PRECIPITACIONES</t>
  </si>
  <si>
    <t>ADECUADAS PRÁCTICAS DE MANEJO DEL ECOSISTEMA</t>
  </si>
  <si>
    <t>ADECUADAS CAPACIDADES DE LAS ENTIDADES A CARGO DE LA GESTIÓN DEL ECOSISTEMA</t>
  </si>
  <si>
    <t>REFORESTACIÓN CON ESPECIES NATIVAS</t>
  </si>
  <si>
    <t>REVEGETACIÓN CON ESPECIES NATIVAS</t>
  </si>
  <si>
    <t>INSTALACIÓN DE EXCLUIDORES</t>
  </si>
  <si>
    <t>FITORREMEDIACIÓN DE AGUAS</t>
  </si>
  <si>
    <t>EXTRACCIÓN DE VEGETACIÓN ACUÁTICA</t>
  </si>
  <si>
    <t>MEJORAMIENTO DE CANALES DE MAMANTEO</t>
  </si>
  <si>
    <t>MEJORAMIENTO DE AMUNAS</t>
  </si>
  <si>
    <t>INSTALACIÓN DE QOCHAS</t>
  </si>
  <si>
    <t>ENRIQUECIMIENTO DE SUELOS</t>
  </si>
  <si>
    <t>INSTALACIÓN DE TERRAZAS DE FORMACIÓN LENTA</t>
  </si>
  <si>
    <t>CAPACITACIÓN EN BUENAS PRÁCTICAS EN EL MANEJO DE FLORA Y FAUNA</t>
  </si>
  <si>
    <t>ASISTENCIA TÉCNICA EN BUENAS PRÁCTICAS EN EL MANEJO DE FLORA Y FAUNA</t>
  </si>
  <si>
    <t>SENSIBILIZACIÓN RELACIONADA A LOS ECOSISTEMAS</t>
  </si>
  <si>
    <t>INTERCAMBIO DE EXPERIENCIAS SOBRE LA GESTIÓN DEL ECOSISTEMA</t>
  </si>
  <si>
    <t>CAPACITACIÓN A FUNCIONARIOS SOBRE GESTIÓN DEL ECOSISTEMA</t>
  </si>
  <si>
    <t>CAPACITACIÓN A FUNCIONARIOS PÚBLICOS SOBRE LAS MEDIDAS DE ADAPTACIÓN EN UN CONTEXTO DE CAMBIO CLIMÁTICO EN LA GESTIÓN DE LOS ECOSISTEMAS</t>
  </si>
  <si>
    <t>DESARROLLO DE CAPACIDADES PARA EL MONITOREO Y SEGUIMIENTO DE LOS ECOSISTEMAS Y SUS SERVICIOS ECOSISTÉMICOS</t>
  </si>
  <si>
    <t>INTERCAMBIO DE EXPERIENCIAS RELACIONADO AL ECOSISTEMA</t>
  </si>
  <si>
    <t>PLANIFICACIÓN DE ESPECIES A ADQUIRIR O PRODUCIR</t>
  </si>
  <si>
    <t>LABORES CULTURALES A PLANTONES INSTALADOS</t>
  </si>
  <si>
    <t>SIEMBRA DE ESPECIES HERBÁCEAS SELECCIONADAS</t>
  </si>
  <si>
    <t>LABORES CULTURALES A ESPECIES HERBÁCEAS</t>
  </si>
  <si>
    <t>SELECCIÓN DE PLANTAS PARA LA FITORREMEDIACIÓN</t>
  </si>
  <si>
    <t>SEMBRADO DE PLANTAS ACUÁTICAS SOBRE ESTRUCTURAS FLOTANTES</t>
  </si>
  <si>
    <t>TRAZO Y MARCACIÓN</t>
  </si>
  <si>
    <t>TRASLADO DE PLANTADO DE POSTES</t>
  </si>
  <si>
    <t>CONTROL FÍSICO DE MALEZA ACUÁTICA</t>
  </si>
  <si>
    <t>CONSTRUCCIÓN DE DIQUE Y ESTRUCTURA DE CAPTACIÓN</t>
  </si>
  <si>
    <t>MEJORAMIENTO DEL CANAL AMUNADOR</t>
  </si>
  <si>
    <t>INSTALACIÓN DE ÁREA DE PROTECCIÓN</t>
  </si>
  <si>
    <t>DESCOLMATACIÓN DE CANALES</t>
  </si>
  <si>
    <t>RECONSTRUCCIÓN E IMPLEMENTACIÓN DE CANALES DE MAMANTEO</t>
  </si>
  <si>
    <t>INSTALACIÓN DE MEDIDAS DE PROTECCIÓN</t>
  </si>
  <si>
    <t>EXCAVACIÓN DE ZANJAS DE INFILTRACIÓN</t>
  </si>
  <si>
    <t>CONSTRUCCIÓN DE DIQUES</t>
  </si>
  <si>
    <t>INSTALACIÓN DE BARRERAS VIVAS</t>
  </si>
  <si>
    <t>DESHIERBO</t>
  </si>
  <si>
    <t>ABONAMIENTO POR FUENTES MINERALES</t>
  </si>
  <si>
    <t>ABONAMIENTO ORGÁNICO DEL ÁREA</t>
  </si>
  <si>
    <t>INSTALACIÓN DE VEGETACIÓN PARA ENRIQUECIMIENTO DEL SUELO</t>
  </si>
  <si>
    <t>REMOCIÓN DE TIERRA FÉRTIL</t>
  </si>
  <si>
    <t>COMPACTACIÓN DEL BORDE DE LA TERRAZA</t>
  </si>
  <si>
    <t>MANTENIMIENTO DE TERRAZA ANDINA</t>
  </si>
  <si>
    <t>COORDINACIÓN CON ORGANIZACIONES Y COMITÉS DE LA COMUNIDAD EXISTENTE</t>
  </si>
  <si>
    <t>TALLERES DE CAPACITACIÓN A ORGANIZACIONES Y COMITÉS DE LA COMUNIDAD EXISTENTE</t>
  </si>
  <si>
    <t>TALLERES DE CAPACITACIÓN EN ADAPTACIÓN AL CAMBIO CLIMÁTICO</t>
  </si>
  <si>
    <t>CAMPAÑAS DE SENSIBILIZACIÓN</t>
  </si>
  <si>
    <t>REALIZACIÓN DE PASANTÍAS</t>
  </si>
  <si>
    <t>TALLERES DE CAPACITACIÓN SOBRE GESTIÓN DEL ECOSISTEMA</t>
  </si>
  <si>
    <t>TALLERES DE CAPACITACIÓN SOBRE CAMBI CLIMÁTICO</t>
  </si>
  <si>
    <t>TALLERES DE CAPACITACION SOBRE MONITOREO Y SEGUIMIENTO</t>
  </si>
  <si>
    <t>COMPACTACIÓN DEL TERRENO</t>
  </si>
  <si>
    <t>HECTAREAS DE COBERTURA VEGETAL INCREMENTADAS</t>
  </si>
  <si>
    <t>POBLADORES CON ADECUADAS CAPACIDADES EN PRACTICAS DE MANEJO DEL ECOSISTEMA</t>
  </si>
  <si>
    <t>ENTIDADES PÚBLICAS A CARGO DE LA GESTIÓN DEL ECOSISTEMA CON ADECUADAS CAPACIDADES EN GESTIÓN DEL ECOSISTEMA</t>
  </si>
  <si>
    <t>FUENTES DE AGUA RECUPERADAS</t>
  </si>
  <si>
    <t>HECTAREAS DE ESTRUCTURA DEL SUELO RECUPERADO</t>
  </si>
  <si>
    <t>ECOSISTEMAS ADAPTADOS AL REGIMEN DE PRECIPITACIONES</t>
  </si>
  <si>
    <t>OCURRENCIA</t>
  </si>
  <si>
    <t>BAJO</t>
  </si>
  <si>
    <t>MODERADO</t>
  </si>
  <si>
    <t>MAYOR</t>
  </si>
  <si>
    <t>RIESGO</t>
  </si>
  <si>
    <t>BAJA</t>
  </si>
  <si>
    <t>MEDIA</t>
  </si>
  <si>
    <t>ALTA</t>
  </si>
  <si>
    <t>MODALIDAD DE EJECUCION</t>
  </si>
  <si>
    <t>ADMINISTRACIÓN DIRECTA</t>
  </si>
  <si>
    <t>ADMINISTRACIÓN INDIRECTA – POR CONTRATA</t>
  </si>
  <si>
    <t>ADMINISTRACIÓN INDIRECTA – ASOCIACIÓN PÚBLICA PRIVADO (APP)</t>
  </si>
  <si>
    <t>La reforestación, consiste en repoblar zonas que en el pasado histórico reciente estaban cubiertas por bosques que han sido eliminados por diversos motivos: explotación de la madera para fines industriales o para consumo como plantas, ampliación de la frontera agrícola o ganadera, ampliación de áreas urbanas e incendios forestales.</t>
  </si>
  <si>
    <t>    Implementación de viveros forestales</t>
  </si>
  <si>
    <t>Criterios Generales</t>
  </si>
  <si>
    <t>Análisis histórico</t>
  </si>
  <si>
    <t>Para determinar el área a restaurar, es recomendable el uso de imágenes satelitales representativas de la zona degradada para la realización de un análisis histórico comparativo del estado del ecosistema, en un rango aproximado de 10 a 30 años. Además, tener en cuenta los siguientes criterios:</t>
  </si>
  <si>
    <t>o Según la disponibilidad de información, el formulador deberá establecer años representativos o subperíodos para realizar esta subactividad.
o Las imágenes deben garantizar el reconocimiento de los atributos del ecosistema: (i) florística del sitio (árboles y arbustos), (ii) estabilidad del suelo e (iii) integridad biótica. Esto implica asegurar que la actividad de reforestación facilite la heterogeneidad, integralidad y armonía entre los atributos.
o De manera complementaria, realizar estudios de composición del suelo por tipo de ecosistema y las especies de cobertura vegetal predominantes.</t>
  </si>
  <si>
    <t>Reconocimiento del tipo de ecosistema</t>
  </si>
  <si>
    <t>o Bosque relicto altoandino (queñoal y otros)
o Bosque relicto montano de vertiente occidental 
o Bosque relicto mesoandino
o Bosque estacionalmente seco interandino (Marañón, Mantaro, Pampas y Apurímac).
o Matorral andino.</t>
  </si>
  <si>
    <t>En zonas andinas, los cinco ecosistemas son:</t>
  </si>
  <si>
    <t>Además, esta actividad se realizará tomando en cuenta las siguientes consideraciones: (i) exposición solar, pues hacia el hemisferio sur las laderas con dirección norte reciben mayor exposición solar. Por lo tanto, preferentemente se deben ubicar las plantaciones en laderas con exposición sur, las cuales son más húmedas; y (ii) el rango altitudinal y pendiente por especie.</t>
  </si>
  <si>
    <t>Planificación de especies a adquirir o producir</t>
  </si>
  <si>
    <t>La planificación de especies es una actividad que involucra determinar la cantidad de especies a instalar en terreno definitivo, según el tipo de ecosistema , ya sea a partir de la producción o adquisición de plantones.</t>
  </si>
  <si>
    <t>Consideraciones</t>
  </si>
  <si>
    <t>• Localización del proyecto, su objetivo y las propiedades en el uso de cada especie forestal (árboles y arbustos) que contribuyan a lograrlo. 
• Requerimiento de agua y luz solar de la especie.
• Tipo de suelo y pendiente del terreno, en la cual se desarrolla.
• Densidad de plantación por especie, según sus características de crecimiento y requerimientos de recursos adicionales.
• Costos asociados por transporte de la especie, hacia el lugar donde se realizará la plantación.
• Tiempo de siembra de los plantones</t>
  </si>
  <si>
    <t>Descripción de la actividad</t>
  </si>
  <si>
    <t>Localización</t>
  </si>
  <si>
    <t>De manera referencial, se establecen los siguientes criterios para la localización del vivero:</t>
  </si>
  <si>
    <t>Tamaño</t>
  </si>
  <si>
    <t>El tamaño del vivero depende directamente de la capacidad de plantones a producir. Así, se tienen las siguientes características:</t>
  </si>
  <si>
    <t>Procedimiento para la instalación del vivero</t>
  </si>
  <si>
    <t>Para iniciar con la instalación del vivero, se deben seguir los siguientes pasos:</t>
  </si>
  <si>
    <t>Materiales de construcción generales y tecnología a emplear</t>
  </si>
  <si>
    <t>• Cada vivero debe instalarse lo más cerca del área de plantación final, para evitar cambios bruscos en el ambiente y afianzar la adaptabilidad de la especie.
• El vivero debe ser de fácil acceso y cercano a vías de fácil tránsito en el área de ejecución.
• El recinto debe tener disponibilidad de agua durante todo el proceso de producción de plantones, principalmente en periodos secos o de estiaje.
• El recurso hídrico empleado no debe estar contaminado, libre de agentes patógenos y residuos de productos químicos usados en actividades agropecuarias.
• La zona de intervención es preferible que sea de topografía plana o pendiente muy suave, no mayor a 3% de inclinación con la finalidad de lograr el escurrimiento de las aguas de lluvia y evitar la formación de charcos durante estas.
• Cesión en uso: Se debe coordinar con la comunidad explicando las oportunidades del vivero en la comunidad y la necesidad de ubicarlo en dicha zona.</t>
  </si>
  <si>
    <t>1. Limpieza del terreno, a partir de la remoción de maleza, piedras, troncos u otros obstáculos.
2. Mantener aquella vegetación que sirva como sombra natural o de soporte para las especies que lo requieran.
3. Nivelar el terreno para hacerla plana, con una ligera inclinación de hasta 3%.
4. Orientar la posición de las camas de repique de este a oeste para favorecer la entrada de la luz solar por mayor tiempo.
5. Desinfectar el suelo.
6. Instalación de canales de filtración de agua.
7. Para el techo o tinglado del vivero se recomienda el uso de mallas de protección transparentes que permitan la entrada de luz solar y mantengan la humedad y la temperatura del ambiente.</t>
  </si>
  <si>
    <t>• Sistema de riego (nebulización, microaspersión)
• Almacigueras
• Invernaderos 
• Sustratos.
• Materiales de aislamiento (postes, cemento, ladrillos, alambres, plásticos o mallas de aislamiento).</t>
  </si>
  <si>
    <t>Criterio</t>
  </si>
  <si>
    <t>Clasificación de las plantaciones</t>
  </si>
  <si>
    <t>Con base en el ecosistema utilizado</t>
  </si>
  <si>
    <t>Plantación en macizo: Este sistema es el más utilizado. Consiste en la siembra de plantones en sitios de baja cobertura vegetal y arbustiva. Con ello, las especies plantadas se vuelven en las dominantes del sitio. 
Plantación de enriquecimiento: Con versatilidad para ser usada en fajas, parcelas o en claros. Esta plantación se realiza con el objetivo de recuperar el valor comercial de los bosques naturales. Estas plantaciones se realizan dentro del bosque buscando áreas desprovistas de cobertura vegetal. 
Plantación de enriquecimiento con manejo de la regeneración natural: Además de incorporar especies en campos descubiertos dentro de los bosques, la regeneración natural pretende eliminar otras especies que compitan y pongan en riesgo a la especie plantada.</t>
  </si>
  <si>
    <t>Con base a la composición de especies</t>
  </si>
  <si>
    <t>Plantación pura o mono específica: Son aquellas que usan solo una especie.
Plantación mixta: Incluyen dos o más especies en un mismo espacio geográfico, con el objetivo de proveer diferentes productos forestales y complementar el rendimiento y regeneración entre especies.</t>
  </si>
  <si>
    <t>Labores culturales a plantones establecidos</t>
  </si>
  <si>
    <t>Siembra de especies herbáceas seleccionados</t>
  </si>
  <si>
    <t>Criterios generales</t>
  </si>
  <si>
    <t>Selección de plantas para la fitorremediación</t>
  </si>
  <si>
    <t>Sembrado de plantas acuáticas sobre estructuras flotantes</t>
  </si>
  <si>
    <t>Control físico de maleza acuática</t>
  </si>
  <si>
    <t>Construcción de dique y estructura de captación</t>
  </si>
  <si>
    <t>Mejoramiento de canal amunador</t>
  </si>
  <si>
    <t>Instalación de área de protección</t>
  </si>
  <si>
    <t>Descolmatación de canales</t>
  </si>
  <si>
    <t>Instalación de medidas de protección</t>
  </si>
  <si>
    <t>Distancia entre zanjas (cm)</t>
  </si>
  <si>
    <t>Construcción de diques</t>
  </si>
  <si>
    <t>Mantenimiento en los trabajos para control de cárcavas</t>
  </si>
  <si>
    <t>Abonamiento por fuentes minerales</t>
  </si>
  <si>
    <t>Instalación de vegetación para enriquecimiento del suelo</t>
  </si>
  <si>
    <t>Coordinación con organización y comités de la comunidad existente</t>
  </si>
  <si>
    <t>Talleres de capacitación a organizaciones y comites de la comunidad existente</t>
  </si>
  <si>
    <t>Cantidad</t>
  </si>
  <si>
    <t>Cuaderno (50 hojas)</t>
  </si>
  <si>
    <t>Lapiceros</t>
  </si>
  <si>
    <t>Cartulinas escolares de colores</t>
  </si>
  <si>
    <t>Plumones N° 47 de colores</t>
  </si>
  <si>
    <t>Plumones N° 45 de colores</t>
  </si>
  <si>
    <t>Cuchilla cortapapel</t>
  </si>
  <si>
    <t>Masking tape 1''</t>
  </si>
  <si>
    <t>Cinta de embalaje transparente</t>
  </si>
  <si>
    <t>Papel sabana 60 gr.</t>
  </si>
  <si>
    <t>Cuaderno de 200 hojas</t>
  </si>
  <si>
    <t>Tijera grande</t>
  </si>
  <si>
    <t>Talleres de asistencia técnica a organizaciones</t>
  </si>
  <si>
    <t>Herramienta participativa</t>
  </si>
  <si>
    <t>Análisis del riesgo</t>
  </si>
  <si>
    <t>Mapa parlante de peligros asociados al cambio climático</t>
  </si>
  <si>
    <t>Diagrama de cuenca</t>
  </si>
  <si>
    <t>Línea de tendencias</t>
  </si>
  <si>
    <t>Diagrama de la organización social y mapeo de actores</t>
  </si>
  <si>
    <t>Matriz de análisis de exposición, vulnerabilidad y manejo de recursos</t>
  </si>
  <si>
    <t>Cadena de efectos de impactos de cambio climático</t>
  </si>
  <si>
    <t>• Percepción del riesgo por parte del poblador.
• Frecuencia de la ocurrencia de desastres</t>
  </si>
  <si>
    <t>• Cambios en el clima y en el tiempo
• Cambio en la disponibilidad de los recursos</t>
  </si>
  <si>
    <t>• Identificación de actores locales y sus roles. 
• Articulación de actores.</t>
  </si>
  <si>
    <t>Campañas de sensibilización</t>
  </si>
  <si>
    <t>Realización de pasantías</t>
  </si>
  <si>
    <t>CAPACITACIÓN A FUNCIONARIOS SOBRE GESTIÓN DE LOS ECOSISTEMAS</t>
  </si>
  <si>
    <t>Talleres de capacitación sobre gestión de los ecosistemas</t>
  </si>
  <si>
    <t>CAPACITACIÓN A FUNCIONARIOS PÚBLICOS SOBRE LAS MEDIDAS DE ADAPTACIÓN ANTE LOS EFECTOS DE CAMBIO CLIMÁTICO EN LA GESTIÓN DE LOS ECOSISTEMAS</t>
  </si>
  <si>
    <t>Talleres de capacitación sobre cambio climático</t>
  </si>
  <si>
    <t>Actividad</t>
  </si>
  <si>
    <t>Análisis de los impactos del cambio climático</t>
  </si>
  <si>
    <t>Análisis de vulnerabilidad</t>
  </si>
  <si>
    <t>Instrumentos de gestión para identificación de prioridades</t>
  </si>
  <si>
    <t>Institucionalidad y Gobernanza para el cambio climático</t>
  </si>
  <si>
    <t>Proyectos de Inversión</t>
  </si>
  <si>
    <t>Identificación de los impactos actuales y futuros del cambio climático: por ejemplo, a través de escenarios climáticos en los diferentes niveles, observación del clima local y bioindicadores.</t>
  </si>
  <si>
    <t>Identificación de la vulnerabilidad del contexto socioeconómico y ecológico en su conjunto frente a los impactos del cambio climático, con el fin de entender los riesgos y las oportunidades.</t>
  </si>
  <si>
    <t>Identificación de posibilidades y necesidades de adaptación. También implica definición de prioridades dependiendo de factores como costo-beneficio, la percepción de riesgos y la información disponible</t>
  </si>
  <si>
    <t>Asesoría y acompañamiento para la incorporación de medidas de adaptación y de gestión de riesgos en el diseño de proyectos de inversión pública.</t>
  </si>
  <si>
    <t>INTERCAMBIO DE EXPERIENCIA SOBRE GESTIÓN DEL ECOSISTEMA</t>
  </si>
  <si>
    <t>Talleres de capacitación sobre monitoreo y seguimiento</t>
  </si>
  <si>
    <t>CAPACITACIÓN EN BUENAS PRÁCTICAS PARA LA ADAPTACIÓN AL CAMBIO CLIMÁTICO Y GESTIÓN DE RIESGOS</t>
  </si>
  <si>
    <t>VER CONTENIDO</t>
  </si>
  <si>
    <t>ACCION1.2</t>
  </si>
  <si>
    <t>ACCION1.3</t>
  </si>
  <si>
    <t>ACCION1.1</t>
  </si>
  <si>
    <t>ACCION2.1</t>
  </si>
  <si>
    <t>ACCION2.2</t>
  </si>
  <si>
    <t>ACCION2.3</t>
  </si>
  <si>
    <t>ACCION2.4</t>
  </si>
  <si>
    <t>ACCION2.5</t>
  </si>
  <si>
    <t>ACCION2.6</t>
  </si>
  <si>
    <t>ACCION3.1</t>
  </si>
  <si>
    <t>ACCION3.2</t>
  </si>
  <si>
    <t>ACCION3.3</t>
  </si>
  <si>
    <t>ACCION4.1</t>
  </si>
  <si>
    <t>ACCION4.2</t>
  </si>
  <si>
    <t>ACCION4.3</t>
  </si>
  <si>
    <t>ACCION4.4</t>
  </si>
  <si>
    <t>ACCION5.1</t>
  </si>
  <si>
    <t>ACCION5.2</t>
  </si>
  <si>
    <t>ACCION5.3</t>
  </si>
  <si>
    <t>ACCION5.4</t>
  </si>
  <si>
    <t>ACCION5.5</t>
  </si>
  <si>
    <t>ACCION6.1</t>
  </si>
  <si>
    <t>ACCION6.2</t>
  </si>
  <si>
    <t>ACCION6.3</t>
  </si>
  <si>
    <t>ACCION6.4</t>
  </si>
  <si>
    <t>Ecosistema andino, del norte del país, con vegetación herbácea y arbustiva emplazado sobre paisajes con presencia de lluvias estacionales y lloviznas persistentes a lo largo de todo el año y con fluctuaciones diarias marcadas de temperatura. Suelos profundos saturados e hidromórficos. La fisonomía corresponde a herbazales de 1 a 1,5 metros entremezclados con arbustos de 1 a 3 metros con individuos emergentes de hasta 4 o 5 metros. Presenta endemismos y relativamente alta riqueza de especies de flora.</t>
  </si>
  <si>
    <t>Nombre del ecosistema</t>
  </si>
  <si>
    <t>Definición propuesta</t>
  </si>
  <si>
    <t>Factores Diagnóstico</t>
  </si>
  <si>
    <t>Especies botánicas registradas</t>
  </si>
  <si>
    <t>Fuentes</t>
  </si>
  <si>
    <t>Distribución en el país</t>
  </si>
  <si>
    <t>Piura y Cajamarca.</t>
  </si>
  <si>
    <t>Localidad típica</t>
  </si>
  <si>
    <t>Cuencas de los ríos Quiroz, Piura, Huancabamba y Chinchipe.</t>
  </si>
  <si>
    <t>Observación</t>
  </si>
  <si>
    <t>No hay.</t>
  </si>
  <si>
    <t>La Libertad, Ancash, Lima, Junín, Pasco, Huancavelica, Ayacucho.</t>
  </si>
  <si>
    <t>Pampa de Bombón (Reserva Nacional Junín, departamento de Junín), Carpa (Parque Nacional Huascarán, departamento de Ancash).</t>
  </si>
  <si>
    <t>La Puna Húmeda se localiza desde el norte y centro de los Andes y las alturas de las cordilleras y el norte del Altiplano, en la cuenca del lago Titicaca. Ecosistema muy utilizado para pastoreo y otras actividades.</t>
  </si>
  <si>
    <t>Ecosistema andino hidromórfico con vegetación herbácea de tipo hidrófila, que se presenta en los Andes sobre suelos planos, en depresiones o ligeramente inclinados; permanentemente inundados o saturados de agua corriente (mal drenaje), con vegetación densa y compacta siempreverde, de porte almohadillado o en cojín; la fisonomía de la vegetación corresponde a herbazales de 0,1 a 0,5 metros. Los suelos orgánicos pueden ser profundos (turba). Este tipo de ecosistema es considerado un humedal andino.</t>
  </si>
  <si>
    <t>Cajamarca, Piura, La Libertad, Ancash, Lima, Junín, Pasco, Huancavelica, Ayacucho, Apurímac, Arequipa, Cusco, Puno, Moquegua, Tacna.</t>
  </si>
  <si>
    <t>Bofedales del Lago de Junín o Chinchaycocha (departamento de Junín), bofedales del Titicaca (departamento de Puno), bofedales de Huancavelica.</t>
  </si>
  <si>
    <t>Rangos altitudinales referenciales varían de acuerdo a la latitud. Se sugiere recurrir a Indices de Termicidad en el proceso de mapeo. Ecosistema muy utilizado para pastoreo y otras actividades.</t>
  </si>
  <si>
    <t>Factores diagnóstico</t>
  </si>
  <si>
    <t>Cajamarca, Amazonas, La Libertad, norte de Huánuco (principalmente en las cuencas de los ríos Huallabamba, Utcubamba, Mayo y Huallaga).</t>
  </si>
  <si>
    <t>Jalca Grande (departamento de Amazonas), Udima (departamento de Cajamarca).</t>
  </si>
  <si>
    <t>Se requiere evaluar si realmente se trata de un ecosistema distinto al Páramo, pues existe controversia entre los especialistas desde hace varios años.</t>
  </si>
  <si>
    <t>Puno, Tacna, Moquegua, Arequipa, Ayacucho y Huancavelica.</t>
  </si>
  <si>
    <t>Pampa Galeras (departamento de Ayacucho), Quellaveco (departamento de Moquegua).</t>
  </si>
  <si>
    <t>Por sugerencia de Carlos Reynel, el nombre de este ecosistema pasó de Matorral Altoandino a Matorral de Puna Seca.</t>
  </si>
  <si>
    <t>Cajamarca, La Libertad, Ancash, Lima, Junín, Pasco, Huancavelica, Ayacucho, Apurímac, Cusco, Arequipa, Moquegua, Puno, Tacna.</t>
  </si>
  <si>
    <t>Llanganuco, Parque Nacional Huascarán (departamento de Ancash), Lampa (departamento de Puno).</t>
  </si>
  <si>
    <t>La caracterización de altura y densidad de los árboles y de superficie mínima se enmarca en la definición establecida por MINAM el año 2012</t>
  </si>
  <si>
    <t>Ecosistema húmedo constituido por bosques relicto de las vertientes occidentales de los Andes del norte del país, distribuidos entre los 1400 y 3000 m.s.n.m. La fisonomía corresponde a bosque denso generalmente nublado con altura de dosel de hasta 15 metros con árboles emergentes de 20 metros y abundantes epífitas.</t>
  </si>
  <si>
    <t>Piura, Lambayeque, La Libertad, Cajamarca, Ancash.</t>
  </si>
  <si>
    <t>Monteseco y Udima, Refugio de Vida Silvestre Bosques Nublados de Udima (departamento de Cajamarca).</t>
  </si>
  <si>
    <t>Lima, Ancash, Junín, Pasco, Ayacucho, Huancavelica, Cusco, Puno.</t>
  </si>
  <si>
    <t>Santuario Nacional Ampay (departamento de Apurímac).</t>
  </si>
  <si>
    <t>Ecosistema forestal que se caracteriza por estar dominado por comunidades arbóreas deciduas distribuidas a lo largo de los valles interandinos, incluyendo en el estrato inferior especies herbáceas de carácter estacional; las cactáceas de porte arbóreo son notorias, abundantes y mayormente endémicas. La fisonomía dominante corresponde a un bosque estacionalmente seco abierto sobre laderas, con individuos de hasta 7 u 8 metros. Su altitud va desde 500 hasta 2500 m. s. n. m. aproximadamente. Valles interandinos del Marañón–Huancabamba, Pampas, Apurímac, otros.</t>
  </si>
  <si>
    <t>Lambayeque, Piura, Amazonas, Cajamarca, Huancavelica, Junín, Apurímac, Cusco.</t>
  </si>
  <si>
    <t>Balsas (departamento de Amazonas).</t>
  </si>
  <si>
    <t>Ecosistema andino, rango altitudinal entre cerca de 1500 hasta 3900 m. s. n. m., con vegetación leñosa arbustiva de composición y estructura variable (incluyendo formaciones de cactáceas o cardonales), una cobertura de suelo superior al 10 %, que se extiende por más de 0,5 hectáreas y cuya altura sobre el suelo no supera los 4 metros. Incluye árboles de manera dispersa.</t>
  </si>
  <si>
    <t>Cajamarca, La Libertad, Piura, Ancash, Lima, Junín, Pasco, Huancavelica, Ayacucho, Apurímac, Cusco, Arequipa, Moquegua, Puno, Tacna.</t>
  </si>
  <si>
    <t>BOSQUE RELICTO ALTOANDINO (queñoal y otros)</t>
  </si>
  <si>
    <t>BOSQUE RELICTO MESOANDINO</t>
  </si>
  <si>
    <t>MATORRAL ANDINO</t>
  </si>
  <si>
    <t>BOSQUE RELICTO MONTANO DE VERTIENTE OCCIDENTAL</t>
  </si>
  <si>
    <t>VER DEFINICIONES</t>
  </si>
  <si>
    <t>TOTAL</t>
  </si>
  <si>
    <t>META PROGRAMADA</t>
  </si>
  <si>
    <t>HECTAREAS</t>
  </si>
  <si>
    <t>CAMBIOS EN LA CALIDAD Y CANTIDAD DEL AGUA</t>
  </si>
  <si>
    <t>VACS (8%)</t>
  </si>
  <si>
    <t>GESTIÓN DEL PROYECTO</t>
  </si>
  <si>
    <t xml:space="preserve">REQUISITOS Y CONDICIONES PREVIAS PARA EL LLENADO DE LA FICHA </t>
  </si>
  <si>
    <t>LA META FÍSICA SE DESARROLLA EN EL MISMO PERIODO QUE LA EJECUCIÓN FINANCIERA</t>
  </si>
  <si>
    <t>1. RECUPERACIÓN DE LA COBERTURA VEGETAL</t>
  </si>
  <si>
    <t>2. RECUPERACIÓN DE LA CANTIDAD Y CALIDAD DEL AGUA</t>
  </si>
  <si>
    <t>3. RECUPERACIÓN DE LA ESTRUCTURA DEL SUELO</t>
  </si>
  <si>
    <t>4. ADAPTACIÓN AL RÉGIMEN DE PRECIPITACIONES</t>
  </si>
  <si>
    <t>5. ADECUADAS PRÁCTICAS DE MANEJO DEL ECOSISTEMA</t>
  </si>
  <si>
    <t>6. ADECUADAS CAPACIDADES DE LAS ENTIDADES A CARGO DE LA GESTIÓN DEL ECOSISTEMA</t>
  </si>
  <si>
    <t>1.1 REFORESTACIÓN CON ESPECIES NATIVAS</t>
  </si>
  <si>
    <t>1.2 REVEGETACIÓN CON ESPECIES NATIVAS</t>
  </si>
  <si>
    <t>1.3 INSTALACIÓN DE EXCLUIDORES</t>
  </si>
  <si>
    <t>2.1 FITORREMEDIACIÓN DE AGUAS</t>
  </si>
  <si>
    <t>2.2 EXTRACCIÓN DE VEGETACIÓN ACUÁTICA</t>
  </si>
  <si>
    <t>2.3 MEJORAMIENTO DE AMUNAS</t>
  </si>
  <si>
    <t>2.4 MEJORAMIENTO DE CANALES DE MAMANTEO</t>
  </si>
  <si>
    <t>2.5 CONSTRUCCIÓN DE ZANJAS DE INFILTRACIÓN</t>
  </si>
  <si>
    <t>2.6 INSTALACIÓN DE QOCHAS</t>
  </si>
  <si>
    <t>3.1 CONTROL DE CÁRCAVAS</t>
  </si>
  <si>
    <t>3.2 ENRIQUECIMIENTO DE SUELOS</t>
  </si>
  <si>
    <t>3.3 INSTALACIÓN DE TERRAZAS DE FORMACIÓN LENTA</t>
  </si>
  <si>
    <t>4.1 MEJORAMIENTO DE AMUNAS</t>
  </si>
  <si>
    <t>% DE SUPERFICIE DE ECOSISTEMAS TERRESTRES DEGRADADOS QUE BRINDAN SERVICIOS ECOSISTÉMICOS QUE REQUIEREN DE RECUPERACIÓN</t>
  </si>
  <si>
    <t xml:space="preserve"> 17: AMBIENTE</t>
  </si>
  <si>
    <t xml:space="preserve"> 054: DESARROLLO ESTRATÉGICO, CONSERVACIÓN Y APROVECHAMIENTO SOSTENIBLE DEL PATRIMONIO NATURAL</t>
  </si>
  <si>
    <t xml:space="preserve"> AMBIENTE</t>
  </si>
  <si>
    <t xml:space="preserve">AGUA </t>
  </si>
  <si>
    <t>INFORME DEL ÁREA DE RECURSOS HUMANOS DE LA INSTITUCION ENCARGADA DE LA GESTION DEL ECOSISTEMA</t>
  </si>
  <si>
    <t xml:space="preserve">MANEJO DE RECURSOS </t>
  </si>
  <si>
    <t>FUENTES DE FINANCIAMIENTO</t>
  </si>
  <si>
    <t>RECURSOS ORDINARIOS</t>
  </si>
  <si>
    <t>RECURSOS DIRECTAMENTE RECAUDADOS</t>
  </si>
  <si>
    <t>RECURSOS POR OPERACIONES OFICIALES DE CREDITO</t>
  </si>
  <si>
    <t>DONACIONES Y TRANSFERENCIAS</t>
  </si>
  <si>
    <t>RECURSOS DETERMINADOS</t>
  </si>
  <si>
    <t>FUENTE DE FINANCIAMIENTO</t>
  </si>
  <si>
    <t>ADMINISTRACIÓN INDIRECTA – NUCLEO EJECUTOR</t>
  </si>
  <si>
    <t>ADMINISTRACIÓN INDIRECTA – CONCURSO OFERTA</t>
  </si>
  <si>
    <t>ADMINISTRACIÓN INDIRECTA – LEY 29230 (OBRAS POR IMPUESTOS)</t>
  </si>
  <si>
    <t>CAMBIO EN LOS REGÍMENES DE PRECIPITACIÓN</t>
  </si>
  <si>
    <t>Implica el desarrollo de un levantamiento florístico rápido de las formaciones vegetales del ecosistema y la caracterización de sus componentes resaltantes. Este estudio debe contener información general de localización, vistas fotográficas de la zona, así como informar de la presencia o ausencia de especies exóticas. Las principales metodologías sugeridas son el desarrollo de transectos, anillos censadores, entre otras apropiadas para el contexto andino.</t>
  </si>
  <si>
    <t>FECHA DE REGISTRO</t>
  </si>
  <si>
    <t>HUMEDALES Y LAGUNAS ALTOANDINAS</t>
  </si>
  <si>
    <t xml:space="preserve">Superficies saturadas o cubiertas de aguas, sean de régimen natural o artificial, quietas/estancadas (sin circulación continua) o corrientes (movimiento continuo en una misma dirección), permanentes o temporales (al menos un mes de inundación), dulces, salobres o saladas. Son regulados por factores climáticos y en constante interrelación con los seres vivos que la habitan. El agua es el principal factor controlador del medio y la vida vegetal y animal asociada a éste. 
• Humedales andinos (lagos y lagunas, manantiales o puquios, sistemas kársticos).
</t>
  </si>
  <si>
    <t>El agua es el principal factor controlador del medio y la vida vegetal y animal asociada a éste.</t>
  </si>
  <si>
    <t>Superficies saturadas o cubiertas de aguas.</t>
  </si>
  <si>
    <t>Numerosas.</t>
  </si>
  <si>
    <t>Casallas y Gunkel, 2001, IDEAM Colombia, (sf), Scott y Carbonell, 1986, Sarmiento, 2000, Gonzales et al., 2001, ONERN y AID, 1986, SERNANP, 2011, Salvador y Cano, 2002, Mostacero et al., 2007, Tovar, 2012, La Torre y Aponte, 2009, Ramírez et al., 2010, Aponte y Ramírez 2011.</t>
  </si>
  <si>
    <t>Todo el país.</t>
  </si>
  <si>
    <t>Esta es una definición general que considera una variedad de humedales de manera intencional. Posteriormente el MINAM y la Autoridad Nacional del Agua (ANA) deben concordar definiciones específicas.</t>
  </si>
  <si>
    <t>FACTOR DE PRODUCCIÓN DEL ECOSISTEMA</t>
  </si>
  <si>
    <t xml:space="preserve">ECOSISTEMA ANDINO </t>
  </si>
  <si>
    <t xml:space="preserve">2.1. DESCRIPCIÓN DE LA SITUACIÓN ACTUAL DEL ECOSISTEMA ANDINO </t>
  </si>
  <si>
    <t xml:space="preserve">1.7. TIPO DE ECOSISTEMAS ANDINOS </t>
  </si>
  <si>
    <t>N° DE CONVENIO SUSCRITO CON EL GOBIERNO COMPETENTE:</t>
  </si>
  <si>
    <t>N° DE CONVENIO SUSCRITO CON EL GOBIERNO  COMPETENTE:</t>
  </si>
  <si>
    <t>DOCUMENTO QUE CORRESPONDA EN EL MARCO DEL SEIA</t>
  </si>
  <si>
    <t>COORDINACIÓN CON ORGANIZACIONES Y COMITÉS DE LA COMUNIDAD</t>
  </si>
  <si>
    <t>VER DOCUMENTO DE SUSTENTO</t>
  </si>
  <si>
    <t>HA RECUPERADAS Y APROVECHADAS SOSTENIBLEMENTE</t>
  </si>
  <si>
    <t>MANTENIMIENTO DE LOS TRABAJOS PARA CONTROL DE CÁRCAVAS</t>
  </si>
  <si>
    <t>VER COSTOS</t>
  </si>
  <si>
    <t>VER CRONOGRAMA</t>
  </si>
  <si>
    <t>VER OYM</t>
  </si>
  <si>
    <t>VER FLUJO DE COSTOS</t>
  </si>
  <si>
    <t>Talleres de capacitación en adaptación al cambio climático y gestión de riesgos</t>
  </si>
  <si>
    <t>• Identificación de peligros y sus áreas de impacto.
• Daños y pérdidas en ecosistemas, medios de vida y población</t>
  </si>
  <si>
    <t>Línea de tiempo de desastres antrópicos y asociados al cambio climático.</t>
  </si>
  <si>
    <t>Exposición, fragilidad y resiliencia; adaptación de ecosistemas</t>
  </si>
  <si>
    <t>Impacto del Cambio Climático en la provisión de los servicios ecosistémicos.</t>
  </si>
  <si>
    <r>
      <t xml:space="preserve">COSTO UNITARIO </t>
    </r>
    <r>
      <rPr>
        <b/>
        <u/>
        <sz val="11"/>
        <rFont val="Calibri"/>
        <family val="2"/>
        <scheme val="minor"/>
      </rPr>
      <t>S/</t>
    </r>
  </si>
  <si>
    <t>COSTOS SUB TOTALES EN SOLES</t>
  </si>
  <si>
    <t>META/CANT</t>
  </si>
  <si>
    <t>SUPERVISIÓN DEL PROYECTO Y LIQUIDACION</t>
  </si>
  <si>
    <t>COSTOS SUB TOTALES S/</t>
  </si>
  <si>
    <r>
      <t>3.2. DIVISIÓN FUNCIONAL</t>
    </r>
    <r>
      <rPr>
        <sz val="20"/>
        <rFont val="Arial"/>
        <family val="2"/>
      </rPr>
      <t>:</t>
    </r>
  </si>
  <si>
    <r>
      <t>3.3. GRUPO FUNCIONAL</t>
    </r>
    <r>
      <rPr>
        <sz val="20"/>
        <rFont val="Arial"/>
        <family val="2"/>
      </rPr>
      <t>:</t>
    </r>
  </si>
  <si>
    <r>
      <t>3.4. SECTOR RESPONSABLE</t>
    </r>
    <r>
      <rPr>
        <sz val="20"/>
        <rFont val="Arial"/>
        <family val="2"/>
      </rPr>
      <t>:</t>
    </r>
  </si>
  <si>
    <t>FASE DE FUNCIONAMIENTO</t>
  </si>
  <si>
    <t xml:space="preserve"> 1-3 años</t>
  </si>
  <si>
    <t>2-3 años</t>
  </si>
  <si>
    <t>A partir del 2do o 3er año a más</t>
  </si>
  <si>
    <t>2-4 años</t>
  </si>
  <si>
    <t>3-5 años</t>
  </si>
  <si>
    <t>A parir del 3er o 5to año a más</t>
  </si>
  <si>
    <t>2-5 años</t>
  </si>
  <si>
    <t>5 años</t>
  </si>
  <si>
    <t>A partir del 5to año a más</t>
  </si>
  <si>
    <t>*La instalación dependerá del tipo de especie, de la extensión y de la provisión de insumos.</t>
  </si>
  <si>
    <t>Nota: Para la fase de ejecución el periodo máximo será de 5 años y para la fase de funcionamiento el periodo mínimo será de 10 años.</t>
  </si>
  <si>
    <t>** El periodo de descanso depende del estado de degradación y de la  diversidad de especies que se encuentren en el ecosistema. En este periodo no se podrán realizar acciones de aprovechamiento.</t>
  </si>
  <si>
    <t>*** El periodo de beneficios, se refiere al período a partir del cual se puede realizar aprovechamiento directo de los recursos haciendo uso de prácticas sostenibles.</t>
  </si>
  <si>
    <t>FASE DE EJECUCIÓN</t>
  </si>
  <si>
    <t>ÁRBOLES ANDINOS</t>
  </si>
  <si>
    <t>PERIODO S/</t>
  </si>
  <si>
    <t>Nota: Cabe precisar que las medidas de mitigación de impacto ambiental así como de la gestión de riesgo en el contexto de cambio climático deberán ser consideradas en cada una de las acciones según corresponda.</t>
  </si>
  <si>
    <t>ACCIONES Y ACTIVIDADES</t>
  </si>
  <si>
    <t>Nota:</t>
  </si>
  <si>
    <t>Supervisión de estudio definitivo (expediente técnico para obra/especificaciones técnicas para equipamiento/TdR para servicios)</t>
  </si>
  <si>
    <t>Supervisión de ejecución de proyecto y liquidación (obra/equipamiento/servicios)</t>
  </si>
  <si>
    <t>Estudio definitivo (expediente técnico para obras de ser el caso el cual deberá considerar los estudios necesarios según los criterios técnicos que le apliquen/especificaciones técnicas para equipamiento/TdR para servicios)</t>
  </si>
  <si>
    <t>Con el estudio definitivo debe elaborarse el estudio de impacto ambiental debidamente aprobado por la entidad competente, debiendo incluirse el monto para su elaboración.</t>
  </si>
  <si>
    <t>FACTORES DE CORRECCIÓN</t>
  </si>
  <si>
    <t>MANO DE OBRA NO CALIFICADA</t>
  </si>
  <si>
    <t>UBANO</t>
  </si>
  <si>
    <t>RURAL</t>
  </si>
  <si>
    <t>LIMA METROPOLITANA</t>
  </si>
  <si>
    <t>-</t>
  </si>
  <si>
    <t>MANO DE OBRA CALIFICADA</t>
  </si>
  <si>
    <t>RESTO COSTA</t>
  </si>
  <si>
    <t>BIENES NACIONALES</t>
  </si>
  <si>
    <t>SIERRA</t>
  </si>
  <si>
    <t>BIENEAS IMPORTADOS</t>
  </si>
  <si>
    <t>SELVA</t>
  </si>
  <si>
    <t>COSTO UNITARIO EN SOLES</t>
  </si>
  <si>
    <t>BIENES IMPORTADOS</t>
  </si>
  <si>
    <t>DESCRIPCION</t>
  </si>
  <si>
    <t>FUNCIONAMIENTO</t>
  </si>
  <si>
    <t>INVERSIÓN 
1-5 AÑOS (*)</t>
  </si>
  <si>
    <t>(*) Corresponde a la inversión durante el período de ejecución. Cabe precisar que para efecto del cálculo en la ficha este será considerado como si fuera en un 1 solo año, sin embargo este puede ser modificado en los años que correspondan para el cálculo del VAC.</t>
  </si>
  <si>
    <t>RESUMEN DE PRESUPUESTO A PRECIOS SOCIALES</t>
  </si>
  <si>
    <t>RESUMEN DE PRESUPUESTO A PRECIOS PRIVADOS</t>
  </si>
  <si>
    <t>FLUJO DE COSTOS DE OPERACIÓN Y MANTENIMIENTO A PRECIOS SOCIALES</t>
  </si>
  <si>
    <t>FLUJO DE COSTOS DE OPERACIÓN Y MANTENIMIENTO A PRECIOS PRIVADOS</t>
  </si>
  <si>
    <t>CRONOGRAMA DE EJECUCIÓN FINANCIERA</t>
  </si>
  <si>
    <t>RESUMEN DE CRONOGRAMA DE METAS FINANCIERAS POR AÑO</t>
  </si>
  <si>
    <t>CRONOGRAMA DE METAS FÍSICAS POR COMPONENTE</t>
  </si>
  <si>
    <t>INDICADOR DE EFICACIA (ha)</t>
  </si>
  <si>
    <t>COSTO EFICACIA(CE) (S/ /ha)</t>
  </si>
  <si>
    <t>ESTUDIO DEFINITIVO (EXPEDIENTE TÉCNICO O DOCUMENTO EQUIVALENTE)</t>
  </si>
  <si>
    <t>SUPERVISIÓN DEL ESTUDIO DEFINITIVO</t>
  </si>
  <si>
    <t>INFORME</t>
  </si>
  <si>
    <t>TOTAL INVERSIÓN POR COMPONENTE (S/.)</t>
  </si>
  <si>
    <t>FECHA PREVISTA DE INICIO DE OPERACIÓN Y MANTENIMIENTO (MES/AÑO)</t>
  </si>
  <si>
    <t>FECHA PREVISTA DE TERMINO DE OPERACIÓN Y MANTENIMIENTO (MES/AÑO)</t>
  </si>
  <si>
    <t>DOCUMENTO DE LA AUTORIDAD AMBIENTAL COMPETENTE EN EL MARCO DEL SEIA.</t>
  </si>
  <si>
    <t xml:space="preserve">USO DE LOS RECURSOS DEL ECOSISTEMA ANDINO </t>
  </si>
  <si>
    <t xml:space="preserve">GESTIÓN DEL ECOSISTEMA ANDINO </t>
  </si>
  <si>
    <t xml:space="preserve">GESTIÓN INTEGRADA DEL ECOSISTEMA ANDINO </t>
  </si>
  <si>
    <t>ECOSISTEMA ANDINO RECUPERADO</t>
  </si>
  <si>
    <t>INDICADORES DE LA SITUACIÓN ACTUAL</t>
  </si>
  <si>
    <t>¿EL PROYECTO PERTENECE A UN CONGLOMERADO AUTORIZADO?</t>
  </si>
  <si>
    <t>RESPONSABILIDAD FUNCIONAL</t>
  </si>
  <si>
    <t>IDENTIFICACIÓN</t>
  </si>
  <si>
    <t>REQUERIMIENTOS INSTITUCIONALES</t>
  </si>
  <si>
    <t>SOSTENIBILIDAD</t>
  </si>
  <si>
    <t>LINK DE CAUSAS</t>
  </si>
  <si>
    <t>COSTO / EFICACIA*</t>
  </si>
  <si>
    <t>ENSAYOS DE LABORATORIO DEL ANÁLISIS DE AGUA, CON INFORME DE RESULTADOS, SEGÚN CORRESPONDA.</t>
  </si>
  <si>
    <t>DOCUMENTO QUE SUSTENTE LA RELEVANCIA ECONÓMICA, SOCIAL O CULTURAL DEL ECOSISTEMA, SEGÚN CORRESPONDA.</t>
  </si>
  <si>
    <t>REGIMEN HÍDRICO, SEGÚN CORRESPONDA.</t>
  </si>
  <si>
    <t>ANÁLISIS DE PH DEL SUELO, SEGÚN CORRESPONDA.</t>
  </si>
  <si>
    <t>LISTADO DE ESPECIES E INFORME DE ESPECIALISTA TEMÁTICO, SEGÚN CORRESPONDA.</t>
  </si>
  <si>
    <t>INFORME DE ESPECIALISTA TEMÁTICO SOBRE PRESENCIA DE ESPECIES EXÓTICAS, SEGÚN CORRESPONDA.</t>
  </si>
  <si>
    <t>REPORTE DE ESPECIALISTA TEMÁTICO SOBRE ALTERACIÓN DE HÁBITAT, SEGÚN CORRESPONDA.</t>
  </si>
  <si>
    <t>EVIDENCIAS DE EXISTENCIA DE PRÁCTICAS DE APROVECHAMIENTO SOSTENIBLE (FOTOS, ENTREVISTAS, ESTADÍSTICAS ETC.)"), SEGÚN CORRESPONDA.</t>
  </si>
  <si>
    <t>ENTREVISTAS A LOS GESTORES SOBRE CAPACIDADES DE GESTIÓN INTEGRADA DE LOS ECOSISTEMAS, SEGÚN CORRESPONDA.</t>
  </si>
  <si>
    <t>EVIDENCIA DE DESARROLLO DE TALLERES, CAMPAÑAS, PASANTÍAS, EXTENSIONISMO EN LOS ÚLTIMOS DOS AÑOS (DOCUMENTAR CON ENTREVISTAS, FOTOS U OTROS DOCUMENTOS, SEGÚN CORRESPONDA.</t>
  </si>
  <si>
    <t>REPORTE DEL SISTEMA DE MONITOREO AMBIENTAL PRESENTADO, SEGÚN CORRESPONDA.</t>
  </si>
  <si>
    <t>INSTRUMENTOS DE GESTIÓN PRESENTADOS E INFORME DE ESTADO ACTUAL DE LA ORGANIZACIÓN COMUNAL, SEGÚN CORRESPONDA.</t>
  </si>
  <si>
    <t xml:space="preserve">DIAS POR PROGRAMAR </t>
  </si>
  <si>
    <t xml:space="preserve">AÑOS POR PROGRAMAR </t>
  </si>
  <si>
    <t>Ficha Técnica aplicable a proyectos que interviene en ecosistemas andinos  y montos de inversión &lt; 1500 UIT</t>
  </si>
  <si>
    <t xml:space="preserve"> 0120: GESTIÓN INTEGRADA Y SOSTENIBLE DE LOS ECOSISTEMAS.</t>
  </si>
  <si>
    <t>PERSONA RESPONSABLE DE LA FORMULACIÓN</t>
  </si>
  <si>
    <t>1.6. LOCALIZACIÓN GEOGRÁFICA DEL PROYECTO</t>
  </si>
  <si>
    <t>II.  IDENTIFICACIÓN</t>
  </si>
  <si>
    <t xml:space="preserve">2.1.1. DESCRIPCIÓN DE LA SITUACIÓN ACTUAL DE LOS FACTORES DE PRODUCCIÓN DEL ECOSISTEMA ANDINO </t>
  </si>
  <si>
    <t>INFORMES TÉCNICOS, REPORTES QUE SUSTENTEN EL ESTADO DEL ECOSISTEMA</t>
  </si>
  <si>
    <t>INFORME TÉCNICO ELABORADO POR EXPERTO TEMÁTICO QUE INCLUYA EL CÁLCULO DE RÉGIMEN HÍDRICO O AFOROS</t>
  </si>
  <si>
    <t>INFORME TÉCNICO QUE INDIQUE EL % DE ÁREA CON SIGNOS DE EROSIÓN</t>
  </si>
  <si>
    <t>INFORMACIÓN METEOROLÓGICA DE LA ZEE</t>
  </si>
  <si>
    <t>INFORME DEL ÁREA DE RECURSOS HUMANOS DE LA INSTITUCIÓN ENCARGADA DE LA GESTIÓN DEL ECOSISTEMA</t>
  </si>
  <si>
    <t>INFORME DEL ÁREA TÉCNICA DANDO CUENTA DE LOS ESTUDIOS DISPONIBLES Y APLICADOS</t>
  </si>
  <si>
    <t>TIPO DE VÍA</t>
  </si>
  <si>
    <t>ESTADO DE CONSERVACIÓN DEL TRAMO</t>
  </si>
  <si>
    <t>CONDICIÓN FINAL DE LA ACCESIBILIDAD AL ECOSISTEMA:</t>
  </si>
  <si>
    <t>2.1.3. INDICADORES DE LA SITUACIÓN ACTUAL</t>
  </si>
  <si>
    <t>EJES DE ANÁLISIS</t>
  </si>
  <si>
    <t>LIMITADA GESTIÓN EN EL ÁREA DEGRADADA</t>
  </si>
  <si>
    <t>INADECUADAS PRÁCTICAS DE MANEJO DEL ECOSISTEMA</t>
  </si>
  <si>
    <t>NÚMERO</t>
  </si>
  <si>
    <t>IMPLEMENTACIÓN DE ADECUADA GESTIÓN EN EL ECOSISTEMA DEGRADADO</t>
  </si>
  <si>
    <t>FASE FORMULACIÓN</t>
  </si>
  <si>
    <t>ANÁLISIS TÉCNICO</t>
  </si>
  <si>
    <t>3.3.1. COSTOS DE INVERSIÓN</t>
  </si>
  <si>
    <t>EL RESUMEN DEL CRONOGRAMA SE ENCUENTRA UNICAMENTE EN PERIODO ANUAL</t>
  </si>
  <si>
    <t>3.3.3. CRONOGRAMA DE INVERSIÓN POR ÍTEM</t>
  </si>
  <si>
    <t>COSTO TOTAL DE LA INVERSIÓN</t>
  </si>
  <si>
    <t>3.3.5. CRONOGRAMA DE METAS FÍSICA POR ÍTEM</t>
  </si>
  <si>
    <t>FECHA PREVISTA DE INICIO DE EJECUCIÓN (MES/AÑO)</t>
  </si>
  <si>
    <t>FECHA PREVISTA DE TERMINO DE EJECUCIÓN (MES/AÑO)</t>
  </si>
  <si>
    <t>PERIODO DE EJECUCIÓN (DIAS)</t>
  </si>
  <si>
    <t>DÍAS:</t>
  </si>
  <si>
    <t>3.4. CRITERIOS DE DECISIÓN DE INVERSIÓN</t>
  </si>
  <si>
    <t>3.5.4. GESTIÓN INTEGRAL DE RIESGOS</t>
  </si>
  <si>
    <t>INFORME DEL ÁREA RESPONSABLE DE LA RECUPERACIÓN DEL ÁREA DEGRADADA</t>
  </si>
  <si>
    <t>DIAGNÓSTICO DE LOS PLANES DE DESARROLLO. REPORTES DEL ÁREA ENCARGADA DE LA RECUPERACION DEL ÁREA DEGRADADA, ENTRE OTROS</t>
  </si>
  <si>
    <t>EL ÁREA ENCARGADA DE LA RECUPERACION DEL ÁREA DEGRADADA CUMPLE CON LAS ACCIONES DE MONITOREO Y CONTROL</t>
  </si>
  <si>
    <t>VALOR ACTUAL (HECTÁREAS)</t>
  </si>
  <si>
    <t>El Informe técnico deberá considerar para la calidad del agua los parámetros  fisicoquímicos de: Temperatura; turbidez; pH; color; salinidad; gases disueltos; nutrientes disueltos o suspendidos; carbono orgánico disuelto; conductividad. Para determinar la cantidad del agua se deberá analizar el régimen hídrico, origen del agua (superficial y subterránea), entrada/salida, evaporación, frecuencia de las inundaciones, estacionalidad, duración y relación con aguas freáticas.</t>
  </si>
  <si>
    <t>Implica el desarrollo de una evaluación rápida de fauna de los principales grupos taxonómicos: mamíferos, aves, anfibios y reptiles. Cabe agregar que para cada grupo aplican metodologías diferenciadas. Este informe debe contener los listados de especies registradas en el ecosistema (adecuadamente localizado), con fotografías u otras evidencias que demuestren la presencia de las mismas en la zona de estudio.</t>
  </si>
  <si>
    <t>A efectos de identificar los recursos con potencial para su aprovechamiento, se deberá describir por cada especie y por tipo de ecosistemas sus usos, potencial de uso, uso actual, posible demanda, entre otros que consideren su sostenibilidad en el tiempo, asegurando que no se impactara en el mismo hasta una situación crítica (especies) o degradada (ecosistemas).</t>
  </si>
  <si>
    <t>El Informe técnico deberá considerar para la calidad del agua los parámetros fisicoquímicos de: Temperatura; turbidez; pH; color; salinidad; gases disueltos; nutrientes disueltos o suspendidos; carbono orgánico disuelto; conductividad. Para determinar la cantidad del agua se deberá analizar el régimen hídrico, origen del agua (superficial y subterránea), entrada/salida, evaporación, frecuencia de las inundaciones, estacionalidad, duración y relación con aguas freáticas.</t>
  </si>
  <si>
    <t xml:space="preserve">• Camas de germinación: El tamaño de las camas de germinación o almacenamiento se recomienda tenga una medida de 1.20m de ancho y 5m de largo. Este tamaño estándar es usado para la producción de 1,000 plantones, en su etapa de plántula. Además, cada cama de repique estará distanciada por 0.6m.
• Perímetro de protección: 
o El perímetro del vivero será cercado con madera rolliza u otro material, como mallas para cercos.
o Los postes para la delimitación del perímetro tendrán un distanciamiento de 2.0 m entre postes y se instalará alambre de púas para su protección.
• Espacios complementarios: El vivero debe contar con dos espacios, uno para la preparación de sustratos y una zona de acondicionamiento de plantones para transporte. </t>
  </si>
  <si>
    <t>Los hoyos deben ser dos veces más anchos y dos veces más hondos que la bolsa (en caso se utilice una plantación con este método).</t>
  </si>
  <si>
    <t>Instalación de barreras vivas</t>
  </si>
  <si>
    <t>• Peligro y exposición a riesgos asociados al cambio climático.
• Identificación de área vulnerables (bosques, humedales, zonas inundables, etc)</t>
  </si>
  <si>
    <t>Asesoría en la formulación e implementación de políticas públicos  planeamiento y gobernanza</t>
  </si>
  <si>
    <t xml:space="preserve">Acciones que contribuyen a la transversalización del cambio climático en políticas nacionales, planes e instrumentos de gestión sectoriales y territoriales, considerando las propuestas de pautas metodológicas para la transversalización del enfoque ambiental (Incluye CC, LCDS, DB, otros) en el planeamiento estratégico, institucional y operativo a nivel de territorios en el marco del SINAPLAN 
; y a la articulación con los compromisos nacionales e internacionales (Contribuciones Nacionalmente Determinadas)
</t>
  </si>
  <si>
    <t xml:space="preserve">• Componentes de la gobernanza, (actores, espacios de articulación, mecanismos de articulación. etc)
• Procesos de gestión ante el cambio climático nacionales, sectoriales y regionales y su necesidad de articulación.
</t>
  </si>
  <si>
    <t>INSTALACIÓN *</t>
  </si>
  <si>
    <t>PERIODO DE DESCANSO**</t>
  </si>
  <si>
    <t>PERIODO DE BENEFICIOS***</t>
  </si>
  <si>
    <t>SUPERVISIÓN DE EXPEDIENTE TÉCNICO</t>
  </si>
  <si>
    <t>SUPERVISIÓN DE EJECUCIÓN DE PROYECTO Y LIQUIDACIÓN</t>
  </si>
  <si>
    <t>INVERSIÓN TOTAL</t>
  </si>
  <si>
    <t>RESUMEN DE CRONOGRAMA DE METAS FÍSICAS POR AÑO</t>
  </si>
  <si>
    <t>SUPERVISIÓN DEL PROYECTO Y LIQUIDACIÓN</t>
  </si>
  <si>
    <t>TOTAL INVERSIÓN (S/.)</t>
  </si>
  <si>
    <t>INVERSIÓN</t>
  </si>
  <si>
    <t>TOTAL HECTÁREAS DE ECOSISTEMAS</t>
  </si>
  <si>
    <t>CONDICIONES DE APLICABILIDAD DE LA FICHA ESTÁNDAR Y/O SIMPLIFICADOS DE ECOSISTEMAS ANDINOS</t>
  </si>
  <si>
    <t>BOSQUE estacionalmente seco INTERANDINO (MARAÑÓN, MANTARO, PAMPAS Y APURÍMAC)</t>
  </si>
  <si>
    <r>
      <t xml:space="preserve">Relación de trabajadores capacitados: 
</t>
    </r>
    <r>
      <rPr>
        <sz val="11"/>
        <rFont val="Calibri"/>
        <family val="2"/>
        <scheme val="minor"/>
      </rPr>
      <t>Nombre del trabajador 
Cargo con el que cuenta el trabajador 
Nombre de la capacitación 
Fecha de la capacitación 
Tema de la capacitación 
Cantidad de horas capacitadas</t>
    </r>
  </si>
  <si>
    <r>
      <t xml:space="preserve">Encuesta: 
</t>
    </r>
    <r>
      <rPr>
        <sz val="11"/>
        <rFont val="Calibri"/>
        <family val="2"/>
        <scheme val="minor"/>
      </rPr>
      <t>Nombre del encuestador 
Sexo del encuestado 
Edad del encuestado 
Fecha de la encuesta 
Preguntas sobre identificación del ecosistema 
Preguntas concernientes al conocimiento actual del ecosistema 
Preguntas sobre la identificación del problema en el medio ambiente del ecosistema 
Preguntas sobre posibles causas de los problemas en el medio ambiente del ecosistema 
Preguntas sobre posibles soluciones al problema</t>
    </r>
  </si>
  <si>
    <r>
      <t xml:space="preserve">Listado de estudios: 
</t>
    </r>
    <r>
      <rPr>
        <sz val="11"/>
        <rFont val="Calibri"/>
        <family val="2"/>
        <scheme val="minor"/>
      </rPr>
      <t>Fecha de realización del estudio 
Ubicación geográfica del lugar donde se realizó el estudio</t>
    </r>
  </si>
  <si>
    <r>
      <t xml:space="preserve">Reporte de acciones de seguimiento y monitoreo: 
</t>
    </r>
    <r>
      <rPr>
        <sz val="11"/>
        <rFont val="Calibri"/>
        <family val="2"/>
        <scheme val="minor"/>
      </rPr>
      <t>Fechas del monitoreo 
Personal a cargo del monitoreo 
Debida identificación de las acciones del monitoreo 
Resultado del monitoreo 
Análisis de los resultados</t>
    </r>
  </si>
  <si>
    <r>
      <t xml:space="preserve">Listado de instrumentos de gestión existentes:  
</t>
    </r>
    <r>
      <rPr>
        <sz val="11"/>
        <rFont val="Calibri"/>
        <family val="2"/>
        <scheme val="minor"/>
      </rPr>
      <t>Actas de acuerdos firmados por todos los participantes de las reuniones 
Imágenes fotográficas de las reuniones</t>
    </r>
  </si>
  <si>
    <r>
      <t>Neurolepis aristata, Paspalum bompladianum, Agrostis tolucensis, Calamagrostis</t>
    </r>
    <r>
      <rPr>
        <sz val="11"/>
        <rFont val="Calibri"/>
        <family val="2"/>
        <scheme val="minor"/>
      </rPr>
      <t xml:space="preserve"> spp., </t>
    </r>
    <r>
      <rPr>
        <i/>
        <sz val="11"/>
        <rFont val="Calibri"/>
        <family val="2"/>
        <scheme val="minor"/>
      </rPr>
      <t>Festuca</t>
    </r>
    <r>
      <rPr>
        <sz val="11"/>
        <rFont val="Calibri"/>
        <family val="2"/>
        <scheme val="minor"/>
      </rPr>
      <t xml:space="preserve"> spp., </t>
    </r>
    <r>
      <rPr>
        <i/>
        <sz val="11"/>
        <rFont val="Calibri"/>
        <family val="2"/>
        <scheme val="minor"/>
      </rPr>
      <t>Pernetya</t>
    </r>
    <r>
      <rPr>
        <sz val="11"/>
        <rFont val="Calibri"/>
        <family val="2"/>
        <scheme val="minor"/>
      </rPr>
      <t xml:space="preserve"> spp., </t>
    </r>
    <r>
      <rPr>
        <i/>
        <sz val="11"/>
        <rFont val="Calibri"/>
        <family val="2"/>
        <scheme val="minor"/>
      </rPr>
      <t>Cavendishia</t>
    </r>
    <r>
      <rPr>
        <sz val="11"/>
        <rFont val="Calibri"/>
        <family val="2"/>
        <scheme val="minor"/>
      </rPr>
      <t xml:space="preserve"> spp., </t>
    </r>
    <r>
      <rPr>
        <i/>
        <sz val="11"/>
        <rFont val="Calibri"/>
        <family val="2"/>
        <scheme val="minor"/>
      </rPr>
      <t>Baccharis genistelloides.</t>
    </r>
  </si>
  <si>
    <r>
      <t xml:space="preserve">Marcelo </t>
    </r>
    <r>
      <rPr>
        <i/>
        <sz val="11"/>
        <rFont val="Calibri"/>
        <family val="2"/>
        <scheme val="minor"/>
      </rPr>
      <t>et al</t>
    </r>
    <r>
      <rPr>
        <sz val="11"/>
        <rFont val="Calibri"/>
        <family val="2"/>
        <scheme val="minor"/>
      </rPr>
      <t xml:space="preserve">., 2006, Llambí y Cuesta, 2014, Sánchez, 2014, Armijos y De Bièvre, 2014, Rodríguez–Morales </t>
    </r>
    <r>
      <rPr>
        <i/>
        <sz val="11"/>
        <rFont val="Calibri"/>
        <family val="2"/>
        <scheme val="minor"/>
      </rPr>
      <t>et al</t>
    </r>
    <r>
      <rPr>
        <sz val="11"/>
        <rFont val="Calibri"/>
        <family val="2"/>
        <scheme val="minor"/>
      </rPr>
      <t xml:space="preserve">., 2014, Cammeraat </t>
    </r>
    <r>
      <rPr>
        <i/>
        <sz val="11"/>
        <rFont val="Calibri"/>
        <family val="2"/>
        <scheme val="minor"/>
      </rPr>
      <t>et al</t>
    </r>
    <r>
      <rPr>
        <sz val="11"/>
        <rFont val="Calibri"/>
        <family val="2"/>
        <scheme val="minor"/>
      </rPr>
      <t xml:space="preserve">., 2014, Tovar </t>
    </r>
    <r>
      <rPr>
        <i/>
        <sz val="11"/>
        <rFont val="Calibri"/>
        <family val="2"/>
        <scheme val="minor"/>
      </rPr>
      <t>et al</t>
    </r>
    <r>
      <rPr>
        <sz val="11"/>
        <rFont val="Calibri"/>
        <family val="2"/>
        <scheme val="minor"/>
      </rPr>
      <t xml:space="preserve">., 2014, Torres, 2005, Gobierno Regional de Cajamarca, 2012, Hofstede </t>
    </r>
    <r>
      <rPr>
        <i/>
        <sz val="11"/>
        <rFont val="Calibri"/>
        <family val="2"/>
        <scheme val="minor"/>
      </rPr>
      <t>et al</t>
    </r>
    <r>
      <rPr>
        <sz val="11"/>
        <rFont val="Calibri"/>
        <family val="2"/>
        <scheme val="minor"/>
      </rPr>
      <t xml:space="preserve">., 2003, Mena y Hofstede, 2006, Tobón 2009, Novoa </t>
    </r>
    <r>
      <rPr>
        <i/>
        <sz val="11"/>
        <rFont val="Calibri"/>
        <family val="2"/>
        <scheme val="minor"/>
      </rPr>
      <t>et al</t>
    </r>
    <r>
      <rPr>
        <sz val="11"/>
        <rFont val="Calibri"/>
        <family val="2"/>
        <scheme val="minor"/>
      </rPr>
      <t xml:space="preserve">., 2011, Ministerio del Medio Ambiente, 2002, Hofstede </t>
    </r>
    <r>
      <rPr>
        <i/>
        <sz val="11"/>
        <rFont val="Calibri"/>
        <family val="2"/>
        <scheme val="minor"/>
      </rPr>
      <t>et al</t>
    </r>
    <r>
      <rPr>
        <sz val="11"/>
        <rFont val="Calibri"/>
        <family val="2"/>
        <scheme val="minor"/>
      </rPr>
      <t xml:space="preserve">., 2014, Beltrán </t>
    </r>
    <r>
      <rPr>
        <i/>
        <sz val="11"/>
        <rFont val="Calibri"/>
        <family val="2"/>
        <scheme val="minor"/>
      </rPr>
      <t>et al</t>
    </r>
    <r>
      <rPr>
        <sz val="11"/>
        <rFont val="Calibri"/>
        <family val="2"/>
        <scheme val="minor"/>
      </rPr>
      <t xml:space="preserve">., 2009, Cadenillas, (sf), More, 2010, Viñas, 2013, Proyecto Páramo Andino Perú, 2010, Amanzo </t>
    </r>
    <r>
      <rPr>
        <i/>
        <sz val="11"/>
        <rFont val="Calibri"/>
        <family val="2"/>
        <scheme val="minor"/>
      </rPr>
      <t>et al</t>
    </r>
    <r>
      <rPr>
        <sz val="11"/>
        <rFont val="Calibri"/>
        <family val="2"/>
        <scheme val="minor"/>
      </rPr>
      <t xml:space="preserve">., 2003, Recharte </t>
    </r>
    <r>
      <rPr>
        <i/>
        <sz val="11"/>
        <rFont val="Calibri"/>
        <family val="2"/>
        <scheme val="minor"/>
      </rPr>
      <t>et al</t>
    </r>
    <r>
      <rPr>
        <sz val="11"/>
        <rFont val="Calibri"/>
        <family val="2"/>
        <scheme val="minor"/>
      </rPr>
      <t xml:space="preserve">., 2010, Rizo y Trama, 2007, INRENA, 2007, Vásquez y Buitrago, 2011, Ministerio de Ambiente y Desarrollo Sostenible, (sf), Maldonado, 2014, Elliot, 2009, Torres y López, 2009. Tena </t>
    </r>
    <r>
      <rPr>
        <i/>
        <sz val="11"/>
        <rFont val="Calibri"/>
        <family val="2"/>
        <scheme val="minor"/>
      </rPr>
      <t>et al</t>
    </r>
    <r>
      <rPr>
        <sz val="11"/>
        <rFont val="Calibri"/>
        <family val="2"/>
        <scheme val="minor"/>
      </rPr>
      <t>., 2012, Tapia, 1997, García y Beck, 2006, Órgano de Difusión del Grupo de Trabajo en Paramos del Ecuador, 2010, Izurieta, 2005, Watson, 2009, Sabogal, 2015, Consultores Asociados en Naturaleza y Desarrollo, CANDES, 2015.</t>
    </r>
  </si>
  <si>
    <r>
      <t xml:space="preserve">Ecosistema altoandino con vegetación herbácea constituida principalmente por céspedes dominados por gramíneas de porte bajo y pajonales dominados por gramíneas que crecen amacolladas, dispersas y son de tallo y hojas duras, y algunas asociaciones arbustivas dispersas; intercalándose vegetación saxícola en los afloramientos rocosos. Puede ocupar terrenos planos u ondulados o colinas de pendiente suave a moderada. Presenta una cobertura de 35 – 50 % y altura generalmente no supera 1,5 metros. Una comunidad notable está conformada por los rodales de </t>
    </r>
    <r>
      <rPr>
        <i/>
        <sz val="11"/>
        <rFont val="Calibri"/>
        <family val="2"/>
        <scheme val="minor"/>
      </rPr>
      <t>Puya raimondii</t>
    </r>
    <r>
      <rPr>
        <sz val="11"/>
        <rFont val="Calibri"/>
        <family val="2"/>
        <scheme val="minor"/>
      </rPr>
      <t>.</t>
    </r>
  </si>
  <si>
    <r>
      <t>Chuquiraga spinosa, Baccharis</t>
    </r>
    <r>
      <rPr>
        <sz val="11"/>
        <rFont val="Calibri"/>
        <family val="2"/>
        <scheme val="minor"/>
      </rPr>
      <t xml:space="preserve"> spp., </t>
    </r>
    <r>
      <rPr>
        <i/>
        <sz val="11"/>
        <rFont val="Calibri"/>
        <family val="2"/>
        <scheme val="minor"/>
      </rPr>
      <t>Berberis</t>
    </r>
    <r>
      <rPr>
        <sz val="11"/>
        <rFont val="Calibri"/>
        <family val="2"/>
        <scheme val="minor"/>
      </rPr>
      <t xml:space="preserve"> sp</t>
    </r>
    <r>
      <rPr>
        <i/>
        <sz val="11"/>
        <rFont val="Calibri"/>
        <family val="2"/>
        <scheme val="minor"/>
      </rPr>
      <t>., Ageratina sternbergiana, Bartsia camporum, B. patens, Calceolaria</t>
    </r>
    <r>
      <rPr>
        <sz val="11"/>
        <rFont val="Calibri"/>
        <family val="2"/>
        <scheme val="minor"/>
      </rPr>
      <t xml:space="preserve"> spp.</t>
    </r>
    <r>
      <rPr>
        <i/>
        <sz val="11"/>
        <rFont val="Calibri"/>
        <family val="2"/>
        <scheme val="minor"/>
      </rPr>
      <t>, Cheilanthes scariosa, Clematis peruviana, Eremocharis integrifolia, Helogyne ferreyrae, Jaltomata bicolor, Lupinus ballianus, Peperomia naviculaefolia, Villadia reniformis, Puya raimondii, Festuca</t>
    </r>
    <r>
      <rPr>
        <sz val="11"/>
        <rFont val="Calibri"/>
        <family val="2"/>
        <scheme val="minor"/>
      </rPr>
      <t xml:space="preserve"> spp.</t>
    </r>
    <r>
      <rPr>
        <i/>
        <sz val="11"/>
        <rFont val="Calibri"/>
        <family val="2"/>
        <scheme val="minor"/>
      </rPr>
      <t>, Jarava</t>
    </r>
    <r>
      <rPr>
        <sz val="11"/>
        <rFont val="Calibri"/>
        <family val="2"/>
        <scheme val="minor"/>
      </rPr>
      <t xml:space="preserve"> (=</t>
    </r>
    <r>
      <rPr>
        <i/>
        <sz val="11"/>
        <rFont val="Calibri"/>
        <family val="2"/>
        <scheme val="minor"/>
      </rPr>
      <t>Stipa</t>
    </r>
    <r>
      <rPr>
        <sz val="11"/>
        <rFont val="Calibri"/>
        <family val="2"/>
        <scheme val="minor"/>
      </rPr>
      <t>) spp.</t>
    </r>
    <r>
      <rPr>
        <i/>
        <sz val="11"/>
        <rFont val="Calibri"/>
        <family val="2"/>
        <scheme val="minor"/>
      </rPr>
      <t>, Calamagrostis</t>
    </r>
    <r>
      <rPr>
        <sz val="11"/>
        <rFont val="Calibri"/>
        <family val="2"/>
        <scheme val="minor"/>
      </rPr>
      <t xml:space="preserve"> spp., </t>
    </r>
    <r>
      <rPr>
        <i/>
        <sz val="11"/>
        <rFont val="Calibri"/>
        <family val="2"/>
        <scheme val="minor"/>
      </rPr>
      <t>Deyeuxia</t>
    </r>
    <r>
      <rPr>
        <sz val="11"/>
        <rFont val="Calibri"/>
        <family val="2"/>
        <scheme val="minor"/>
      </rPr>
      <t xml:space="preserve"> spp., </t>
    </r>
    <r>
      <rPr>
        <i/>
        <sz val="11"/>
        <rFont val="Calibri"/>
        <family val="2"/>
        <scheme val="minor"/>
      </rPr>
      <t>Poa</t>
    </r>
    <r>
      <rPr>
        <sz val="11"/>
        <rFont val="Calibri"/>
        <family val="2"/>
        <scheme val="minor"/>
      </rPr>
      <t xml:space="preserve"> spp.,</t>
    </r>
    <r>
      <rPr>
        <i/>
        <sz val="11"/>
        <rFont val="Calibri"/>
        <family val="2"/>
        <scheme val="minor"/>
      </rPr>
      <t xml:space="preserve"> Matucana haynei</t>
    </r>
  </si>
  <si>
    <r>
      <t xml:space="preserve">Dirección General de Evaluación, Valoración y Financiamiento del Patrimonio Natural, del Ministerio del Ambiente, 2011, Tovar y Oscanoa, 2002, Flores </t>
    </r>
    <r>
      <rPr>
        <i/>
        <sz val="11"/>
        <rFont val="Calibri"/>
        <family val="2"/>
        <scheme val="minor"/>
      </rPr>
      <t>et al</t>
    </r>
    <r>
      <rPr>
        <sz val="11"/>
        <rFont val="Calibri"/>
        <family val="2"/>
        <scheme val="minor"/>
      </rPr>
      <t xml:space="preserve">., 2005, INRENA, 2007, Salvador, 2002, FAO, 1991, Machaca </t>
    </r>
    <r>
      <rPr>
        <i/>
        <sz val="11"/>
        <rFont val="Calibri"/>
        <family val="2"/>
        <scheme val="minor"/>
      </rPr>
      <t>et al</t>
    </r>
    <r>
      <rPr>
        <sz val="11"/>
        <rFont val="Calibri"/>
        <family val="2"/>
        <scheme val="minor"/>
      </rPr>
      <t xml:space="preserve">., 2010, Parra </t>
    </r>
    <r>
      <rPr>
        <i/>
        <sz val="11"/>
        <rFont val="Calibri"/>
        <family val="2"/>
        <scheme val="minor"/>
      </rPr>
      <t>et al</t>
    </r>
    <r>
      <rPr>
        <sz val="11"/>
        <rFont val="Calibri"/>
        <family val="2"/>
        <scheme val="minor"/>
      </rPr>
      <t xml:space="preserve">., 2004, Knight Piésold, 2007, Chávez, (sf), Zeballos </t>
    </r>
    <r>
      <rPr>
        <i/>
        <sz val="11"/>
        <rFont val="Calibri"/>
        <family val="2"/>
        <scheme val="minor"/>
      </rPr>
      <t>et al</t>
    </r>
    <r>
      <rPr>
        <sz val="11"/>
        <rFont val="Calibri"/>
        <family val="2"/>
        <scheme val="minor"/>
      </rPr>
      <t xml:space="preserve">., 2010, Quipuscoa y Huamantupa, 2010, Talavera </t>
    </r>
    <r>
      <rPr>
        <i/>
        <sz val="11"/>
        <rFont val="Calibri"/>
        <family val="2"/>
        <scheme val="minor"/>
      </rPr>
      <t>et al</t>
    </r>
    <r>
      <rPr>
        <sz val="11"/>
        <rFont val="Calibri"/>
        <family val="2"/>
        <scheme val="minor"/>
      </rPr>
      <t xml:space="preserve">., 2010, Urrunaga, 2010, Servat </t>
    </r>
    <r>
      <rPr>
        <i/>
        <sz val="11"/>
        <rFont val="Calibri"/>
        <family val="2"/>
        <scheme val="minor"/>
      </rPr>
      <t>et al</t>
    </r>
    <r>
      <rPr>
        <sz val="11"/>
        <rFont val="Calibri"/>
        <family val="2"/>
        <scheme val="minor"/>
      </rPr>
      <t xml:space="preserve">., 2010, Tovar, 1973, Gonzales </t>
    </r>
    <r>
      <rPr>
        <i/>
        <sz val="11"/>
        <rFont val="Calibri"/>
        <family val="2"/>
        <scheme val="minor"/>
      </rPr>
      <t>et al</t>
    </r>
    <r>
      <rPr>
        <sz val="11"/>
        <rFont val="Calibri"/>
        <family val="2"/>
        <scheme val="minor"/>
      </rPr>
      <t xml:space="preserve">., 2001, Young y Cano, 1994, Quispe, 2001, Vera, 2001, Tapia y Flores, 1984, FAO, 2010, Llosa </t>
    </r>
    <r>
      <rPr>
        <i/>
        <sz val="11"/>
        <rFont val="Calibri"/>
        <family val="2"/>
        <scheme val="minor"/>
      </rPr>
      <t>et al</t>
    </r>
    <r>
      <rPr>
        <sz val="11"/>
        <rFont val="Calibri"/>
        <family val="2"/>
        <scheme val="minor"/>
      </rPr>
      <t xml:space="preserve">., 2009, Olivera, 2000, Sarmiento, 2000, Tupayachi, 2005, Puignau, 1990, Bradt y Jarvis, 2002, Weberbauer y Harling 1979, Jorgensen y Ulloa, 1994, Pittier, 1920, Acosta Solís, 1962, Morello y Adámoli, 1968, Pulgar Vidal, 1976, Rangel, 1995, Acosta Solis, 1968, Gonzáles </t>
    </r>
    <r>
      <rPr>
        <i/>
        <sz val="11"/>
        <rFont val="Calibri"/>
        <family val="2"/>
        <scheme val="minor"/>
      </rPr>
      <t>et al</t>
    </r>
    <r>
      <rPr>
        <sz val="11"/>
        <rFont val="Calibri"/>
        <family val="2"/>
        <scheme val="minor"/>
      </rPr>
      <t xml:space="preserve">., 1990, PROBONA, 1995, Monasterio, 1980, Diels, 1938, Environmental Hygiene &amp; Safety SRL, 2010, MASAL, 2007, Reátegui y Martínez, 2010, NatureServe, 2009, Cuya, 1992, Teiller, 1998, Izco </t>
    </r>
    <r>
      <rPr>
        <i/>
        <sz val="11"/>
        <rFont val="Calibri"/>
        <family val="2"/>
        <scheme val="minor"/>
      </rPr>
      <t>et al</t>
    </r>
    <r>
      <rPr>
        <sz val="11"/>
        <rFont val="Calibri"/>
        <family val="2"/>
        <scheme val="minor"/>
      </rPr>
      <t xml:space="preserve">., 2007, FAO 2000, Josse </t>
    </r>
    <r>
      <rPr>
        <i/>
        <sz val="11"/>
        <rFont val="Calibri"/>
        <family val="2"/>
        <scheme val="minor"/>
      </rPr>
      <t>et al</t>
    </r>
    <r>
      <rPr>
        <sz val="11"/>
        <rFont val="Calibri"/>
        <family val="2"/>
        <scheme val="minor"/>
      </rPr>
      <t xml:space="preserve">., 2009, Josse </t>
    </r>
    <r>
      <rPr>
        <i/>
        <sz val="11"/>
        <rFont val="Calibri"/>
        <family val="2"/>
        <scheme val="minor"/>
      </rPr>
      <t>et al</t>
    </r>
    <r>
      <rPr>
        <sz val="11"/>
        <rFont val="Calibri"/>
        <family val="2"/>
        <scheme val="minor"/>
      </rPr>
      <t xml:space="preserve">., 2007, Genin y Alzérreca, 2006, Weberbauer, 1945, Tovar, 1990, Mostacero </t>
    </r>
    <r>
      <rPr>
        <i/>
        <sz val="11"/>
        <rFont val="Calibri"/>
        <family val="2"/>
        <scheme val="minor"/>
      </rPr>
      <t>et al</t>
    </r>
    <r>
      <rPr>
        <sz val="11"/>
        <rFont val="Calibri"/>
        <family val="2"/>
        <scheme val="minor"/>
      </rPr>
      <t>., 2007, Tovar, 2012.</t>
    </r>
  </si>
  <si>
    <r>
      <t xml:space="preserve">Distichia muscoides </t>
    </r>
    <r>
      <rPr>
        <sz val="11"/>
        <rFont val="Calibri"/>
        <family val="2"/>
        <scheme val="minor"/>
      </rPr>
      <t xml:space="preserve">(“champa”), </t>
    </r>
    <r>
      <rPr>
        <i/>
        <sz val="11"/>
        <rFont val="Calibri"/>
        <family val="2"/>
        <scheme val="minor"/>
      </rPr>
      <t xml:space="preserve">Plantago rigida </t>
    </r>
    <r>
      <rPr>
        <sz val="11"/>
        <rFont val="Calibri"/>
        <family val="2"/>
        <scheme val="minor"/>
      </rPr>
      <t xml:space="preserve">(“champa estrella”), </t>
    </r>
    <r>
      <rPr>
        <i/>
        <sz val="11"/>
        <rFont val="Calibri"/>
        <family val="2"/>
        <scheme val="minor"/>
      </rPr>
      <t>Oxychloe</t>
    </r>
    <r>
      <rPr>
        <sz val="11"/>
        <rFont val="Calibri"/>
        <family val="2"/>
        <scheme val="minor"/>
      </rPr>
      <t xml:space="preserve"> sp.</t>
    </r>
    <r>
      <rPr>
        <i/>
        <sz val="11"/>
        <rFont val="Calibri"/>
        <family val="2"/>
        <scheme val="minor"/>
      </rPr>
      <t>, Werneria caespitosa</t>
    </r>
    <r>
      <rPr>
        <sz val="11"/>
        <rFont val="Calibri"/>
        <family val="2"/>
        <scheme val="minor"/>
      </rPr>
      <t xml:space="preserve">, </t>
    </r>
    <r>
      <rPr>
        <i/>
        <sz val="11"/>
        <rFont val="Calibri"/>
        <family val="2"/>
        <scheme val="minor"/>
      </rPr>
      <t>Hypochoeris stenocephala</t>
    </r>
    <r>
      <rPr>
        <sz val="11"/>
        <rFont val="Calibri"/>
        <family val="2"/>
        <scheme val="minor"/>
      </rPr>
      <t xml:space="preserve">, </t>
    </r>
    <r>
      <rPr>
        <i/>
        <sz val="11"/>
        <rFont val="Calibri"/>
        <family val="2"/>
        <scheme val="minor"/>
      </rPr>
      <t>Luzula peruviana</t>
    </r>
    <r>
      <rPr>
        <sz val="11"/>
        <rFont val="Calibri"/>
        <family val="2"/>
        <scheme val="minor"/>
      </rPr>
      <t xml:space="preserve">, </t>
    </r>
    <r>
      <rPr>
        <i/>
        <sz val="11"/>
        <rFont val="Calibri"/>
        <family val="2"/>
        <scheme val="minor"/>
      </rPr>
      <t>Gentiana sedifolia</t>
    </r>
    <r>
      <rPr>
        <sz val="11"/>
        <rFont val="Calibri"/>
        <family val="2"/>
        <scheme val="minor"/>
      </rPr>
      <t>,</t>
    </r>
    <r>
      <rPr>
        <i/>
        <sz val="11"/>
        <rFont val="Calibri"/>
        <family val="2"/>
        <scheme val="minor"/>
      </rPr>
      <t xml:space="preserve"> Alchemilla pinnata, Alchemilla diplophylla, Lilecopsis andina, Calamagrostis eminens,</t>
    </r>
    <r>
      <rPr>
        <sz val="11"/>
        <rFont val="Calibri"/>
        <family val="2"/>
        <scheme val="minor"/>
      </rPr>
      <t xml:space="preserve"> </t>
    </r>
    <r>
      <rPr>
        <i/>
        <sz val="11"/>
        <rFont val="Calibri"/>
        <family val="2"/>
        <scheme val="minor"/>
      </rPr>
      <t>C. rigescens</t>
    </r>
    <r>
      <rPr>
        <sz val="11"/>
        <rFont val="Calibri"/>
        <family val="2"/>
        <scheme val="minor"/>
      </rPr>
      <t xml:space="preserve">, </t>
    </r>
    <r>
      <rPr>
        <i/>
        <sz val="11"/>
        <rFont val="Calibri"/>
        <family val="2"/>
        <scheme val="minor"/>
      </rPr>
      <t>C. jamesoni</t>
    </r>
    <r>
      <rPr>
        <sz val="11"/>
        <rFont val="Calibri"/>
        <family val="2"/>
        <scheme val="minor"/>
      </rPr>
      <t xml:space="preserve">, </t>
    </r>
    <r>
      <rPr>
        <i/>
        <sz val="11"/>
        <rFont val="Calibri"/>
        <family val="2"/>
        <scheme val="minor"/>
      </rPr>
      <t>Scirpus rigidus</t>
    </r>
    <r>
      <rPr>
        <sz val="11"/>
        <rFont val="Calibri"/>
        <family val="2"/>
        <scheme val="minor"/>
      </rPr>
      <t xml:space="preserve"> (“cuchipelo” o “totora silvestre”).</t>
    </r>
  </si>
  <si>
    <r>
      <t xml:space="preserve">Dirección de Conservación de la Biodiversidad. Intendencia Forestal y de Fauna Silvestre, 2006, Salvador y Cano, 2002, Zeballos </t>
    </r>
    <r>
      <rPr>
        <i/>
        <sz val="11"/>
        <rFont val="Calibri"/>
        <family val="2"/>
        <scheme val="minor"/>
      </rPr>
      <t>et al</t>
    </r>
    <r>
      <rPr>
        <sz val="11"/>
        <rFont val="Calibri"/>
        <family val="2"/>
        <scheme val="minor"/>
      </rPr>
      <t xml:space="preserve">., 2010, MINAM, 2011, Flores </t>
    </r>
    <r>
      <rPr>
        <i/>
        <sz val="11"/>
        <rFont val="Calibri"/>
        <family val="2"/>
        <scheme val="minor"/>
      </rPr>
      <t>et al</t>
    </r>
    <r>
      <rPr>
        <sz val="11"/>
        <rFont val="Calibri"/>
        <family val="2"/>
        <scheme val="minor"/>
      </rPr>
      <t xml:space="preserve">., 2005, Gil Mora (sf), Dirección General de Evaluación, Valoración y Financiamiento del Patrimonio Natural, del Ministerio del Ambiente, 2011, Autoridad Nacional del Agua, (sf), Urrunaga, 2010, Huamantupa, 2010, Fernández–Baca, 1991, Tovar y Oscanoa, 2002, Tovar, 1973, Carafa, 2009, INRENA, 2007, Knight Piesold Consulting, 2007, Mostacero </t>
    </r>
    <r>
      <rPr>
        <i/>
        <sz val="11"/>
        <rFont val="Calibri"/>
        <family val="2"/>
        <scheme val="minor"/>
      </rPr>
      <t>et al</t>
    </r>
    <r>
      <rPr>
        <sz val="11"/>
        <rFont val="Calibri"/>
        <family val="2"/>
        <scheme val="minor"/>
      </rPr>
      <t xml:space="preserve">., 2008, Tupayachi, 2005, Gonzales </t>
    </r>
    <r>
      <rPr>
        <i/>
        <sz val="11"/>
        <rFont val="Calibri"/>
        <family val="2"/>
        <scheme val="minor"/>
      </rPr>
      <t>et al</t>
    </r>
    <r>
      <rPr>
        <sz val="11"/>
        <rFont val="Calibri"/>
        <family val="2"/>
        <scheme val="minor"/>
      </rPr>
      <t>., 2001, Beck, 1988, PROBONA, 1995, Navarro, 1993, Sarmiento, 2000, SERNANP, 2011, Bradt y Jarvis, 2002, Flores, (sf), Van't Hooft, 2004, Tovar, 1990, Parra</t>
    </r>
    <r>
      <rPr>
        <i/>
        <sz val="11"/>
        <rFont val="Calibri"/>
        <family val="2"/>
        <scheme val="minor"/>
      </rPr>
      <t xml:space="preserve"> et al</t>
    </r>
    <r>
      <rPr>
        <sz val="11"/>
        <rFont val="Calibri"/>
        <family val="2"/>
        <scheme val="minor"/>
      </rPr>
      <t xml:space="preserve">., 2004, Rocha, (sf), Weberbauer, 1945, Mostacero </t>
    </r>
    <r>
      <rPr>
        <i/>
        <sz val="11"/>
        <rFont val="Calibri"/>
        <family val="2"/>
        <scheme val="minor"/>
      </rPr>
      <t>et al</t>
    </r>
    <r>
      <rPr>
        <sz val="11"/>
        <rFont val="Calibri"/>
        <family val="2"/>
        <scheme val="minor"/>
      </rPr>
      <t xml:space="preserve">., 2007, Flores, 2014, García y Beck, 2006, Mostacero </t>
    </r>
    <r>
      <rPr>
        <i/>
        <sz val="11"/>
        <rFont val="Calibri"/>
        <family val="2"/>
        <scheme val="minor"/>
      </rPr>
      <t>et al</t>
    </r>
    <r>
      <rPr>
        <sz val="11"/>
        <rFont val="Calibri"/>
        <family val="2"/>
        <scheme val="minor"/>
      </rPr>
      <t>., 2013, Izurieta, 2005, Tovar, 2012.</t>
    </r>
  </si>
  <si>
    <r>
      <t xml:space="preserve">Ecosistema andino transicional, del norte del país, con vegetación herbácea y arbustiva húmeda enclavada en un paisaje con características climáticas intermedias entre el Páramo y la Puna Húmeda; con condiciones más húmedas que en la Puna, pero no presenta lluvias tan intensas, ni una atmósfera tan nublada como en el Páramo. La fisonomía corresponde a herbazales de 1 a 1,5 metros entremezclados con arbustos de 1 a 3 metros. Si bien comparte especies botánicas tanto con el Páramo como con la Puna Húmeda posee riqueza de endemismos de los géneros </t>
    </r>
    <r>
      <rPr>
        <i/>
        <sz val="11"/>
        <rFont val="Calibri"/>
        <family val="2"/>
        <scheme val="minor"/>
      </rPr>
      <t>Agrostis, Poa, Festuca, Arcytophyllum</t>
    </r>
    <r>
      <rPr>
        <sz val="11"/>
        <rFont val="Calibri"/>
        <family val="2"/>
        <scheme val="minor"/>
      </rPr>
      <t>, entre otros. A diferencia del Páramo, cuya orografía establece un paisaje discontinuo (como islas en las cumbres de las cordilleras), en la Jalca, el paisaje es continuo.</t>
    </r>
  </si>
  <si>
    <r>
      <t>Calamagrostis tarmensis, Calceolaria cajabambae, Geranium peruvianum, Hieracium peruanum, Hypericum laricifolium, Jungia stuebelii, Muhlenbergia caxamarcensis</t>
    </r>
    <r>
      <rPr>
        <sz val="11"/>
        <rFont val="Calibri"/>
        <family val="2"/>
        <scheme val="minor"/>
      </rPr>
      <t xml:space="preserve">, </t>
    </r>
    <r>
      <rPr>
        <i/>
        <sz val="11"/>
        <rFont val="Calibri"/>
        <family val="2"/>
        <scheme val="minor"/>
      </rPr>
      <t>Paranephelius ferreyri,</t>
    </r>
    <r>
      <rPr>
        <sz val="11"/>
        <rFont val="Calibri"/>
        <family val="2"/>
        <scheme val="minor"/>
      </rPr>
      <t xml:space="preserve"> </t>
    </r>
    <r>
      <rPr>
        <i/>
        <sz val="11"/>
        <rFont val="Calibri"/>
        <family val="2"/>
        <scheme val="minor"/>
      </rPr>
      <t>Tridax peruviensis, Agrostis</t>
    </r>
    <r>
      <rPr>
        <sz val="11"/>
        <rFont val="Calibri"/>
        <family val="2"/>
        <scheme val="minor"/>
      </rPr>
      <t xml:space="preserve"> spp., </t>
    </r>
    <r>
      <rPr>
        <i/>
        <sz val="11"/>
        <rFont val="Calibri"/>
        <family val="2"/>
        <scheme val="minor"/>
      </rPr>
      <t>Poa</t>
    </r>
    <r>
      <rPr>
        <sz val="11"/>
        <rFont val="Calibri"/>
        <family val="2"/>
        <scheme val="minor"/>
      </rPr>
      <t xml:space="preserve"> spp., </t>
    </r>
    <r>
      <rPr>
        <i/>
        <sz val="11"/>
        <rFont val="Calibri"/>
        <family val="2"/>
        <scheme val="minor"/>
      </rPr>
      <t>Festuca</t>
    </r>
    <r>
      <rPr>
        <sz val="11"/>
        <rFont val="Calibri"/>
        <family val="2"/>
        <scheme val="minor"/>
      </rPr>
      <t xml:space="preserve"> spp., </t>
    </r>
    <r>
      <rPr>
        <i/>
        <sz val="11"/>
        <rFont val="Calibri"/>
        <family val="2"/>
        <scheme val="minor"/>
      </rPr>
      <t>Arcytophyllum</t>
    </r>
    <r>
      <rPr>
        <sz val="11"/>
        <rFont val="Calibri"/>
        <family val="2"/>
        <scheme val="minor"/>
      </rPr>
      <t xml:space="preserve"> spp., </t>
    </r>
    <r>
      <rPr>
        <i/>
        <sz val="11"/>
        <rFont val="Calibri"/>
        <family val="2"/>
        <scheme val="minor"/>
      </rPr>
      <t>Juncus</t>
    </r>
    <r>
      <rPr>
        <sz val="11"/>
        <rFont val="Calibri"/>
        <family val="2"/>
        <scheme val="minor"/>
      </rPr>
      <t xml:space="preserve"> sp., </t>
    </r>
    <r>
      <rPr>
        <i/>
        <sz val="11"/>
        <rFont val="Calibri"/>
        <family val="2"/>
        <scheme val="minor"/>
      </rPr>
      <t>Werneria</t>
    </r>
    <r>
      <rPr>
        <sz val="11"/>
        <rFont val="Calibri"/>
        <family val="2"/>
        <scheme val="minor"/>
      </rPr>
      <t xml:space="preserve"> spp., </t>
    </r>
    <r>
      <rPr>
        <i/>
        <sz val="11"/>
        <rFont val="Calibri"/>
        <family val="2"/>
        <scheme val="minor"/>
      </rPr>
      <t>Luzula</t>
    </r>
    <r>
      <rPr>
        <sz val="11"/>
        <rFont val="Calibri"/>
        <family val="2"/>
        <scheme val="minor"/>
      </rPr>
      <t xml:space="preserve"> spp., </t>
    </r>
    <r>
      <rPr>
        <i/>
        <sz val="11"/>
        <rFont val="Calibri"/>
        <family val="2"/>
        <scheme val="minor"/>
      </rPr>
      <t>Geranium</t>
    </r>
    <r>
      <rPr>
        <sz val="11"/>
        <rFont val="Calibri"/>
        <family val="2"/>
        <scheme val="minor"/>
      </rPr>
      <t xml:space="preserve"> spp., </t>
    </r>
    <r>
      <rPr>
        <i/>
        <sz val="11"/>
        <rFont val="Calibri"/>
        <family val="2"/>
        <scheme val="minor"/>
      </rPr>
      <t>Elaphoglossum</t>
    </r>
    <r>
      <rPr>
        <sz val="11"/>
        <rFont val="Calibri"/>
        <family val="2"/>
        <scheme val="minor"/>
      </rPr>
      <t xml:space="preserve"> spp., </t>
    </r>
    <r>
      <rPr>
        <i/>
        <sz val="11"/>
        <rFont val="Calibri"/>
        <family val="2"/>
        <scheme val="minor"/>
      </rPr>
      <t>Plantago</t>
    </r>
    <r>
      <rPr>
        <sz val="11"/>
        <rFont val="Calibri"/>
        <family val="2"/>
        <scheme val="minor"/>
      </rPr>
      <t xml:space="preserve"> sp., </t>
    </r>
    <r>
      <rPr>
        <i/>
        <sz val="11"/>
        <rFont val="Calibri"/>
        <family val="2"/>
        <scheme val="minor"/>
      </rPr>
      <t>Vaccinium</t>
    </r>
    <r>
      <rPr>
        <sz val="11"/>
        <rFont val="Calibri"/>
        <family val="2"/>
        <scheme val="minor"/>
      </rPr>
      <t xml:space="preserve"> sp., </t>
    </r>
    <r>
      <rPr>
        <i/>
        <sz val="11"/>
        <rFont val="Calibri"/>
        <family val="2"/>
        <scheme val="minor"/>
      </rPr>
      <t>Phyllactis</t>
    </r>
    <r>
      <rPr>
        <sz val="11"/>
        <rFont val="Calibri"/>
        <family val="2"/>
        <scheme val="minor"/>
      </rPr>
      <t xml:space="preserve"> sp., </t>
    </r>
    <r>
      <rPr>
        <i/>
        <sz val="11"/>
        <rFont val="Calibri"/>
        <family val="2"/>
        <scheme val="minor"/>
      </rPr>
      <t>Brachyotum</t>
    </r>
    <r>
      <rPr>
        <sz val="11"/>
        <rFont val="Calibri"/>
        <family val="2"/>
        <scheme val="minor"/>
      </rPr>
      <t xml:space="preserve"> spp., </t>
    </r>
    <r>
      <rPr>
        <i/>
        <sz val="11"/>
        <rFont val="Calibri"/>
        <family val="2"/>
        <scheme val="minor"/>
      </rPr>
      <t>Hypericum</t>
    </r>
    <r>
      <rPr>
        <sz val="11"/>
        <rFont val="Calibri"/>
        <family val="2"/>
        <scheme val="minor"/>
      </rPr>
      <t xml:space="preserve"> spp., </t>
    </r>
    <r>
      <rPr>
        <i/>
        <sz val="11"/>
        <rFont val="Calibri"/>
        <family val="2"/>
        <scheme val="minor"/>
      </rPr>
      <t>Siphocampylus</t>
    </r>
    <r>
      <rPr>
        <sz val="11"/>
        <rFont val="Calibri"/>
        <family val="2"/>
        <scheme val="minor"/>
      </rPr>
      <t xml:space="preserve"> sp.</t>
    </r>
  </si>
  <si>
    <r>
      <t xml:space="preserve">Tovar </t>
    </r>
    <r>
      <rPr>
        <i/>
        <sz val="11"/>
        <rFont val="Calibri"/>
        <family val="2"/>
        <scheme val="minor"/>
      </rPr>
      <t>et al</t>
    </r>
    <r>
      <rPr>
        <sz val="11"/>
        <rFont val="Calibri"/>
        <family val="2"/>
        <scheme val="minor"/>
      </rPr>
      <t xml:space="preserve">., 2014, Sánchez–Vega y Dillon, 2006, Gobierno Regional de Cajamarca, 2012, Sánchez–Vega, 1997, Mena y Hofstede, 2006, Sánchez–Vega, 2009, Tapia, 1997, Gobierno Regional de Cajamarca, 2011, Vásquez y Buitrago, 2011, Schjellerup </t>
    </r>
    <r>
      <rPr>
        <i/>
        <sz val="11"/>
        <rFont val="Calibri"/>
        <family val="2"/>
        <scheme val="minor"/>
      </rPr>
      <t>et al</t>
    </r>
    <r>
      <rPr>
        <sz val="11"/>
        <rFont val="Calibri"/>
        <family val="2"/>
        <scheme val="minor"/>
      </rPr>
      <t xml:space="preserve">., 1999, Rodríguez, 1997, El Grupo en Páramo, Jalcas y Punas del Perú, (sf), Órgano de difusión del Grupo de Trabajo en Paramos del Ecuador (GTP), 2010, Izurieta, 2005, Galán de Mera </t>
    </r>
    <r>
      <rPr>
        <i/>
        <sz val="11"/>
        <rFont val="Calibri"/>
        <family val="2"/>
        <scheme val="minor"/>
      </rPr>
      <t>et al</t>
    </r>
    <r>
      <rPr>
        <sz val="11"/>
        <rFont val="Calibri"/>
        <family val="2"/>
        <scheme val="minor"/>
      </rPr>
      <t>., 2015, Consultores Asociados en Naturaleza y Desarrollo CANDES, 2015.</t>
    </r>
  </si>
  <si>
    <r>
      <t>Ecosistema andino (tolar y otros) abierto a semidenso (20 a 40 % de cobertura) que se encuentra en lugares planos a casi planos y con suelo arenoso. La fisonomía corresponde a un matorral o arbustal de 0,3 a 1,5 metros de altura, asociado a gramíneas; las hojas pequeñas, coriáceas, resinosas y suculentas. Formación arbustiva singular de los Andes del sur del país (Puna Seca); ocupa áreas extensas y está dominada por arbustos de “tola” (</t>
    </r>
    <r>
      <rPr>
        <i/>
        <sz val="11"/>
        <rFont val="Calibri"/>
        <family val="2"/>
        <scheme val="minor"/>
      </rPr>
      <t>Parastrephia</t>
    </r>
    <r>
      <rPr>
        <sz val="11"/>
        <rFont val="Calibri"/>
        <family val="2"/>
        <scheme val="minor"/>
      </rPr>
      <t xml:space="preserve"> spp.), así como </t>
    </r>
    <r>
      <rPr>
        <i/>
        <sz val="11"/>
        <rFont val="Calibri"/>
        <family val="2"/>
        <scheme val="minor"/>
      </rPr>
      <t>Lepidophyllum quadrangulare</t>
    </r>
    <r>
      <rPr>
        <sz val="11"/>
        <rFont val="Calibri"/>
        <family val="2"/>
        <scheme val="minor"/>
      </rPr>
      <t xml:space="preserve">, </t>
    </r>
    <r>
      <rPr>
        <i/>
        <sz val="11"/>
        <rFont val="Calibri"/>
        <family val="2"/>
        <scheme val="minor"/>
      </rPr>
      <t>Baccharis</t>
    </r>
    <r>
      <rPr>
        <sz val="11"/>
        <rFont val="Calibri"/>
        <family val="2"/>
        <scheme val="minor"/>
      </rPr>
      <t xml:space="preserve"> spp. y otras especies.</t>
    </r>
  </si>
  <si>
    <r>
      <t>Parastrephia</t>
    </r>
    <r>
      <rPr>
        <sz val="11"/>
        <rFont val="Calibri"/>
        <family val="2"/>
        <scheme val="minor"/>
      </rPr>
      <t xml:space="preserve"> spp. (“tola”), </t>
    </r>
    <r>
      <rPr>
        <i/>
        <sz val="11"/>
        <rFont val="Calibri"/>
        <family val="2"/>
        <scheme val="minor"/>
      </rPr>
      <t xml:space="preserve">Lepidophyllum quadrangulare </t>
    </r>
    <r>
      <rPr>
        <sz val="11"/>
        <rFont val="Calibri"/>
        <family val="2"/>
        <scheme val="minor"/>
      </rPr>
      <t xml:space="preserve">(“tola”), </t>
    </r>
    <r>
      <rPr>
        <i/>
        <sz val="11"/>
        <rFont val="Calibri"/>
        <family val="2"/>
        <scheme val="minor"/>
      </rPr>
      <t>Baccharis tricuneata, B. boliviensis, B. caespitosa, Diplostephium</t>
    </r>
    <r>
      <rPr>
        <sz val="11"/>
        <rFont val="Calibri"/>
        <family val="2"/>
        <scheme val="minor"/>
      </rPr>
      <t xml:space="preserve"> sp., </t>
    </r>
    <r>
      <rPr>
        <i/>
        <sz val="11"/>
        <rFont val="Calibri"/>
        <family val="2"/>
        <scheme val="minor"/>
      </rPr>
      <t>Senecio spinosus, Aciachne pulvinata, Margyricarpus pinnatus, Conyza deserticola, Gomphrena meyeniana</t>
    </r>
    <r>
      <rPr>
        <sz val="11"/>
        <rFont val="Calibri"/>
        <family val="2"/>
        <scheme val="minor"/>
      </rPr>
      <t>.</t>
    </r>
  </si>
  <si>
    <r>
      <t xml:space="preserve">Roque y Ramírez, 2008, Montesinos, 2012, Machaca </t>
    </r>
    <r>
      <rPr>
        <i/>
        <sz val="11"/>
        <rFont val="Calibri"/>
        <family val="2"/>
        <scheme val="minor"/>
      </rPr>
      <t>et al</t>
    </r>
    <r>
      <rPr>
        <sz val="11"/>
        <rFont val="Calibri"/>
        <family val="2"/>
        <scheme val="minor"/>
      </rPr>
      <t>., 2010.</t>
    </r>
  </si>
  <si>
    <r>
      <t>Ecosistema forestal constituido por bosque relicto altoandino dominado por asociaciones de “queuña” (</t>
    </r>
    <r>
      <rPr>
        <i/>
        <sz val="11"/>
        <rFont val="Calibri"/>
        <family val="2"/>
        <scheme val="minor"/>
      </rPr>
      <t xml:space="preserve">Polylepis </t>
    </r>
    <r>
      <rPr>
        <sz val="11"/>
        <rFont val="Calibri"/>
        <family val="2"/>
        <scheme val="minor"/>
      </rPr>
      <t>spp.), que se extienden por más de 0,5 hectáreas, con árboles de una altura superior a 2 metros y una cubierta del suelo superior al 10 %; comúnmente restringidos a laderas rocosas o quebradas; distribución actual en parches o islas de vegetación.</t>
    </r>
  </si>
  <si>
    <r>
      <t xml:space="preserve">Polylepis </t>
    </r>
    <r>
      <rPr>
        <sz val="11"/>
        <rFont val="Calibri"/>
        <family val="2"/>
        <scheme val="minor"/>
      </rPr>
      <t xml:space="preserve">spp., </t>
    </r>
    <r>
      <rPr>
        <i/>
        <sz val="11"/>
        <rFont val="Calibri"/>
        <family val="2"/>
        <scheme val="minor"/>
      </rPr>
      <t xml:space="preserve">Diplostephium </t>
    </r>
    <r>
      <rPr>
        <sz val="11"/>
        <rFont val="Calibri"/>
        <family val="2"/>
        <scheme val="minor"/>
      </rPr>
      <t xml:space="preserve">sp., </t>
    </r>
    <r>
      <rPr>
        <i/>
        <sz val="11"/>
        <rFont val="Calibri"/>
        <family val="2"/>
        <scheme val="minor"/>
      </rPr>
      <t xml:space="preserve">Baccharis tricuneata, B. genistellodies, Parastrephia lepidophylla, Chuquiraga spinosa, Lupinus </t>
    </r>
    <r>
      <rPr>
        <sz val="11"/>
        <rFont val="Calibri"/>
        <family val="2"/>
        <scheme val="minor"/>
      </rPr>
      <t xml:space="preserve">sp., </t>
    </r>
    <r>
      <rPr>
        <i/>
        <sz val="11"/>
        <rFont val="Calibri"/>
        <family val="2"/>
        <scheme val="minor"/>
      </rPr>
      <t xml:space="preserve">Pycnophyllum molle, Margyricarpus pinnatus, Chersodoma </t>
    </r>
    <r>
      <rPr>
        <sz val="11"/>
        <rFont val="Calibri"/>
        <family val="2"/>
        <scheme val="minor"/>
      </rPr>
      <t xml:space="preserve">sp., </t>
    </r>
    <r>
      <rPr>
        <i/>
        <sz val="11"/>
        <rFont val="Calibri"/>
        <family val="2"/>
        <scheme val="minor"/>
      </rPr>
      <t xml:space="preserve">Heliotropus </t>
    </r>
    <r>
      <rPr>
        <sz val="11"/>
        <rFont val="Calibri"/>
        <family val="2"/>
        <scheme val="minor"/>
      </rPr>
      <t xml:space="preserve">sp., </t>
    </r>
    <r>
      <rPr>
        <i/>
        <sz val="11"/>
        <rFont val="Calibri"/>
        <family val="2"/>
        <scheme val="minor"/>
      </rPr>
      <t>Opuntia floccosa, Adesmia spinosissima, Chersodoma</t>
    </r>
    <r>
      <rPr>
        <sz val="11"/>
        <rFont val="Calibri"/>
        <family val="2"/>
        <scheme val="minor"/>
      </rPr>
      <t xml:space="preserve"> sp., </t>
    </r>
    <r>
      <rPr>
        <i/>
        <sz val="11"/>
        <rFont val="Calibri"/>
        <family val="2"/>
        <scheme val="minor"/>
      </rPr>
      <t xml:space="preserve">Festuca </t>
    </r>
    <r>
      <rPr>
        <sz val="11"/>
        <rFont val="Calibri"/>
        <family val="2"/>
        <scheme val="minor"/>
      </rPr>
      <t xml:space="preserve">spp., </t>
    </r>
    <r>
      <rPr>
        <i/>
        <sz val="11"/>
        <rFont val="Calibri"/>
        <family val="2"/>
        <scheme val="minor"/>
      </rPr>
      <t>Jarava</t>
    </r>
    <r>
      <rPr>
        <sz val="11"/>
        <rFont val="Calibri"/>
        <family val="2"/>
        <scheme val="minor"/>
      </rPr>
      <t xml:space="preserve"> spp.</t>
    </r>
  </si>
  <si>
    <r>
      <t xml:space="preserve">Dirección General de Evaluación, Valoración y Financiamiento del Patrimonio Natural, del Ministerio del Ambiente, 2011, Aramayo </t>
    </r>
    <r>
      <rPr>
        <i/>
        <sz val="11"/>
        <rFont val="Calibri"/>
        <family val="2"/>
        <scheme val="minor"/>
      </rPr>
      <t>et al</t>
    </r>
    <r>
      <rPr>
        <sz val="11"/>
        <rFont val="Calibri"/>
        <family val="2"/>
        <scheme val="minor"/>
      </rPr>
      <t xml:space="preserve">., 2004, Carretero </t>
    </r>
    <r>
      <rPr>
        <i/>
        <sz val="11"/>
        <rFont val="Calibri"/>
        <family val="2"/>
        <scheme val="minor"/>
      </rPr>
      <t>et al</t>
    </r>
    <r>
      <rPr>
        <sz val="11"/>
        <rFont val="Calibri"/>
        <family val="2"/>
        <scheme val="minor"/>
      </rPr>
      <t xml:space="preserve">., 2002, Servat </t>
    </r>
    <r>
      <rPr>
        <i/>
        <sz val="11"/>
        <rFont val="Calibri"/>
        <family val="2"/>
        <scheme val="minor"/>
      </rPr>
      <t>et al</t>
    </r>
    <r>
      <rPr>
        <sz val="11"/>
        <rFont val="Calibri"/>
        <family val="2"/>
        <scheme val="minor"/>
      </rPr>
      <t xml:space="preserve">., 2002, Rangel y Arellano, 2007, Rada </t>
    </r>
    <r>
      <rPr>
        <i/>
        <sz val="11"/>
        <rFont val="Calibri"/>
        <family val="2"/>
        <scheme val="minor"/>
      </rPr>
      <t>et al</t>
    </r>
    <r>
      <rPr>
        <sz val="11"/>
        <rFont val="Calibri"/>
        <family val="2"/>
        <scheme val="minor"/>
      </rPr>
      <t xml:space="preserve">., 2007, ABC y ProAves, 2007, Ministerio de Ambiente, Vivienda y Desarrollo Territorial, 2010, Urrunaga, 2010, Mendoza </t>
    </r>
    <r>
      <rPr>
        <i/>
        <sz val="11"/>
        <rFont val="Calibri"/>
        <family val="2"/>
        <scheme val="minor"/>
      </rPr>
      <t>et al</t>
    </r>
    <r>
      <rPr>
        <sz val="11"/>
        <rFont val="Calibri"/>
        <family val="2"/>
        <scheme val="minor"/>
      </rPr>
      <t xml:space="preserve">., 2010, Talavera </t>
    </r>
    <r>
      <rPr>
        <i/>
        <sz val="11"/>
        <rFont val="Calibri"/>
        <family val="2"/>
        <scheme val="minor"/>
      </rPr>
      <t>et al</t>
    </r>
    <r>
      <rPr>
        <sz val="11"/>
        <rFont val="Calibri"/>
        <family val="2"/>
        <scheme val="minor"/>
      </rPr>
      <t xml:space="preserve">., 2010, Fernández </t>
    </r>
    <r>
      <rPr>
        <i/>
        <sz val="11"/>
        <rFont val="Calibri"/>
        <family val="2"/>
        <scheme val="minor"/>
      </rPr>
      <t>et al</t>
    </r>
    <r>
      <rPr>
        <sz val="11"/>
        <rFont val="Calibri"/>
        <family val="2"/>
        <scheme val="minor"/>
      </rPr>
      <t xml:space="preserve">., 2001, Fundación ProAves, 2009, Yallico, 1992, Balderrama y Ramírez, 2001, Kessler, 2006, ECOAN, 2006, Flores </t>
    </r>
    <r>
      <rPr>
        <i/>
        <sz val="11"/>
        <rFont val="Calibri"/>
        <family val="2"/>
        <scheme val="minor"/>
      </rPr>
      <t>et al</t>
    </r>
    <r>
      <rPr>
        <sz val="11"/>
        <rFont val="Calibri"/>
        <family val="2"/>
        <scheme val="minor"/>
      </rPr>
      <t xml:space="preserve">., 2009, Tovar, 1973, Fjeldsa, 1992, Barreda, 1951, Herrera, 1943, INRENA, 2006, Tupayachi, 2005, Gonzáles </t>
    </r>
    <r>
      <rPr>
        <i/>
        <sz val="11"/>
        <rFont val="Calibri"/>
        <family val="2"/>
        <scheme val="minor"/>
      </rPr>
      <t>et al</t>
    </r>
    <r>
      <rPr>
        <sz val="11"/>
        <rFont val="Calibri"/>
        <family val="2"/>
        <scheme val="minor"/>
      </rPr>
      <t xml:space="preserve">., 2001, Monasterio, 1980, Hueck, 1978, Seibert, 1993, Hueck, 1960, Ruthsatz y Movia, 1975, Ulloa y Jorgensen, 1993, Gonzales </t>
    </r>
    <r>
      <rPr>
        <i/>
        <sz val="11"/>
        <rFont val="Calibri"/>
        <family val="2"/>
        <scheme val="minor"/>
      </rPr>
      <t>et al</t>
    </r>
    <r>
      <rPr>
        <sz val="11"/>
        <rFont val="Calibri"/>
        <family val="2"/>
        <scheme val="minor"/>
      </rPr>
      <t xml:space="preserve">., 1990, Jorgensen y Ulloa, 1994, Bekker y Cleef, 1989, Cleef </t>
    </r>
    <r>
      <rPr>
        <i/>
        <sz val="11"/>
        <rFont val="Calibri"/>
        <family val="2"/>
        <scheme val="minor"/>
      </rPr>
      <t>et al</t>
    </r>
    <r>
      <rPr>
        <sz val="11"/>
        <rFont val="Calibri"/>
        <family val="2"/>
        <scheme val="minor"/>
      </rPr>
      <t xml:space="preserve">., 1983, Sarmiento, 1974, Franco </t>
    </r>
    <r>
      <rPr>
        <i/>
        <sz val="11"/>
        <rFont val="Calibri"/>
        <family val="2"/>
        <scheme val="minor"/>
      </rPr>
      <t>et al</t>
    </r>
    <r>
      <rPr>
        <sz val="11"/>
        <rFont val="Calibri"/>
        <family val="2"/>
        <scheme val="minor"/>
      </rPr>
      <t xml:space="preserve">., 2009, Flores </t>
    </r>
    <r>
      <rPr>
        <i/>
        <sz val="11"/>
        <rFont val="Calibri"/>
        <family val="2"/>
        <scheme val="minor"/>
      </rPr>
      <t>et al</t>
    </r>
    <r>
      <rPr>
        <sz val="11"/>
        <rFont val="Calibri"/>
        <family val="2"/>
        <scheme val="minor"/>
      </rPr>
      <t xml:space="preserve">., 2009, Giles </t>
    </r>
    <r>
      <rPr>
        <i/>
        <sz val="11"/>
        <rFont val="Calibri"/>
        <family val="2"/>
        <scheme val="minor"/>
      </rPr>
      <t>et al</t>
    </r>
    <r>
      <rPr>
        <sz val="11"/>
        <rFont val="Calibri"/>
        <family val="2"/>
        <scheme val="minor"/>
      </rPr>
      <t xml:space="preserve">., 1970, Aróstegui y Sato, 1970, NatureServe, 2009, Galiano y Tupayachi, 1997, Cuya </t>
    </r>
    <r>
      <rPr>
        <i/>
        <sz val="11"/>
        <rFont val="Calibri"/>
        <family val="2"/>
        <scheme val="minor"/>
      </rPr>
      <t>et al</t>
    </r>
    <r>
      <rPr>
        <sz val="11"/>
        <rFont val="Calibri"/>
        <family val="2"/>
        <scheme val="minor"/>
      </rPr>
      <t xml:space="preserve">., 1992, Lao </t>
    </r>
    <r>
      <rPr>
        <i/>
        <sz val="11"/>
        <rFont val="Calibri"/>
        <family val="2"/>
        <scheme val="minor"/>
      </rPr>
      <t>et al</t>
    </r>
    <r>
      <rPr>
        <sz val="11"/>
        <rFont val="Calibri"/>
        <family val="2"/>
        <scheme val="minor"/>
      </rPr>
      <t xml:space="preserve">., 1990, FRA (The Forest Resources Assessment) of FAO, 2000, Renison </t>
    </r>
    <r>
      <rPr>
        <i/>
        <sz val="11"/>
        <rFont val="Calibri"/>
        <family val="2"/>
        <scheme val="minor"/>
      </rPr>
      <t>et al</t>
    </r>
    <r>
      <rPr>
        <sz val="11"/>
        <rFont val="Calibri"/>
        <family val="2"/>
        <scheme val="minor"/>
      </rPr>
      <t xml:space="preserve">., 2002, Figuero y Rafael, 2011, Martino </t>
    </r>
    <r>
      <rPr>
        <i/>
        <sz val="11"/>
        <rFont val="Calibri"/>
        <family val="2"/>
        <scheme val="minor"/>
      </rPr>
      <t>et al</t>
    </r>
    <r>
      <rPr>
        <sz val="11"/>
        <rFont val="Calibri"/>
        <family val="2"/>
        <scheme val="minor"/>
      </rPr>
      <t xml:space="preserve">., 2011, Blanco y Gamero, 2010, Silva y Kerrigan, 2010, Josse </t>
    </r>
    <r>
      <rPr>
        <i/>
        <sz val="11"/>
        <rFont val="Calibri"/>
        <family val="2"/>
        <scheme val="minor"/>
      </rPr>
      <t>et al</t>
    </r>
    <r>
      <rPr>
        <sz val="11"/>
        <rFont val="Calibri"/>
        <family val="2"/>
        <scheme val="minor"/>
      </rPr>
      <t xml:space="preserve">., 2009, Josse </t>
    </r>
    <r>
      <rPr>
        <i/>
        <sz val="11"/>
        <rFont val="Calibri"/>
        <family val="2"/>
        <scheme val="minor"/>
      </rPr>
      <t>et al</t>
    </r>
    <r>
      <rPr>
        <sz val="11"/>
        <rFont val="Calibri"/>
        <family val="2"/>
        <scheme val="minor"/>
      </rPr>
      <t xml:space="preserve">., 2007, Mendoza y Cano, 2011, Mendoza, 2005, Moya y Lara, 2011, Gómez y Molina, 2007, Mendoza y A. Cano, 2012, Mostacero </t>
    </r>
    <r>
      <rPr>
        <i/>
        <sz val="11"/>
        <rFont val="Calibri"/>
        <family val="2"/>
        <scheme val="minor"/>
      </rPr>
      <t>et al</t>
    </r>
    <r>
      <rPr>
        <sz val="11"/>
        <rFont val="Calibri"/>
        <family val="2"/>
        <scheme val="minor"/>
      </rPr>
      <t>., 2007, Dirección de Conservación de la Biodiversidad Intendencia Forestal y de Fauna Silvestre, 2006, Tovar, 2012.</t>
    </r>
  </si>
  <si>
    <r>
      <t xml:space="preserve">Algunas especies botánicas características son: </t>
    </r>
    <r>
      <rPr>
        <i/>
        <sz val="11"/>
        <rFont val="Calibri"/>
        <family val="2"/>
        <scheme val="minor"/>
      </rPr>
      <t>Oreopanax oroyanus</t>
    </r>
    <r>
      <rPr>
        <sz val="11"/>
        <rFont val="Calibri"/>
        <family val="2"/>
        <scheme val="minor"/>
      </rPr>
      <t xml:space="preserve"> (“calo”), </t>
    </r>
    <r>
      <rPr>
        <i/>
        <sz val="11"/>
        <rFont val="Calibri"/>
        <family val="2"/>
        <scheme val="minor"/>
      </rPr>
      <t>Delostoma integrifolium</t>
    </r>
    <r>
      <rPr>
        <sz val="11"/>
        <rFont val="Calibri"/>
        <family val="2"/>
        <scheme val="minor"/>
      </rPr>
      <t xml:space="preserve"> (“putquero”), </t>
    </r>
    <r>
      <rPr>
        <i/>
        <sz val="11"/>
        <rFont val="Calibri"/>
        <family val="2"/>
        <scheme val="minor"/>
      </rPr>
      <t xml:space="preserve">Escallonia angustifolia </t>
    </r>
    <r>
      <rPr>
        <sz val="11"/>
        <rFont val="Calibri"/>
        <family val="2"/>
        <scheme val="minor"/>
      </rPr>
      <t xml:space="preserve">(“tasta”), </t>
    </r>
    <r>
      <rPr>
        <i/>
        <sz val="11"/>
        <rFont val="Calibri"/>
        <family val="2"/>
        <scheme val="minor"/>
      </rPr>
      <t>Piper arboreum, P. acutifolium, Hydrocotyle sagasteguii, Asplundianthus sagasteguii, Barnadesia hutchisoniana, Euphorbia weberbaueri, Pitcairnia lopezii, Tillandsia rauhii</t>
    </r>
    <r>
      <rPr>
        <sz val="11"/>
        <rFont val="Calibri"/>
        <family val="2"/>
        <scheme val="minor"/>
      </rPr>
      <t xml:space="preserve">. </t>
    </r>
    <r>
      <rPr>
        <i/>
        <sz val="11"/>
        <rFont val="Calibri"/>
        <family val="2"/>
        <scheme val="minor"/>
      </rPr>
      <t>Cinchona, Podocarpus</t>
    </r>
  </si>
  <si>
    <r>
      <t xml:space="preserve">Weigend </t>
    </r>
    <r>
      <rPr>
        <i/>
        <sz val="11"/>
        <color rgb="FF292526"/>
        <rFont val="Calibri"/>
        <family val="2"/>
        <scheme val="minor"/>
      </rPr>
      <t>et al,.</t>
    </r>
    <r>
      <rPr>
        <sz val="11"/>
        <color rgb="FF292526"/>
        <rFont val="Calibri"/>
        <family val="2"/>
        <scheme val="minor"/>
      </rPr>
      <t xml:space="preserve"> 2006, Weigend </t>
    </r>
    <r>
      <rPr>
        <i/>
        <sz val="11"/>
        <color rgb="FF292526"/>
        <rFont val="Calibri"/>
        <family val="2"/>
        <scheme val="minor"/>
      </rPr>
      <t>et al</t>
    </r>
    <r>
      <rPr>
        <sz val="11"/>
        <color rgb="FF292526"/>
        <rFont val="Calibri"/>
        <family val="2"/>
        <scheme val="minor"/>
      </rPr>
      <t xml:space="preserve">., 2005, </t>
    </r>
    <r>
      <rPr>
        <sz val="11"/>
        <rFont val="Calibri"/>
        <family val="2"/>
        <scheme val="minor"/>
      </rPr>
      <t xml:space="preserve">Flanagan </t>
    </r>
    <r>
      <rPr>
        <i/>
        <sz val="11"/>
        <rFont val="Calibri"/>
        <family val="2"/>
        <scheme val="minor"/>
      </rPr>
      <t>et al</t>
    </r>
    <r>
      <rPr>
        <sz val="11"/>
        <rFont val="Calibri"/>
        <family val="2"/>
        <scheme val="minor"/>
      </rPr>
      <t xml:space="preserve">., 2005, Llatas y López, 2005, </t>
    </r>
    <r>
      <rPr>
        <sz val="11"/>
        <color rgb="FF222222"/>
        <rFont val="Calibri"/>
        <family val="2"/>
        <scheme val="minor"/>
      </rPr>
      <t>Valencia, 1992.</t>
    </r>
  </si>
  <si>
    <r>
      <t xml:space="preserve">Ecosistema andino de composición y estructura variable, representado por comunidades puras o mixtas de </t>
    </r>
    <r>
      <rPr>
        <i/>
        <sz val="11"/>
        <rFont val="Calibri"/>
        <family val="2"/>
        <scheme val="minor"/>
      </rPr>
      <t>Escallonia resinosa</t>
    </r>
    <r>
      <rPr>
        <sz val="11"/>
        <rFont val="Calibri"/>
        <family val="2"/>
        <scheme val="minor"/>
      </rPr>
      <t xml:space="preserve"> (“chachacoma” o “karkac”), </t>
    </r>
    <r>
      <rPr>
        <i/>
        <sz val="11"/>
        <rFont val="Calibri"/>
        <family val="2"/>
        <scheme val="minor"/>
      </rPr>
      <t xml:space="preserve">Escallonia myrtilloides </t>
    </r>
    <r>
      <rPr>
        <sz val="11"/>
        <rFont val="Calibri"/>
        <family val="2"/>
        <scheme val="minor"/>
      </rPr>
      <t xml:space="preserve">(“tasta”), </t>
    </r>
    <r>
      <rPr>
        <i/>
        <sz val="11"/>
        <rFont val="Calibri"/>
        <family val="2"/>
        <scheme val="minor"/>
      </rPr>
      <t xml:space="preserve">Podocarpus glomeratus </t>
    </r>
    <r>
      <rPr>
        <sz val="11"/>
        <rFont val="Calibri"/>
        <family val="2"/>
        <scheme val="minor"/>
      </rPr>
      <t xml:space="preserve">(“intimpa”), </t>
    </r>
    <r>
      <rPr>
        <i/>
        <sz val="11"/>
        <rFont val="Calibri"/>
        <family val="2"/>
        <scheme val="minor"/>
      </rPr>
      <t xml:space="preserve">Myrcianthes oreophila </t>
    </r>
    <r>
      <rPr>
        <sz val="11"/>
        <rFont val="Calibri"/>
        <family val="2"/>
        <scheme val="minor"/>
      </rPr>
      <t xml:space="preserve">(“unka”) en las zonas más húmedas y </t>
    </r>
    <r>
      <rPr>
        <i/>
        <sz val="11"/>
        <rFont val="Calibri"/>
        <family val="2"/>
        <scheme val="minor"/>
      </rPr>
      <t xml:space="preserve">Kageneckia lanceolata </t>
    </r>
    <r>
      <rPr>
        <sz val="11"/>
        <rFont val="Calibri"/>
        <family val="2"/>
        <scheme val="minor"/>
      </rPr>
      <t xml:space="preserve">(“lloque”), </t>
    </r>
    <r>
      <rPr>
        <i/>
        <sz val="11"/>
        <rFont val="Calibri"/>
        <family val="2"/>
        <scheme val="minor"/>
      </rPr>
      <t>Alnus acuminata (“</t>
    </r>
    <r>
      <rPr>
        <sz val="11"/>
        <rFont val="Calibri"/>
        <family val="2"/>
        <scheme val="minor"/>
      </rPr>
      <t xml:space="preserve">aliso” o </t>
    </r>
    <r>
      <rPr>
        <i/>
        <sz val="11"/>
        <rFont val="Calibri"/>
        <family val="2"/>
        <scheme val="minor"/>
      </rPr>
      <t>“</t>
    </r>
    <r>
      <rPr>
        <sz val="11"/>
        <rFont val="Calibri"/>
        <family val="2"/>
        <scheme val="minor"/>
      </rPr>
      <t>lambrán”) y otras especies en las zonas más secas. Se extiende por más de 0,5 hectáreas, con árboles de una altura superior a 2 metros y una cobertura del suelo superior al 10 %; comúnmente distribuido como parches o islas de vegetación relictual restringidos a localidades especiales, en laderas montañosas con pendientes moderadas a fuertes.</t>
    </r>
  </si>
  <si>
    <r>
      <t>Escallonia resinosa</t>
    </r>
    <r>
      <rPr>
        <sz val="11"/>
        <rFont val="Calibri"/>
        <family val="2"/>
        <scheme val="minor"/>
      </rPr>
      <t xml:space="preserve"> (“chachacoma” o “karkac”), </t>
    </r>
    <r>
      <rPr>
        <i/>
        <sz val="11"/>
        <rFont val="Calibri"/>
        <family val="2"/>
        <scheme val="minor"/>
      </rPr>
      <t xml:space="preserve">Escallonia myrtilloides </t>
    </r>
    <r>
      <rPr>
        <sz val="11"/>
        <rFont val="Calibri"/>
        <family val="2"/>
        <scheme val="minor"/>
      </rPr>
      <t xml:space="preserve">(“tasta”), </t>
    </r>
    <r>
      <rPr>
        <i/>
        <sz val="11"/>
        <rFont val="Calibri"/>
        <family val="2"/>
        <scheme val="minor"/>
      </rPr>
      <t xml:space="preserve">Podocarpus glomeratus </t>
    </r>
    <r>
      <rPr>
        <sz val="11"/>
        <rFont val="Calibri"/>
        <family val="2"/>
        <scheme val="minor"/>
      </rPr>
      <t xml:space="preserve">(“intimpa”), </t>
    </r>
    <r>
      <rPr>
        <i/>
        <sz val="11"/>
        <rFont val="Calibri"/>
        <family val="2"/>
        <scheme val="minor"/>
      </rPr>
      <t xml:space="preserve">Myrcianthes oreophila </t>
    </r>
    <r>
      <rPr>
        <sz val="11"/>
        <rFont val="Calibri"/>
        <family val="2"/>
        <scheme val="minor"/>
      </rPr>
      <t xml:space="preserve">(“unka”), </t>
    </r>
    <r>
      <rPr>
        <i/>
        <sz val="11"/>
        <rFont val="Calibri"/>
        <family val="2"/>
        <scheme val="minor"/>
      </rPr>
      <t xml:space="preserve">Kageneckia lanceolata </t>
    </r>
    <r>
      <rPr>
        <sz val="11"/>
        <rFont val="Calibri"/>
        <family val="2"/>
        <scheme val="minor"/>
      </rPr>
      <t xml:space="preserve">(“lloque”), </t>
    </r>
    <r>
      <rPr>
        <i/>
        <sz val="11"/>
        <rFont val="Calibri"/>
        <family val="2"/>
        <scheme val="minor"/>
      </rPr>
      <t>Alnus acuminata (“</t>
    </r>
    <r>
      <rPr>
        <sz val="11"/>
        <rFont val="Calibri"/>
        <family val="2"/>
        <scheme val="minor"/>
      </rPr>
      <t xml:space="preserve">aliso” o </t>
    </r>
    <r>
      <rPr>
        <i/>
        <sz val="11"/>
        <rFont val="Calibri"/>
        <family val="2"/>
        <scheme val="minor"/>
      </rPr>
      <t>“</t>
    </r>
    <r>
      <rPr>
        <sz val="11"/>
        <rFont val="Calibri"/>
        <family val="2"/>
        <scheme val="minor"/>
      </rPr>
      <t>lambrán”).</t>
    </r>
  </si>
  <si>
    <r>
      <t xml:space="preserve">INRENA, 2003, Hostnig y Palomino, 1997, Dirección General de Evaluación, Valoración y Financiamiento del Patrimonio Natural, del Ministerio del Ambiente, 2011, Carretero </t>
    </r>
    <r>
      <rPr>
        <i/>
        <sz val="11"/>
        <rFont val="Calibri"/>
        <family val="2"/>
        <scheme val="minor"/>
      </rPr>
      <t>et al</t>
    </r>
    <r>
      <rPr>
        <sz val="11"/>
        <rFont val="Calibri"/>
        <family val="2"/>
        <scheme val="minor"/>
      </rPr>
      <t xml:space="preserve">., 2002, Piper </t>
    </r>
    <r>
      <rPr>
        <i/>
        <sz val="11"/>
        <rFont val="Calibri"/>
        <family val="2"/>
        <scheme val="minor"/>
      </rPr>
      <t>et al</t>
    </r>
    <r>
      <rPr>
        <sz val="11"/>
        <rFont val="Calibri"/>
        <family val="2"/>
        <scheme val="minor"/>
      </rPr>
      <t>., (sf), Tovar, 2012.</t>
    </r>
  </si>
  <si>
    <r>
      <t xml:space="preserve">Carlos Reynel sugiere que se divida este ecosistema en: Bosque Mesoandino Seco (con “lloque” </t>
    </r>
    <r>
      <rPr>
        <i/>
        <sz val="11"/>
        <rFont val="Calibri"/>
        <family val="2"/>
        <scheme val="minor"/>
      </rPr>
      <t>Kageneckia</t>
    </r>
    <r>
      <rPr>
        <sz val="11"/>
        <rFont val="Calibri"/>
        <family val="2"/>
        <scheme val="minor"/>
      </rPr>
      <t xml:space="preserve"> sp.) y Bosque Mesoandino Húmedo (con “intimpa” </t>
    </r>
    <r>
      <rPr>
        <i/>
        <sz val="11"/>
        <rFont val="Calibri"/>
        <family val="2"/>
        <scheme val="minor"/>
      </rPr>
      <t>Podocarpus</t>
    </r>
    <r>
      <rPr>
        <sz val="11"/>
        <rFont val="Calibri"/>
        <family val="2"/>
        <scheme val="minor"/>
      </rPr>
      <t xml:space="preserve"> sp. y otras).</t>
    </r>
  </si>
  <si>
    <r>
      <t>Eriotheca discolor, E. peruviana</t>
    </r>
    <r>
      <rPr>
        <sz val="11"/>
        <rFont val="Calibri"/>
        <family val="2"/>
        <scheme val="minor"/>
      </rPr>
      <t xml:space="preserve"> y </t>
    </r>
    <r>
      <rPr>
        <i/>
        <sz val="11"/>
        <rFont val="Calibri"/>
        <family val="2"/>
        <scheme val="minor"/>
      </rPr>
      <t xml:space="preserve">E. vargasii </t>
    </r>
    <r>
      <rPr>
        <sz val="11"/>
        <rFont val="Calibri"/>
        <family val="2"/>
        <scheme val="minor"/>
      </rPr>
      <t xml:space="preserve">(“pate” o “pati”), </t>
    </r>
    <r>
      <rPr>
        <i/>
        <sz val="11"/>
        <rFont val="Calibri"/>
        <family val="2"/>
        <scheme val="minor"/>
      </rPr>
      <t xml:space="preserve">Vachellia macracantha </t>
    </r>
    <r>
      <rPr>
        <sz val="11"/>
        <rFont val="Calibri"/>
        <family val="2"/>
        <scheme val="minor"/>
      </rPr>
      <t xml:space="preserve">(“faique” o “huarango”), </t>
    </r>
    <r>
      <rPr>
        <i/>
        <sz val="11"/>
        <rFont val="Calibri"/>
        <family val="2"/>
        <scheme val="minor"/>
      </rPr>
      <t xml:space="preserve">Bougainvillea peruviana </t>
    </r>
    <r>
      <rPr>
        <sz val="11"/>
        <rFont val="Calibri"/>
        <family val="2"/>
        <scheme val="minor"/>
      </rPr>
      <t xml:space="preserve">(“papelillo”), </t>
    </r>
    <r>
      <rPr>
        <i/>
        <sz val="11"/>
        <rFont val="Calibri"/>
        <family val="2"/>
        <scheme val="minor"/>
      </rPr>
      <t xml:space="preserve">Pithecellobium excelsum </t>
    </r>
    <r>
      <rPr>
        <sz val="11"/>
        <rFont val="Calibri"/>
        <family val="2"/>
        <scheme val="minor"/>
      </rPr>
      <t xml:space="preserve">(“chaquiro”), </t>
    </r>
    <r>
      <rPr>
        <i/>
        <sz val="11"/>
        <rFont val="Calibri"/>
        <family val="2"/>
        <scheme val="minor"/>
      </rPr>
      <t xml:space="preserve">Parkinsonia praecox </t>
    </r>
    <r>
      <rPr>
        <sz val="11"/>
        <rFont val="Calibri"/>
        <family val="2"/>
        <scheme val="minor"/>
      </rPr>
      <t xml:space="preserve">(“palo verde”), </t>
    </r>
    <r>
      <rPr>
        <i/>
        <sz val="11"/>
        <rFont val="Calibri"/>
        <family val="2"/>
        <scheme val="minor"/>
      </rPr>
      <t xml:space="preserve">Leucaena trichodes </t>
    </r>
    <r>
      <rPr>
        <sz val="11"/>
        <rFont val="Calibri"/>
        <family val="2"/>
        <scheme val="minor"/>
      </rPr>
      <t xml:space="preserve">(“chapra”), </t>
    </r>
    <r>
      <rPr>
        <i/>
        <sz val="11"/>
        <rFont val="Calibri"/>
        <family val="2"/>
        <scheme val="minor"/>
      </rPr>
      <t xml:space="preserve">Sapindus saponaria </t>
    </r>
    <r>
      <rPr>
        <sz val="11"/>
        <rFont val="Calibri"/>
        <family val="2"/>
        <scheme val="minor"/>
      </rPr>
      <t xml:space="preserve">(“choloque”), </t>
    </r>
    <r>
      <rPr>
        <i/>
        <sz val="11"/>
        <rFont val="Calibri"/>
        <family val="2"/>
        <scheme val="minor"/>
      </rPr>
      <t xml:space="preserve">Colicodendron </t>
    </r>
    <r>
      <rPr>
        <sz val="11"/>
        <rFont val="Calibri"/>
        <family val="2"/>
        <scheme val="minor"/>
      </rPr>
      <t>[=</t>
    </r>
    <r>
      <rPr>
        <i/>
        <sz val="11"/>
        <rFont val="Calibri"/>
        <family val="2"/>
        <scheme val="minor"/>
      </rPr>
      <t>Capparis</t>
    </r>
    <r>
      <rPr>
        <sz val="11"/>
        <rFont val="Calibri"/>
        <family val="2"/>
        <scheme val="minor"/>
      </rPr>
      <t>]</t>
    </r>
    <r>
      <rPr>
        <i/>
        <sz val="11"/>
        <rFont val="Calibri"/>
        <family val="2"/>
        <scheme val="minor"/>
      </rPr>
      <t xml:space="preserve"> scabridum </t>
    </r>
    <r>
      <rPr>
        <sz val="11"/>
        <rFont val="Calibri"/>
        <family val="2"/>
        <scheme val="minor"/>
      </rPr>
      <t xml:space="preserve">(“sapote” o “sapotillo”), </t>
    </r>
    <r>
      <rPr>
        <i/>
        <sz val="11"/>
        <rFont val="Calibri"/>
        <family val="2"/>
        <scheme val="minor"/>
      </rPr>
      <t xml:space="preserve">Melocactus bellavistensis </t>
    </r>
    <r>
      <rPr>
        <sz val="11"/>
        <rFont val="Calibri"/>
        <family val="2"/>
        <scheme val="minor"/>
      </rPr>
      <t xml:space="preserve">(“asiento de suegra”), </t>
    </r>
    <r>
      <rPr>
        <i/>
        <sz val="11"/>
        <rFont val="Calibri"/>
        <family val="2"/>
        <scheme val="minor"/>
      </rPr>
      <t>Armatocereus rauhii, Brownigia altissima, Espostoa lanata</t>
    </r>
    <r>
      <rPr>
        <sz val="11"/>
        <rFont val="Calibri"/>
        <family val="2"/>
        <scheme val="minor"/>
      </rPr>
      <t>).</t>
    </r>
  </si>
  <si>
    <r>
      <t xml:space="preserve">Comunidad Andina, 2009, Marcelo </t>
    </r>
    <r>
      <rPr>
        <i/>
        <sz val="11"/>
        <rFont val="Calibri"/>
        <family val="2"/>
        <scheme val="minor"/>
      </rPr>
      <t>et al</t>
    </r>
    <r>
      <rPr>
        <sz val="11"/>
        <rFont val="Calibri"/>
        <family val="2"/>
        <scheme val="minor"/>
      </rPr>
      <t xml:space="preserve">., 2007 y 2016, Aguirre </t>
    </r>
    <r>
      <rPr>
        <i/>
        <sz val="11"/>
        <rFont val="Calibri"/>
        <family val="2"/>
        <scheme val="minor"/>
      </rPr>
      <t>et al</t>
    </r>
    <r>
      <rPr>
        <sz val="11"/>
        <rFont val="Calibri"/>
        <family val="2"/>
        <scheme val="minor"/>
      </rPr>
      <t xml:space="preserve">., 2006, Carretero </t>
    </r>
    <r>
      <rPr>
        <i/>
        <sz val="11"/>
        <rFont val="Calibri"/>
        <family val="2"/>
        <scheme val="minor"/>
      </rPr>
      <t>et al</t>
    </r>
    <r>
      <rPr>
        <sz val="11"/>
        <rFont val="Calibri"/>
        <family val="2"/>
        <scheme val="minor"/>
      </rPr>
      <t xml:space="preserve">. 2002, Borsdorf </t>
    </r>
    <r>
      <rPr>
        <i/>
        <sz val="11"/>
        <rFont val="Calibri"/>
        <family val="2"/>
        <scheme val="minor"/>
      </rPr>
      <t>et al</t>
    </r>
    <r>
      <rPr>
        <sz val="11"/>
        <rFont val="Calibri"/>
        <family val="2"/>
        <scheme val="minor"/>
      </rPr>
      <t xml:space="preserve">., 2012, MINAM, 2012, Reynel </t>
    </r>
    <r>
      <rPr>
        <i/>
        <sz val="11"/>
        <rFont val="Calibri"/>
        <family val="2"/>
        <scheme val="minor"/>
      </rPr>
      <t>et al</t>
    </r>
    <r>
      <rPr>
        <sz val="11"/>
        <rFont val="Calibri"/>
        <family val="2"/>
        <scheme val="minor"/>
      </rPr>
      <t xml:space="preserve">., 2013, Palacios y Reynel, 2011, Quispe (sf), AMEC, 2011, MINAM y MINAG, 2011, MINAM, 2014, Tovar </t>
    </r>
    <r>
      <rPr>
        <i/>
        <sz val="11"/>
        <rFont val="Calibri"/>
        <family val="2"/>
        <scheme val="minor"/>
      </rPr>
      <t>et al</t>
    </r>
    <r>
      <rPr>
        <sz val="11"/>
        <rFont val="Calibri"/>
        <family val="2"/>
        <scheme val="minor"/>
      </rPr>
      <t>., 2013, Linares–Palomino, 2004 y 2006, Consultores Asociados en Naturaleza y Desarrollo CANDES, 2015.</t>
    </r>
  </si>
  <si>
    <r>
      <t xml:space="preserve">Kageneckia lanceolata </t>
    </r>
    <r>
      <rPr>
        <sz val="11"/>
        <rFont val="Calibri"/>
        <family val="2"/>
        <scheme val="minor"/>
      </rPr>
      <t xml:space="preserve">(“lloque”), </t>
    </r>
    <r>
      <rPr>
        <i/>
        <sz val="11"/>
        <rFont val="Calibri"/>
        <family val="2"/>
        <scheme val="minor"/>
      </rPr>
      <t xml:space="preserve">Mutisia acuminata </t>
    </r>
    <r>
      <rPr>
        <sz val="11"/>
        <rFont val="Calibri"/>
        <family val="2"/>
        <scheme val="minor"/>
      </rPr>
      <t xml:space="preserve">(“chinchircuma”), </t>
    </r>
    <r>
      <rPr>
        <i/>
        <sz val="11"/>
        <rFont val="Calibri"/>
        <family val="2"/>
        <scheme val="minor"/>
      </rPr>
      <t xml:space="preserve">Barnadesia dombeyana </t>
    </r>
    <r>
      <rPr>
        <sz val="11"/>
        <rFont val="Calibri"/>
        <family val="2"/>
        <scheme val="minor"/>
      </rPr>
      <t xml:space="preserve">(“yaulli”), </t>
    </r>
    <r>
      <rPr>
        <i/>
        <sz val="11"/>
        <rFont val="Calibri"/>
        <family val="2"/>
        <scheme val="minor"/>
      </rPr>
      <t xml:space="preserve">Tecoma stans </t>
    </r>
    <r>
      <rPr>
        <sz val="11"/>
        <rFont val="Calibri"/>
        <family val="2"/>
        <scheme val="minor"/>
      </rPr>
      <t xml:space="preserve">(“huaranhuay”), </t>
    </r>
    <r>
      <rPr>
        <i/>
        <sz val="11"/>
        <rFont val="Calibri"/>
        <family val="2"/>
        <scheme val="minor"/>
      </rPr>
      <t xml:space="preserve">Caesalpinia spinosa </t>
    </r>
    <r>
      <rPr>
        <sz val="11"/>
        <rFont val="Calibri"/>
        <family val="2"/>
        <scheme val="minor"/>
      </rPr>
      <t xml:space="preserve">(“tara”), </t>
    </r>
    <r>
      <rPr>
        <i/>
        <sz val="11"/>
        <rFont val="Calibri"/>
        <family val="2"/>
        <scheme val="minor"/>
      </rPr>
      <t xml:space="preserve">Schinus molle </t>
    </r>
    <r>
      <rPr>
        <sz val="11"/>
        <rFont val="Calibri"/>
        <family val="2"/>
        <scheme val="minor"/>
      </rPr>
      <t xml:space="preserve">(“molle”), </t>
    </r>
    <r>
      <rPr>
        <i/>
        <sz val="11"/>
        <rFont val="Calibri"/>
        <family val="2"/>
        <scheme val="minor"/>
      </rPr>
      <t xml:space="preserve">Opuntia subulata </t>
    </r>
    <r>
      <rPr>
        <sz val="11"/>
        <rFont val="Calibri"/>
        <family val="2"/>
        <scheme val="minor"/>
      </rPr>
      <t xml:space="preserve">(“anjokishka”), </t>
    </r>
    <r>
      <rPr>
        <i/>
        <sz val="11"/>
        <rFont val="Calibri"/>
        <family val="2"/>
        <scheme val="minor"/>
      </rPr>
      <t>Pitcairnia</t>
    </r>
    <r>
      <rPr>
        <sz val="11"/>
        <rFont val="Calibri"/>
        <family val="2"/>
        <scheme val="minor"/>
      </rPr>
      <t xml:space="preserve"> spp., </t>
    </r>
    <r>
      <rPr>
        <i/>
        <sz val="11"/>
        <rFont val="Calibri"/>
        <family val="2"/>
        <scheme val="minor"/>
      </rPr>
      <t>Puya</t>
    </r>
    <r>
      <rPr>
        <sz val="11"/>
        <rFont val="Calibri"/>
        <family val="2"/>
        <scheme val="minor"/>
      </rPr>
      <t xml:space="preserve"> spp.</t>
    </r>
  </si>
  <si>
    <r>
      <t xml:space="preserve">INRENA, 2007, Parra </t>
    </r>
    <r>
      <rPr>
        <i/>
        <sz val="11"/>
        <rFont val="Calibri"/>
        <family val="2"/>
        <scheme val="minor"/>
      </rPr>
      <t>et al</t>
    </r>
    <r>
      <rPr>
        <sz val="11"/>
        <rFont val="Calibri"/>
        <family val="2"/>
        <scheme val="minor"/>
      </rPr>
      <t xml:space="preserve">., 2004, Knight Piésold, 2007, Talavera </t>
    </r>
    <r>
      <rPr>
        <i/>
        <sz val="11"/>
        <rFont val="Calibri"/>
        <family val="2"/>
        <scheme val="minor"/>
      </rPr>
      <t>et al</t>
    </r>
    <r>
      <rPr>
        <sz val="11"/>
        <rFont val="Calibri"/>
        <family val="2"/>
        <scheme val="minor"/>
      </rPr>
      <t xml:space="preserve">., 2010, Quispe, 2001, Josse </t>
    </r>
    <r>
      <rPr>
        <i/>
        <sz val="11"/>
        <rFont val="Calibri"/>
        <family val="2"/>
        <scheme val="minor"/>
      </rPr>
      <t>et al</t>
    </r>
    <r>
      <rPr>
        <sz val="11"/>
        <rFont val="Calibri"/>
        <family val="2"/>
        <scheme val="minor"/>
      </rPr>
      <t xml:space="preserve">., 2009, Sarmiento, 2000, Bradt y Jarvis, 2002, Tamayo, 1958, Rangel, 1995, ONERN, 1976, Dirección General de Evaluación, Valoración y Financiamiento del Patrimonio Natural, del Ministerio del Ambiente, 2011, Torres, 2001, Environmental Hygiene &amp; Safety SRL, 2010, MASAL, 2007, Reátegui y Martínez, 2010, NatureServe, 2009, Cuya </t>
    </r>
    <r>
      <rPr>
        <i/>
        <sz val="11"/>
        <rFont val="Calibri"/>
        <family val="2"/>
        <scheme val="minor"/>
      </rPr>
      <t>et al</t>
    </r>
    <r>
      <rPr>
        <sz val="11"/>
        <rFont val="Calibri"/>
        <family val="2"/>
        <scheme val="minor"/>
      </rPr>
      <t xml:space="preserve">., 1992, Martínez, 1985, Parra </t>
    </r>
    <r>
      <rPr>
        <i/>
        <sz val="11"/>
        <rFont val="Calibri"/>
        <family val="2"/>
        <scheme val="minor"/>
      </rPr>
      <t>et al</t>
    </r>
    <r>
      <rPr>
        <sz val="11"/>
        <rFont val="Calibri"/>
        <family val="2"/>
        <scheme val="minor"/>
      </rPr>
      <t xml:space="preserve">., 2004, FAO, 2000, Josse </t>
    </r>
    <r>
      <rPr>
        <i/>
        <sz val="11"/>
        <rFont val="Calibri"/>
        <family val="2"/>
        <scheme val="minor"/>
      </rPr>
      <t>et al</t>
    </r>
    <r>
      <rPr>
        <sz val="11"/>
        <rFont val="Calibri"/>
        <family val="2"/>
        <scheme val="minor"/>
      </rPr>
      <t>., 2007, Murcia y Ochoa, 2012, Weberbauer, 1945, Tovar, 2012.</t>
    </r>
  </si>
  <si>
    <t>·         Región Natural: Andina.</t>
  </si>
  <si>
    <t>·         Bioclima: Superhúmedo.</t>
  </si>
  <si>
    <t>·         Fisiografía: Montaña</t>
  </si>
  <si>
    <t>·         Encima de 3000 m. s. n. m.</t>
  </si>
  <si>
    <t>·         Ecosistema de alta montaña.</t>
  </si>
  <si>
    <t>·       Herbazales de 1 a 1,5 metros de alto entremezclados con arbustos de 1 a 3 metros alto (con individuos emergentes de hasta 4 o 5 metros).</t>
  </si>
  <si>
    <t>·         Cobertura del suelo suele ser superior al 35 %.</t>
  </si>
  <si>
    <t>·       Región Natural: Andina.</t>
  </si>
  <si>
    <t>·       Bioclima: Húmedo/Superhúmedo.</t>
  </si>
  <si>
    <t>·       Fisiografía: Montaña.</t>
  </si>
  <si>
    <t>·       Rango referencial altitudinal: 3800 – 4500 m. s. n. m.</t>
  </si>
  <si>
    <t>·       Ecosistema altoandino.</t>
  </si>
  <si>
    <t>·       Herbazales cuya altura máxima generalmente no supera 1,5 metros.</t>
  </si>
  <si>
    <t>·       Cobertura de suelo suele ser superior al 35 %.</t>
  </si>
  <si>
    <r>
      <t xml:space="preserve">·       Pajonales dominados por gramíneas de los géneros </t>
    </r>
    <r>
      <rPr>
        <i/>
        <sz val="11"/>
        <rFont val="Calibri"/>
        <family val="2"/>
        <scheme val="minor"/>
      </rPr>
      <t>Festuca, Jarava</t>
    </r>
    <r>
      <rPr>
        <sz val="11"/>
        <rFont val="Calibri"/>
        <family val="2"/>
        <scheme val="minor"/>
      </rPr>
      <t xml:space="preserve"> (=</t>
    </r>
    <r>
      <rPr>
        <i/>
        <sz val="11"/>
        <rFont val="Calibri"/>
        <family val="2"/>
        <scheme val="minor"/>
      </rPr>
      <t>Stipa</t>
    </r>
    <r>
      <rPr>
        <sz val="11"/>
        <rFont val="Calibri"/>
        <family val="2"/>
        <scheme val="minor"/>
      </rPr>
      <t xml:space="preserve">), Deyeuxia y Poa, y algunos matorrales (con </t>
    </r>
    <r>
      <rPr>
        <i/>
        <sz val="11"/>
        <rFont val="Calibri"/>
        <family val="2"/>
        <scheme val="minor"/>
      </rPr>
      <t>Baccharis</t>
    </r>
    <r>
      <rPr>
        <sz val="11"/>
        <rFont val="Calibri"/>
        <family val="2"/>
        <scheme val="minor"/>
      </rPr>
      <t xml:space="preserve"> sp. y </t>
    </r>
    <r>
      <rPr>
        <i/>
        <sz val="11"/>
        <rFont val="Calibri"/>
        <family val="2"/>
        <scheme val="minor"/>
      </rPr>
      <t>Berberis</t>
    </r>
    <r>
      <rPr>
        <sz val="11"/>
        <rFont val="Calibri"/>
        <family val="2"/>
        <scheme val="minor"/>
      </rPr>
      <t xml:space="preserve"> sp.).</t>
    </r>
  </si>
  <si>
    <r>
      <t xml:space="preserve">·       Pajonales asociados a bosques densos de </t>
    </r>
    <r>
      <rPr>
        <i/>
        <sz val="11"/>
        <rFont val="Calibri"/>
        <family val="2"/>
        <scheme val="minor"/>
      </rPr>
      <t>Polylepis</t>
    </r>
    <r>
      <rPr>
        <sz val="11"/>
        <rFont val="Calibri"/>
        <family val="2"/>
        <scheme val="minor"/>
      </rPr>
      <t xml:space="preserve"> sp. y arbustales.</t>
    </r>
  </si>
  <si>
    <t>·       Pueden ocupar terrenos planos u ondulados o colinas de pendiente suave a moderada.</t>
  </si>
  <si>
    <t>·       Rango referencial altitudinal: 3300 – 4500 m. s. n. m.</t>
  </si>
  <si>
    <t>·       Ecosistema hidromórfico andino y altoandino.</t>
  </si>
  <si>
    <t>·       Herbazales de 0,1 a 0,5 metro de altura.</t>
  </si>
  <si>
    <t>·      Vegetación densa y compacta siempreverde, de porte almohadillado o en cojín.</t>
  </si>
  <si>
    <r>
      <t xml:space="preserve">·       Suele presentar dominancia de </t>
    </r>
    <r>
      <rPr>
        <i/>
        <sz val="11"/>
        <rFont val="Calibri"/>
        <family val="2"/>
        <scheme val="minor"/>
      </rPr>
      <t>Distichia muscoides</t>
    </r>
    <r>
      <rPr>
        <sz val="11"/>
        <rFont val="Calibri"/>
        <family val="2"/>
        <scheme val="minor"/>
      </rPr>
      <t xml:space="preserve"> “champa” (pero no es concluyente), también </t>
    </r>
    <r>
      <rPr>
        <i/>
        <sz val="11"/>
        <rFont val="Calibri"/>
        <family val="2"/>
        <scheme val="minor"/>
      </rPr>
      <t>Plantago rigida</t>
    </r>
    <r>
      <rPr>
        <sz val="11"/>
        <rFont val="Calibri"/>
        <family val="2"/>
        <scheme val="minor"/>
      </rPr>
      <t xml:space="preserve"> “champa estrella” y otras especies.</t>
    </r>
  </si>
  <si>
    <t>·       Suelos planos o ligeramente inclinados.</t>
  </si>
  <si>
    <t>·       Suelos saturados o con espejo superficial de agua.</t>
  </si>
  <si>
    <t>·       Rango referencial altitudinal: Encima de 3000 m. s. n. m.</t>
  </si>
  <si>
    <t>·       Ecosistema altoandino húmedo.</t>
  </si>
  <si>
    <t>·       Herbazales de 1 a 1,5 metros entremezclados con arbustos de 1 a 3 metros con individuos emergentes de hasta 4 – 4,5 metros.</t>
  </si>
  <si>
    <t>·       Cobertura del suelo superior al 35 %.</t>
  </si>
  <si>
    <t>·       Bioclima: Subhúmedo.</t>
  </si>
  <si>
    <t>·       Rango referencial altitudinal: 2400 – 4500 m. s. n. m.</t>
  </si>
  <si>
    <t>·       Matorral altoandino.</t>
  </si>
  <si>
    <t>·       Matorral o arbustal de 0,3 a 1,5 metros de altura.</t>
  </si>
  <si>
    <t>·       Abierto a semidenso (20 a 40 %).</t>
  </si>
  <si>
    <t>·       Terrenos planos a casi planos y con suelo arenoso.</t>
  </si>
  <si>
    <r>
      <t>·       Áreas extensas dominadas por “tola” (</t>
    </r>
    <r>
      <rPr>
        <i/>
        <sz val="11"/>
        <rFont val="Calibri"/>
        <family val="2"/>
        <scheme val="minor"/>
      </rPr>
      <t>Parastrephia spp</t>
    </r>
    <r>
      <rPr>
        <sz val="11"/>
        <rFont val="Calibri"/>
        <family val="2"/>
        <scheme val="minor"/>
      </rPr>
      <t xml:space="preserve">.), además de </t>
    </r>
    <r>
      <rPr>
        <i/>
        <sz val="11"/>
        <rFont val="Calibri"/>
        <family val="2"/>
        <scheme val="minor"/>
      </rPr>
      <t>Lepidophyllum quadrangulare, Baccharis spp.</t>
    </r>
    <r>
      <rPr>
        <sz val="11"/>
        <rFont val="Calibri"/>
        <family val="2"/>
        <scheme val="minor"/>
      </rPr>
      <t xml:space="preserve"> y otras especies.</t>
    </r>
  </si>
  <si>
    <t>·       Bioclima: Húmedo.</t>
  </si>
  <si>
    <t>·       Rango referencial altitudinal: generalmente 3000 – 5000 m. s. n. m.</t>
  </si>
  <si>
    <t>·       Ecosistema forestal altoandino.</t>
  </si>
  <si>
    <t>·       Arboles con altura mínima: 2 metros.</t>
  </si>
  <si>
    <t>·       Cobertura del suelo superior a 10 %.</t>
  </si>
  <si>
    <t>·       Pendientes medianas–fuertes, quebradas, terrenos rocosos o pedregosos.</t>
  </si>
  <si>
    <t>·       Superficie mínima: Media hectárea.</t>
  </si>
  <si>
    <r>
      <t xml:space="preserve">·       Predominancia de individuos de </t>
    </r>
    <r>
      <rPr>
        <i/>
        <sz val="11"/>
        <rFont val="Calibri"/>
        <family val="2"/>
        <scheme val="minor"/>
      </rPr>
      <t>Polylepis spp</t>
    </r>
    <r>
      <rPr>
        <sz val="11"/>
        <rFont val="Calibri"/>
        <family val="2"/>
        <scheme val="minor"/>
      </rPr>
      <t>.</t>
    </r>
  </si>
  <si>
    <t>·       Rango referencial altitudinal: 1400 – 3000 m. s. n. m.</t>
  </si>
  <si>
    <t>·       Ecosistema forestal húmedo.</t>
  </si>
  <si>
    <t>·       Bosque denso generalmente nublado con altura de dosel de hasta 15 metros, con árboles emergentes de 20 metros.</t>
  </si>
  <si>
    <t>·       Variado complejo de formaciones florísticas.</t>
  </si>
  <si>
    <t>·       Bosques relictos de las vertientes occidentales de los Andes del norte del Perú.</t>
  </si>
  <si>
    <t>·       Rango referencial altitudinal: 2000 – 3500 m. s. n. m.</t>
  </si>
  <si>
    <t>·       Ecosistema forestal andino.</t>
  </si>
  <si>
    <t>·       Árboles de una altura superior a 2 metros.</t>
  </si>
  <si>
    <t>·       Superficie mayor a 0,5 hectáreas Parches vegetación relictuales restringidos a localidades especiales, en laderas montañosas con pendientes moderadas a fuertes.</t>
  </si>
  <si>
    <r>
      <t xml:space="preserve">·       Comunidades puras o mixtas de </t>
    </r>
    <r>
      <rPr>
        <i/>
        <sz val="11"/>
        <rFont val="Calibri"/>
        <family val="2"/>
        <scheme val="minor"/>
      </rPr>
      <t>Escallonia resinosa</t>
    </r>
    <r>
      <rPr>
        <sz val="11"/>
        <rFont val="Calibri"/>
        <family val="2"/>
        <scheme val="minor"/>
      </rPr>
      <t xml:space="preserve"> (“chachacoma” o “karkac”), </t>
    </r>
    <r>
      <rPr>
        <i/>
        <sz val="11"/>
        <rFont val="Calibri"/>
        <family val="2"/>
        <scheme val="minor"/>
      </rPr>
      <t xml:space="preserve">Escallonia myrtilloides </t>
    </r>
    <r>
      <rPr>
        <sz val="11"/>
        <rFont val="Calibri"/>
        <family val="2"/>
        <scheme val="minor"/>
      </rPr>
      <t xml:space="preserve">(“tasta”), </t>
    </r>
    <r>
      <rPr>
        <i/>
        <sz val="11"/>
        <rFont val="Calibri"/>
        <family val="2"/>
        <scheme val="minor"/>
      </rPr>
      <t xml:space="preserve">Podocarpus glomeratus </t>
    </r>
    <r>
      <rPr>
        <sz val="11"/>
        <rFont val="Calibri"/>
        <family val="2"/>
        <scheme val="minor"/>
      </rPr>
      <t xml:space="preserve">(“intimpa”), </t>
    </r>
    <r>
      <rPr>
        <i/>
        <sz val="11"/>
        <rFont val="Calibri"/>
        <family val="2"/>
        <scheme val="minor"/>
      </rPr>
      <t xml:space="preserve">Myrcianthes oreophila </t>
    </r>
    <r>
      <rPr>
        <sz val="11"/>
        <rFont val="Calibri"/>
        <family val="2"/>
        <scheme val="minor"/>
      </rPr>
      <t>(“unka”), otras.</t>
    </r>
  </si>
  <si>
    <t>·       Bioclima: Semiárido.</t>
  </si>
  <si>
    <t>·       Rango referencial altitudinal: 500 – 2500 m. s. n. m.</t>
  </si>
  <si>
    <t>·       Ecosistema forestal de valles interandinos.</t>
  </si>
  <si>
    <t>·       Bosque estacionalmente seco abierto sobre laderas, con individuos de hasta 7 u 8 metros.</t>
  </si>
  <si>
    <t>·       Dominado por comunidades arbóreas deciduas.</t>
  </si>
  <si>
    <t>·       En el estrato inferior especies arbustivas y herbáceas de carácter estacional.</t>
  </si>
  <si>
    <r>
      <t>·       Cactáceas de porte arbóreo son notorias (</t>
    </r>
    <r>
      <rPr>
        <i/>
        <sz val="11"/>
        <rFont val="Calibri"/>
        <family val="2"/>
        <scheme val="minor"/>
      </rPr>
      <t xml:space="preserve">Armatocereus rauhii, Brownigia altissima </t>
    </r>
    <r>
      <rPr>
        <sz val="11"/>
        <rFont val="Calibri"/>
        <family val="2"/>
        <scheme val="minor"/>
      </rPr>
      <t xml:space="preserve">y </t>
    </r>
    <r>
      <rPr>
        <i/>
        <sz val="11"/>
        <rFont val="Calibri"/>
        <family val="2"/>
        <scheme val="minor"/>
      </rPr>
      <t>Espostoa lanata</t>
    </r>
    <r>
      <rPr>
        <sz val="11"/>
        <rFont val="Calibri"/>
        <family val="2"/>
        <scheme val="minor"/>
      </rPr>
      <t>).</t>
    </r>
  </si>
  <si>
    <t>·       Valles interandinos del Marañón–Huancabamba, Pampas, Apurímac, otros.</t>
  </si>
  <si>
    <t>·       Bioclima: Árido/Húmedo.</t>
  </si>
  <si>
    <t>·       Fisiografía: Montaña</t>
  </si>
  <si>
    <t>·       Rango referencial altitudinal: 1500 – 3900 m. s. n. m.</t>
  </si>
  <si>
    <t>·       Ecosistema andino.</t>
  </si>
  <si>
    <t>·       Vegetación leñosa arbustiva no supera 4 metros de altura.</t>
  </si>
  <si>
    <t>·       Cobertura de suelo superior al 10 %.</t>
  </si>
  <si>
    <t>·       Se extiende por más de 0,5 hectáreas.</t>
  </si>
  <si>
    <t>·       Composición y estructura variable (incluyendo cactáceas).</t>
  </si>
  <si>
    <t>·       Incluye árboles de manera dispersa.</t>
  </si>
  <si>
    <t>FLUJO DE COSTOS INCREMENTALES A PRECIOS PRIVADOS</t>
  </si>
  <si>
    <t>FLUJO DE COSTOS INCREMENTALES A PRECIOS SOCIALES</t>
  </si>
  <si>
    <t>NATURALEZA DE INTERVENCIÓN</t>
  </si>
  <si>
    <t>SI LA FICHA TÉCNICA ESTÁNDAR HA SIDO DESARROLLADA POR ADMINISTRACIÓN INDIRECTA (CONSULTORÍA), INDICAR:</t>
  </si>
  <si>
    <t>1.8. ZONAS PRIORIZADAS</t>
  </si>
  <si>
    <t>ZONAS PRIORIZADAS LEGALMENTE RECONOCIDA</t>
  </si>
  <si>
    <r>
      <t>1.1.1. </t>
    </r>
    <r>
      <rPr>
        <sz val="12"/>
        <color rgb="FF000000"/>
        <rFont val="Calibri"/>
        <family val="2"/>
        <scheme val="minor"/>
      </rPr>
      <t xml:space="preserve">BIEN PÚBLICO CON BRECHA IDENTIFICADA Y PRIORIZADA: </t>
    </r>
  </si>
  <si>
    <r>
      <t xml:space="preserve">1.1.2. </t>
    </r>
    <r>
      <rPr>
        <sz val="12"/>
        <color rgb="FF000000"/>
        <rFont val="Calibri"/>
        <family val="2"/>
        <scheme val="minor"/>
      </rPr>
      <t>INDICADOR DE PRODUCTO ASOCIADO A LA BRECHA:</t>
    </r>
  </si>
  <si>
    <t>3.2. ANALISIS TÉCNICO DE LA ALTERNATIVA DE SOLUCIÓN</t>
  </si>
  <si>
    <t xml:space="preserve">3.5.1.RESPONSABLE DE LA OPERACIÓN Y MANTENIMIENTO </t>
  </si>
  <si>
    <t xml:space="preserve">FICHA TÉCNICA DE PROYECTOS DE INVERSIÓN ESTÁNDAR Y/O SIMPLIFICADOS - RECUPERACIÓN DE ECOSISTEMAS ANDINOS </t>
  </si>
  <si>
    <t>IMPACTOS IDENTIFICADOS EN LAS VARIABLES TÉCNICAS</t>
  </si>
  <si>
    <t>MEDIDAS DE MITIGACIÓN DE RIESGO</t>
  </si>
  <si>
    <t>REPORTES HIDROMETEOROLÓGICOS (PRECIPITACIÓN PLUVIAL, TEMPERATURAS MEDIA Y MÁXIMA EN °C) OBTENIDOS DE LAS ESTACIONES ADMINISTRADAS POR SENAMHI, REPORTES DE CARACTERIZACIÓN CLIMÁTICO,  ESCENARIOS DE CAMBIO CLIMÁTICOS DISPONIBLES, ESCENARIOS DE DISPONIBILIDAD HÍDRICA A NIVEL DE CUENCA Y SUB CUENCA DISPONIBLES</t>
  </si>
  <si>
    <t>VALOR ACTUAL DE LOS COSTOS (VAC) S/</t>
  </si>
  <si>
    <t>COSTO POR HECTÁREA (S/ /ha)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</si>
</sst>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_ &quot;S/.&quot;\ * #,##0.00_ ;_ &quot;S/.&quot;\ * \-#,##0.00_ ;_ &quot;S/.&quot;\ * &quot;-&quot;??_ ;_ @_ "/>
    <numFmt numFmtId="165" formatCode="_ * #,##0.00_ ;_ * \-#,##0.00_ ;_ * &quot;-&quot;??_ ;_ @_ "/>
    <numFmt numFmtId="166" formatCode="_-* #,##0\ _€_-;\-* #,##0\ _€_-;_-* &quot;-&quot;??\ _€_-;_-@_-"/>
    <numFmt numFmtId="167" formatCode="0.0\ &quot;HECTAREAS&quot;"/>
    <numFmt numFmtId="168" formatCode="0\ &quot;AÑOS&quot;"/>
    <numFmt numFmtId="169" formatCode="[$S/.-280A]\ #,##0"/>
    <numFmt numFmtId="170" formatCode="_ &quot;S/.&quot;* #,##0.00_ ;_ &quot;S/.&quot;* \-#,##0.00_ ;_ &quot;S/.&quot;* &quot;-&quot;??_ ;_ @_ "/>
    <numFmt numFmtId="171" formatCode="_ &quot;S/.&quot;* #,##0_ ;_ &quot;S/.&quot;* \-#,##0_ ;_ &quot;S/.&quot;* &quot;-&quot;??_ ;_ @_ "/>
    <numFmt numFmtId="172" formatCode="_ &quot;XDR&quot;* #,##0.00_ ;_ &quot;XDR&quot;* \-#,##0.00_ ;_ &quot;XDR&quot;* &quot;-&quot;??_ ;_ @_ "/>
    <numFmt numFmtId="173" formatCode="0.00\ &quot;HECTAREAS&quot;"/>
    <numFmt numFmtId="174" formatCode="&quot;S/.&quot;\ #,##0.00"/>
    <numFmt numFmtId="175" formatCode="&quot;S/.&quot;\ #,##0"/>
    <numFmt numFmtId="176" formatCode="dd/mm/yy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6"/>
      <color indexed="12"/>
      <name val="Arial"/>
      <family val="2"/>
    </font>
    <font>
      <sz val="10"/>
      <name val="Arial"/>
      <family val="2"/>
    </font>
    <font>
      <sz val="12"/>
      <name val="Arial Narrow"/>
      <family val="2"/>
    </font>
    <font>
      <sz val="10"/>
      <name val="Arial"/>
      <family val="2"/>
    </font>
    <font>
      <sz val="12"/>
      <color theme="1"/>
      <name val="Arial"/>
      <family val="2"/>
    </font>
    <font>
      <b/>
      <sz val="12"/>
      <color rgb="FF000000"/>
      <name val="Arial"/>
      <family val="2"/>
    </font>
    <font>
      <b/>
      <sz val="12"/>
      <color theme="1"/>
      <name val="Arial"/>
      <family val="2"/>
    </font>
    <font>
      <b/>
      <sz val="14"/>
      <color theme="1"/>
      <name val="Arial Narrow"/>
      <family val="2"/>
    </font>
    <font>
      <b/>
      <sz val="14"/>
      <name val="Arial Narrow"/>
      <family val="2"/>
    </font>
    <font>
      <sz val="11"/>
      <name val="Calibri"/>
      <family val="2"/>
      <scheme val="minor"/>
    </font>
    <font>
      <sz val="12"/>
      <name val="Calibri"/>
      <family val="2"/>
      <scheme val="minor"/>
    </font>
    <font>
      <sz val="9"/>
      <color indexed="81"/>
      <name val="Tahoma"/>
      <family val="2"/>
    </font>
    <font>
      <b/>
      <sz val="11"/>
      <color theme="0"/>
      <name val="Calibri"/>
      <family val="2"/>
      <scheme val="minor"/>
    </font>
    <font>
      <b/>
      <sz val="14"/>
      <color rgb="FF000000"/>
      <name val="Calibri"/>
      <family val="2"/>
      <scheme val="minor"/>
    </font>
    <font>
      <sz val="14"/>
      <name val="Calibri"/>
      <family val="2"/>
      <scheme val="minor"/>
    </font>
    <font>
      <b/>
      <sz val="14"/>
      <name val="Calibri"/>
      <family val="2"/>
      <scheme val="minor"/>
    </font>
    <font>
      <b/>
      <sz val="14"/>
      <color theme="0"/>
      <name val="Calibri"/>
      <family val="2"/>
      <scheme val="minor"/>
    </font>
    <font>
      <sz val="14"/>
      <color rgb="FF000000"/>
      <name val="Calibri"/>
      <family val="2"/>
      <scheme val="minor"/>
    </font>
    <font>
      <b/>
      <sz val="18"/>
      <color rgb="FF000000"/>
      <name val="Calibri"/>
      <family val="2"/>
      <scheme val="minor"/>
    </font>
    <font>
      <sz val="10"/>
      <name val="Calibri"/>
      <family val="2"/>
      <scheme val="minor"/>
    </font>
    <font>
      <b/>
      <sz val="10"/>
      <color theme="0"/>
      <name val="Calibri"/>
      <family val="2"/>
      <scheme val="minor"/>
    </font>
    <font>
      <b/>
      <sz val="10"/>
      <name val="Calibri"/>
      <family val="2"/>
      <scheme val="minor"/>
    </font>
    <font>
      <b/>
      <sz val="12"/>
      <color theme="0"/>
      <name val="Calibri"/>
      <family val="2"/>
      <scheme val="minor"/>
    </font>
    <font>
      <b/>
      <sz val="12"/>
      <name val="Calibri"/>
      <family val="2"/>
      <scheme val="minor"/>
    </font>
    <font>
      <b/>
      <sz val="12"/>
      <color theme="6" tint="-0.499984740745262"/>
      <name val="Calibri"/>
      <family val="2"/>
      <scheme val="minor"/>
    </font>
    <font>
      <b/>
      <sz val="11"/>
      <name val="Calibri"/>
      <family val="2"/>
      <scheme val="minor"/>
    </font>
    <font>
      <b/>
      <sz val="11"/>
      <color theme="6" tint="-0.499984740745262"/>
      <name val="Calibri"/>
      <family val="2"/>
      <scheme val="minor"/>
    </font>
    <font>
      <sz val="12"/>
      <color theme="6" tint="-0.499984740745262"/>
      <name val="Calibri"/>
      <family val="2"/>
      <scheme val="minor"/>
    </font>
    <font>
      <b/>
      <sz val="12"/>
      <color theme="1"/>
      <name val="Calibri"/>
      <family val="2"/>
      <scheme val="minor"/>
    </font>
    <font>
      <b/>
      <sz val="10"/>
      <color rgb="FF000000"/>
      <name val="Calibri"/>
      <family val="2"/>
      <scheme val="minor"/>
    </font>
    <font>
      <b/>
      <sz val="10"/>
      <color theme="6" tint="-0.499984740745262"/>
      <name val="Calibri"/>
      <family val="2"/>
      <scheme val="minor"/>
    </font>
    <font>
      <sz val="10"/>
      <color rgb="FF000000"/>
      <name val="Calibri"/>
      <family val="2"/>
      <scheme val="minor"/>
    </font>
    <font>
      <sz val="10"/>
      <color theme="6" tint="-0.499984740745262"/>
      <name val="Calibri"/>
      <family val="2"/>
      <scheme val="minor"/>
    </font>
    <font>
      <sz val="10"/>
      <color theme="1"/>
      <name val="Calibri"/>
      <family val="2"/>
      <scheme val="minor"/>
    </font>
    <font>
      <b/>
      <sz val="10"/>
      <color theme="1"/>
      <name val="Calibri"/>
      <family val="2"/>
      <scheme val="minor"/>
    </font>
    <font>
      <b/>
      <sz val="22"/>
      <color rgb="FF000000"/>
      <name val="Calibri"/>
      <family val="2"/>
      <scheme val="minor"/>
    </font>
    <font>
      <b/>
      <sz val="24"/>
      <color rgb="FF000000"/>
      <name val="Calibri"/>
      <family val="2"/>
      <scheme val="minor"/>
    </font>
    <font>
      <b/>
      <sz val="26"/>
      <color rgb="FF000000"/>
      <name val="Calibri"/>
      <family val="2"/>
      <scheme val="minor"/>
    </font>
    <font>
      <b/>
      <sz val="28"/>
      <color rgb="FF000000"/>
      <name val="Calibri"/>
      <family val="2"/>
      <scheme val="minor"/>
    </font>
    <font>
      <sz val="16"/>
      <name val="Calibri"/>
      <family val="2"/>
      <scheme val="minor"/>
    </font>
    <font>
      <b/>
      <sz val="36"/>
      <color rgb="FF000000"/>
      <name val="Calibri"/>
      <family val="2"/>
      <scheme val="minor"/>
    </font>
    <font>
      <b/>
      <sz val="22"/>
      <color theme="0"/>
      <name val="Calibri"/>
      <family val="2"/>
      <scheme val="minor"/>
    </font>
    <font>
      <b/>
      <sz val="25"/>
      <color rgb="FF000000"/>
      <name val="Calibri"/>
      <family val="2"/>
      <scheme val="minor"/>
    </font>
    <font>
      <b/>
      <sz val="15"/>
      <color theme="0"/>
      <name val="Calibri"/>
      <family val="2"/>
      <scheme val="minor"/>
    </font>
    <font>
      <sz val="15"/>
      <name val="Calibri"/>
      <family val="2"/>
      <scheme val="minor"/>
    </font>
    <font>
      <b/>
      <u/>
      <sz val="12"/>
      <color rgb="FFFF0000"/>
      <name val="Calibri"/>
      <family val="2"/>
      <scheme val="minor"/>
    </font>
    <font>
      <b/>
      <u/>
      <sz val="11"/>
      <name val="Calibri"/>
      <family val="2"/>
      <scheme val="minor"/>
    </font>
    <font>
      <sz val="20"/>
      <name val="Arial"/>
      <family val="2"/>
    </font>
    <font>
      <b/>
      <sz val="20"/>
      <color theme="0"/>
      <name val="Arial"/>
      <family val="2"/>
    </font>
    <font>
      <b/>
      <sz val="20"/>
      <name val="Arial"/>
      <family val="2"/>
    </font>
    <font>
      <sz val="20"/>
      <color rgb="FF000000"/>
      <name val="Arial"/>
      <family val="2"/>
    </font>
    <font>
      <u/>
      <sz val="20"/>
      <color indexed="12"/>
      <name val="Arial"/>
      <family val="2"/>
    </font>
    <font>
      <b/>
      <sz val="20"/>
      <color theme="1"/>
      <name val="Arial"/>
      <family val="2"/>
    </font>
    <font>
      <b/>
      <sz val="20"/>
      <color rgb="FF000000"/>
      <name val="Arial"/>
      <family val="2"/>
    </font>
    <font>
      <sz val="20"/>
      <name val="Arial Narrow"/>
      <family val="2"/>
    </font>
    <font>
      <b/>
      <u/>
      <sz val="15"/>
      <name val="Calibri"/>
      <family val="2"/>
      <scheme val="minor"/>
    </font>
    <font>
      <sz val="11"/>
      <name val="Arial Narrow"/>
      <family val="2"/>
    </font>
    <font>
      <b/>
      <sz val="9"/>
      <name val="Calibri"/>
      <family val="2"/>
      <scheme val="minor"/>
    </font>
    <font>
      <sz val="9"/>
      <name val="Calibri"/>
      <family val="2"/>
      <scheme val="minor"/>
    </font>
    <font>
      <b/>
      <sz val="16"/>
      <name val="Calibri"/>
      <family val="2"/>
      <scheme val="minor"/>
    </font>
    <font>
      <b/>
      <sz val="15"/>
      <name val="Calibri"/>
      <family val="2"/>
      <scheme val="minor"/>
    </font>
    <font>
      <b/>
      <sz val="18"/>
      <name val="Calibri"/>
      <family val="2"/>
      <scheme val="minor"/>
    </font>
    <font>
      <sz val="10"/>
      <name val="Arial"/>
      <family val="2"/>
    </font>
    <font>
      <b/>
      <sz val="11"/>
      <color theme="1"/>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name val="Calibri"/>
      <family val="2"/>
      <scheme val="minor"/>
    </font>
    <font>
      <sz val="11"/>
      <color rgb="FF292526"/>
      <name val="Calibri"/>
      <family val="2"/>
      <scheme val="minor"/>
    </font>
    <font>
      <i/>
      <sz val="11"/>
      <color rgb="FF292526"/>
      <name val="Calibri"/>
      <family val="2"/>
      <scheme val="minor"/>
    </font>
    <font>
      <sz val="11"/>
      <color rgb="FF222222"/>
      <name val="Calibri"/>
      <family val="2"/>
      <scheme val="minor"/>
    </font>
    <font>
      <sz val="7"/>
      <color rgb="FF222222"/>
      <name val="Calibri"/>
      <family val="2"/>
      <scheme val="minor"/>
    </font>
    <font>
      <sz val="10"/>
      <color rgb="FF222222"/>
      <name val="Calibri"/>
      <family val="2"/>
      <scheme val="minor"/>
    </font>
    <font>
      <sz val="12"/>
      <color indexed="9"/>
      <name val="Calibri"/>
      <family val="2"/>
      <scheme val="minor"/>
    </font>
    <font>
      <b/>
      <sz val="13"/>
      <color rgb="FF000000"/>
      <name val="Calibri"/>
      <family val="2"/>
      <scheme val="minor"/>
    </font>
    <font>
      <b/>
      <sz val="12"/>
      <color rgb="FF000000"/>
      <name val="Calibri"/>
      <family val="2"/>
      <scheme val="minor"/>
    </font>
    <font>
      <sz val="12"/>
      <color rgb="FFFF0000"/>
      <name val="Calibri"/>
      <family val="2"/>
      <scheme val="minor"/>
    </font>
    <font>
      <b/>
      <sz val="13"/>
      <name val="Calibri"/>
      <family val="2"/>
      <scheme val="minor"/>
    </font>
    <font>
      <b/>
      <sz val="12"/>
      <color theme="6" tint="-0.249977111117893"/>
      <name val="Calibri"/>
      <family val="2"/>
      <scheme val="minor"/>
    </font>
    <font>
      <sz val="12"/>
      <color theme="0"/>
      <name val="Calibri"/>
      <family val="2"/>
      <scheme val="minor"/>
    </font>
    <font>
      <sz val="12"/>
      <color theme="3" tint="0.39997558519241921"/>
      <name val="Calibri"/>
      <family val="2"/>
      <scheme val="minor"/>
    </font>
    <font>
      <sz val="12"/>
      <color rgb="FF0070C0"/>
      <name val="Calibri"/>
      <family val="2"/>
      <scheme val="minor"/>
    </font>
    <font>
      <b/>
      <sz val="12"/>
      <color rgb="FF76933C"/>
      <name val="Calibri"/>
      <family val="2"/>
      <scheme val="minor"/>
    </font>
    <font>
      <sz val="12"/>
      <color rgb="FF76933C"/>
      <name val="Calibri"/>
      <family val="2"/>
      <scheme val="minor"/>
    </font>
    <font>
      <sz val="12"/>
      <color theme="5" tint="-0.499984740745262"/>
      <name val="Calibri"/>
      <family val="2"/>
      <scheme val="minor"/>
    </font>
    <font>
      <b/>
      <sz val="12"/>
      <color indexed="9"/>
      <name val="Calibri"/>
      <family val="2"/>
      <scheme val="minor"/>
    </font>
    <font>
      <b/>
      <sz val="12"/>
      <color rgb="FFFF0000"/>
      <name val="Calibri"/>
      <family val="2"/>
      <scheme val="minor"/>
    </font>
    <font>
      <u/>
      <sz val="12"/>
      <color indexed="12"/>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8"/>
        <bgColor indexed="64"/>
      </patternFill>
    </fill>
    <fill>
      <patternFill patternType="solid">
        <fgColor theme="4" tint="0.79998168889431442"/>
        <bgColor indexed="64"/>
      </patternFill>
    </fill>
    <fill>
      <patternFill patternType="solid">
        <fgColor theme="6"/>
        <bgColor indexed="64"/>
      </patternFill>
    </fill>
    <fill>
      <patternFill patternType="solid">
        <fgColor theme="6" tint="-0.499984740745262"/>
        <bgColor indexed="64"/>
      </patternFill>
    </fill>
    <fill>
      <patternFill patternType="solid">
        <fgColor rgb="FFFFFFFF"/>
        <bgColor indexed="64"/>
      </patternFill>
    </fill>
    <fill>
      <patternFill patternType="solid">
        <fgColor rgb="FF5B9BD5"/>
        <bgColor indexed="64"/>
      </patternFill>
    </fill>
    <fill>
      <patternFill patternType="solid">
        <fgColor rgb="FFDEEAF6"/>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0070C0"/>
        <bgColor indexed="64"/>
      </patternFill>
    </fill>
    <fill>
      <patternFill patternType="solid">
        <fgColor theme="9"/>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rgb="FFCC99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FFFF99"/>
        <bgColor indexed="64"/>
      </patternFill>
    </fill>
  </fills>
  <borders count="1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B4C6E7"/>
      </left>
      <right style="medium">
        <color rgb="FFB4C6E7"/>
      </right>
      <top/>
      <bottom/>
      <diagonal/>
    </border>
    <border>
      <left style="medium">
        <color rgb="FFB4C6E7"/>
      </left>
      <right/>
      <top/>
      <bottom style="medium">
        <color rgb="FFB4C6E7"/>
      </bottom>
      <diagonal/>
    </border>
    <border>
      <left/>
      <right style="medium">
        <color rgb="FFB4C6E7"/>
      </right>
      <top/>
      <bottom style="medium">
        <color rgb="FFB4C6E7"/>
      </bottom>
      <diagonal/>
    </border>
    <border>
      <left style="medium">
        <color rgb="FFB4C6E7"/>
      </left>
      <right style="thin">
        <color indexed="64"/>
      </right>
      <top/>
      <bottom/>
      <diagonal/>
    </border>
    <border>
      <left style="medium">
        <color rgb="FFB4C6E7"/>
      </left>
      <right style="medium">
        <color rgb="FFB4C6E7"/>
      </right>
      <top/>
      <bottom style="medium">
        <color rgb="FFB4C6E7"/>
      </bottom>
      <diagonal/>
    </border>
    <border>
      <left style="medium">
        <color rgb="FFB4C6E7"/>
      </left>
      <right style="thin">
        <color indexed="64"/>
      </right>
      <top/>
      <bottom style="medium">
        <color rgb="FFB4C6E7"/>
      </bottom>
      <diagonal/>
    </border>
    <border>
      <left style="medium">
        <color rgb="FFB4C6E7"/>
      </left>
      <right style="medium">
        <color rgb="FFB4C6E7"/>
      </right>
      <top style="medium">
        <color rgb="FFB4C6E7"/>
      </top>
      <bottom/>
      <diagonal/>
    </border>
    <border>
      <left/>
      <right style="medium">
        <color rgb="FFB4C6E7"/>
      </right>
      <top style="medium">
        <color rgb="FFB4C6E7"/>
      </top>
      <bottom/>
      <diagonal/>
    </border>
    <border>
      <left/>
      <right style="medium">
        <color rgb="FFB4C6E7"/>
      </right>
      <top/>
      <bottom/>
      <diagonal/>
    </border>
    <border>
      <left style="medium">
        <color rgb="FFB4C6E7"/>
      </left>
      <right/>
      <top/>
      <bottom/>
      <diagonal/>
    </border>
    <border>
      <left style="medium">
        <color rgb="FFB4C6E7"/>
      </left>
      <right style="medium">
        <color rgb="FFB4C6E7"/>
      </right>
      <top style="medium">
        <color rgb="FFB4C6E7"/>
      </top>
      <bottom style="thick">
        <color rgb="FF8EAADB"/>
      </bottom>
      <diagonal/>
    </border>
    <border>
      <left/>
      <right style="medium">
        <color rgb="FFB4C6E7"/>
      </right>
      <top/>
      <bottom style="thin">
        <color indexed="64"/>
      </bottom>
      <diagonal/>
    </border>
    <border>
      <left/>
      <right style="medium">
        <color rgb="FFB4C6E7"/>
      </right>
      <top style="thin">
        <color indexed="64"/>
      </top>
      <bottom/>
      <diagonal/>
    </border>
    <border>
      <left style="medium">
        <color rgb="FFB4C6E7"/>
      </left>
      <right style="medium">
        <color rgb="FFB4C6E7"/>
      </right>
      <top/>
      <bottom style="thick">
        <color rgb="FF8EAADB"/>
      </bottom>
      <diagonal/>
    </border>
    <border>
      <left style="medium">
        <color rgb="FFB4C6E7"/>
      </left>
      <right style="medium">
        <color rgb="FFB4C6E7"/>
      </right>
      <top style="thick">
        <color rgb="FF8EAADB"/>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rgb="FF5B9BD5"/>
      </top>
      <bottom style="medium">
        <color rgb="FF5B9BD5"/>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style="medium">
        <color rgb="FFBFBFBF"/>
      </right>
      <top/>
      <bottom/>
      <diagonal/>
    </border>
    <border>
      <left/>
      <right style="medium">
        <color rgb="FFBFBFBF"/>
      </right>
      <top/>
      <bottom style="medium">
        <color rgb="FFBFBFBF"/>
      </bottom>
      <diagonal/>
    </border>
    <border>
      <left style="medium">
        <color rgb="FFBFBFBF"/>
      </left>
      <right style="medium">
        <color rgb="FFBFBFBF"/>
      </right>
      <top style="medium">
        <color rgb="FFBFBFB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rgb="FFB4C6E7"/>
      </left>
      <right style="medium">
        <color rgb="FFB4C6E7"/>
      </right>
      <top style="medium">
        <color rgb="FFB4C6E7"/>
      </top>
      <bottom style="medium">
        <color rgb="FFB4C6E7"/>
      </bottom>
      <diagonal/>
    </border>
    <border>
      <left style="medium">
        <color indexed="64"/>
      </left>
      <right style="medium">
        <color indexed="64"/>
      </right>
      <top style="medium">
        <color indexed="64"/>
      </top>
      <bottom style="medium">
        <color rgb="FF9CC2E5"/>
      </bottom>
      <diagonal/>
    </border>
    <border>
      <left style="medium">
        <color indexed="64"/>
      </left>
      <right style="medium">
        <color indexed="64"/>
      </right>
      <top/>
      <bottom style="medium">
        <color rgb="FF9CC2E5"/>
      </bottom>
      <diagonal/>
    </border>
    <border>
      <left style="medium">
        <color rgb="FF5B9BD5"/>
      </left>
      <right style="medium">
        <color rgb="FF5B9BD5"/>
      </right>
      <top style="medium">
        <color rgb="FF5B9BD5"/>
      </top>
      <bottom style="medium">
        <color rgb="FF5B9BD5"/>
      </bottom>
      <diagonal/>
    </border>
    <border>
      <left style="medium">
        <color theme="1"/>
      </left>
      <right style="medium">
        <color indexed="64"/>
      </right>
      <top style="medium">
        <color theme="1"/>
      </top>
      <bottom style="medium">
        <color theme="1"/>
      </bottom>
      <diagonal/>
    </border>
    <border>
      <left style="medium">
        <color theme="1"/>
      </left>
      <right style="medium">
        <color indexed="64"/>
      </right>
      <top/>
      <bottom style="medium">
        <color theme="1"/>
      </bottom>
      <diagonal/>
    </border>
    <border>
      <left style="medium">
        <color indexed="64"/>
      </left>
      <right/>
      <top/>
      <bottom style="medium">
        <color rgb="FF9CC2E5"/>
      </bottom>
      <diagonal/>
    </border>
    <border>
      <left style="medium">
        <color rgb="FF5B9BD5"/>
      </left>
      <right style="medium">
        <color rgb="FF5B9BD5"/>
      </right>
      <top style="medium">
        <color rgb="FF5B9BD5"/>
      </top>
      <bottom/>
      <diagonal/>
    </border>
    <border>
      <left style="double">
        <color indexed="64"/>
      </left>
      <right style="double">
        <color indexed="64"/>
      </right>
      <top style="double">
        <color indexed="64"/>
      </top>
      <bottom/>
      <diagonal/>
    </border>
    <border>
      <left/>
      <right style="double">
        <color indexed="64"/>
      </right>
      <top style="double">
        <color indexed="64"/>
      </top>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top/>
      <bottom style="double">
        <color indexed="64"/>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top style="double">
        <color auto="1"/>
      </top>
      <bottom/>
      <diagonal/>
    </border>
    <border>
      <left/>
      <right/>
      <top style="double">
        <color auto="1"/>
      </top>
      <bottom/>
      <diagonal/>
    </border>
    <border>
      <left style="double">
        <color auto="1"/>
      </left>
      <right/>
      <top/>
      <bottom style="double">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theme="0" tint="-0.499984740745262"/>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3">
    <xf numFmtId="0" fontId="0" fillId="0" borderId="0"/>
    <xf numFmtId="0" fontId="5" fillId="0" borderId="0" applyNumberFormat="0" applyFill="0" applyBorder="0" applyAlignment="0" applyProtection="0">
      <alignment vertical="top"/>
      <protection locked="0"/>
    </xf>
    <xf numFmtId="43" fontId="6" fillId="0" borderId="0" applyFont="0" applyFill="0" applyBorder="0" applyAlignment="0" applyProtection="0"/>
    <xf numFmtId="0" fontId="3" fillId="0" borderId="0"/>
    <xf numFmtId="0" fontId="2" fillId="0" borderId="0"/>
    <xf numFmtId="9" fontId="8"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alignment vertical="center"/>
    </xf>
    <xf numFmtId="170" fontId="1" fillId="0" borderId="0" applyFont="0" applyFill="0" applyBorder="0" applyAlignment="0" applyProtection="0"/>
    <xf numFmtId="172" fontId="1" fillId="0" borderId="0" applyFont="0" applyFill="0" applyBorder="0" applyAlignment="0" applyProtection="0"/>
    <xf numFmtId="164" fontId="67" fillId="0" borderId="0" applyFont="0" applyFill="0" applyBorder="0" applyAlignment="0" applyProtection="0"/>
  </cellStyleXfs>
  <cellXfs count="1386">
    <xf numFmtId="0" fontId="0" fillId="0" borderId="0" xfId="0"/>
    <xf numFmtId="0" fontId="9" fillId="0" borderId="0" xfId="4" applyFont="1"/>
    <xf numFmtId="0" fontId="10" fillId="0" borderId="20" xfId="4" applyFont="1" applyBorder="1" applyAlignment="1">
      <alignment horizontal="justify" vertical="center" wrapText="1"/>
    </xf>
    <xf numFmtId="0" fontId="10" fillId="0" borderId="20" xfId="4" applyFont="1" applyBorder="1" applyAlignment="1">
      <alignment horizontal="center" vertical="center" wrapText="1"/>
    </xf>
    <xf numFmtId="0" fontId="9" fillId="0" borderId="0" xfId="4" applyFont="1" applyAlignment="1">
      <alignment wrapText="1"/>
    </xf>
    <xf numFmtId="0" fontId="10" fillId="0" borderId="0" xfId="4" applyFont="1" applyBorder="1" applyAlignment="1">
      <alignment horizontal="justify" vertical="center" wrapText="1"/>
    </xf>
    <xf numFmtId="0" fontId="10" fillId="0" borderId="25" xfId="4" applyFont="1" applyFill="1" applyBorder="1" applyAlignment="1">
      <alignment horizontal="justify" vertical="center" wrapText="1"/>
    </xf>
    <xf numFmtId="0" fontId="10" fillId="0" borderId="0" xfId="4" applyFont="1" applyFill="1" applyBorder="1" applyAlignment="1">
      <alignment horizontal="justify" vertical="center" wrapText="1"/>
    </xf>
    <xf numFmtId="0" fontId="10" fillId="0" borderId="26" xfId="4" applyFont="1" applyBorder="1" applyAlignment="1">
      <alignment horizontal="justify" vertical="center" wrapText="1"/>
    </xf>
    <xf numFmtId="0" fontId="10" fillId="0" borderId="16" xfId="4" applyFont="1" applyFill="1" applyBorder="1" applyAlignment="1">
      <alignment horizontal="justify" vertical="center" wrapText="1"/>
    </xf>
    <xf numFmtId="0" fontId="10" fillId="0" borderId="38" xfId="0" applyFont="1" applyBorder="1" applyAlignment="1">
      <alignment horizontal="justify" vertical="center" wrapText="1"/>
    </xf>
    <xf numFmtId="0" fontId="10" fillId="0" borderId="36" xfId="0" applyFont="1" applyBorder="1" applyAlignment="1">
      <alignment horizontal="justify" vertical="center" wrapText="1"/>
    </xf>
    <xf numFmtId="0" fontId="10" fillId="0" borderId="59" xfId="4" applyFont="1" applyBorder="1" applyAlignment="1">
      <alignment horizontal="center" vertical="center" wrapText="1"/>
    </xf>
    <xf numFmtId="0" fontId="10" fillId="0" borderId="16" xfId="4" applyFont="1" applyBorder="1" applyAlignment="1">
      <alignment horizontal="justify" vertical="center" wrapText="1"/>
    </xf>
    <xf numFmtId="0" fontId="7" fillId="0" borderId="8" xfId="0" applyFont="1" applyBorder="1" applyAlignment="1" applyProtection="1">
      <alignment vertical="center"/>
    </xf>
    <xf numFmtId="0" fontId="14" fillId="0" borderId="40" xfId="0" applyFont="1" applyBorder="1" applyAlignment="1">
      <alignment vertical="top" wrapText="1"/>
    </xf>
    <xf numFmtId="0" fontId="19" fillId="3" borderId="0" xfId="8" applyFont="1" applyFill="1" applyAlignment="1">
      <alignment vertical="center"/>
    </xf>
    <xf numFmtId="0" fontId="19" fillId="0" borderId="0" xfId="8" applyFont="1" applyAlignment="1">
      <alignment vertical="center"/>
    </xf>
    <xf numFmtId="0" fontId="18" fillId="0" borderId="0" xfId="8" applyFont="1" applyAlignment="1">
      <alignment vertical="center"/>
    </xf>
    <xf numFmtId="0" fontId="21" fillId="9" borderId="71" xfId="8" applyFont="1" applyFill="1" applyBorder="1" applyAlignment="1">
      <alignment vertical="center" wrapText="1"/>
    </xf>
    <xf numFmtId="0" fontId="21" fillId="9" borderId="71" xfId="8" applyFont="1" applyFill="1" applyBorder="1" applyAlignment="1">
      <alignment horizontal="center" vertical="center" wrapText="1"/>
    </xf>
    <xf numFmtId="0" fontId="18" fillId="13" borderId="71" xfId="8" applyFont="1" applyFill="1" applyBorder="1" applyAlignment="1">
      <alignment horizontal="center" vertical="center"/>
    </xf>
    <xf numFmtId="0" fontId="22" fillId="13" borderId="71" xfId="8" applyFont="1" applyFill="1" applyBorder="1" applyAlignment="1">
      <alignment horizontal="center" vertical="center"/>
    </xf>
    <xf numFmtId="9" fontId="22" fillId="13" borderId="71" xfId="8" applyNumberFormat="1" applyFont="1" applyFill="1" applyBorder="1" applyAlignment="1">
      <alignment horizontal="center" vertical="center" wrapText="1"/>
    </xf>
    <xf numFmtId="0" fontId="22" fillId="13" borderId="71" xfId="8" applyFont="1" applyFill="1" applyBorder="1" applyAlignment="1">
      <alignment horizontal="center" vertical="center" wrapText="1"/>
    </xf>
    <xf numFmtId="0" fontId="18" fillId="0" borderId="71" xfId="8" applyFont="1" applyBorder="1" applyAlignment="1">
      <alignment horizontal="center" vertical="center"/>
    </xf>
    <xf numFmtId="0" fontId="22" fillId="0" borderId="71" xfId="8" applyFont="1" applyBorder="1" applyAlignment="1">
      <alignment horizontal="center" vertical="center"/>
    </xf>
    <xf numFmtId="9" fontId="22" fillId="0" borderId="71" xfId="8" applyNumberFormat="1" applyFont="1" applyBorder="1" applyAlignment="1">
      <alignment horizontal="center" vertical="center" wrapText="1"/>
    </xf>
    <xf numFmtId="0" fontId="22" fillId="0" borderId="71" xfId="8" applyFont="1" applyBorder="1" applyAlignment="1">
      <alignment horizontal="center" vertical="center" wrapText="1"/>
    </xf>
    <xf numFmtId="0" fontId="24" fillId="3" borderId="0" xfId="8" applyFont="1" applyFill="1"/>
    <xf numFmtId="0" fontId="24" fillId="0" borderId="0" xfId="8" applyFont="1"/>
    <xf numFmtId="0" fontId="23" fillId="3" borderId="0" xfId="8" applyFont="1" applyFill="1" applyAlignment="1">
      <alignment horizontal="center" vertical="center"/>
    </xf>
    <xf numFmtId="0" fontId="24" fillId="0" borderId="0" xfId="0" applyFont="1"/>
    <xf numFmtId="0" fontId="24" fillId="3" borderId="0" xfId="0" applyFont="1" applyFill="1"/>
    <xf numFmtId="0" fontId="24" fillId="0" borderId="0" xfId="0" applyFont="1" applyAlignment="1">
      <alignment vertical="center"/>
    </xf>
    <xf numFmtId="0" fontId="24" fillId="3" borderId="0" xfId="0" applyFont="1" applyFill="1" applyAlignment="1">
      <alignment vertical="center"/>
    </xf>
    <xf numFmtId="0" fontId="15" fillId="0" borderId="0" xfId="0" applyFont="1"/>
    <xf numFmtId="0" fontId="28" fillId="0" borderId="76" xfId="0" applyFont="1" applyBorder="1" applyAlignment="1">
      <alignment vertical="center" wrapText="1"/>
    </xf>
    <xf numFmtId="0" fontId="14" fillId="0" borderId="0" xfId="0" applyFont="1" applyAlignment="1" applyProtection="1">
      <alignment vertical="center"/>
      <protection locked="0"/>
    </xf>
    <xf numFmtId="0" fontId="30" fillId="0" borderId="0" xfId="0" applyFont="1" applyAlignment="1" applyProtection="1">
      <alignment vertical="center"/>
      <protection locked="0"/>
    </xf>
    <xf numFmtId="0" fontId="24" fillId="0" borderId="0" xfId="0" applyFont="1" applyProtection="1">
      <protection locked="0"/>
    </xf>
    <xf numFmtId="0" fontId="15" fillId="4" borderId="8" xfId="0" applyFont="1" applyFill="1" applyBorder="1" applyAlignment="1" applyProtection="1">
      <alignment vertical="center"/>
      <protection locked="0"/>
    </xf>
    <xf numFmtId="0" fontId="32" fillId="4" borderId="8" xfId="0" applyFont="1" applyFill="1" applyBorder="1" applyAlignment="1" applyProtection="1">
      <alignment vertical="center" wrapText="1"/>
      <protection locked="0"/>
    </xf>
    <xf numFmtId="0" fontId="32" fillId="4" borderId="8" xfId="0" applyFont="1" applyFill="1" applyBorder="1" applyAlignment="1" applyProtection="1">
      <alignment horizontal="center" vertical="center"/>
      <protection locked="0"/>
    </xf>
    <xf numFmtId="0" fontId="32" fillId="4" borderId="8" xfId="0" applyFont="1" applyFill="1" applyBorder="1" applyAlignment="1" applyProtection="1">
      <alignment vertical="center"/>
      <protection locked="0"/>
    </xf>
    <xf numFmtId="3" fontId="32" fillId="4" borderId="8" xfId="0" applyNumberFormat="1"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protection locked="0"/>
    </xf>
    <xf numFmtId="175" fontId="15" fillId="0" borderId="8" xfId="0" applyNumberFormat="1" applyFont="1" applyBorder="1" applyAlignment="1" applyProtection="1">
      <alignment vertical="center"/>
    </xf>
    <xf numFmtId="0" fontId="29" fillId="4" borderId="8" xfId="0" applyFont="1" applyFill="1" applyBorder="1" applyAlignment="1" applyProtection="1">
      <alignment vertical="center" wrapText="1"/>
      <protection locked="0"/>
    </xf>
    <xf numFmtId="0" fontId="15" fillId="0" borderId="8" xfId="0" applyFont="1" applyBorder="1" applyAlignment="1" applyProtection="1">
      <alignment vertical="center"/>
    </xf>
    <xf numFmtId="0" fontId="35" fillId="0" borderId="8" xfId="0" applyFont="1" applyFill="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0" fontId="37" fillId="4" borderId="8" xfId="0" applyFont="1" applyFill="1" applyBorder="1" applyAlignment="1" applyProtection="1">
      <alignment vertical="center" wrapText="1"/>
      <protection locked="0"/>
    </xf>
    <xf numFmtId="0" fontId="36" fillId="4" borderId="8" xfId="0" applyFont="1" applyFill="1" applyBorder="1" applyAlignment="1" applyProtection="1">
      <alignment horizontal="center" vertical="center" wrapText="1"/>
      <protection locked="0"/>
    </xf>
    <xf numFmtId="0" fontId="35" fillId="0" borderId="8" xfId="0" applyFont="1" applyBorder="1" applyAlignment="1" applyProtection="1">
      <alignment vertical="center" wrapText="1"/>
      <protection locked="0"/>
    </xf>
    <xf numFmtId="0" fontId="35" fillId="4" borderId="8" xfId="0" applyFont="1" applyFill="1" applyBorder="1" applyAlignment="1" applyProtection="1">
      <alignment vertical="center" wrapText="1"/>
      <protection locked="0"/>
    </xf>
    <xf numFmtId="0" fontId="35" fillId="0" borderId="8" xfId="0" applyFont="1" applyFill="1" applyBorder="1" applyAlignment="1" applyProtection="1">
      <alignment horizontal="left" vertical="center" wrapText="1"/>
    </xf>
    <xf numFmtId="0" fontId="35" fillId="0" borderId="8" xfId="0" applyFont="1" applyBorder="1" applyAlignment="1" applyProtection="1">
      <alignment vertical="center" wrapText="1"/>
    </xf>
    <xf numFmtId="0" fontId="25" fillId="17" borderId="0" xfId="0" applyFont="1" applyFill="1" applyProtection="1">
      <protection locked="0"/>
    </xf>
    <xf numFmtId="0" fontId="38" fillId="0" borderId="0" xfId="0" applyFont="1" applyProtection="1">
      <protection locked="0"/>
    </xf>
    <xf numFmtId="0" fontId="24" fillId="3" borderId="0" xfId="0" applyFont="1" applyFill="1" applyAlignment="1">
      <alignment horizontal="center" vertical="center" wrapText="1"/>
    </xf>
    <xf numFmtId="0" fontId="24" fillId="0" borderId="0" xfId="0" applyFont="1" applyAlignment="1">
      <alignment horizontal="center" wrapText="1"/>
    </xf>
    <xf numFmtId="0" fontId="14" fillId="0" borderId="0" xfId="0" applyFont="1" applyAlignment="1" applyProtection="1">
      <alignment horizontal="center" vertical="center"/>
      <protection locked="0"/>
    </xf>
    <xf numFmtId="166" fontId="30" fillId="0" borderId="8" xfId="0" applyNumberFormat="1" applyFont="1" applyBorder="1" applyAlignment="1" applyProtection="1">
      <alignment horizontal="center" vertical="center"/>
    </xf>
    <xf numFmtId="0" fontId="14" fillId="0" borderId="0" xfId="0" applyFont="1" applyAlignment="1" applyProtection="1">
      <alignment vertical="center" wrapText="1"/>
      <protection locked="0"/>
    </xf>
    <xf numFmtId="166" fontId="30" fillId="0" borderId="98" xfId="0" applyNumberFormat="1" applyFont="1" applyBorder="1" applyAlignment="1" applyProtection="1">
      <alignment horizontal="center" vertical="center"/>
    </xf>
    <xf numFmtId="0" fontId="24" fillId="0" borderId="0" xfId="0" applyFont="1" applyAlignment="1" applyProtection="1">
      <alignment wrapText="1"/>
      <protection locked="0"/>
    </xf>
    <xf numFmtId="175" fontId="15" fillId="0" borderId="8" xfId="0" applyNumberFormat="1" applyFont="1" applyBorder="1" applyAlignment="1" applyProtection="1">
      <alignment vertical="center" wrapText="1"/>
    </xf>
    <xf numFmtId="175" fontId="28" fillId="0" borderId="8" xfId="0" applyNumberFormat="1" applyFont="1" applyBorder="1" applyAlignment="1" applyProtection="1">
      <alignment horizontal="center" vertical="center" wrapText="1"/>
    </xf>
    <xf numFmtId="0" fontId="15" fillId="0" borderId="8" xfId="0" applyFont="1" applyBorder="1" applyAlignment="1" applyProtection="1">
      <alignment vertical="center" wrapText="1"/>
    </xf>
    <xf numFmtId="0" fontId="52" fillId="3" borderId="0" xfId="0" applyFont="1" applyFill="1" applyAlignment="1">
      <alignment vertical="center"/>
    </xf>
    <xf numFmtId="0" fontId="52" fillId="0" borderId="0" xfId="0" applyFont="1" applyAlignment="1">
      <alignment vertical="center"/>
    </xf>
    <xf numFmtId="0" fontId="53" fillId="6" borderId="0" xfId="0" applyFont="1" applyFill="1" applyAlignment="1">
      <alignment vertical="center"/>
    </xf>
    <xf numFmtId="0" fontId="54" fillId="3" borderId="0" xfId="0" applyFont="1" applyFill="1" applyAlignment="1">
      <alignment vertical="center"/>
    </xf>
    <xf numFmtId="0" fontId="55" fillId="3" borderId="0" xfId="0" applyFont="1" applyFill="1" applyAlignment="1">
      <alignment horizontal="left" vertical="center"/>
    </xf>
    <xf numFmtId="0" fontId="55" fillId="3" borderId="0" xfId="0" applyFont="1" applyFill="1" applyAlignment="1">
      <alignment vertical="center"/>
    </xf>
    <xf numFmtId="0" fontId="54" fillId="3" borderId="0" xfId="0" applyFont="1" applyFill="1" applyAlignment="1">
      <alignment horizontal="left" vertical="center"/>
    </xf>
    <xf numFmtId="0" fontId="52" fillId="3" borderId="0" xfId="0" applyFont="1" applyFill="1" applyAlignment="1">
      <alignment horizontal="left" vertical="center"/>
    </xf>
    <xf numFmtId="0" fontId="52" fillId="3" borderId="0" xfId="0" applyFont="1" applyFill="1" applyAlignment="1">
      <alignment horizontal="left" vertical="center" wrapText="1"/>
    </xf>
    <xf numFmtId="0" fontId="54" fillId="0" borderId="0" xfId="0" applyFont="1" applyAlignment="1">
      <alignment horizontal="left" vertical="center"/>
    </xf>
    <xf numFmtId="0" fontId="52" fillId="0" borderId="0" xfId="0" applyFont="1" applyAlignment="1">
      <alignment horizontal="left" vertical="center"/>
    </xf>
    <xf numFmtId="0" fontId="55" fillId="0" borderId="0" xfId="0" applyFont="1" applyAlignment="1">
      <alignment horizontal="justify" vertical="center"/>
    </xf>
    <xf numFmtId="0" fontId="55" fillId="0" borderId="0" xfId="0" applyFont="1" applyAlignment="1">
      <alignment horizontal="left" vertical="center"/>
    </xf>
    <xf numFmtId="0" fontId="54" fillId="0" borderId="0" xfId="0" applyFont="1" applyAlignment="1">
      <alignment vertical="center"/>
    </xf>
    <xf numFmtId="0" fontId="54" fillId="4" borderId="0" xfId="0" applyFont="1" applyFill="1" applyAlignment="1">
      <alignment horizontal="center" vertical="center" wrapText="1"/>
    </xf>
    <xf numFmtId="0" fontId="52" fillId="0" borderId="0" xfId="0" applyFont="1" applyAlignment="1">
      <alignment horizontal="center" vertical="center" wrapText="1"/>
    </xf>
    <xf numFmtId="0" fontId="54" fillId="7" borderId="0" xfId="0" applyFont="1" applyFill="1" applyBorder="1" applyAlignment="1">
      <alignment horizontal="center" vertical="center" wrapText="1"/>
    </xf>
    <xf numFmtId="0" fontId="52" fillId="0" borderId="0" xfId="0" applyFont="1" applyAlignment="1">
      <alignment vertical="center" wrapText="1"/>
    </xf>
    <xf numFmtId="0" fontId="54" fillId="7" borderId="8" xfId="0" applyFont="1" applyFill="1" applyBorder="1" applyAlignment="1">
      <alignment horizontal="center" vertical="center" wrapText="1"/>
    </xf>
    <xf numFmtId="0" fontId="52" fillId="0" borderId="35" xfId="0" applyFont="1" applyBorder="1" applyAlignment="1">
      <alignment vertical="center" wrapText="1"/>
    </xf>
    <xf numFmtId="0" fontId="52" fillId="0" borderId="34" xfId="0" applyFont="1" applyBorder="1" applyAlignment="1">
      <alignment vertical="center" wrapText="1"/>
    </xf>
    <xf numFmtId="0" fontId="52" fillId="0" borderId="0" xfId="0" applyFont="1" applyBorder="1" applyAlignment="1">
      <alignment vertical="center" wrapText="1"/>
    </xf>
    <xf numFmtId="0" fontId="52" fillId="0" borderId="36" xfId="0" applyFont="1" applyBorder="1" applyAlignment="1">
      <alignment vertical="center" wrapText="1"/>
    </xf>
    <xf numFmtId="0" fontId="52" fillId="3" borderId="33" xfId="0" applyFont="1" applyFill="1" applyBorder="1" applyAlignment="1">
      <alignment horizontal="justify" vertical="center" wrapText="1"/>
    </xf>
    <xf numFmtId="0" fontId="52" fillId="3" borderId="0" xfId="0" applyFont="1" applyFill="1" applyBorder="1" applyAlignment="1">
      <alignment horizontal="justify" vertical="center" wrapText="1"/>
    </xf>
    <xf numFmtId="0" fontId="52" fillId="3" borderId="33" xfId="0" applyFont="1" applyFill="1" applyBorder="1" applyAlignment="1">
      <alignment vertical="center" wrapText="1"/>
    </xf>
    <xf numFmtId="0" fontId="56" fillId="0" borderId="0" xfId="1" applyFont="1" applyAlignment="1" applyProtection="1">
      <alignment vertical="center"/>
    </xf>
    <xf numFmtId="0" fontId="57" fillId="7" borderId="0" xfId="0" applyFont="1" applyFill="1" applyAlignment="1">
      <alignment horizontal="center" vertical="center"/>
    </xf>
    <xf numFmtId="0" fontId="52" fillId="3" borderId="38" xfId="0" applyFont="1" applyFill="1" applyBorder="1" applyAlignment="1">
      <alignment horizontal="justify" vertical="center" wrapText="1"/>
    </xf>
    <xf numFmtId="0" fontId="52" fillId="0" borderId="38" xfId="0" applyFont="1" applyBorder="1" applyAlignment="1">
      <alignment vertical="center" wrapText="1"/>
    </xf>
    <xf numFmtId="0" fontId="52" fillId="3" borderId="36" xfId="0" applyFont="1" applyFill="1" applyBorder="1" applyAlignment="1">
      <alignment horizontal="justify" vertical="center" wrapText="1"/>
    </xf>
    <xf numFmtId="0" fontId="58" fillId="18" borderId="62" xfId="0" applyFont="1" applyFill="1" applyBorder="1" applyAlignment="1">
      <alignment horizontal="justify" vertical="center" wrapText="1"/>
    </xf>
    <xf numFmtId="0" fontId="58" fillId="18" borderId="66" xfId="0" applyFont="1" applyFill="1" applyBorder="1" applyAlignment="1">
      <alignment horizontal="justify" vertical="center" wrapText="1"/>
    </xf>
    <xf numFmtId="0" fontId="58" fillId="11" borderId="42" xfId="0" applyFont="1" applyFill="1" applyBorder="1" applyAlignment="1">
      <alignment horizontal="justify" vertical="center" wrapText="1"/>
    </xf>
    <xf numFmtId="0" fontId="58" fillId="12" borderId="64" xfId="0" applyFont="1" applyFill="1" applyBorder="1" applyAlignment="1">
      <alignment vertical="center" wrapText="1"/>
    </xf>
    <xf numFmtId="0" fontId="55" fillId="7" borderId="65" xfId="0" applyFont="1" applyFill="1" applyBorder="1" applyAlignment="1">
      <alignment horizontal="left" vertical="center" wrapText="1"/>
    </xf>
    <xf numFmtId="0" fontId="55" fillId="7" borderId="37" xfId="0" applyFont="1" applyFill="1" applyBorder="1" applyAlignment="1">
      <alignment horizontal="left" vertical="center" wrapText="1"/>
    </xf>
    <xf numFmtId="0" fontId="59" fillId="0" borderId="0" xfId="0" applyFont="1" applyAlignment="1" applyProtection="1">
      <alignment vertical="center"/>
      <protection locked="0"/>
    </xf>
    <xf numFmtId="0" fontId="55" fillId="7" borderId="56" xfId="0" applyFont="1" applyFill="1" applyBorder="1" applyAlignment="1">
      <alignment horizontal="left" vertical="center" wrapText="1"/>
    </xf>
    <xf numFmtId="0" fontId="58" fillId="3" borderId="63" xfId="0" applyFont="1" applyFill="1" applyBorder="1" applyAlignment="1">
      <alignment vertical="center" wrapText="1"/>
    </xf>
    <xf numFmtId="0" fontId="55" fillId="3" borderId="60" xfId="0" applyFont="1" applyFill="1" applyBorder="1" applyAlignment="1">
      <alignment horizontal="left" vertical="center" wrapText="1"/>
    </xf>
    <xf numFmtId="0" fontId="55" fillId="3" borderId="37" xfId="0" applyFont="1" applyFill="1" applyBorder="1" applyAlignment="1">
      <alignment horizontal="left" vertical="center" wrapText="1"/>
    </xf>
    <xf numFmtId="0" fontId="55" fillId="3" borderId="61"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36" xfId="0" applyFont="1" applyFill="1" applyBorder="1" applyAlignment="1">
      <alignment horizontal="left" vertical="center" wrapText="1"/>
    </xf>
    <xf numFmtId="0" fontId="58" fillId="12" borderId="63" xfId="0" applyFont="1" applyFill="1" applyBorder="1" applyAlignment="1">
      <alignment horizontal="justify" vertical="center" wrapText="1"/>
    </xf>
    <xf numFmtId="0" fontId="55" fillId="3" borderId="35" xfId="0" applyFont="1" applyFill="1" applyBorder="1" applyAlignment="1">
      <alignment horizontal="left" vertical="center" wrapText="1"/>
    </xf>
    <xf numFmtId="0" fontId="55" fillId="3" borderId="56" xfId="0" applyFont="1" applyFill="1" applyBorder="1" applyAlignment="1">
      <alignment horizontal="left" vertical="center" wrapText="1"/>
    </xf>
    <xf numFmtId="0" fontId="55" fillId="7" borderId="34" xfId="0" applyFont="1" applyFill="1" applyBorder="1" applyAlignment="1">
      <alignment horizontal="left" vertical="center" wrapText="1"/>
    </xf>
    <xf numFmtId="0" fontId="55" fillId="7" borderId="35" xfId="0" applyFont="1" applyFill="1" applyBorder="1" applyAlignment="1">
      <alignment horizontal="left" vertical="center" wrapText="1"/>
    </xf>
    <xf numFmtId="0" fontId="55" fillId="7" borderId="36" xfId="0" applyFont="1" applyFill="1" applyBorder="1" applyAlignment="1">
      <alignment horizontal="left" vertical="center" wrapText="1"/>
    </xf>
    <xf numFmtId="0" fontId="58" fillId="11" borderId="0" xfId="0" applyFont="1" applyFill="1" applyBorder="1" applyAlignment="1">
      <alignment horizontal="justify" vertical="center" wrapText="1"/>
    </xf>
    <xf numFmtId="0" fontId="58" fillId="0" borderId="63" xfId="0" applyFont="1" applyBorder="1" applyAlignment="1">
      <alignment vertical="center" wrapText="1"/>
    </xf>
    <xf numFmtId="0" fontId="58" fillId="7" borderId="63" xfId="0" applyFont="1" applyFill="1" applyBorder="1" applyAlignment="1">
      <alignment vertical="center" wrapText="1"/>
    </xf>
    <xf numFmtId="0" fontId="55" fillId="0" borderId="0" xfId="0" applyFont="1" applyBorder="1" applyAlignment="1">
      <alignment horizontal="justify" vertical="center" wrapText="1"/>
    </xf>
    <xf numFmtId="0" fontId="52" fillId="0" borderId="49" xfId="0" applyFont="1" applyBorder="1" applyAlignment="1">
      <alignment vertical="center"/>
    </xf>
    <xf numFmtId="0" fontId="55" fillId="0" borderId="50" xfId="0" applyFont="1" applyBorder="1" applyAlignment="1">
      <alignment horizontal="justify" vertical="center" wrapText="1"/>
    </xf>
    <xf numFmtId="0" fontId="55" fillId="0" borderId="51" xfId="0" applyFont="1" applyBorder="1" applyAlignment="1">
      <alignment horizontal="justify" vertical="center" wrapText="1"/>
    </xf>
    <xf numFmtId="0" fontId="52" fillId="0" borderId="49" xfId="0" applyFont="1" applyBorder="1" applyAlignment="1">
      <alignment vertical="center" wrapText="1"/>
    </xf>
    <xf numFmtId="0" fontId="52" fillId="0" borderId="50" xfId="0" applyFont="1" applyBorder="1" applyAlignment="1">
      <alignment vertical="center" wrapText="1"/>
    </xf>
    <xf numFmtId="0" fontId="52" fillId="0" borderId="51" xfId="0" applyFont="1" applyBorder="1" applyAlignment="1">
      <alignment vertical="center" wrapText="1"/>
    </xf>
    <xf numFmtId="0" fontId="54" fillId="18" borderId="66" xfId="0" applyFont="1" applyFill="1" applyBorder="1" applyAlignment="1">
      <alignment vertical="center"/>
    </xf>
    <xf numFmtId="0" fontId="55" fillId="3" borderId="0" xfId="0" applyFont="1" applyFill="1" applyBorder="1" applyAlignment="1">
      <alignment horizontal="left" vertical="center" wrapText="1"/>
    </xf>
    <xf numFmtId="0" fontId="52" fillId="7" borderId="35" xfId="0" applyFont="1" applyFill="1" applyBorder="1" applyAlignment="1">
      <alignment vertical="center" wrapText="1"/>
    </xf>
    <xf numFmtId="0" fontId="52" fillId="0" borderId="39" xfId="0" applyFont="1" applyBorder="1" applyAlignment="1">
      <alignment vertical="center" wrapText="1"/>
    </xf>
    <xf numFmtId="0" fontId="52" fillId="7" borderId="38" xfId="0" applyFont="1" applyFill="1" applyBorder="1" applyAlignment="1">
      <alignment vertical="center" wrapText="1"/>
    </xf>
    <xf numFmtId="0" fontId="52" fillId="7" borderId="55" xfId="0" applyFont="1" applyFill="1" applyBorder="1" applyAlignment="1">
      <alignment vertical="center" wrapText="1"/>
    </xf>
    <xf numFmtId="0" fontId="52" fillId="7" borderId="39" xfId="0" applyFont="1" applyFill="1" applyBorder="1" applyAlignment="1">
      <alignment vertical="center" wrapText="1"/>
    </xf>
    <xf numFmtId="0" fontId="52" fillId="3" borderId="38" xfId="0" applyFont="1" applyFill="1" applyBorder="1" applyAlignment="1">
      <alignment vertical="center" wrapText="1"/>
    </xf>
    <xf numFmtId="0" fontId="52" fillId="7" borderId="49" xfId="0" applyFont="1" applyFill="1" applyBorder="1" applyAlignment="1">
      <alignment vertical="center" wrapText="1"/>
    </xf>
    <xf numFmtId="0" fontId="52" fillId="7" borderId="85" xfId="0" applyFont="1" applyFill="1" applyBorder="1" applyAlignment="1">
      <alignment vertical="center" wrapText="1"/>
    </xf>
    <xf numFmtId="0" fontId="52" fillId="0" borderId="40" xfId="0" applyFont="1" applyBorder="1" applyAlignment="1">
      <alignment vertical="center" wrapText="1"/>
    </xf>
    <xf numFmtId="0" fontId="52" fillId="7" borderId="34" xfId="0" applyFont="1" applyFill="1" applyBorder="1" applyAlignment="1">
      <alignment vertical="center" wrapText="1"/>
    </xf>
    <xf numFmtId="0" fontId="52" fillId="7" borderId="0" xfId="0" applyFont="1" applyFill="1" applyBorder="1" applyAlignment="1">
      <alignment vertical="center" wrapText="1"/>
    </xf>
    <xf numFmtId="0" fontId="52" fillId="7" borderId="37" xfId="0" applyFont="1" applyFill="1" applyBorder="1" applyAlignment="1">
      <alignment vertical="center" wrapText="1"/>
    </xf>
    <xf numFmtId="0" fontId="52" fillId="7" borderId="40" xfId="0" applyFont="1" applyFill="1" applyBorder="1" applyAlignment="1">
      <alignment vertical="center" wrapText="1"/>
    </xf>
    <xf numFmtId="0" fontId="52" fillId="3" borderId="0" xfId="0" applyFont="1" applyFill="1" applyBorder="1" applyAlignment="1">
      <alignment vertical="center" wrapText="1"/>
    </xf>
    <xf numFmtId="0" fontId="52" fillId="7" borderId="86" xfId="0" applyFont="1" applyFill="1" applyBorder="1" applyAlignment="1">
      <alignment vertical="center" wrapText="1"/>
    </xf>
    <xf numFmtId="0" fontId="52" fillId="0" borderId="41" xfId="0" applyFont="1" applyBorder="1" applyAlignment="1">
      <alignment vertical="center" wrapText="1"/>
    </xf>
    <xf numFmtId="0" fontId="52" fillId="7" borderId="41" xfId="0" applyFont="1" applyFill="1" applyBorder="1" applyAlignment="1">
      <alignment vertical="center" wrapText="1"/>
    </xf>
    <xf numFmtId="0" fontId="52" fillId="7" borderId="32" xfId="0" applyFont="1" applyFill="1" applyBorder="1" applyAlignment="1">
      <alignment vertical="center" wrapText="1"/>
    </xf>
    <xf numFmtId="0" fontId="52" fillId="7" borderId="36" xfId="0" applyFont="1" applyFill="1" applyBorder="1" applyAlignment="1">
      <alignment vertical="center" wrapText="1"/>
    </xf>
    <xf numFmtId="0" fontId="52" fillId="7" borderId="56" xfId="0" applyFont="1" applyFill="1" applyBorder="1" applyAlignment="1">
      <alignment vertical="center" wrapText="1"/>
    </xf>
    <xf numFmtId="0" fontId="52" fillId="7" borderId="33" xfId="0" applyFont="1" applyFill="1" applyBorder="1" applyAlignment="1">
      <alignment vertical="center" wrapText="1"/>
    </xf>
    <xf numFmtId="0" fontId="52" fillId="7" borderId="38" xfId="0" applyFont="1" applyFill="1" applyBorder="1" applyAlignment="1">
      <alignment vertical="center"/>
    </xf>
    <xf numFmtId="0" fontId="52" fillId="7" borderId="35" xfId="0" applyFont="1" applyFill="1" applyBorder="1" applyAlignment="1">
      <alignment vertical="center"/>
    </xf>
    <xf numFmtId="0" fontId="52" fillId="7" borderId="39" xfId="0" applyFont="1" applyFill="1" applyBorder="1" applyAlignment="1">
      <alignment vertical="center"/>
    </xf>
    <xf numFmtId="0" fontId="52" fillId="3" borderId="38" xfId="0" applyFont="1" applyFill="1" applyBorder="1" applyAlignment="1">
      <alignment vertical="center"/>
    </xf>
    <xf numFmtId="0" fontId="52" fillId="0" borderId="38" xfId="0" applyFont="1" applyBorder="1" applyAlignment="1">
      <alignment vertical="center"/>
    </xf>
    <xf numFmtId="0" fontId="52" fillId="7" borderId="49" xfId="0" applyFont="1" applyFill="1" applyBorder="1" applyAlignment="1">
      <alignment vertical="center"/>
    </xf>
    <xf numFmtId="0" fontId="52" fillId="7" borderId="34" xfId="0" applyFont="1" applyFill="1" applyBorder="1" applyAlignment="1">
      <alignment vertical="center"/>
    </xf>
    <xf numFmtId="0" fontId="52" fillId="7" borderId="41" xfId="0" applyFont="1" applyFill="1" applyBorder="1" applyAlignment="1">
      <alignment vertical="center"/>
    </xf>
    <xf numFmtId="0" fontId="52" fillId="7" borderId="36" xfId="0" applyFont="1" applyFill="1" applyBorder="1" applyAlignment="1">
      <alignment vertical="center"/>
    </xf>
    <xf numFmtId="0" fontId="52" fillId="0" borderId="34" xfId="0" applyFont="1" applyBorder="1" applyAlignment="1">
      <alignment vertical="center"/>
    </xf>
    <xf numFmtId="0" fontId="54" fillId="0" borderId="43" xfId="0" applyFont="1" applyBorder="1" applyAlignment="1">
      <alignment horizontal="justify" vertical="center" wrapText="1"/>
    </xf>
    <xf numFmtId="0" fontId="54" fillId="0" borderId="44" xfId="0" applyFont="1" applyBorder="1" applyAlignment="1">
      <alignment horizontal="justify" vertical="center" wrapText="1"/>
    </xf>
    <xf numFmtId="0" fontId="54" fillId="0" borderId="0" xfId="0" applyFont="1" applyBorder="1" applyAlignment="1">
      <alignment horizontal="justify" vertical="center" wrapText="1"/>
    </xf>
    <xf numFmtId="0" fontId="52" fillId="13" borderId="47" xfId="0" applyFont="1" applyFill="1" applyBorder="1" applyAlignment="1">
      <alignment horizontal="justify" vertical="center" wrapText="1"/>
    </xf>
    <xf numFmtId="0" fontId="52" fillId="13" borderId="0" xfId="0" applyFont="1" applyFill="1" applyBorder="1" applyAlignment="1">
      <alignment horizontal="justify" vertical="center" wrapText="1"/>
    </xf>
    <xf numFmtId="0" fontId="52" fillId="0" borderId="47" xfId="0" applyFont="1" applyBorder="1" applyAlignment="1">
      <alignment horizontal="justify" vertical="center" wrapText="1"/>
    </xf>
    <xf numFmtId="0" fontId="52" fillId="0" borderId="0" xfId="0" applyFont="1" applyBorder="1" applyAlignment="1">
      <alignment horizontal="justify" vertical="center" wrapText="1"/>
    </xf>
    <xf numFmtId="0" fontId="52" fillId="13" borderId="47" xfId="0" applyFont="1" applyFill="1" applyBorder="1" applyAlignment="1">
      <alignment vertical="center" wrapText="1"/>
    </xf>
    <xf numFmtId="0" fontId="52" fillId="13" borderId="0" xfId="0" applyFont="1" applyFill="1" applyBorder="1" applyAlignment="1">
      <alignment vertical="center" wrapText="1"/>
    </xf>
    <xf numFmtId="0" fontId="52" fillId="0" borderId="47" xfId="0" applyFont="1" applyBorder="1" applyAlignment="1">
      <alignment vertical="center" wrapText="1"/>
    </xf>
    <xf numFmtId="0" fontId="54" fillId="13" borderId="46" xfId="0" applyFont="1" applyFill="1" applyBorder="1" applyAlignment="1">
      <alignment horizontal="justify" vertical="center" wrapText="1"/>
    </xf>
    <xf numFmtId="0" fontId="52" fillId="0" borderId="0" xfId="0" applyFont="1" applyAlignment="1">
      <alignment horizontal="justify" vertical="center" wrapText="1"/>
    </xf>
    <xf numFmtId="0" fontId="52" fillId="13" borderId="44" xfId="0" applyFont="1" applyFill="1" applyBorder="1" applyAlignment="1">
      <alignment vertical="center" wrapText="1"/>
    </xf>
    <xf numFmtId="0" fontId="52" fillId="13" borderId="46" xfId="0" applyFont="1" applyFill="1" applyBorder="1" applyAlignment="1">
      <alignment vertical="center" wrapText="1"/>
    </xf>
    <xf numFmtId="0" fontId="52" fillId="13" borderId="45" xfId="0" applyFont="1" applyFill="1" applyBorder="1" applyAlignment="1">
      <alignment vertical="center" wrapText="1"/>
    </xf>
    <xf numFmtId="0" fontId="54" fillId="0" borderId="45" xfId="0" applyFont="1" applyBorder="1" applyAlignment="1">
      <alignment horizontal="justify" vertical="center" wrapText="1"/>
    </xf>
    <xf numFmtId="0" fontId="53" fillId="19" borderId="0" xfId="0" applyFont="1" applyFill="1" applyAlignment="1">
      <alignment vertical="center"/>
    </xf>
    <xf numFmtId="0" fontId="54" fillId="22" borderId="0" xfId="0" applyFont="1" applyFill="1" applyAlignment="1">
      <alignment vertical="center"/>
    </xf>
    <xf numFmtId="0" fontId="52" fillId="4" borderId="0" xfId="0" applyFont="1" applyFill="1" applyAlignment="1">
      <alignment vertical="center"/>
    </xf>
    <xf numFmtId="0" fontId="52" fillId="7" borderId="0" xfId="0" applyFont="1" applyFill="1" applyAlignment="1">
      <alignment vertical="center"/>
    </xf>
    <xf numFmtId="0" fontId="15" fillId="0" borderId="77" xfId="0" applyFont="1" applyBorder="1" applyAlignment="1">
      <alignment horizontal="center" vertical="center" wrapText="1"/>
    </xf>
    <xf numFmtId="0" fontId="15" fillId="0" borderId="0" xfId="0" applyFont="1" applyBorder="1"/>
    <xf numFmtId="0" fontId="30" fillId="8" borderId="8" xfId="0" applyFont="1" applyFill="1" applyBorder="1" applyAlignment="1" applyProtection="1">
      <alignment horizontal="center" vertical="center"/>
      <protection locked="0"/>
    </xf>
    <xf numFmtId="0" fontId="28" fillId="8" borderId="8" xfId="0" applyFont="1" applyFill="1" applyBorder="1" applyAlignment="1" applyProtection="1">
      <alignment horizontal="center" vertical="center" wrapText="1"/>
      <protection locked="0"/>
    </xf>
    <xf numFmtId="0" fontId="28" fillId="8" borderId="1" xfId="0" applyFont="1" applyFill="1" applyBorder="1" applyAlignment="1" applyProtection="1">
      <alignment horizontal="center" vertical="center" wrapText="1"/>
      <protection locked="0"/>
    </xf>
    <xf numFmtId="0" fontId="28" fillId="8" borderId="8" xfId="0" applyFont="1" applyFill="1" applyBorder="1" applyAlignment="1" applyProtection="1">
      <alignment horizontal="center" vertical="center"/>
      <protection locked="0"/>
    </xf>
    <xf numFmtId="0" fontId="61" fillId="0" borderId="0" xfId="0" applyFont="1" applyAlignment="1" applyProtection="1">
      <alignment vertical="center"/>
      <protection locked="0"/>
    </xf>
    <xf numFmtId="0" fontId="30" fillId="0" borderId="8" xfId="0" applyFont="1" applyBorder="1" applyAlignment="1" applyProtection="1">
      <alignment vertical="center" wrapText="1"/>
      <protection locked="0"/>
    </xf>
    <xf numFmtId="0" fontId="30" fillId="0" borderId="8" xfId="0" applyFont="1" applyBorder="1" applyAlignment="1" applyProtection="1">
      <alignment vertical="center"/>
      <protection locked="0"/>
    </xf>
    <xf numFmtId="0" fontId="14" fillId="0" borderId="8" xfId="0" applyFont="1" applyBorder="1" applyAlignment="1" applyProtection="1">
      <alignment vertical="center" wrapText="1"/>
      <protection locked="0"/>
    </xf>
    <xf numFmtId="2" fontId="14" fillId="0" borderId="8" xfId="0" applyNumberFormat="1" applyFont="1" applyBorder="1" applyAlignment="1" applyProtection="1">
      <alignment vertical="center"/>
      <protection locked="0"/>
    </xf>
    <xf numFmtId="2" fontId="14" fillId="0" borderId="8" xfId="0" quotePrefix="1" applyNumberFormat="1" applyFont="1" applyBorder="1" applyAlignment="1" applyProtection="1">
      <alignment vertical="center"/>
      <protection locked="0"/>
    </xf>
    <xf numFmtId="169" fontId="38" fillId="0" borderId="8" xfId="10" applyNumberFormat="1" applyFont="1" applyFill="1" applyBorder="1" applyAlignment="1" applyProtection="1">
      <alignment horizontal="center" vertical="center" wrapText="1"/>
    </xf>
    <xf numFmtId="169" fontId="38" fillId="0" borderId="8" xfId="0" applyNumberFormat="1" applyFont="1" applyFill="1" applyBorder="1" applyAlignment="1" applyProtection="1">
      <alignment vertical="center" wrapText="1"/>
    </xf>
    <xf numFmtId="169" fontId="38" fillId="3" borderId="8" xfId="10" applyNumberFormat="1" applyFont="1" applyFill="1" applyBorder="1" applyAlignment="1" applyProtection="1">
      <alignment horizontal="center" vertical="center"/>
    </xf>
    <xf numFmtId="169" fontId="26" fillId="16" borderId="8" xfId="0" applyNumberFormat="1" applyFont="1" applyFill="1" applyBorder="1" applyAlignment="1" applyProtection="1">
      <alignment horizontal="left" wrapText="1"/>
    </xf>
    <xf numFmtId="169" fontId="26" fillId="16" borderId="8" xfId="10" applyNumberFormat="1" applyFont="1" applyFill="1" applyBorder="1" applyAlignment="1" applyProtection="1">
      <alignment horizontal="center" vertical="center"/>
    </xf>
    <xf numFmtId="169" fontId="24" fillId="0" borderId="8" xfId="0" applyNumberFormat="1" applyFont="1" applyFill="1" applyBorder="1" applyAlignment="1" applyProtection="1">
      <alignment wrapText="1"/>
    </xf>
    <xf numFmtId="169" fontId="24" fillId="0" borderId="8" xfId="0" applyNumberFormat="1" applyFont="1" applyFill="1" applyBorder="1" applyAlignment="1" applyProtection="1">
      <alignment vertical="center" wrapText="1"/>
    </xf>
    <xf numFmtId="169" fontId="24" fillId="3" borderId="8" xfId="10" applyNumberFormat="1" applyFont="1" applyFill="1" applyBorder="1" applyAlignment="1" applyProtection="1">
      <alignment horizontal="center" vertical="center"/>
    </xf>
    <xf numFmtId="169" fontId="39" fillId="0" borderId="8" xfId="0" applyNumberFormat="1" applyFont="1" applyFill="1" applyBorder="1" applyAlignment="1" applyProtection="1">
      <alignment wrapText="1"/>
    </xf>
    <xf numFmtId="169" fontId="39" fillId="0" borderId="8" xfId="10" applyNumberFormat="1" applyFont="1" applyFill="1" applyBorder="1" applyAlignment="1" applyProtection="1">
      <alignment horizontal="center" vertical="center"/>
    </xf>
    <xf numFmtId="169" fontId="26" fillId="0" borderId="8" xfId="0" applyNumberFormat="1" applyFont="1" applyFill="1" applyBorder="1" applyAlignment="1" applyProtection="1">
      <alignment wrapText="1"/>
    </xf>
    <xf numFmtId="169" fontId="26" fillId="0" borderId="8" xfId="10" applyNumberFormat="1" applyFont="1" applyFill="1" applyBorder="1" applyAlignment="1" applyProtection="1">
      <alignment horizontal="center" vertical="center"/>
    </xf>
    <xf numFmtId="169" fontId="26" fillId="28" borderId="8" xfId="0" applyNumberFormat="1" applyFont="1" applyFill="1" applyBorder="1" applyProtection="1"/>
    <xf numFmtId="169" fontId="26" fillId="28" borderId="8" xfId="10" applyNumberFormat="1" applyFont="1" applyFill="1" applyBorder="1" applyAlignment="1" applyProtection="1">
      <alignment horizontal="center" vertical="center"/>
    </xf>
    <xf numFmtId="0" fontId="39" fillId="28" borderId="8" xfId="0" applyFont="1" applyFill="1" applyBorder="1" applyAlignment="1" applyProtection="1">
      <alignment vertical="center" wrapText="1"/>
    </xf>
    <xf numFmtId="171" fontId="39" fillId="28" borderId="8" xfId="10" applyNumberFormat="1" applyFont="1" applyFill="1" applyBorder="1" applyProtection="1"/>
    <xf numFmtId="1" fontId="39" fillId="28" borderId="8" xfId="0" applyNumberFormat="1" applyFont="1" applyFill="1" applyBorder="1" applyAlignment="1" applyProtection="1">
      <alignment vertical="center" wrapText="1"/>
    </xf>
    <xf numFmtId="166" fontId="28" fillId="21" borderId="97" xfId="2" applyNumberFormat="1" applyFont="1" applyFill="1" applyBorder="1" applyAlignment="1" applyProtection="1">
      <alignment horizontal="center" vertical="center" wrapText="1"/>
    </xf>
    <xf numFmtId="166" fontId="15" fillId="0" borderId="8" xfId="2" applyNumberFormat="1" applyFont="1" applyFill="1" applyBorder="1" applyAlignment="1" applyProtection="1">
      <alignment horizontal="center" vertical="center" wrapText="1"/>
    </xf>
    <xf numFmtId="166" fontId="15" fillId="0" borderId="8" xfId="2" applyNumberFormat="1" applyFont="1" applyFill="1" applyBorder="1" applyAlignment="1" applyProtection="1">
      <alignment horizontal="center" vertical="center" wrapText="1"/>
      <protection locked="0"/>
    </xf>
    <xf numFmtId="166" fontId="15" fillId="4" borderId="98" xfId="2" applyNumberFormat="1" applyFont="1" applyFill="1" applyBorder="1" applyAlignment="1" applyProtection="1">
      <alignment horizontal="center" vertical="center" wrapText="1"/>
      <protection locked="0"/>
    </xf>
    <xf numFmtId="166" fontId="15" fillId="21" borderId="97" xfId="2" applyNumberFormat="1" applyFont="1" applyFill="1" applyBorder="1" applyAlignment="1" applyProtection="1">
      <alignment horizontal="center" vertical="center" wrapText="1"/>
    </xf>
    <xf numFmtId="166" fontId="15" fillId="3" borderId="8" xfId="2" applyNumberFormat="1" applyFont="1" applyFill="1" applyBorder="1" applyAlignment="1" applyProtection="1">
      <alignment horizontal="center" vertical="center" wrapText="1"/>
    </xf>
    <xf numFmtId="166" fontId="28" fillId="0" borderId="8" xfId="2" applyNumberFormat="1" applyFont="1" applyFill="1" applyBorder="1" applyAlignment="1" applyProtection="1">
      <alignment vertical="center" wrapText="1"/>
    </xf>
    <xf numFmtId="166" fontId="15" fillId="0" borderId="8" xfId="2" applyNumberFormat="1" applyFont="1" applyFill="1" applyBorder="1" applyAlignment="1" applyProtection="1">
      <alignment vertical="center" wrapText="1"/>
    </xf>
    <xf numFmtId="166" fontId="15" fillId="3" borderId="8" xfId="2" applyNumberFormat="1" applyFont="1" applyFill="1" applyBorder="1" applyAlignment="1" applyProtection="1">
      <alignment vertical="center" wrapText="1"/>
    </xf>
    <xf numFmtId="166" fontId="14" fillId="0" borderId="8" xfId="0" applyNumberFormat="1" applyFont="1" applyBorder="1" applyAlignment="1" applyProtection="1">
      <alignment vertical="center"/>
    </xf>
    <xf numFmtId="0" fontId="28" fillId="0" borderId="0" xfId="0" applyFont="1" applyAlignment="1" applyProtection="1">
      <alignment wrapText="1"/>
      <protection locked="0"/>
    </xf>
    <xf numFmtId="3" fontId="32" fillId="0" borderId="15" xfId="0" applyNumberFormat="1" applyFont="1" applyFill="1" applyBorder="1" applyAlignment="1" applyProtection="1">
      <alignment horizontal="center" vertical="center" wrapText="1"/>
      <protection locked="0"/>
    </xf>
    <xf numFmtId="3" fontId="32" fillId="0" borderId="8"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vertical="center" wrapText="1"/>
    </xf>
    <xf numFmtId="171" fontId="39" fillId="0" borderId="2" xfId="10" applyNumberFormat="1" applyFont="1" applyFill="1" applyBorder="1" applyProtection="1"/>
    <xf numFmtId="0" fontId="24" fillId="3" borderId="0" xfId="0" applyFont="1" applyFill="1" applyProtection="1">
      <protection locked="0"/>
    </xf>
    <xf numFmtId="166" fontId="15" fillId="3" borderId="97" xfId="2" applyNumberFormat="1" applyFont="1" applyFill="1" applyBorder="1" applyAlignment="1" applyProtection="1">
      <alignment horizontal="center" vertical="center" wrapText="1"/>
    </xf>
    <xf numFmtId="166" fontId="15" fillId="3" borderId="8" xfId="2" applyNumberFormat="1" applyFont="1" applyFill="1" applyBorder="1" applyAlignment="1" applyProtection="1">
      <alignment horizontal="center" vertical="center" wrapText="1"/>
      <protection locked="0"/>
    </xf>
    <xf numFmtId="0" fontId="15" fillId="3" borderId="8" xfId="0" applyFont="1" applyFill="1" applyBorder="1" applyAlignment="1" applyProtection="1">
      <alignment vertical="center"/>
    </xf>
    <xf numFmtId="0" fontId="15" fillId="3" borderId="8" xfId="0" applyFont="1" applyFill="1" applyBorder="1" applyAlignment="1" applyProtection="1">
      <alignment vertical="center" wrapText="1"/>
    </xf>
    <xf numFmtId="167" fontId="7" fillId="4" borderId="2" xfId="0" applyNumberFormat="1" applyFont="1" applyFill="1" applyBorder="1" applyAlignment="1" applyProtection="1">
      <alignment vertical="center"/>
      <protection locked="0"/>
    </xf>
    <xf numFmtId="0" fontId="7" fillId="0" borderId="8" xfId="0" applyFont="1" applyBorder="1" applyAlignment="1" applyProtection="1">
      <alignment vertical="center"/>
      <protection locked="0"/>
    </xf>
    <xf numFmtId="0" fontId="52" fillId="0" borderId="8" xfId="0" applyFont="1" applyBorder="1" applyAlignment="1">
      <alignment vertical="center"/>
    </xf>
    <xf numFmtId="0" fontId="26" fillId="0" borderId="0" xfId="0" applyFont="1" applyAlignment="1" applyProtection="1">
      <alignment vertical="center" wrapText="1"/>
      <protection locked="0"/>
    </xf>
    <xf numFmtId="0" fontId="28" fillId="0" borderId="3" xfId="0" applyFont="1" applyBorder="1" applyAlignment="1" applyProtection="1">
      <alignment vertical="center" wrapText="1"/>
      <protection locked="0"/>
    </xf>
    <xf numFmtId="0" fontId="28" fillId="3" borderId="38" xfId="0" applyFont="1" applyFill="1" applyBorder="1" applyAlignment="1" applyProtection="1">
      <alignment vertical="center" wrapText="1"/>
      <protection locked="0"/>
    </xf>
    <xf numFmtId="1" fontId="26" fillId="0" borderId="3" xfId="0" applyNumberFormat="1" applyFont="1" applyBorder="1" applyAlignment="1" applyProtection="1">
      <alignment vertical="center" wrapText="1"/>
      <protection locked="0"/>
    </xf>
    <xf numFmtId="0" fontId="26" fillId="3" borderId="38" xfId="0" applyFont="1" applyFill="1" applyBorder="1" applyAlignment="1" applyProtection="1">
      <alignment vertical="center" wrapText="1"/>
      <protection locked="0"/>
    </xf>
    <xf numFmtId="0" fontId="21" fillId="9" borderId="69" xfId="8" applyFont="1" applyFill="1" applyBorder="1" applyAlignment="1">
      <alignment horizontal="center" vertical="center" wrapText="1"/>
    </xf>
    <xf numFmtId="0" fontId="21" fillId="9" borderId="71" xfId="8" applyFont="1" applyFill="1" applyBorder="1" applyAlignment="1">
      <alignment horizontal="center" vertical="center"/>
    </xf>
    <xf numFmtId="0" fontId="15" fillId="0" borderId="8" xfId="0" applyFont="1" applyFill="1" applyBorder="1" applyAlignment="1" applyProtection="1">
      <alignment horizontal="center" vertical="center"/>
    </xf>
    <xf numFmtId="0" fontId="27" fillId="9" borderId="8" xfId="0" applyFont="1" applyFill="1" applyBorder="1" applyAlignment="1">
      <alignment horizontal="center" vertical="center" wrapText="1"/>
    </xf>
    <xf numFmtId="0" fontId="14" fillId="0" borderId="0" xfId="0" applyFont="1" applyAlignment="1">
      <alignment vertical="center"/>
    </xf>
    <xf numFmtId="0" fontId="30" fillId="3" borderId="0" xfId="1" applyFont="1" applyFill="1" applyBorder="1" applyAlignment="1" applyProtection="1">
      <alignment horizontal="center" vertical="center"/>
    </xf>
    <xf numFmtId="0" fontId="14" fillId="16" borderId="8" xfId="0" applyFont="1" applyFill="1" applyBorder="1" applyAlignment="1">
      <alignment horizontal="center" vertical="center" wrapText="1"/>
    </xf>
    <xf numFmtId="0" fontId="14" fillId="16" borderId="8" xfId="0" applyFont="1" applyFill="1" applyBorder="1" applyAlignment="1">
      <alignment vertical="center" wrapText="1"/>
    </xf>
    <xf numFmtId="0" fontId="14" fillId="21" borderId="8" xfId="0" applyFont="1" applyFill="1" applyBorder="1" applyAlignment="1" applyProtection="1">
      <alignment vertical="center" wrapText="1"/>
      <protection locked="0"/>
    </xf>
    <xf numFmtId="0" fontId="14" fillId="0" borderId="0" xfId="0" applyFont="1" applyAlignment="1">
      <alignment horizontal="justify" vertical="center"/>
    </xf>
    <xf numFmtId="0" fontId="14" fillId="0" borderId="0" xfId="0" applyFont="1"/>
    <xf numFmtId="0" fontId="14" fillId="3" borderId="0" xfId="0" applyFont="1" applyFill="1" applyBorder="1"/>
    <xf numFmtId="0" fontId="14" fillId="3" borderId="0" xfId="0" applyFont="1" applyFill="1" applyBorder="1" applyAlignment="1">
      <alignment horizontal="left" vertical="top" wrapText="1"/>
    </xf>
    <xf numFmtId="0" fontId="70" fillId="3" borderId="0" xfId="0" applyFont="1" applyFill="1" applyBorder="1" applyAlignment="1">
      <alignment horizontal="left" vertical="top" wrapText="1"/>
    </xf>
    <xf numFmtId="0" fontId="30" fillId="0" borderId="36" xfId="0" applyFont="1" applyBorder="1" applyAlignment="1">
      <alignment vertical="center" wrapText="1"/>
    </xf>
    <xf numFmtId="0" fontId="14" fillId="0" borderId="41" xfId="0" applyFont="1" applyBorder="1" applyAlignment="1">
      <alignment horizontal="justify" vertical="center" wrapText="1"/>
    </xf>
    <xf numFmtId="0" fontId="14" fillId="0" borderId="40" xfId="0" applyFont="1" applyBorder="1" applyAlignment="1">
      <alignment horizontal="justify" vertical="center" wrapText="1"/>
    </xf>
    <xf numFmtId="0" fontId="14" fillId="0" borderId="40" xfId="0" applyFont="1" applyBorder="1" applyAlignment="1">
      <alignment horizontal="left" vertical="center" wrapText="1"/>
    </xf>
    <xf numFmtId="0" fontId="72" fillId="0" borderId="41" xfId="0" applyFont="1" applyBorder="1" applyAlignment="1">
      <alignment horizontal="justify" vertical="center" wrapText="1"/>
    </xf>
    <xf numFmtId="0" fontId="30" fillId="0" borderId="38" xfId="0" applyFont="1" applyBorder="1" applyAlignment="1">
      <alignment vertical="center" wrapText="1"/>
    </xf>
    <xf numFmtId="0" fontId="14" fillId="0" borderId="37" xfId="0" applyFont="1" applyBorder="1" applyAlignment="1">
      <alignment vertical="center" wrapText="1"/>
    </xf>
    <xf numFmtId="0" fontId="14" fillId="0" borderId="0" xfId="0" applyFont="1" applyBorder="1" applyAlignment="1">
      <alignment vertical="center" wrapText="1"/>
    </xf>
    <xf numFmtId="0" fontId="17" fillId="9" borderId="38" xfId="0" applyFont="1" applyFill="1" applyBorder="1" applyAlignment="1">
      <alignment horizontal="center" vertical="center" wrapText="1"/>
    </xf>
    <xf numFmtId="0" fontId="14" fillId="0" borderId="40" xfId="0" applyFont="1" applyBorder="1" applyAlignment="1">
      <alignment horizontal="left" vertical="center" wrapText="1" indent="1"/>
    </xf>
    <xf numFmtId="0" fontId="14" fillId="0" borderId="41" xfId="0" applyFont="1" applyBorder="1" applyAlignment="1">
      <alignment horizontal="left" vertical="top" wrapText="1"/>
    </xf>
    <xf numFmtId="0" fontId="14" fillId="0" borderId="40" xfId="0" applyFont="1" applyBorder="1" applyAlignment="1">
      <alignment horizontal="left" vertical="top" wrapText="1"/>
    </xf>
    <xf numFmtId="0" fontId="14" fillId="0" borderId="35" xfId="0" applyFont="1" applyBorder="1" applyAlignment="1">
      <alignment horizontal="left" vertical="top" wrapText="1"/>
    </xf>
    <xf numFmtId="0" fontId="14" fillId="0" borderId="40" xfId="0" applyFont="1" applyBorder="1" applyAlignment="1">
      <alignment vertical="center" wrapText="1"/>
    </xf>
    <xf numFmtId="0" fontId="14" fillId="0" borderId="41" xfId="0" applyFont="1" applyBorder="1" applyAlignment="1">
      <alignment horizontal="justify" vertical="top" wrapText="1"/>
    </xf>
    <xf numFmtId="0" fontId="72" fillId="0" borderId="40" xfId="0" applyFont="1" applyBorder="1" applyAlignment="1">
      <alignment horizontal="justify" vertical="center" wrapText="1"/>
    </xf>
    <xf numFmtId="0" fontId="24" fillId="0" borderId="0" xfId="0" applyFont="1" applyBorder="1" applyAlignment="1">
      <alignment vertical="center"/>
    </xf>
    <xf numFmtId="0" fontId="76" fillId="0" borderId="0" xfId="0" applyFont="1" applyAlignment="1">
      <alignment horizontal="justify" vertical="center" wrapText="1"/>
    </xf>
    <xf numFmtId="0" fontId="77" fillId="0" borderId="0" xfId="0" applyFont="1" applyAlignment="1">
      <alignment horizontal="justify" vertical="center" wrapText="1"/>
    </xf>
    <xf numFmtId="0" fontId="15" fillId="0" borderId="0" xfId="0" applyFont="1" applyAlignment="1" applyProtection="1">
      <alignment vertical="center"/>
    </xf>
    <xf numFmtId="0" fontId="15" fillId="23" borderId="0" xfId="0" applyFont="1" applyFill="1" applyBorder="1" applyAlignment="1" applyProtection="1">
      <alignment horizontal="center" vertical="center"/>
    </xf>
    <xf numFmtId="0" fontId="15" fillId="23" borderId="37" xfId="0" applyFont="1" applyFill="1" applyBorder="1" applyAlignment="1" applyProtection="1">
      <alignment horizontal="center" vertical="center"/>
    </xf>
    <xf numFmtId="0" fontId="15" fillId="23" borderId="0" xfId="0" applyFont="1" applyFill="1" applyBorder="1" applyAlignment="1" applyProtection="1">
      <alignment vertical="center"/>
    </xf>
    <xf numFmtId="0" fontId="15" fillId="23" borderId="40" xfId="0" applyFont="1" applyFill="1" applyBorder="1" applyAlignment="1" applyProtection="1">
      <alignment vertical="center"/>
    </xf>
    <xf numFmtId="0" fontId="64" fillId="5" borderId="49" xfId="0" applyFont="1" applyFill="1" applyBorder="1" applyAlignment="1" applyProtection="1">
      <alignment horizontal="left" vertical="center"/>
    </xf>
    <xf numFmtId="0" fontId="28" fillId="5" borderId="50" xfId="0" applyFont="1" applyFill="1" applyBorder="1" applyAlignment="1" applyProtection="1">
      <alignment horizontal="left" vertical="center"/>
    </xf>
    <xf numFmtId="0" fontId="15" fillId="5" borderId="50" xfId="0" applyFont="1" applyFill="1" applyBorder="1" applyAlignment="1" applyProtection="1">
      <alignment horizontal="left" vertical="center"/>
    </xf>
    <xf numFmtId="0" fontId="15" fillId="5" borderId="51" xfId="0" applyFont="1" applyFill="1" applyBorder="1" applyAlignment="1" applyProtection="1">
      <alignment horizontal="left" vertical="center"/>
    </xf>
    <xf numFmtId="0" fontId="15" fillId="2" borderId="37" xfId="0" applyFont="1" applyFill="1" applyBorder="1" applyAlignment="1" applyProtection="1">
      <alignment vertical="center"/>
    </xf>
    <xf numFmtId="0" fontId="15" fillId="2" borderId="0" xfId="0" applyFont="1" applyFill="1" applyBorder="1" applyAlignment="1" applyProtection="1">
      <alignment vertical="center"/>
    </xf>
    <xf numFmtId="0" fontId="78" fillId="2" borderId="0" xfId="0" applyFont="1" applyFill="1" applyBorder="1" applyAlignment="1" applyProtection="1">
      <alignment horizontal="left" vertical="center"/>
    </xf>
    <xf numFmtId="0" fontId="15" fillId="2" borderId="40" xfId="0" applyFont="1" applyFill="1" applyBorder="1" applyAlignment="1" applyProtection="1">
      <alignment vertical="center"/>
    </xf>
    <xf numFmtId="0" fontId="19" fillId="0" borderId="0" xfId="0" applyFont="1" applyBorder="1" applyAlignment="1" applyProtection="1">
      <alignment vertical="center"/>
    </xf>
    <xf numFmtId="0" fontId="15" fillId="2" borderId="0" xfId="0" applyFont="1" applyFill="1" applyAlignment="1" applyProtection="1">
      <alignment vertical="center"/>
    </xf>
    <xf numFmtId="0" fontId="80" fillId="0" borderId="37" xfId="0" applyFont="1" applyBorder="1" applyAlignment="1" applyProtection="1">
      <alignment vertical="center"/>
    </xf>
    <xf numFmtId="0" fontId="80" fillId="0" borderId="0" xfId="0" applyFont="1" applyBorder="1" applyAlignment="1" applyProtection="1">
      <alignment vertical="center"/>
    </xf>
    <xf numFmtId="0" fontId="81" fillId="2" borderId="0" xfId="0" applyFont="1" applyFill="1" applyBorder="1" applyAlignment="1" applyProtection="1">
      <alignment horizontal="left" vertical="center"/>
    </xf>
    <xf numFmtId="0" fontId="24" fillId="0" borderId="0" xfId="0" applyFont="1" applyBorder="1" applyProtection="1"/>
    <xf numFmtId="0" fontId="69" fillId="0" borderId="0" xfId="0" applyFont="1" applyBorder="1" applyAlignment="1" applyProtection="1">
      <alignment vertical="center"/>
    </xf>
    <xf numFmtId="0" fontId="14" fillId="0" borderId="0" xfId="0" applyFont="1" applyBorder="1" applyAlignment="1" applyProtection="1">
      <alignment vertical="center"/>
    </xf>
    <xf numFmtId="0" fontId="15" fillId="0" borderId="37" xfId="0" applyFont="1" applyBorder="1" applyAlignment="1" applyProtection="1">
      <alignment vertical="center"/>
    </xf>
    <xf numFmtId="0" fontId="28" fillId="0" borderId="0" xfId="0" applyFont="1"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0" fontId="15" fillId="0" borderId="40" xfId="0" applyFont="1" applyBorder="1" applyAlignment="1" applyProtection="1">
      <alignment vertical="center"/>
    </xf>
    <xf numFmtId="0" fontId="82" fillId="0" borderId="37" xfId="0" applyFont="1" applyBorder="1" applyAlignment="1" applyProtection="1">
      <alignment vertical="center"/>
    </xf>
    <xf numFmtId="0" fontId="28" fillId="0" borderId="37" xfId="0" applyFont="1" applyBorder="1" applyAlignment="1" applyProtection="1">
      <alignment vertical="center"/>
    </xf>
    <xf numFmtId="0" fontId="81" fillId="0" borderId="0" xfId="0" applyFont="1" applyBorder="1" applyAlignment="1" applyProtection="1">
      <alignment vertical="center"/>
    </xf>
    <xf numFmtId="0" fontId="81" fillId="0" borderId="0" xfId="0" applyFont="1" applyAlignment="1" applyProtection="1">
      <alignment vertical="center"/>
    </xf>
    <xf numFmtId="0" fontId="15" fillId="0" borderId="37" xfId="0" applyFont="1" applyBorder="1" applyAlignment="1" applyProtection="1">
      <alignment horizontal="center" vertical="center"/>
    </xf>
    <xf numFmtId="0" fontId="15" fillId="0" borderId="0" xfId="0" applyFont="1" applyBorder="1" applyAlignment="1" applyProtection="1">
      <alignment vertical="center" wrapText="1"/>
    </xf>
    <xf numFmtId="0" fontId="83" fillId="0" borderId="0" xfId="0" applyFont="1" applyBorder="1" applyAlignment="1" applyProtection="1">
      <alignment horizontal="left" vertical="center"/>
    </xf>
    <xf numFmtId="0" fontId="15" fillId="3" borderId="0" xfId="0" applyFont="1" applyFill="1" applyBorder="1" applyAlignment="1" applyProtection="1">
      <alignment vertical="center"/>
    </xf>
    <xf numFmtId="0" fontId="84" fillId="0" borderId="0" xfId="0" applyFont="1" applyBorder="1" applyAlignment="1" applyProtection="1">
      <alignment vertical="center"/>
    </xf>
    <xf numFmtId="0" fontId="15" fillId="4" borderId="8" xfId="0" applyFont="1" applyFill="1" applyBorder="1" applyAlignment="1" applyProtection="1">
      <alignment vertical="center"/>
    </xf>
    <xf numFmtId="0" fontId="15" fillId="0" borderId="0" xfId="0" applyFont="1" applyFill="1" applyBorder="1" applyAlignment="1" applyProtection="1">
      <alignment vertical="center"/>
    </xf>
    <xf numFmtId="0" fontId="15" fillId="0" borderId="0" xfId="0" applyFont="1" applyFill="1" applyAlignment="1" applyProtection="1">
      <alignment vertical="center"/>
    </xf>
    <xf numFmtId="0" fontId="83" fillId="0" borderId="37" xfId="0" applyFont="1" applyBorder="1" applyAlignment="1" applyProtection="1">
      <alignment horizontal="left" vertical="center"/>
    </xf>
    <xf numFmtId="0" fontId="82" fillId="0" borderId="37" xfId="0" applyFont="1" applyFill="1" applyBorder="1" applyAlignment="1" applyProtection="1">
      <alignment vertical="center"/>
    </xf>
    <xf numFmtId="0" fontId="28" fillId="0" borderId="0" xfId="0" applyFont="1" applyFill="1" applyBorder="1" applyAlignment="1" applyProtection="1">
      <alignment vertical="center"/>
    </xf>
    <xf numFmtId="0" fontId="28" fillId="0" borderId="37" xfId="0" applyFont="1" applyFill="1" applyBorder="1" applyAlignment="1" applyProtection="1">
      <alignment vertical="center"/>
    </xf>
    <xf numFmtId="0" fontId="15" fillId="3" borderId="37" xfId="0" applyFont="1" applyFill="1" applyBorder="1" applyAlignment="1" applyProtection="1">
      <alignment vertical="center"/>
    </xf>
    <xf numFmtId="0" fontId="28" fillId="3" borderId="0" xfId="0" applyFont="1" applyFill="1" applyBorder="1" applyAlignment="1" applyProtection="1">
      <alignment vertical="center"/>
    </xf>
    <xf numFmtId="0" fontId="15" fillId="3" borderId="37" xfId="0" applyFont="1" applyFill="1" applyBorder="1" applyAlignment="1" applyProtection="1">
      <alignment horizontal="left" vertical="center"/>
    </xf>
    <xf numFmtId="0" fontId="15" fillId="3" borderId="0" xfId="0" applyFont="1" applyFill="1" applyBorder="1" applyAlignment="1" applyProtection="1">
      <alignment horizontal="left" vertical="center"/>
    </xf>
    <xf numFmtId="0" fontId="85" fillId="0" borderId="0" xfId="0" applyFont="1" applyBorder="1" applyAlignment="1" applyProtection="1">
      <alignment vertical="center"/>
    </xf>
    <xf numFmtId="0" fontId="15" fillId="0" borderId="0" xfId="0" applyFont="1" applyBorder="1" applyAlignment="1" applyProtection="1">
      <alignment horizontal="center" vertical="center"/>
    </xf>
    <xf numFmtId="0" fontId="86" fillId="0" borderId="0" xfId="0" applyFont="1" applyBorder="1" applyAlignment="1" applyProtection="1">
      <alignment vertical="center"/>
    </xf>
    <xf numFmtId="0" fontId="15" fillId="3" borderId="8" xfId="0" applyFont="1" applyFill="1" applyBorder="1" applyAlignment="1" applyProtection="1">
      <alignment horizontal="center" vertical="center"/>
    </xf>
    <xf numFmtId="0" fontId="15" fillId="0" borderId="0" xfId="0" applyFont="1" applyBorder="1" applyProtection="1"/>
    <xf numFmtId="0" fontId="15" fillId="0" borderId="40" xfId="0" applyFont="1" applyBorder="1" applyProtection="1"/>
    <xf numFmtId="0" fontId="15" fillId="0" borderId="0" xfId="0" applyFont="1" applyProtection="1"/>
    <xf numFmtId="0" fontId="28" fillId="0" borderId="37" xfId="0" applyFont="1" applyBorder="1" applyProtection="1"/>
    <xf numFmtId="0" fontId="15" fillId="0" borderId="0" xfId="0" applyFont="1" applyBorder="1" applyAlignment="1" applyProtection="1">
      <alignment horizontal="center"/>
    </xf>
    <xf numFmtId="0" fontId="82" fillId="3" borderId="37" xfId="0" applyFont="1" applyFill="1" applyBorder="1" applyProtection="1"/>
    <xf numFmtId="0" fontId="15" fillId="0" borderId="37" xfId="0" applyFont="1" applyBorder="1" applyProtection="1"/>
    <xf numFmtId="0" fontId="64" fillId="5" borderId="49" xfId="0" applyFont="1" applyFill="1" applyBorder="1" applyAlignment="1" applyProtection="1">
      <alignment horizontal="left" vertical="center"/>
    </xf>
    <xf numFmtId="0" fontId="84" fillId="0" borderId="40" xfId="0" applyFont="1" applyBorder="1" applyAlignment="1" applyProtection="1">
      <alignment vertical="center"/>
    </xf>
    <xf numFmtId="0" fontId="84" fillId="0" borderId="0" xfId="0" applyFont="1" applyAlignment="1" applyProtection="1">
      <alignment vertical="center"/>
    </xf>
    <xf numFmtId="0" fontId="83" fillId="0" borderId="37"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87" fillId="0" borderId="0" xfId="0" applyFont="1" applyBorder="1" applyAlignment="1" applyProtection="1">
      <alignment vertical="center" wrapText="1"/>
    </xf>
    <xf numFmtId="0" fontId="88" fillId="0" borderId="0" xfId="0" applyFont="1" applyBorder="1" applyAlignment="1" applyProtection="1">
      <alignment vertical="center"/>
    </xf>
    <xf numFmtId="0" fontId="88" fillId="10" borderId="0"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protection locked="0"/>
    </xf>
    <xf numFmtId="0" fontId="28" fillId="3" borderId="37" xfId="0" applyFont="1" applyFill="1" applyBorder="1" applyAlignment="1" applyProtection="1">
      <alignment vertical="center"/>
    </xf>
    <xf numFmtId="0" fontId="15" fillId="0" borderId="37"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0" xfId="0" applyFont="1" applyBorder="1" applyAlignment="1" applyProtection="1">
      <alignment horizontal="left" vertical="center" wrapText="1"/>
    </xf>
    <xf numFmtId="0" fontId="89" fillId="0" borderId="0" xfId="0" applyFont="1" applyBorder="1" applyAlignment="1" applyProtection="1">
      <alignment vertical="center"/>
    </xf>
    <xf numFmtId="0" fontId="15" fillId="3" borderId="40" xfId="0" applyFont="1" applyFill="1" applyBorder="1" applyAlignment="1" applyProtection="1">
      <alignment vertical="center"/>
    </xf>
    <xf numFmtId="0" fontId="89" fillId="3" borderId="0" xfId="0" applyFont="1" applyFill="1" applyBorder="1" applyAlignment="1" applyProtection="1">
      <alignment vertical="center"/>
    </xf>
    <xf numFmtId="0" fontId="82" fillId="0" borderId="0" xfId="0" applyFont="1" applyBorder="1" applyAlignment="1" applyProtection="1">
      <alignment vertical="center"/>
    </xf>
    <xf numFmtId="0" fontId="82" fillId="0" borderId="40" xfId="0" applyFont="1" applyBorder="1" applyAlignment="1" applyProtection="1">
      <alignment vertical="center"/>
    </xf>
    <xf numFmtId="0" fontId="15" fillId="0" borderId="40" xfId="0" applyFont="1" applyFill="1" applyBorder="1" applyAlignment="1" applyProtection="1">
      <alignment vertical="center"/>
    </xf>
    <xf numFmtId="0" fontId="81" fillId="0" borderId="0" xfId="0" applyFont="1" applyFill="1" applyAlignment="1" applyProtection="1">
      <alignment vertical="center"/>
    </xf>
    <xf numFmtId="0" fontId="28" fillId="0" borderId="37"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3" fillId="3" borderId="37" xfId="0" applyFont="1" applyFill="1" applyBorder="1" applyAlignment="1" applyProtection="1">
      <alignment vertical="center"/>
    </xf>
    <xf numFmtId="0" fontId="33" fillId="3" borderId="0" xfId="0" applyFont="1" applyFill="1" applyBorder="1" applyAlignment="1" applyProtection="1">
      <alignment vertical="center"/>
    </xf>
    <xf numFmtId="0" fontId="84" fillId="3" borderId="0" xfId="0" applyFont="1" applyFill="1" applyBorder="1" applyAlignment="1" applyProtection="1">
      <alignment vertical="center"/>
    </xf>
    <xf numFmtId="0" fontId="28" fillId="25" borderId="8" xfId="0" applyFont="1" applyFill="1" applyBorder="1" applyAlignment="1" applyProtection="1">
      <alignment horizontal="center" vertical="center" wrapText="1"/>
    </xf>
    <xf numFmtId="0" fontId="28" fillId="4" borderId="8" xfId="0" applyFont="1" applyFill="1" applyBorder="1" applyAlignment="1" applyProtection="1">
      <alignment vertical="center" wrapText="1"/>
      <protection locked="0"/>
    </xf>
    <xf numFmtId="0" fontId="28" fillId="0" borderId="37" xfId="0" applyFont="1" applyFill="1" applyBorder="1" applyAlignment="1" applyProtection="1">
      <alignment horizontal="left" vertical="center"/>
    </xf>
    <xf numFmtId="0" fontId="15" fillId="0" borderId="40" xfId="0" applyFont="1" applyFill="1" applyBorder="1" applyAlignment="1" applyProtection="1">
      <alignment horizontal="center" vertical="center"/>
    </xf>
    <xf numFmtId="0" fontId="15"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32" fillId="3" borderId="37" xfId="0" applyFont="1" applyFill="1" applyBorder="1" applyAlignment="1" applyProtection="1">
      <alignment horizontal="center" vertical="center"/>
    </xf>
    <xf numFmtId="0" fontId="15" fillId="3" borderId="0" xfId="0" applyFont="1" applyFill="1" applyAlignment="1" applyProtection="1">
      <alignment vertical="center"/>
    </xf>
    <xf numFmtId="0" fontId="28" fillId="3" borderId="0" xfId="0" applyFont="1" applyFill="1" applyAlignment="1" applyProtection="1">
      <alignment vertical="center"/>
    </xf>
    <xf numFmtId="0" fontId="15" fillId="3" borderId="1" xfId="0" applyFont="1" applyFill="1" applyBorder="1" applyAlignment="1" applyProtection="1">
      <alignment vertical="center"/>
    </xf>
    <xf numFmtId="0" fontId="28" fillId="25" borderId="8" xfId="0" applyFont="1" applyFill="1" applyBorder="1" applyAlignment="1" applyProtection="1">
      <alignment vertical="center"/>
    </xf>
    <xf numFmtId="0" fontId="84" fillId="0" borderId="8" xfId="0" applyFont="1" applyBorder="1" applyAlignment="1" applyProtection="1">
      <alignment vertical="center"/>
    </xf>
    <xf numFmtId="0" fontId="84" fillId="0" borderId="8" xfId="0" applyFont="1" applyBorder="1" applyAlignment="1" applyProtection="1">
      <alignment horizontal="left" vertical="center"/>
    </xf>
    <xf numFmtId="0" fontId="15" fillId="5" borderId="50" xfId="0" applyFont="1" applyFill="1" applyBorder="1" applyAlignment="1" applyProtection="1">
      <alignment vertical="center" wrapText="1"/>
    </xf>
    <xf numFmtId="0" fontId="15" fillId="5" borderId="50" xfId="0" applyFont="1" applyFill="1" applyBorder="1" applyAlignment="1" applyProtection="1">
      <alignment horizontal="left" vertical="center" wrapText="1"/>
    </xf>
    <xf numFmtId="0" fontId="15" fillId="5" borderId="50" xfId="0" applyFont="1" applyFill="1" applyBorder="1" applyAlignment="1" applyProtection="1">
      <alignment vertical="center"/>
    </xf>
    <xf numFmtId="0" fontId="15" fillId="5" borderId="51" xfId="0" applyFont="1" applyFill="1" applyBorder="1" applyAlignment="1" applyProtection="1">
      <alignment vertical="center"/>
    </xf>
    <xf numFmtId="0" fontId="90" fillId="3" borderId="37" xfId="0"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78" fillId="3" borderId="0" xfId="0" applyFont="1" applyFill="1" applyBorder="1" applyAlignment="1" applyProtection="1">
      <alignment vertical="center" wrapText="1"/>
    </xf>
    <xf numFmtId="0" fontId="78" fillId="3" borderId="0" xfId="0" applyFont="1" applyFill="1" applyBorder="1" applyAlignment="1" applyProtection="1">
      <alignment horizontal="left" vertical="center" wrapText="1"/>
    </xf>
    <xf numFmtId="0" fontId="78" fillId="3" borderId="0" xfId="0" applyFont="1" applyFill="1" applyBorder="1" applyAlignment="1" applyProtection="1">
      <alignment vertical="center"/>
    </xf>
    <xf numFmtId="0" fontId="15" fillId="0" borderId="0" xfId="0" applyFont="1" applyFill="1" applyBorder="1" applyAlignment="1" applyProtection="1">
      <alignment horizontal="justify" vertical="center" wrapText="1"/>
    </xf>
    <xf numFmtId="0" fontId="15" fillId="0" borderId="40" xfId="0" applyFont="1" applyFill="1" applyBorder="1" applyAlignment="1" applyProtection="1">
      <alignment horizontal="justify" vertical="center" wrapText="1"/>
    </xf>
    <xf numFmtId="49" fontId="82" fillId="0" borderId="37" xfId="0" applyNumberFormat="1" applyFont="1" applyBorder="1" applyAlignment="1" applyProtection="1">
      <alignment horizontal="left" vertical="center"/>
    </xf>
    <xf numFmtId="49" fontId="28" fillId="0" borderId="0" xfId="0" applyNumberFormat="1" applyFont="1" applyBorder="1" applyAlignment="1" applyProtection="1">
      <alignment horizontal="left" vertical="center"/>
    </xf>
    <xf numFmtId="49" fontId="28" fillId="0" borderId="37" xfId="0" applyNumberFormat="1" applyFont="1" applyBorder="1" applyAlignment="1" applyProtection="1">
      <alignment horizontal="left" vertical="center"/>
    </xf>
    <xf numFmtId="1" fontId="15" fillId="4" borderId="1" xfId="0" applyNumberFormat="1" applyFont="1" applyFill="1" applyBorder="1" applyAlignment="1" applyProtection="1">
      <alignment vertical="center" wrapText="1"/>
      <protection locked="0"/>
    </xf>
    <xf numFmtId="0" fontId="15" fillId="3" borderId="3" xfId="0" applyNumberFormat="1" applyFont="1" applyFill="1" applyBorder="1" applyAlignment="1" applyProtection="1">
      <alignment vertical="center" wrapText="1"/>
    </xf>
    <xf numFmtId="168" fontId="15" fillId="3" borderId="3" xfId="0" applyNumberFormat="1" applyFont="1" applyFill="1" applyBorder="1" applyAlignment="1" applyProtection="1">
      <alignment vertical="center" wrapText="1"/>
    </xf>
    <xf numFmtId="0" fontId="15" fillId="0" borderId="0" xfId="0" applyFont="1" applyFill="1" applyBorder="1" applyAlignment="1" applyProtection="1">
      <alignment vertical="center" wrapText="1"/>
    </xf>
    <xf numFmtId="0" fontId="15" fillId="0" borderId="0" xfId="0" applyFont="1" applyBorder="1" applyAlignment="1" applyProtection="1">
      <alignment horizontal="justify" vertical="center" wrapText="1"/>
    </xf>
    <xf numFmtId="0" fontId="15" fillId="0" borderId="40" xfId="0" applyFont="1" applyBorder="1" applyAlignment="1" applyProtection="1">
      <alignment horizontal="justify" vertical="center" wrapText="1"/>
    </xf>
    <xf numFmtId="0" fontId="15" fillId="0" borderId="37" xfId="0" applyFont="1" applyBorder="1" applyAlignment="1" applyProtection="1">
      <alignment horizontal="left" vertical="center" wrapText="1"/>
    </xf>
    <xf numFmtId="0" fontId="15" fillId="0" borderId="0" xfId="0" applyFont="1" applyBorder="1" applyAlignment="1" applyProtection="1">
      <alignment horizontal="center" vertical="center" wrapText="1"/>
    </xf>
    <xf numFmtId="166" fontId="15" fillId="0" borderId="0" xfId="2" applyNumberFormat="1" applyFont="1" applyBorder="1" applyAlignment="1" applyProtection="1">
      <alignment vertical="center" wrapText="1"/>
    </xf>
    <xf numFmtId="49" fontId="82" fillId="0" borderId="0" xfId="0" applyNumberFormat="1" applyFont="1" applyBorder="1" applyAlignment="1" applyProtection="1">
      <alignment horizontal="left" vertical="center"/>
    </xf>
    <xf numFmtId="49" fontId="82" fillId="0" borderId="40" xfId="0" applyNumberFormat="1" applyFont="1" applyBorder="1" applyAlignment="1" applyProtection="1">
      <alignment horizontal="left" vertical="center"/>
    </xf>
    <xf numFmtId="49" fontId="15" fillId="0" borderId="37" xfId="0" applyNumberFormat="1" applyFont="1" applyBorder="1" applyAlignment="1" applyProtection="1">
      <alignment horizontal="right" vertical="center"/>
    </xf>
    <xf numFmtId="0" fontId="28" fillId="25" borderId="91" xfId="0" applyFont="1" applyFill="1" applyBorder="1" applyAlignment="1" applyProtection="1">
      <alignment horizontal="center" vertical="center"/>
    </xf>
    <xf numFmtId="0" fontId="28" fillId="3" borderId="0" xfId="0" applyFont="1" applyFill="1" applyBorder="1" applyAlignment="1" applyProtection="1">
      <alignment horizontal="left" vertical="center"/>
    </xf>
    <xf numFmtId="166" fontId="15" fillId="3" borderId="0" xfId="2" applyNumberFormat="1" applyFont="1" applyFill="1" applyBorder="1" applyAlignment="1" applyProtection="1">
      <alignment vertical="center" wrapText="1"/>
    </xf>
    <xf numFmtId="166" fontId="15" fillId="3" borderId="40" xfId="2" applyNumberFormat="1" applyFont="1" applyFill="1" applyBorder="1" applyAlignment="1" applyProtection="1">
      <alignment vertical="center" wrapText="1"/>
    </xf>
    <xf numFmtId="0" fontId="28" fillId="3" borderId="0" xfId="0" applyFont="1" applyFill="1" applyBorder="1" applyAlignment="1" applyProtection="1">
      <alignment horizontal="center" vertical="center" wrapText="1"/>
    </xf>
    <xf numFmtId="166" fontId="15" fillId="3" borderId="0" xfId="2" applyNumberFormat="1" applyFont="1" applyFill="1" applyBorder="1" applyAlignment="1" applyProtection="1">
      <alignment horizontal="center" vertical="center" wrapText="1"/>
    </xf>
    <xf numFmtId="0" fontId="28" fillId="25" borderId="8" xfId="0" applyFont="1" applyFill="1" applyBorder="1" applyAlignment="1" applyProtection="1">
      <alignment horizontal="center" vertical="center"/>
    </xf>
    <xf numFmtId="166" fontId="15" fillId="0" borderId="0" xfId="2" applyNumberFormat="1" applyFont="1" applyFill="1" applyBorder="1" applyAlignment="1" applyProtection="1">
      <alignment vertical="center" wrapText="1"/>
    </xf>
    <xf numFmtId="0" fontId="28" fillId="0" borderId="0" xfId="0" applyFont="1" applyFill="1" applyBorder="1" applyAlignment="1" applyProtection="1">
      <alignment horizontal="center" vertical="center" wrapText="1"/>
    </xf>
    <xf numFmtId="166" fontId="15" fillId="0" borderId="0" xfId="2" applyNumberFormat="1" applyFont="1" applyFill="1" applyBorder="1" applyAlignment="1" applyProtection="1">
      <alignment horizontal="center" vertical="center" wrapText="1"/>
    </xf>
    <xf numFmtId="0" fontId="24" fillId="0" borderId="89" xfId="0" applyFont="1" applyBorder="1" applyAlignment="1" applyProtection="1">
      <alignment horizontal="left" vertical="center"/>
    </xf>
    <xf numFmtId="0" fontId="24" fillId="0" borderId="37" xfId="0" applyFont="1" applyBorder="1" applyAlignment="1" applyProtection="1">
      <alignment horizontal="left" vertical="center"/>
    </xf>
    <xf numFmtId="0" fontId="28" fillId="3" borderId="0" xfId="0" applyFont="1" applyFill="1" applyBorder="1" applyAlignment="1" applyProtection="1">
      <alignment vertical="center" wrapText="1"/>
    </xf>
    <xf numFmtId="175" fontId="28" fillId="0" borderId="8" xfId="0" applyNumberFormat="1" applyFont="1" applyBorder="1" applyAlignment="1" applyProtection="1">
      <alignment horizontal="center" vertical="center"/>
    </xf>
    <xf numFmtId="0" fontId="28" fillId="0" borderId="0" xfId="0" applyFont="1" applyBorder="1" applyAlignment="1" applyProtection="1">
      <alignment horizontal="center" vertical="center" wrapText="1"/>
    </xf>
    <xf numFmtId="0" fontId="28" fillId="3" borderId="37" xfId="0" applyFont="1" applyFill="1" applyBorder="1" applyAlignment="1" applyProtection="1">
      <alignment horizontal="left" vertical="center"/>
    </xf>
    <xf numFmtId="0" fontId="28" fillId="3" borderId="0" xfId="0" applyFont="1" applyFill="1" applyBorder="1" applyAlignment="1" applyProtection="1">
      <alignment horizontal="justify" vertical="center"/>
    </xf>
    <xf numFmtId="0" fontId="28" fillId="3" borderId="0" xfId="0" applyFont="1" applyFill="1" applyBorder="1" applyAlignment="1" applyProtection="1">
      <alignment horizontal="center" vertical="center"/>
    </xf>
    <xf numFmtId="0" fontId="81" fillId="0" borderId="0" xfId="0" applyFont="1" applyFill="1" applyBorder="1" applyAlignment="1" applyProtection="1">
      <alignment vertical="center"/>
    </xf>
    <xf numFmtId="0" fontId="28" fillId="0" borderId="0" xfId="0" applyFont="1" applyBorder="1" applyAlignment="1" applyProtection="1">
      <alignment horizontal="left" vertical="center" wrapText="1"/>
    </xf>
    <xf numFmtId="0" fontId="28" fillId="3" borderId="37" xfId="0" applyFont="1" applyFill="1" applyBorder="1" applyAlignment="1" applyProtection="1">
      <alignment vertical="center" wrapText="1"/>
    </xf>
    <xf numFmtId="0" fontId="15" fillId="0" borderId="37" xfId="0" applyFont="1" applyBorder="1" applyAlignment="1" applyProtection="1">
      <alignment vertical="center" wrapText="1"/>
    </xf>
    <xf numFmtId="0" fontId="28" fillId="0" borderId="37" xfId="0" applyFont="1" applyBorder="1" applyAlignment="1" applyProtection="1">
      <alignment horizontal="left" vertical="center" wrapText="1"/>
    </xf>
    <xf numFmtId="0" fontId="15" fillId="0" borderId="37" xfId="0" applyFont="1" applyBorder="1" applyAlignment="1" applyProtection="1">
      <alignment horizontal="center" vertical="center" wrapText="1"/>
    </xf>
    <xf numFmtId="0" fontId="28" fillId="0" borderId="0" xfId="0" applyFont="1" applyBorder="1" applyAlignment="1" applyProtection="1">
      <alignment vertical="center" wrapText="1"/>
    </xf>
    <xf numFmtId="0" fontId="15" fillId="0" borderId="8" xfId="0" applyFont="1" applyFill="1" applyBorder="1" applyAlignment="1" applyProtection="1">
      <alignment vertical="center"/>
    </xf>
    <xf numFmtId="0" fontId="15" fillId="0" borderId="37" xfId="0" applyFont="1" applyFill="1" applyBorder="1" applyAlignment="1" applyProtection="1">
      <alignment vertical="center"/>
    </xf>
    <xf numFmtId="0" fontId="32" fillId="0" borderId="0" xfId="0" applyFont="1" applyFill="1" applyBorder="1" applyAlignment="1" applyProtection="1">
      <alignment horizontal="center" vertical="center" wrapText="1"/>
    </xf>
    <xf numFmtId="0" fontId="32" fillId="0" borderId="0" xfId="0" applyFont="1" applyBorder="1" applyAlignment="1" applyProtection="1">
      <alignment vertical="center"/>
    </xf>
    <xf numFmtId="166" fontId="32" fillId="0" borderId="0" xfId="0" applyNumberFormat="1" applyFont="1" applyBorder="1" applyAlignment="1" applyProtection="1">
      <alignment horizontal="center" vertical="center" wrapText="1"/>
    </xf>
    <xf numFmtId="0" fontId="32" fillId="0" borderId="0" xfId="0" applyFont="1" applyBorder="1" applyAlignment="1" applyProtection="1">
      <alignment vertical="center" wrapText="1"/>
    </xf>
    <xf numFmtId="0" fontId="29" fillId="0" borderId="0" xfId="0" applyFont="1" applyBorder="1" applyAlignment="1" applyProtection="1">
      <alignment vertical="center" wrapText="1"/>
    </xf>
    <xf numFmtId="0" fontId="15" fillId="0" borderId="8" xfId="0" applyFont="1" applyBorder="1" applyAlignment="1" applyProtection="1">
      <alignment horizontal="center" vertical="center" wrapText="1"/>
    </xf>
    <xf numFmtId="166" fontId="15" fillId="0" borderId="0" xfId="0" applyNumberFormat="1" applyFont="1" applyBorder="1" applyAlignment="1" applyProtection="1">
      <alignment horizontal="center" vertical="center" wrapText="1"/>
    </xf>
    <xf numFmtId="0" fontId="81" fillId="0" borderId="0" xfId="0" applyFont="1" applyBorder="1" applyAlignment="1" applyProtection="1">
      <alignment vertical="center" wrapText="1"/>
    </xf>
    <xf numFmtId="0" fontId="28" fillId="0" borderId="37" xfId="0" applyFont="1" applyBorder="1" applyAlignment="1" applyProtection="1">
      <alignment horizontal="left" vertical="center"/>
    </xf>
    <xf numFmtId="0" fontId="28" fillId="0" borderId="0" xfId="0" applyFont="1" applyBorder="1" applyAlignment="1" applyProtection="1">
      <alignment horizontal="left" vertical="center"/>
    </xf>
    <xf numFmtId="0" fontId="15" fillId="0" borderId="11" xfId="0" applyFont="1" applyBorder="1" applyAlignment="1" applyProtection="1">
      <alignment vertical="center" wrapText="1"/>
    </xf>
    <xf numFmtId="0" fontId="15" fillId="0" borderId="92" xfId="0" applyFont="1" applyBorder="1" applyAlignment="1" applyProtection="1">
      <alignment horizontal="left" vertical="center"/>
    </xf>
    <xf numFmtId="0" fontId="15" fillId="0" borderId="2" xfId="0" applyFont="1" applyBorder="1" applyAlignment="1" applyProtection="1">
      <alignment horizontal="left" vertical="center"/>
    </xf>
    <xf numFmtId="0" fontId="15" fillId="0" borderId="3" xfId="0" applyFont="1" applyBorder="1" applyAlignment="1" applyProtection="1">
      <alignment horizontal="left" vertical="center"/>
    </xf>
    <xf numFmtId="0" fontId="15" fillId="4" borderId="1" xfId="0" applyFont="1" applyFill="1" applyBorder="1" applyAlignment="1" applyProtection="1">
      <alignment horizontal="left" vertical="center"/>
      <protection locked="0"/>
    </xf>
    <xf numFmtId="0" fontId="15" fillId="4" borderId="2" xfId="0" applyFont="1" applyFill="1" applyBorder="1" applyAlignment="1" applyProtection="1">
      <alignment horizontal="left" vertical="center"/>
      <protection locked="0"/>
    </xf>
    <xf numFmtId="0" fontId="15" fillId="4" borderId="3" xfId="0" applyFont="1" applyFill="1" applyBorder="1" applyAlignment="1" applyProtection="1">
      <alignment horizontal="left" vertical="center"/>
      <protection locked="0"/>
    </xf>
    <xf numFmtId="0" fontId="15" fillId="15" borderId="1" xfId="0" applyFont="1" applyFill="1" applyBorder="1" applyAlignment="1" applyProtection="1">
      <alignment horizontal="left" vertical="center"/>
      <protection locked="0"/>
    </xf>
    <xf numFmtId="0" fontId="15" fillId="15" borderId="3"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protection locked="0"/>
    </xf>
    <xf numFmtId="0" fontId="91" fillId="0" borderId="37" xfId="0" applyFont="1" applyFill="1" applyBorder="1" applyAlignment="1" applyProtection="1">
      <alignment vertical="center"/>
    </xf>
    <xf numFmtId="0" fontId="91" fillId="0" borderId="0" xfId="0" applyFont="1" applyFill="1" applyBorder="1" applyAlignment="1" applyProtection="1">
      <alignment vertical="center"/>
    </xf>
    <xf numFmtId="49" fontId="82" fillId="0" borderId="0" xfId="0" applyNumberFormat="1" applyFont="1" applyFill="1" applyBorder="1" applyAlignment="1" applyProtection="1">
      <alignment horizontal="left" vertical="center"/>
    </xf>
    <xf numFmtId="0" fontId="80" fillId="25" borderId="91" xfId="0" applyFont="1" applyFill="1" applyBorder="1" applyAlignment="1" applyProtection="1">
      <alignment horizontal="center" vertical="center" wrapText="1"/>
    </xf>
    <xf numFmtId="0" fontId="69" fillId="3" borderId="91" xfId="0" applyFont="1" applyFill="1" applyBorder="1" applyAlignment="1" applyProtection="1">
      <alignment horizontal="center" vertical="center" wrapText="1"/>
    </xf>
    <xf numFmtId="0" fontId="15" fillId="0" borderId="37"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3" borderId="1" xfId="0" applyFont="1" applyFill="1" applyBorder="1" applyAlignment="1" applyProtection="1">
      <alignment horizontal="center" vertical="center" wrapText="1"/>
    </xf>
    <xf numFmtId="0" fontId="15" fillId="3" borderId="1" xfId="5" applyNumberFormat="1" applyFont="1" applyFill="1" applyBorder="1" applyAlignment="1" applyProtection="1">
      <alignment horizontal="center" vertical="center" wrapText="1"/>
    </xf>
    <xf numFmtId="1" fontId="15" fillId="0" borderId="1" xfId="5"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4" borderId="92" xfId="0" applyFont="1" applyFill="1" applyBorder="1" applyAlignment="1" applyProtection="1">
      <alignment vertical="center"/>
    </xf>
    <xf numFmtId="0" fontId="15" fillId="4" borderId="2" xfId="0" applyFont="1" applyFill="1" applyBorder="1" applyAlignment="1" applyProtection="1">
      <alignment vertical="center"/>
    </xf>
    <xf numFmtId="0" fontId="15" fillId="4" borderId="2" xfId="0" applyFont="1" applyFill="1" applyBorder="1" applyAlignment="1" applyProtection="1">
      <alignment horizontal="center" vertical="center"/>
    </xf>
    <xf numFmtId="0" fontId="15" fillId="4" borderId="3" xfId="0" applyFont="1" applyFill="1" applyBorder="1" applyAlignment="1" applyProtection="1">
      <alignment horizontal="center" vertical="center"/>
    </xf>
    <xf numFmtId="0" fontId="92" fillId="0" borderId="0" xfId="1" applyFont="1" applyAlignment="1" applyProtection="1">
      <alignment vertical="center"/>
    </xf>
    <xf numFmtId="0" fontId="15" fillId="0" borderId="0" xfId="0" applyFont="1" applyBorder="1" applyAlignment="1" applyProtection="1">
      <alignment vertical="center"/>
    </xf>
    <xf numFmtId="0" fontId="92" fillId="0" borderId="37" xfId="1" applyFont="1" applyBorder="1" applyAlignment="1" applyProtection="1">
      <alignment vertical="center"/>
    </xf>
    <xf numFmtId="0" fontId="92" fillId="0" borderId="0" xfId="1" applyFont="1" applyBorder="1" applyAlignment="1" applyProtection="1">
      <alignment vertical="center"/>
    </xf>
    <xf numFmtId="0" fontId="28" fillId="5" borderId="37" xfId="0" applyFont="1" applyFill="1" applyBorder="1" applyAlignment="1" applyProtection="1">
      <alignment vertical="center"/>
    </xf>
    <xf numFmtId="0" fontId="28" fillId="5" borderId="0" xfId="0" applyFont="1" applyFill="1" applyBorder="1" applyAlignment="1" applyProtection="1">
      <alignment vertical="center"/>
    </xf>
    <xf numFmtId="0" fontId="15" fillId="5" borderId="0" xfId="0" applyFont="1" applyFill="1" applyBorder="1" applyAlignment="1" applyProtection="1">
      <alignment vertical="center"/>
    </xf>
    <xf numFmtId="0" fontId="15" fillId="0" borderId="56" xfId="0" applyFont="1" applyBorder="1" applyAlignment="1" applyProtection="1">
      <alignment vertical="center"/>
    </xf>
    <xf numFmtId="0" fontId="15" fillId="0" borderId="58" xfId="0" applyFont="1" applyBorder="1" applyAlignment="1" applyProtection="1">
      <alignment vertical="center"/>
    </xf>
    <xf numFmtId="0" fontId="15" fillId="0" borderId="41" xfId="0" applyFont="1" applyBorder="1" applyAlignment="1" applyProtection="1">
      <alignment vertical="center"/>
    </xf>
    <xf numFmtId="171" fontId="39" fillId="28" borderId="8" xfId="10" applyNumberFormat="1" applyFont="1" applyFill="1" applyBorder="1" applyAlignment="1" applyProtection="1">
      <alignment horizontal="right"/>
    </xf>
    <xf numFmtId="0" fontId="38" fillId="0" borderId="0" xfId="0" applyFont="1" applyProtection="1"/>
    <xf numFmtId="171" fontId="38" fillId="0" borderId="0" xfId="0" applyNumberFormat="1" applyFont="1" applyProtection="1"/>
    <xf numFmtId="0" fontId="26" fillId="24" borderId="8" xfId="0" applyFont="1" applyFill="1" applyBorder="1" applyAlignment="1" applyProtection="1">
      <alignment horizontal="center"/>
    </xf>
    <xf numFmtId="0" fontId="26" fillId="0" borderId="8" xfId="0" applyFont="1" applyFill="1" applyBorder="1" applyProtection="1"/>
    <xf numFmtId="169" fontId="38" fillId="0" borderId="8" xfId="10" applyNumberFormat="1" applyFont="1" applyBorder="1" applyAlignment="1" applyProtection="1">
      <alignment horizontal="center" vertical="center"/>
    </xf>
    <xf numFmtId="169" fontId="26" fillId="0" borderId="8" xfId="0" applyNumberFormat="1" applyFont="1" applyFill="1" applyBorder="1" applyAlignment="1" applyProtection="1">
      <alignment horizontal="left"/>
    </xf>
    <xf numFmtId="171" fontId="39" fillId="0" borderId="0" xfId="10" applyNumberFormat="1" applyFont="1" applyBorder="1" applyProtection="1"/>
    <xf numFmtId="9" fontId="38" fillId="0" borderId="0" xfId="0" applyNumberFormat="1" applyFont="1" applyProtection="1"/>
    <xf numFmtId="169" fontId="24" fillId="0" borderId="8" xfId="10" applyNumberFormat="1" applyFont="1" applyFill="1" applyBorder="1" applyAlignment="1" applyProtection="1">
      <alignment horizontal="center" vertical="center" wrapText="1"/>
    </xf>
    <xf numFmtId="169" fontId="24" fillId="0" borderId="8" xfId="10" applyNumberFormat="1" applyFont="1" applyBorder="1" applyAlignment="1" applyProtection="1">
      <alignment horizontal="center" vertical="center"/>
    </xf>
    <xf numFmtId="0" fontId="38" fillId="0" borderId="0" xfId="0" applyFont="1" applyBorder="1" applyAlignment="1" applyProtection="1"/>
    <xf numFmtId="0" fontId="24" fillId="0" borderId="0" xfId="0" applyFont="1" applyProtection="1"/>
    <xf numFmtId="0" fontId="34" fillId="24" borderId="8" xfId="0" applyFont="1" applyFill="1" applyBorder="1" applyAlignment="1" applyProtection="1">
      <alignment horizontal="center" vertical="center" wrapText="1"/>
    </xf>
    <xf numFmtId="0" fontId="63" fillId="0" borderId="0" xfId="0" applyFont="1" applyAlignment="1" applyProtection="1">
      <alignment vertical="center"/>
    </xf>
    <xf numFmtId="0" fontId="61" fillId="0" borderId="0" xfId="0" applyFont="1" applyAlignment="1" applyProtection="1">
      <alignment vertical="center"/>
    </xf>
    <xf numFmtId="0" fontId="62" fillId="27" borderId="8" xfId="0" applyFont="1" applyFill="1" applyBorder="1" applyAlignment="1" applyProtection="1">
      <alignment horizontal="center" vertical="center"/>
    </xf>
    <xf numFmtId="0" fontId="63" fillId="0" borderId="8" xfId="0" applyFont="1" applyBorder="1" applyAlignment="1" applyProtection="1">
      <alignment vertical="center" wrapText="1"/>
    </xf>
    <xf numFmtId="2" fontId="63" fillId="0" borderId="8" xfId="0" applyNumberFormat="1" applyFont="1" applyBorder="1" applyAlignment="1" applyProtection="1">
      <alignment vertical="center"/>
    </xf>
    <xf numFmtId="2" fontId="63" fillId="0" borderId="8" xfId="0" quotePrefix="1" applyNumberFormat="1" applyFont="1" applyBorder="1" applyAlignment="1" applyProtection="1">
      <alignment vertical="center"/>
    </xf>
    <xf numFmtId="0" fontId="26" fillId="0" borderId="0" xfId="0" applyFont="1" applyBorder="1" applyAlignment="1" applyProtection="1">
      <alignment horizontal="center"/>
    </xf>
    <xf numFmtId="0" fontId="26" fillId="0" borderId="12" xfId="0" applyFont="1" applyBorder="1" applyAlignment="1" applyProtection="1">
      <alignment horizontal="center"/>
    </xf>
    <xf numFmtId="0" fontId="34" fillId="0" borderId="8" xfId="0" applyFont="1" applyBorder="1" applyAlignment="1" applyProtection="1">
      <alignment horizontal="center" vertical="center" wrapText="1"/>
    </xf>
    <xf numFmtId="0" fontId="37" fillId="0" borderId="8" xfId="0" applyFont="1" applyFill="1" applyBorder="1" applyAlignment="1" applyProtection="1">
      <alignment vertical="center" wrapText="1"/>
    </xf>
    <xf numFmtId="0" fontId="36" fillId="0" borderId="8" xfId="0" applyFont="1" applyFill="1" applyBorder="1" applyAlignment="1" applyProtection="1">
      <alignment horizontal="center" vertical="center" wrapText="1"/>
    </xf>
    <xf numFmtId="0" fontId="35" fillId="0" borderId="8" xfId="0" applyFont="1" applyFill="1" applyBorder="1" applyAlignment="1" applyProtection="1">
      <alignment vertical="center" wrapText="1"/>
    </xf>
    <xf numFmtId="0" fontId="24" fillId="0" borderId="0" xfId="0" applyFont="1" applyAlignment="1" applyProtection="1">
      <alignment wrapText="1"/>
    </xf>
    <xf numFmtId="0" fontId="28" fillId="8" borderId="8" xfId="0" applyFont="1" applyFill="1" applyBorder="1" applyAlignment="1" applyProtection="1">
      <alignment horizontal="center" vertical="center" wrapText="1"/>
    </xf>
    <xf numFmtId="0" fontId="14" fillId="0" borderId="0" xfId="0" applyFont="1" applyAlignment="1" applyProtection="1">
      <alignment vertical="center"/>
    </xf>
    <xf numFmtId="0" fontId="30" fillId="8" borderId="98" xfId="0" applyFont="1" applyFill="1" applyBorder="1" applyAlignment="1" applyProtection="1">
      <alignment horizontal="center" vertical="center"/>
    </xf>
    <xf numFmtId="3" fontId="15" fillId="0" borderId="8" xfId="0" applyNumberFormat="1" applyFont="1" applyBorder="1" applyAlignment="1" applyProtection="1">
      <alignment vertical="center"/>
    </xf>
    <xf numFmtId="3" fontId="28" fillId="0" borderId="8" xfId="0" applyNumberFormat="1" applyFont="1" applyBorder="1" applyAlignment="1" applyProtection="1">
      <alignment horizontal="right" vertical="center"/>
    </xf>
    <xf numFmtId="3" fontId="15" fillId="3" borderId="8" xfId="0" applyNumberFormat="1" applyFont="1" applyFill="1" applyBorder="1" applyAlignment="1" applyProtection="1">
      <alignment horizontal="right" vertical="center"/>
    </xf>
    <xf numFmtId="3" fontId="33" fillId="0" borderId="8" xfId="0" applyNumberFormat="1" applyFont="1" applyFill="1" applyBorder="1" applyAlignment="1" applyProtection="1">
      <alignment horizontal="right" vertical="center"/>
    </xf>
    <xf numFmtId="0" fontId="54" fillId="7" borderId="8" xfId="0" applyFont="1" applyFill="1" applyBorder="1" applyAlignment="1">
      <alignment horizontal="center" vertical="center" wrapText="1"/>
    </xf>
    <xf numFmtId="0" fontId="54" fillId="3" borderId="0" xfId="0" applyFont="1" applyFill="1" applyAlignment="1">
      <alignment horizontal="left" vertical="center"/>
    </xf>
    <xf numFmtId="0" fontId="52" fillId="3" borderId="0" xfId="0" applyFont="1" applyFill="1" applyAlignment="1">
      <alignment horizontal="left" vertical="center"/>
    </xf>
    <xf numFmtId="0" fontId="52" fillId="3" borderId="0" xfId="0" applyFont="1" applyFill="1" applyAlignment="1">
      <alignment horizontal="left" vertical="center" wrapText="1"/>
    </xf>
    <xf numFmtId="0" fontId="54" fillId="0" borderId="0" xfId="0" applyFont="1" applyAlignment="1">
      <alignment horizontal="left" vertical="center"/>
    </xf>
    <xf numFmtId="0" fontId="54" fillId="4" borderId="0" xfId="0" applyFont="1" applyFill="1" applyAlignment="1">
      <alignment horizontal="center" vertical="center" wrapText="1"/>
    </xf>
    <xf numFmtId="0" fontId="54" fillId="13" borderId="48" xfId="0" applyFont="1" applyFill="1" applyBorder="1" applyAlignment="1">
      <alignment horizontal="justify" vertical="center" wrapText="1"/>
    </xf>
    <xf numFmtId="0" fontId="54" fillId="13" borderId="46" xfId="0" applyFont="1" applyFill="1" applyBorder="1" applyAlignment="1">
      <alignment horizontal="justify" vertical="center" wrapText="1"/>
    </xf>
    <xf numFmtId="0" fontId="54" fillId="13" borderId="45" xfId="0" applyFont="1" applyFill="1" applyBorder="1" applyAlignment="1">
      <alignment horizontal="justify" vertical="center" wrapText="1"/>
    </xf>
    <xf numFmtId="0" fontId="54" fillId="0" borderId="48" xfId="0" applyFont="1" applyBorder="1" applyAlignment="1">
      <alignment horizontal="justify" vertical="center" wrapText="1"/>
    </xf>
    <xf numFmtId="0" fontId="54" fillId="0" borderId="45" xfId="0" applyFont="1" applyBorder="1" applyAlignment="1">
      <alignment horizontal="justify" vertical="center" wrapText="1"/>
    </xf>
    <xf numFmtId="0" fontId="28" fillId="3" borderId="1" xfId="0" applyFont="1" applyFill="1" applyBorder="1" applyAlignment="1" applyProtection="1">
      <alignment horizontal="left" vertical="center" wrapText="1"/>
    </xf>
    <xf numFmtId="0" fontId="28" fillId="3" borderId="2"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0" fontId="28" fillId="3" borderId="1" xfId="0" applyFont="1" applyFill="1" applyBorder="1" applyAlignment="1" applyProtection="1">
      <alignment vertical="center" wrapText="1"/>
    </xf>
    <xf numFmtId="0" fontId="28" fillId="3" borderId="2" xfId="0" applyFont="1" applyFill="1" applyBorder="1" applyAlignment="1" applyProtection="1">
      <alignment vertical="center" wrapText="1"/>
    </xf>
    <xf numFmtId="0" fontId="28" fillId="3" borderId="3" xfId="0" applyFont="1" applyFill="1" applyBorder="1" applyAlignment="1" applyProtection="1">
      <alignment vertical="center" wrapText="1"/>
    </xf>
    <xf numFmtId="0" fontId="28" fillId="25" borderId="8" xfId="0" applyFont="1" applyFill="1" applyBorder="1" applyAlignment="1" applyProtection="1">
      <alignment horizontal="center" vertical="center" wrapText="1"/>
    </xf>
    <xf numFmtId="0" fontId="33" fillId="3" borderId="8" xfId="0" applyFont="1" applyFill="1" applyBorder="1" applyAlignment="1" applyProtection="1">
      <alignment horizontal="left" vertical="center" wrapText="1"/>
    </xf>
    <xf numFmtId="0" fontId="15" fillId="3" borderId="4" xfId="0" applyFont="1" applyFill="1" applyBorder="1" applyAlignment="1" applyProtection="1">
      <alignment horizontal="left" vertical="center"/>
    </xf>
    <xf numFmtId="0" fontId="15" fillId="3" borderId="9" xfId="0" applyFont="1" applyFill="1" applyBorder="1" applyAlignment="1" applyProtection="1">
      <alignment horizontal="left" vertical="center"/>
    </xf>
    <xf numFmtId="0" fontId="15" fillId="3" borderId="5" xfId="0" applyFont="1" applyFill="1" applyBorder="1" applyAlignment="1" applyProtection="1">
      <alignment horizontal="left" vertical="center"/>
    </xf>
    <xf numFmtId="14" fontId="15" fillId="4" borderId="8" xfId="0" applyNumberFormat="1"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0" fontId="15" fillId="4" borderId="8" xfId="0" applyFont="1" applyFill="1" applyBorder="1" applyAlignment="1" applyProtection="1">
      <alignment horizontal="left" vertical="center"/>
      <protection locked="0"/>
    </xf>
    <xf numFmtId="0" fontId="15" fillId="15" borderId="4" xfId="0" applyFont="1" applyFill="1" applyBorder="1" applyAlignment="1" applyProtection="1">
      <alignment horizontal="center" vertical="center"/>
      <protection locked="0"/>
    </xf>
    <xf numFmtId="0" fontId="15" fillId="15" borderId="9" xfId="0" applyFont="1" applyFill="1" applyBorder="1" applyAlignment="1" applyProtection="1">
      <alignment horizontal="center" vertical="center"/>
      <protection locked="0"/>
    </xf>
    <xf numFmtId="0" fontId="15" fillId="15" borderId="5" xfId="0" applyFont="1" applyFill="1" applyBorder="1" applyAlignment="1" applyProtection="1">
      <alignment horizontal="center" vertical="center"/>
      <protection locked="0"/>
    </xf>
    <xf numFmtId="0" fontId="28" fillId="3" borderId="8"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4" fillId="0" borderId="91"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174" fontId="15" fillId="0" borderId="8" xfId="0" applyNumberFormat="1" applyFont="1" applyBorder="1" applyAlignment="1" applyProtection="1">
      <alignment horizontal="center" vertical="center" wrapText="1"/>
    </xf>
    <xf numFmtId="0" fontId="15" fillId="0" borderId="8" xfId="0" applyFont="1" applyBorder="1" applyAlignment="1" applyProtection="1">
      <alignment horizontal="center" vertical="center"/>
    </xf>
    <xf numFmtId="0" fontId="28" fillId="0" borderId="1" xfId="0" applyFont="1" applyBorder="1" applyAlignment="1" applyProtection="1">
      <alignment horizontal="center" vertical="center"/>
    </xf>
    <xf numFmtId="0" fontId="28" fillId="0" borderId="3" xfId="0" applyFont="1" applyBorder="1" applyAlignment="1" applyProtection="1">
      <alignment horizontal="center" vertical="center"/>
    </xf>
    <xf numFmtId="0" fontId="28" fillId="25" borderId="8" xfId="0" applyFont="1" applyFill="1" applyBorder="1" applyAlignment="1" applyProtection="1">
      <alignment horizontal="center" vertical="center"/>
    </xf>
    <xf numFmtId="0" fontId="15" fillId="3" borderId="91"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28" fillId="25" borderId="91" xfId="0" applyFont="1" applyFill="1" applyBorder="1" applyAlignment="1" applyProtection="1">
      <alignment horizontal="center" vertical="center"/>
    </xf>
    <xf numFmtId="14" fontId="15" fillId="3" borderId="1" xfId="0" applyNumberFormat="1" applyFont="1" applyFill="1" applyBorder="1" applyAlignment="1" applyProtection="1">
      <alignment horizontal="center" vertical="center"/>
    </xf>
    <xf numFmtId="14" fontId="15" fillId="3" borderId="2" xfId="0" applyNumberFormat="1" applyFont="1" applyFill="1" applyBorder="1" applyAlignment="1" applyProtection="1">
      <alignment horizontal="center" vertical="center"/>
    </xf>
    <xf numFmtId="14" fontId="15" fillId="3" borderId="3" xfId="0" applyNumberFormat="1" applyFont="1" applyFill="1" applyBorder="1" applyAlignment="1" applyProtection="1">
      <alignment horizontal="center" vertical="center"/>
    </xf>
    <xf numFmtId="3" fontId="15" fillId="0" borderId="8" xfId="0" applyNumberFormat="1" applyFont="1" applyBorder="1" applyAlignment="1" applyProtection="1">
      <alignment horizontal="center" vertical="center"/>
    </xf>
    <xf numFmtId="0" fontId="15" fillId="4" borderId="91" xfId="0" applyFont="1" applyFill="1" applyBorder="1" applyAlignment="1" applyProtection="1">
      <alignment horizontal="left" vertical="center"/>
      <protection locked="0"/>
    </xf>
    <xf numFmtId="0" fontId="15" fillId="4" borderId="1" xfId="0" applyFont="1" applyFill="1" applyBorder="1" applyAlignment="1" applyProtection="1">
      <alignment horizontal="left" vertical="center"/>
      <protection locked="0"/>
    </xf>
    <xf numFmtId="0" fontId="15" fillId="4" borderId="2" xfId="0" applyFont="1" applyFill="1" applyBorder="1" applyAlignment="1" applyProtection="1">
      <alignment horizontal="left" vertical="center"/>
      <protection locked="0"/>
    </xf>
    <xf numFmtId="0" fontId="15" fillId="4" borderId="3" xfId="0" applyFont="1" applyFill="1" applyBorder="1" applyAlignment="1" applyProtection="1">
      <alignment horizontal="left" vertical="center"/>
      <protection locked="0"/>
    </xf>
    <xf numFmtId="176" fontId="15" fillId="4" borderId="8" xfId="0" applyNumberFormat="1" applyFont="1" applyFill="1" applyBorder="1" applyAlignment="1" applyProtection="1">
      <alignment horizontal="left" vertical="center"/>
      <protection locked="0"/>
    </xf>
    <xf numFmtId="176" fontId="15" fillId="4" borderId="8" xfId="2" applyNumberFormat="1" applyFont="1" applyFill="1" applyBorder="1" applyAlignment="1" applyProtection="1">
      <alignment horizontal="left" vertical="center" wrapText="1"/>
      <protection locked="0"/>
    </xf>
    <xf numFmtId="176" fontId="15" fillId="4" borderId="93" xfId="2" applyNumberFormat="1" applyFont="1" applyFill="1" applyBorder="1" applyAlignment="1" applyProtection="1">
      <alignment horizontal="left" vertical="center" wrapText="1"/>
      <protection locked="0"/>
    </xf>
    <xf numFmtId="14" fontId="15" fillId="4" borderId="4" xfId="0" applyNumberFormat="1" applyFont="1" applyFill="1" applyBorder="1" applyAlignment="1" applyProtection="1">
      <alignment horizontal="center" vertical="center"/>
      <protection locked="0"/>
    </xf>
    <xf numFmtId="14" fontId="15" fillId="4" borderId="5" xfId="0" applyNumberFormat="1" applyFont="1" applyFill="1" applyBorder="1" applyAlignment="1" applyProtection="1">
      <alignment horizontal="center" vertical="center"/>
      <protection locked="0"/>
    </xf>
    <xf numFmtId="14" fontId="15" fillId="4" borderId="10" xfId="0" applyNumberFormat="1" applyFont="1" applyFill="1" applyBorder="1" applyAlignment="1" applyProtection="1">
      <alignment horizontal="center" vertical="center"/>
      <protection locked="0"/>
    </xf>
    <xf numFmtId="14" fontId="15" fillId="4" borderId="11" xfId="0" applyNumberFormat="1" applyFont="1" applyFill="1" applyBorder="1" applyAlignment="1" applyProtection="1">
      <alignment horizontal="center" vertical="center"/>
      <protection locked="0"/>
    </xf>
    <xf numFmtId="14" fontId="15" fillId="4" borderId="6" xfId="0" applyNumberFormat="1" applyFont="1" applyFill="1" applyBorder="1" applyAlignment="1" applyProtection="1">
      <alignment horizontal="center" vertical="center"/>
      <protection locked="0"/>
    </xf>
    <xf numFmtId="14" fontId="15" fillId="4" borderId="7" xfId="0" applyNumberFormat="1" applyFont="1" applyFill="1" applyBorder="1" applyAlignment="1" applyProtection="1">
      <alignment horizontal="center" vertical="center"/>
      <protection locked="0"/>
    </xf>
    <xf numFmtId="0" fontId="69" fillId="15" borderId="8" xfId="0" applyFont="1" applyFill="1" applyBorder="1" applyAlignment="1" applyProtection="1">
      <alignment horizontal="left" vertical="center" wrapText="1"/>
      <protection locked="0"/>
    </xf>
    <xf numFmtId="0" fontId="80" fillId="25" borderId="8" xfId="0" applyFont="1" applyFill="1" applyBorder="1" applyAlignment="1" applyProtection="1">
      <alignment horizontal="center" vertical="center" wrapText="1"/>
    </xf>
    <xf numFmtId="0" fontId="28" fillId="25" borderId="1" xfId="0" applyFont="1" applyFill="1" applyBorder="1" applyAlignment="1" applyProtection="1">
      <alignment horizontal="center" vertical="center" wrapText="1"/>
    </xf>
    <xf numFmtId="0" fontId="28" fillId="25" borderId="3" xfId="0" applyFont="1" applyFill="1" applyBorder="1" applyAlignment="1" applyProtection="1">
      <alignment horizontal="center" vertical="center" wrapText="1"/>
    </xf>
    <xf numFmtId="0" fontId="15" fillId="3" borderId="49" xfId="0" applyFont="1" applyFill="1" applyBorder="1" applyAlignment="1" applyProtection="1">
      <alignment horizontal="left" vertical="center" wrapText="1"/>
    </xf>
    <xf numFmtId="0" fontId="15" fillId="3" borderId="50" xfId="0" applyFont="1" applyFill="1" applyBorder="1" applyAlignment="1" applyProtection="1">
      <alignment horizontal="left" vertical="center" wrapText="1"/>
    </xf>
    <xf numFmtId="0" fontId="15" fillId="3" borderId="51" xfId="0" applyFont="1" applyFill="1" applyBorder="1" applyAlignment="1" applyProtection="1">
      <alignment horizontal="left" vertical="center" wrapText="1"/>
    </xf>
    <xf numFmtId="0" fontId="15" fillId="0" borderId="49" xfId="0" applyFont="1" applyBorder="1" applyAlignment="1" applyProtection="1">
      <alignment horizontal="left" vertical="center" wrapText="1"/>
    </xf>
    <xf numFmtId="0" fontId="15" fillId="0" borderId="50" xfId="0" applyFont="1" applyBorder="1" applyAlignment="1" applyProtection="1">
      <alignment horizontal="left" vertical="center" wrapText="1"/>
    </xf>
    <xf numFmtId="0" fontId="15" fillId="0" borderId="51" xfId="0" applyFont="1" applyBorder="1" applyAlignment="1" applyProtection="1">
      <alignment horizontal="left" vertical="center" wrapText="1"/>
    </xf>
    <xf numFmtId="0" fontId="15" fillId="4" borderId="1" xfId="0" applyFont="1" applyFill="1" applyBorder="1" applyAlignment="1" applyProtection="1">
      <alignment horizontal="center" vertical="center"/>
      <protection locked="0"/>
    </xf>
    <xf numFmtId="0" fontId="15" fillId="4" borderId="3" xfId="0" applyFont="1" applyFill="1" applyBorder="1" applyAlignment="1" applyProtection="1">
      <alignment horizontal="center" vertical="center"/>
      <protection locked="0"/>
    </xf>
    <xf numFmtId="0" fontId="20" fillId="28" borderId="49" xfId="1" applyFont="1" applyFill="1" applyBorder="1" applyAlignment="1" applyProtection="1">
      <alignment horizontal="center" vertical="center"/>
    </xf>
    <xf numFmtId="0" fontId="20" fillId="28" borderId="50" xfId="1" applyFont="1" applyFill="1" applyBorder="1" applyAlignment="1" applyProtection="1">
      <alignment horizontal="center" vertical="center"/>
    </xf>
    <xf numFmtId="0" fontId="20" fillId="28" borderId="51" xfId="1" applyFont="1" applyFill="1" applyBorder="1" applyAlignment="1" applyProtection="1">
      <alignment horizontal="center" vertical="center"/>
    </xf>
    <xf numFmtId="0" fontId="15" fillId="0" borderId="55" xfId="0" applyFont="1" applyBorder="1" applyAlignment="1" applyProtection="1">
      <alignment horizontal="left" vertical="center" wrapText="1"/>
    </xf>
    <xf numFmtId="0" fontId="15" fillId="0" borderId="57" xfId="0" applyFont="1" applyBorder="1" applyAlignment="1" applyProtection="1">
      <alignment horizontal="left" vertical="center" wrapText="1"/>
    </xf>
    <xf numFmtId="0" fontId="15" fillId="0" borderId="99" xfId="0" applyFont="1" applyBorder="1" applyAlignment="1" applyProtection="1">
      <alignment horizontal="left" vertical="center" wrapText="1"/>
    </xf>
    <xf numFmtId="0" fontId="71" fillId="28" borderId="49" xfId="1" applyFont="1" applyFill="1" applyBorder="1" applyAlignment="1" applyProtection="1">
      <alignment horizontal="center" vertical="center"/>
    </xf>
    <xf numFmtId="0" fontId="71" fillId="28" borderId="50" xfId="1" applyFont="1" applyFill="1" applyBorder="1" applyAlignment="1" applyProtection="1">
      <alignment horizontal="center" vertical="center"/>
    </xf>
    <xf numFmtId="0" fontId="71" fillId="28" borderId="51" xfId="1" applyFont="1" applyFill="1" applyBorder="1" applyAlignment="1" applyProtection="1">
      <alignment horizontal="center" vertical="center"/>
    </xf>
    <xf numFmtId="0" fontId="20" fillId="28" borderId="55" xfId="1" applyFont="1" applyFill="1" applyBorder="1" applyAlignment="1" applyProtection="1">
      <alignment horizontal="center" vertical="center"/>
    </xf>
    <xf numFmtId="0" fontId="20" fillId="28" borderId="57" xfId="1" applyFont="1" applyFill="1" applyBorder="1" applyAlignment="1" applyProtection="1">
      <alignment horizontal="center" vertical="center"/>
    </xf>
    <xf numFmtId="0" fontId="20" fillId="28" borderId="39" xfId="1" applyFont="1" applyFill="1" applyBorder="1" applyAlignment="1" applyProtection="1">
      <alignment horizontal="center" vertical="center"/>
    </xf>
    <xf numFmtId="0" fontId="20" fillId="28" borderId="56" xfId="1" applyFont="1" applyFill="1" applyBorder="1" applyAlignment="1" applyProtection="1">
      <alignment horizontal="center" vertical="center"/>
    </xf>
    <xf numFmtId="0" fontId="20" fillId="28" borderId="58" xfId="1" applyFont="1" applyFill="1" applyBorder="1" applyAlignment="1" applyProtection="1">
      <alignment horizontal="center" vertical="center"/>
    </xf>
    <xf numFmtId="0" fontId="20" fillId="28" borderId="41" xfId="1" applyFont="1" applyFill="1" applyBorder="1" applyAlignment="1" applyProtection="1">
      <alignment horizontal="center" vertical="center"/>
    </xf>
    <xf numFmtId="0" fontId="71" fillId="28" borderId="55" xfId="1" applyFont="1" applyFill="1" applyBorder="1" applyAlignment="1" applyProtection="1">
      <alignment horizontal="center" vertical="center"/>
    </xf>
    <xf numFmtId="0" fontId="71" fillId="28" borderId="57" xfId="1" applyFont="1" applyFill="1" applyBorder="1" applyAlignment="1" applyProtection="1">
      <alignment horizontal="center" vertical="center"/>
    </xf>
    <xf numFmtId="0" fontId="71" fillId="28" borderId="39" xfId="1" applyFont="1" applyFill="1" applyBorder="1" applyAlignment="1" applyProtection="1">
      <alignment horizontal="center" vertical="center"/>
    </xf>
    <xf numFmtId="0" fontId="71" fillId="28" borderId="56" xfId="1" applyFont="1" applyFill="1" applyBorder="1" applyAlignment="1" applyProtection="1">
      <alignment horizontal="center" vertical="center"/>
    </xf>
    <xf numFmtId="0" fontId="71" fillId="28" borderId="58" xfId="1" applyFont="1" applyFill="1" applyBorder="1" applyAlignment="1" applyProtection="1">
      <alignment horizontal="center" vertical="center"/>
    </xf>
    <xf numFmtId="0" fontId="71" fillId="28" borderId="41" xfId="1" applyFont="1" applyFill="1" applyBorder="1" applyAlignment="1" applyProtection="1">
      <alignment horizontal="center" vertical="center"/>
    </xf>
    <xf numFmtId="0" fontId="33" fillId="28" borderId="49" xfId="1" applyFont="1" applyFill="1" applyBorder="1" applyAlignment="1" applyProtection="1">
      <alignment horizontal="center" vertical="center"/>
    </xf>
    <xf numFmtId="0" fontId="33" fillId="28" borderId="50" xfId="1" applyFont="1" applyFill="1" applyBorder="1" applyAlignment="1" applyProtection="1">
      <alignment horizontal="center" vertical="center"/>
    </xf>
    <xf numFmtId="0" fontId="33" fillId="28" borderId="51" xfId="1" applyFont="1" applyFill="1" applyBorder="1" applyAlignment="1" applyProtection="1">
      <alignment horizontal="center" vertical="center"/>
    </xf>
    <xf numFmtId="0" fontId="29" fillId="0" borderId="1" xfId="0" applyFont="1" applyFill="1" applyBorder="1" applyAlignment="1" applyProtection="1">
      <alignment horizontal="left" vertical="center" wrapText="1"/>
    </xf>
    <xf numFmtId="0" fontId="29" fillId="0" borderId="2" xfId="0" applyFont="1" applyFill="1" applyBorder="1" applyAlignment="1" applyProtection="1">
      <alignment horizontal="left" vertical="center" wrapText="1"/>
    </xf>
    <xf numFmtId="0" fontId="29" fillId="0" borderId="3" xfId="0" applyFont="1" applyFill="1" applyBorder="1" applyAlignment="1" applyProtection="1">
      <alignment horizontal="left" vertical="center" wrapText="1"/>
    </xf>
    <xf numFmtId="0" fontId="28" fillId="4" borderId="8" xfId="0" applyFont="1" applyFill="1" applyBorder="1" applyAlignment="1" applyProtection="1">
      <alignment horizontal="center" vertical="center"/>
      <protection locked="0"/>
    </xf>
    <xf numFmtId="0" fontId="15" fillId="0" borderId="8" xfId="0" applyFont="1" applyFill="1" applyBorder="1" applyAlignment="1" applyProtection="1">
      <alignment horizontal="left" vertical="center" wrapText="1"/>
    </xf>
    <xf numFmtId="0" fontId="29" fillId="0" borderId="8" xfId="0" applyFont="1" applyFill="1" applyBorder="1" applyAlignment="1" applyProtection="1">
      <alignment horizontal="left" vertical="center" wrapText="1"/>
    </xf>
    <xf numFmtId="0" fontId="15" fillId="0" borderId="8" xfId="0" applyFont="1" applyFill="1" applyBorder="1" applyAlignment="1" applyProtection="1">
      <alignment horizontal="left" vertical="top" wrapText="1"/>
    </xf>
    <xf numFmtId="0" fontId="15" fillId="0" borderId="93" xfId="0" applyFont="1" applyFill="1" applyBorder="1" applyAlignment="1" applyProtection="1">
      <alignment horizontal="left" vertical="top" wrapText="1"/>
    </xf>
    <xf numFmtId="0" fontId="15" fillId="4" borderId="8" xfId="0" applyFont="1" applyFill="1" applyBorder="1" applyAlignment="1" applyProtection="1">
      <alignment horizontal="left" vertical="center" wrapText="1"/>
      <protection locked="0"/>
    </xf>
    <xf numFmtId="0" fontId="15" fillId="4" borderId="93" xfId="0" applyFont="1" applyFill="1" applyBorder="1" applyAlignment="1" applyProtection="1">
      <alignment horizontal="left" vertical="center"/>
      <protection locked="0"/>
    </xf>
    <xf numFmtId="0" fontId="15" fillId="3" borderId="8"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protection locked="0"/>
    </xf>
    <xf numFmtId="0" fontId="28" fillId="25" borderId="93" xfId="0" applyFont="1" applyFill="1" applyBorder="1" applyAlignment="1" applyProtection="1">
      <alignment horizontal="center" vertical="center" wrapText="1"/>
    </xf>
    <xf numFmtId="0" fontId="28" fillId="25" borderId="2"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protection locked="0"/>
    </xf>
    <xf numFmtId="0" fontId="15" fillId="0" borderId="8" xfId="3" applyFont="1" applyFill="1" applyBorder="1" applyAlignment="1" applyProtection="1">
      <alignment horizontal="left" vertical="center" wrapText="1"/>
    </xf>
    <xf numFmtId="0" fontId="15" fillId="0" borderId="8" xfId="0" applyFont="1" applyBorder="1" applyAlignment="1" applyProtection="1">
      <alignment horizontal="left" vertical="center" wrapText="1"/>
    </xf>
    <xf numFmtId="0" fontId="15" fillId="15" borderId="8" xfId="0" applyFont="1" applyFill="1" applyBorder="1" applyAlignment="1" applyProtection="1">
      <alignment horizontal="left" vertical="center" wrapText="1"/>
      <protection locked="0"/>
    </xf>
    <xf numFmtId="0" fontId="15" fillId="0" borderId="89" xfId="0" applyFont="1" applyFill="1" applyBorder="1" applyAlignment="1" applyProtection="1">
      <alignment horizontal="left" vertical="center" wrapText="1"/>
    </xf>
    <xf numFmtId="0" fontId="15" fillId="0" borderId="9" xfId="0" applyFont="1" applyFill="1" applyBorder="1" applyAlignment="1" applyProtection="1">
      <alignment horizontal="left" vertical="center" wrapText="1"/>
    </xf>
    <xf numFmtId="0" fontId="15" fillId="0" borderId="5" xfId="0" applyFont="1" applyFill="1" applyBorder="1" applyAlignment="1" applyProtection="1">
      <alignment horizontal="left" vertical="center" wrapText="1"/>
    </xf>
    <xf numFmtId="0" fontId="15" fillId="0" borderId="37"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15" fillId="0" borderId="11" xfId="0" applyFont="1" applyFill="1" applyBorder="1" applyAlignment="1" applyProtection="1">
      <alignment horizontal="left" vertical="center" wrapText="1"/>
    </xf>
    <xf numFmtId="0" fontId="15" fillId="0" borderId="87" xfId="0" applyFont="1" applyFill="1" applyBorder="1" applyAlignment="1" applyProtection="1">
      <alignment horizontal="left" vertical="center" wrapText="1"/>
    </xf>
    <xf numFmtId="0" fontId="15" fillId="0" borderId="1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wrapText="1"/>
    </xf>
    <xf numFmtId="0" fontId="15" fillId="15" borderId="4" xfId="0" applyFont="1" applyFill="1" applyBorder="1" applyAlignment="1" applyProtection="1">
      <alignment horizontal="left" vertical="center" wrapText="1"/>
      <protection locked="0"/>
    </xf>
    <xf numFmtId="0" fontId="15" fillId="15" borderId="9" xfId="0" applyFont="1" applyFill="1" applyBorder="1" applyAlignment="1" applyProtection="1">
      <alignment horizontal="left" vertical="center" wrapText="1"/>
      <protection locked="0"/>
    </xf>
    <xf numFmtId="0" fontId="15" fillId="15" borderId="5" xfId="0" applyFont="1" applyFill="1" applyBorder="1" applyAlignment="1" applyProtection="1">
      <alignment horizontal="left" vertical="center" wrapText="1"/>
      <protection locked="0"/>
    </xf>
    <xf numFmtId="0" fontId="15" fillId="15" borderId="92" xfId="0" applyFont="1" applyFill="1" applyBorder="1" applyAlignment="1" applyProtection="1">
      <alignment horizontal="left" vertical="center" wrapText="1"/>
      <protection locked="0"/>
    </xf>
    <xf numFmtId="0" fontId="15" fillId="15" borderId="2" xfId="0" applyFont="1" applyFill="1" applyBorder="1" applyAlignment="1" applyProtection="1">
      <alignment horizontal="left" vertical="center" wrapText="1"/>
      <protection locked="0"/>
    </xf>
    <xf numFmtId="0" fontId="15" fillId="15" borderId="3" xfId="0" applyFont="1" applyFill="1" applyBorder="1" applyAlignment="1" applyProtection="1">
      <alignment horizontal="left" vertical="center" wrapText="1"/>
      <protection locked="0"/>
    </xf>
    <xf numFmtId="0" fontId="15" fillId="10" borderId="1" xfId="0" applyFont="1" applyFill="1" applyBorder="1" applyAlignment="1" applyProtection="1">
      <alignment horizontal="left" vertical="center" wrapText="1"/>
    </xf>
    <xf numFmtId="0" fontId="15" fillId="10" borderId="2" xfId="0" applyFont="1" applyFill="1" applyBorder="1" applyAlignment="1" applyProtection="1">
      <alignment horizontal="left" vertical="center" wrapText="1"/>
    </xf>
    <xf numFmtId="0" fontId="15" fillId="10" borderId="3" xfId="0" applyFont="1" applyFill="1" applyBorder="1" applyAlignment="1" applyProtection="1">
      <alignment horizontal="left" vertical="center" wrapText="1"/>
    </xf>
    <xf numFmtId="0" fontId="15" fillId="0" borderId="8" xfId="0" applyFont="1" applyBorder="1" applyAlignment="1" applyProtection="1">
      <alignment horizontal="left" vertical="center"/>
    </xf>
    <xf numFmtId="0" fontId="84" fillId="3" borderId="8" xfId="0" applyFont="1" applyFill="1" applyBorder="1" applyAlignment="1" applyProtection="1">
      <alignment horizontal="center" vertical="center"/>
    </xf>
    <xf numFmtId="0" fontId="15" fillId="3" borderId="8" xfId="0" applyFont="1" applyFill="1" applyBorder="1" applyAlignment="1" applyProtection="1">
      <alignment horizontal="left" vertical="center"/>
    </xf>
    <xf numFmtId="0" fontId="15" fillId="3" borderId="93" xfId="0" applyFont="1" applyFill="1" applyBorder="1" applyAlignment="1" applyProtection="1">
      <alignment horizontal="left" vertical="center"/>
    </xf>
    <xf numFmtId="0" fontId="15" fillId="3" borderId="4" xfId="0" applyFont="1" applyFill="1" applyBorder="1" applyAlignment="1" applyProtection="1">
      <alignment horizontal="left" vertical="center" wrapText="1"/>
    </xf>
    <xf numFmtId="0" fontId="15" fillId="3" borderId="9"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15" fillId="0" borderId="91" xfId="0" applyFont="1" applyFill="1" applyBorder="1" applyAlignment="1" applyProtection="1">
      <alignment horizontal="left" vertical="center" wrapText="1"/>
    </xf>
    <xf numFmtId="0" fontId="15" fillId="0" borderId="1" xfId="0" applyFont="1" applyBorder="1" applyAlignment="1" applyProtection="1">
      <alignment horizontal="left" vertical="center" wrapText="1"/>
    </xf>
    <xf numFmtId="0" fontId="15" fillId="0" borderId="2" xfId="0" applyFont="1" applyBorder="1" applyAlignment="1" applyProtection="1">
      <alignment horizontal="left" vertical="center" wrapText="1"/>
    </xf>
    <xf numFmtId="0" fontId="15" fillId="0" borderId="3" xfId="0" applyFont="1" applyBorder="1" applyAlignment="1" applyProtection="1">
      <alignment horizontal="left" vertical="center" wrapText="1"/>
    </xf>
    <xf numFmtId="0" fontId="15" fillId="15" borderId="1" xfId="0" applyFont="1" applyFill="1" applyBorder="1" applyAlignment="1" applyProtection="1">
      <alignment horizontal="center" vertical="center"/>
      <protection locked="0"/>
    </xf>
    <xf numFmtId="0" fontId="15" fillId="15" borderId="2" xfId="0" applyFont="1" applyFill="1" applyBorder="1" applyAlignment="1" applyProtection="1">
      <alignment horizontal="center" vertical="center"/>
      <protection locked="0"/>
    </xf>
    <xf numFmtId="0" fontId="15" fillId="15" borderId="3" xfId="0" applyFont="1" applyFill="1" applyBorder="1" applyAlignment="1" applyProtection="1">
      <alignment horizontal="center" vertical="center"/>
      <protection locked="0"/>
    </xf>
    <xf numFmtId="0" fontId="15" fillId="0" borderId="91" xfId="0" applyFont="1" applyBorder="1" applyAlignment="1" applyProtection="1">
      <alignment horizontal="left" vertical="center" wrapText="1"/>
    </xf>
    <xf numFmtId="0" fontId="15" fillId="3" borderId="8" xfId="0" applyFont="1" applyFill="1" applyBorder="1" applyAlignment="1" applyProtection="1">
      <alignment horizontal="left" vertical="top"/>
    </xf>
    <xf numFmtId="0" fontId="15" fillId="3" borderId="93" xfId="0" applyFont="1" applyFill="1" applyBorder="1" applyAlignment="1" applyProtection="1">
      <alignment horizontal="left" vertical="top"/>
    </xf>
    <xf numFmtId="0" fontId="15" fillId="0" borderId="8" xfId="0" applyFont="1" applyFill="1" applyBorder="1" applyAlignment="1" applyProtection="1">
      <alignment horizontal="left" vertical="top"/>
    </xf>
    <xf numFmtId="0" fontId="15" fillId="0" borderId="93" xfId="0" applyFont="1" applyFill="1" applyBorder="1" applyAlignment="1" applyProtection="1">
      <alignment horizontal="left" vertical="top"/>
    </xf>
    <xf numFmtId="0" fontId="28" fillId="28" borderId="49" xfId="1" applyFont="1" applyFill="1" applyBorder="1" applyAlignment="1" applyProtection="1">
      <alignment horizontal="center" vertical="center"/>
    </xf>
    <xf numFmtId="0" fontId="28" fillId="28" borderId="51" xfId="1" applyFont="1" applyFill="1" applyBorder="1" applyAlignment="1" applyProtection="1">
      <alignment horizontal="center" vertical="center"/>
    </xf>
    <xf numFmtId="0" fontId="15" fillId="0" borderId="37" xfId="0" applyFont="1" applyBorder="1" applyAlignment="1" applyProtection="1">
      <alignment horizontal="left" vertical="center" wrapText="1"/>
    </xf>
    <xf numFmtId="0" fontId="15" fillId="0" borderId="0" xfId="0" applyFont="1" applyBorder="1" applyAlignment="1" applyProtection="1">
      <alignment horizontal="left" vertical="center" wrapText="1"/>
    </xf>
    <xf numFmtId="0" fontId="15" fillId="0" borderId="87" xfId="0" applyFont="1" applyBorder="1" applyAlignment="1" applyProtection="1">
      <alignment horizontal="left" vertical="center" wrapText="1"/>
    </xf>
    <xf numFmtId="0" fontId="15" fillId="0" borderId="12" xfId="0" applyFont="1" applyBorder="1" applyAlignment="1" applyProtection="1">
      <alignment horizontal="left" vertical="center" wrapText="1"/>
    </xf>
    <xf numFmtId="0" fontId="15" fillId="3" borderId="10" xfId="0"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15" fillId="3" borderId="11" xfId="0" applyFont="1" applyFill="1" applyBorder="1" applyAlignment="1" applyProtection="1">
      <alignment horizontal="left" vertical="center" wrapText="1"/>
    </xf>
    <xf numFmtId="0" fontId="15" fillId="0" borderId="37"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91" xfId="0" applyFont="1" applyBorder="1" applyAlignment="1" applyProtection="1">
      <alignment horizontal="left" vertical="center"/>
    </xf>
    <xf numFmtId="0" fontId="28" fillId="4" borderId="92"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left" vertical="center" wrapText="1"/>
      <protection locked="0"/>
    </xf>
    <xf numFmtId="0" fontId="28" fillId="4" borderId="3" xfId="0" applyFont="1" applyFill="1" applyBorder="1" applyAlignment="1" applyProtection="1">
      <alignment horizontal="left" vertical="center" wrapText="1"/>
      <protection locked="0"/>
    </xf>
    <xf numFmtId="0" fontId="15" fillId="15" borderId="1" xfId="0" applyFont="1" applyFill="1" applyBorder="1" applyAlignment="1" applyProtection="1">
      <alignment horizontal="center" vertical="center" wrapText="1"/>
      <protection locked="0"/>
    </xf>
    <xf numFmtId="0" fontId="15" fillId="15" borderId="2" xfId="0" applyFont="1" applyFill="1" applyBorder="1" applyAlignment="1" applyProtection="1">
      <alignment horizontal="center" vertical="center" wrapText="1"/>
      <protection locked="0"/>
    </xf>
    <xf numFmtId="0" fontId="15" fillId="15" borderId="3" xfId="0" applyFont="1" applyFill="1" applyBorder="1" applyAlignment="1" applyProtection="1">
      <alignment horizontal="center" vertical="center" wrapText="1"/>
      <protection locked="0"/>
    </xf>
    <xf numFmtId="0" fontId="32" fillId="15" borderId="91" xfId="0" applyFont="1" applyFill="1" applyBorder="1" applyAlignment="1" applyProtection="1">
      <alignment horizontal="left" vertical="center"/>
      <protection locked="0"/>
    </xf>
    <xf numFmtId="0" fontId="32" fillId="15" borderId="8" xfId="0" applyFont="1" applyFill="1" applyBorder="1" applyAlignment="1" applyProtection="1">
      <alignment horizontal="left" vertical="center"/>
      <protection locked="0"/>
    </xf>
    <xf numFmtId="0" fontId="15" fillId="0" borderId="1" xfId="0" applyFont="1" applyBorder="1" applyAlignment="1" applyProtection="1">
      <alignment horizontal="center"/>
    </xf>
    <xf numFmtId="0" fontId="15" fillId="0" borderId="2" xfId="0" applyFont="1" applyBorder="1" applyAlignment="1" applyProtection="1">
      <alignment horizontal="center"/>
    </xf>
    <xf numFmtId="0" fontId="15" fillId="0" borderId="3" xfId="0" applyFont="1" applyBorder="1" applyAlignment="1" applyProtection="1">
      <alignment horizontal="center"/>
    </xf>
    <xf numFmtId="0" fontId="15" fillId="0" borderId="1" xfId="0" applyNumberFormat="1" applyFont="1" applyBorder="1" applyAlignment="1" applyProtection="1">
      <alignment horizontal="center" vertical="center"/>
    </xf>
    <xf numFmtId="0" fontId="15" fillId="0" borderId="2" xfId="0" applyNumberFormat="1" applyFont="1" applyBorder="1" applyAlignment="1" applyProtection="1">
      <alignment horizontal="center" vertical="center"/>
    </xf>
    <xf numFmtId="0" fontId="15" fillId="0" borderId="3" xfId="0" applyNumberFormat="1" applyFont="1" applyBorder="1" applyAlignment="1" applyProtection="1">
      <alignment horizontal="center" vertical="center"/>
    </xf>
    <xf numFmtId="0" fontId="29" fillId="0" borderId="92" xfId="0" applyFont="1" applyFill="1" applyBorder="1" applyAlignment="1" applyProtection="1">
      <alignment horizontal="left" vertical="center" wrapText="1"/>
    </xf>
    <xf numFmtId="0" fontId="28" fillId="25" borderId="1" xfId="0" applyFont="1" applyFill="1" applyBorder="1" applyAlignment="1" applyProtection="1">
      <alignment horizontal="center" vertical="center"/>
    </xf>
    <xf numFmtId="0" fontId="28" fillId="25" borderId="2" xfId="0" applyFont="1" applyFill="1" applyBorder="1" applyAlignment="1" applyProtection="1">
      <alignment horizontal="center" vertical="center"/>
    </xf>
    <xf numFmtId="0" fontId="28" fillId="25" borderId="3" xfId="0" applyFont="1" applyFill="1" applyBorder="1" applyAlignment="1" applyProtection="1">
      <alignment horizontal="center" vertical="center"/>
    </xf>
    <xf numFmtId="0" fontId="15" fillId="4" borderId="8" xfId="0" applyFont="1" applyFill="1" applyBorder="1" applyAlignment="1" applyProtection="1">
      <alignment horizontal="left" vertical="top"/>
      <protection locked="0"/>
    </xf>
    <xf numFmtId="0" fontId="15" fillId="4" borderId="93" xfId="0" applyFont="1" applyFill="1" applyBorder="1" applyAlignment="1" applyProtection="1">
      <alignment horizontal="left" vertical="top"/>
      <protection locked="0"/>
    </xf>
    <xf numFmtId="0" fontId="28" fillId="25" borderId="91" xfId="0" applyFont="1" applyFill="1" applyBorder="1" applyAlignment="1" applyProtection="1">
      <alignment horizontal="center" vertical="center" wrapText="1"/>
    </xf>
    <xf numFmtId="0" fontId="28" fillId="4" borderId="8" xfId="0" applyFont="1" applyFill="1" applyBorder="1" applyAlignment="1" applyProtection="1">
      <alignment horizontal="center" vertical="center" wrapText="1"/>
      <protection locked="0"/>
    </xf>
    <xf numFmtId="0" fontId="15" fillId="15" borderId="91" xfId="0" applyFont="1" applyFill="1" applyBorder="1" applyAlignment="1" applyProtection="1">
      <alignment horizontal="left" vertical="center" wrapText="1"/>
      <protection locked="0"/>
    </xf>
    <xf numFmtId="0" fontId="15" fillId="3" borderId="1" xfId="0" applyFont="1" applyFill="1" applyBorder="1" applyAlignment="1" applyProtection="1">
      <alignment horizontal="left" vertical="center"/>
    </xf>
    <xf numFmtId="0" fontId="15" fillId="3" borderId="2"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5" fillId="4" borderId="8" xfId="0" applyFont="1" applyFill="1" applyBorder="1" applyAlignment="1" applyProtection="1">
      <alignment horizontal="left"/>
      <protection locked="0"/>
    </xf>
    <xf numFmtId="0" fontId="15" fillId="4" borderId="93" xfId="0" applyFont="1" applyFill="1" applyBorder="1" applyAlignment="1" applyProtection="1">
      <alignment horizontal="left"/>
      <protection locked="0"/>
    </xf>
    <xf numFmtId="0" fontId="27" fillId="3" borderId="8" xfId="0" applyFont="1" applyFill="1" applyBorder="1" applyAlignment="1" applyProtection="1">
      <alignment horizontal="center" vertical="center" wrapText="1"/>
    </xf>
    <xf numFmtId="0" fontId="28" fillId="15" borderId="8" xfId="0" applyFont="1" applyFill="1" applyBorder="1" applyAlignment="1" applyProtection="1">
      <alignment horizontal="center" vertical="center" wrapText="1"/>
      <protection locked="0"/>
    </xf>
    <xf numFmtId="0" fontId="32" fillId="15" borderId="8" xfId="0"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left" vertical="center" wrapText="1"/>
    </xf>
    <xf numFmtId="0" fontId="29" fillId="3" borderId="3" xfId="0" applyFont="1" applyFill="1" applyBorder="1" applyAlignment="1" applyProtection="1">
      <alignment horizontal="left" vertical="center" wrapText="1"/>
    </xf>
    <xf numFmtId="0" fontId="28" fillId="25" borderId="92" xfId="0" applyFont="1" applyFill="1" applyBorder="1" applyAlignment="1" applyProtection="1">
      <alignment horizontal="center" vertical="center" wrapText="1"/>
    </xf>
    <xf numFmtId="0" fontId="15" fillId="0" borderId="92" xfId="0" applyFont="1" applyBorder="1" applyAlignment="1" applyProtection="1">
      <alignment horizontal="left" vertical="center"/>
    </xf>
    <xf numFmtId="0" fontId="15" fillId="0" borderId="2" xfId="0" applyFont="1" applyBorder="1" applyAlignment="1" applyProtection="1">
      <alignment horizontal="left" vertical="center"/>
    </xf>
    <xf numFmtId="0" fontId="15" fillId="0" borderId="3" xfId="0" applyFont="1" applyBorder="1" applyAlignment="1" applyProtection="1">
      <alignment horizontal="left" vertical="center"/>
    </xf>
    <xf numFmtId="0" fontId="28" fillId="28" borderId="55" xfId="1" applyFont="1" applyFill="1" applyBorder="1" applyAlignment="1" applyProtection="1">
      <alignment horizontal="center" vertical="center" wrapText="1"/>
    </xf>
    <xf numFmtId="0" fontId="28" fillId="28" borderId="39" xfId="1" applyFont="1" applyFill="1" applyBorder="1" applyAlignment="1" applyProtection="1">
      <alignment horizontal="center" vertical="center" wrapText="1"/>
    </xf>
    <xf numFmtId="0" fontId="28" fillId="28" borderId="37" xfId="1" applyFont="1" applyFill="1" applyBorder="1" applyAlignment="1" applyProtection="1">
      <alignment horizontal="center" vertical="center" wrapText="1"/>
    </xf>
    <xf numFmtId="0" fontId="28" fillId="28" borderId="40" xfId="1" applyFont="1" applyFill="1" applyBorder="1" applyAlignment="1" applyProtection="1">
      <alignment horizontal="center" vertical="center" wrapText="1"/>
    </xf>
    <xf numFmtId="0" fontId="28" fillId="28" borderId="56" xfId="1" applyFont="1" applyFill="1" applyBorder="1" applyAlignment="1" applyProtection="1">
      <alignment horizontal="center" vertical="center" wrapText="1"/>
    </xf>
    <xf numFmtId="0" fontId="28" fillId="28" borderId="41" xfId="1" applyFont="1" applyFill="1" applyBorder="1" applyAlignment="1" applyProtection="1">
      <alignment horizontal="center" vertical="center" wrapText="1"/>
    </xf>
    <xf numFmtId="0" fontId="27" fillId="8" borderId="92" xfId="0" applyFont="1" applyFill="1" applyBorder="1" applyAlignment="1" applyProtection="1">
      <alignment horizontal="center" vertical="center"/>
    </xf>
    <xf numFmtId="0" fontId="27" fillId="8" borderId="2" xfId="0" applyFont="1" applyFill="1" applyBorder="1" applyAlignment="1" applyProtection="1">
      <alignment horizontal="center" vertical="center"/>
    </xf>
    <xf numFmtId="0" fontId="27" fillId="8" borderId="3" xfId="0" applyFont="1" applyFill="1" applyBorder="1" applyAlignment="1" applyProtection="1">
      <alignment horizontal="center" vertical="center"/>
    </xf>
    <xf numFmtId="0" fontId="27" fillId="8" borderId="1" xfId="0" applyFont="1" applyFill="1" applyBorder="1" applyAlignment="1" applyProtection="1">
      <alignment horizontal="center" vertical="center"/>
    </xf>
    <xf numFmtId="0" fontId="27" fillId="8" borderId="52" xfId="0" applyFont="1" applyFill="1" applyBorder="1" applyAlignment="1" applyProtection="1">
      <alignment horizontal="center" vertical="center"/>
    </xf>
    <xf numFmtId="0" fontId="27" fillId="8" borderId="54" xfId="0" applyFont="1" applyFill="1" applyBorder="1" applyAlignment="1" applyProtection="1">
      <alignment horizontal="center" vertical="center"/>
    </xf>
    <xf numFmtId="0" fontId="27" fillId="8" borderId="53" xfId="0" applyFont="1" applyFill="1" applyBorder="1" applyAlignment="1" applyProtection="1">
      <alignment horizontal="center" vertical="center"/>
    </xf>
    <xf numFmtId="0" fontId="28" fillId="0" borderId="92" xfId="0" applyFont="1" applyBorder="1" applyAlignment="1" applyProtection="1">
      <alignment horizontal="center" vertical="center"/>
    </xf>
    <xf numFmtId="0" fontId="28" fillId="0" borderId="2" xfId="0" applyFont="1" applyBorder="1" applyAlignment="1" applyProtection="1">
      <alignment horizontal="center" vertical="center"/>
    </xf>
    <xf numFmtId="167" fontId="15" fillId="3" borderId="1" xfId="0" applyNumberFormat="1" applyFont="1" applyFill="1" applyBorder="1" applyAlignment="1" applyProtection="1">
      <alignment horizontal="center" vertical="center"/>
    </xf>
    <xf numFmtId="0" fontId="15" fillId="3" borderId="2" xfId="0" applyFont="1" applyFill="1" applyBorder="1" applyAlignment="1" applyProtection="1">
      <alignment horizontal="center" vertical="center"/>
    </xf>
    <xf numFmtId="0" fontId="15" fillId="3" borderId="3"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28" fillId="25" borderId="93" xfId="0" applyFont="1" applyFill="1" applyBorder="1" applyAlignment="1" applyProtection="1">
      <alignment horizontal="center" vertical="center"/>
    </xf>
    <xf numFmtId="0" fontId="28" fillId="4" borderId="92" xfId="0" applyFont="1" applyFill="1" applyBorder="1" applyAlignment="1" applyProtection="1">
      <alignment horizontal="center"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0" borderId="37" xfId="0" applyFont="1" applyBorder="1" applyAlignment="1" applyProtection="1">
      <alignment horizontal="left" vertical="center" wrapText="1"/>
    </xf>
    <xf numFmtId="0" fontId="28" fillId="0" borderId="0" xfId="0" applyFont="1" applyBorder="1" applyAlignment="1" applyProtection="1">
      <alignment horizontal="left" vertical="center" wrapText="1"/>
    </xf>
    <xf numFmtId="0" fontId="15" fillId="0" borderId="49" xfId="0" applyFont="1" applyBorder="1" applyAlignment="1" applyProtection="1">
      <alignment horizontal="left" vertical="center"/>
    </xf>
    <xf numFmtId="0" fontId="15" fillId="0" borderId="50" xfId="0" applyFont="1" applyBorder="1" applyAlignment="1" applyProtection="1">
      <alignment horizontal="left" vertical="center"/>
    </xf>
    <xf numFmtId="0" fontId="15" fillId="0" borderId="51" xfId="0" applyFont="1" applyBorder="1" applyAlignment="1" applyProtection="1">
      <alignment horizontal="left" vertical="center"/>
    </xf>
    <xf numFmtId="0" fontId="15" fillId="15" borderId="89" xfId="0" applyFont="1" applyFill="1" applyBorder="1" applyAlignment="1" applyProtection="1">
      <alignment horizontal="left" vertical="center" wrapText="1"/>
      <protection locked="0"/>
    </xf>
    <xf numFmtId="0" fontId="15" fillId="15" borderId="37" xfId="0" applyFont="1" applyFill="1" applyBorder="1" applyAlignment="1" applyProtection="1">
      <alignment horizontal="left" vertical="center" wrapText="1"/>
      <protection locked="0"/>
    </xf>
    <xf numFmtId="0" fontId="15" fillId="15" borderId="0" xfId="0" applyFont="1" applyFill="1" applyBorder="1" applyAlignment="1" applyProtection="1">
      <alignment horizontal="left" vertical="center" wrapText="1"/>
      <protection locked="0"/>
    </xf>
    <xf numFmtId="0" fontId="15" fillId="15" borderId="11" xfId="0" applyFont="1" applyFill="1" applyBorder="1" applyAlignment="1" applyProtection="1">
      <alignment horizontal="left" vertical="center" wrapText="1"/>
      <protection locked="0"/>
    </xf>
    <xf numFmtId="0" fontId="15" fillId="15" borderId="87" xfId="0" applyFont="1" applyFill="1" applyBorder="1" applyAlignment="1" applyProtection="1">
      <alignment horizontal="left" vertical="center" wrapText="1"/>
      <protection locked="0"/>
    </xf>
    <xf numFmtId="0" fontId="15" fillId="15" borderId="12" xfId="0" applyFont="1" applyFill="1" applyBorder="1" applyAlignment="1" applyProtection="1">
      <alignment horizontal="left" vertical="center" wrapText="1"/>
      <protection locked="0"/>
    </xf>
    <xf numFmtId="0" fontId="15" fillId="15" borderId="7" xfId="0" applyFont="1" applyFill="1" applyBorder="1" applyAlignment="1" applyProtection="1">
      <alignment horizontal="left" vertical="center" wrapText="1"/>
      <protection locked="0"/>
    </xf>
    <xf numFmtId="166" fontId="15" fillId="0" borderId="0" xfId="2" applyNumberFormat="1" applyFont="1" applyBorder="1" applyAlignment="1" applyProtection="1">
      <alignment horizontal="center" vertical="center" wrapText="1"/>
    </xf>
    <xf numFmtId="0" fontId="15" fillId="0" borderId="8"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27" fillId="8" borderId="91" xfId="0" applyFont="1" applyFill="1" applyBorder="1" applyAlignment="1" applyProtection="1">
      <alignment horizontal="center" vertical="center"/>
    </xf>
    <xf numFmtId="0" fontId="27" fillId="8" borderId="8" xfId="0" applyFont="1" applyFill="1" applyBorder="1" applyAlignment="1" applyProtection="1">
      <alignment horizontal="center" vertical="center"/>
    </xf>
    <xf numFmtId="0" fontId="28" fillId="0" borderId="91" xfId="0" applyFont="1" applyBorder="1" applyAlignment="1" applyProtection="1">
      <alignment horizontal="center" vertical="center"/>
    </xf>
    <xf numFmtId="0" fontId="28" fillId="0" borderId="8" xfId="0" applyFont="1" applyBorder="1" applyAlignment="1" applyProtection="1">
      <alignment horizontal="center" vertical="center"/>
    </xf>
    <xf numFmtId="0" fontId="28" fillId="0" borderId="0" xfId="0" applyFont="1" applyBorder="1" applyAlignment="1" applyProtection="1">
      <alignment horizontal="center" vertical="center" wrapText="1"/>
    </xf>
    <xf numFmtId="0" fontId="15" fillId="0" borderId="9" xfId="0" applyFont="1" applyBorder="1" applyAlignment="1" applyProtection="1">
      <alignment horizontal="center" vertical="center"/>
    </xf>
    <xf numFmtId="0" fontId="15" fillId="0" borderId="0" xfId="0" applyFont="1" applyBorder="1" applyAlignment="1" applyProtection="1">
      <alignment vertical="center"/>
    </xf>
    <xf numFmtId="0" fontId="15" fillId="0" borderId="89" xfId="0" applyFont="1" applyBorder="1" applyAlignment="1" applyProtection="1">
      <alignment horizontal="center" vertical="center"/>
    </xf>
    <xf numFmtId="0" fontId="28" fillId="4" borderId="92" xfId="0" applyFont="1" applyFill="1" applyBorder="1" applyAlignment="1" applyProtection="1">
      <alignment horizontal="center" vertical="center"/>
    </xf>
    <xf numFmtId="0" fontId="28" fillId="4" borderId="2" xfId="0" applyFont="1" applyFill="1" applyBorder="1" applyAlignment="1" applyProtection="1">
      <alignment horizontal="center" vertical="center"/>
    </xf>
    <xf numFmtId="0" fontId="28" fillId="4" borderId="3" xfId="0" applyFont="1" applyFill="1" applyBorder="1" applyAlignment="1" applyProtection="1">
      <alignment horizontal="center" vertical="center"/>
    </xf>
    <xf numFmtId="0" fontId="15" fillId="4" borderId="92" xfId="0" applyFont="1" applyFill="1" applyBorder="1" applyAlignment="1" applyProtection="1">
      <alignment horizontal="left" vertical="center"/>
      <protection locked="0"/>
    </xf>
    <xf numFmtId="0" fontId="28" fillId="0" borderId="91" xfId="0" applyFont="1" applyBorder="1" applyAlignment="1" applyProtection="1">
      <alignment horizontal="left" vertical="center"/>
    </xf>
    <xf numFmtId="0" fontId="28" fillId="0" borderId="8" xfId="0" applyFont="1" applyBorder="1" applyAlignment="1" applyProtection="1">
      <alignment horizontal="left" vertical="center"/>
    </xf>
    <xf numFmtId="168" fontId="15" fillId="3" borderId="8" xfId="0" applyNumberFormat="1" applyFont="1" applyFill="1" applyBorder="1" applyAlignment="1" applyProtection="1">
      <alignment horizontal="center" vertical="center" wrapText="1"/>
    </xf>
    <xf numFmtId="0" fontId="28" fillId="25" borderId="94" xfId="0" applyFont="1" applyFill="1" applyBorder="1" applyAlignment="1" applyProtection="1">
      <alignment horizontal="center" vertical="center"/>
    </xf>
    <xf numFmtId="0" fontId="15" fillId="0" borderId="0" xfId="0" applyFont="1" applyBorder="1" applyAlignment="1" applyProtection="1">
      <alignment horizontal="center" vertical="center"/>
    </xf>
    <xf numFmtId="0" fontId="81" fillId="0" borderId="0" xfId="0" applyFont="1" applyAlignment="1" applyProtection="1">
      <alignment horizontal="center" vertical="center" wrapText="1"/>
    </xf>
    <xf numFmtId="0" fontId="15" fillId="0" borderId="12" xfId="0" applyFont="1" applyBorder="1" applyAlignment="1" applyProtection="1">
      <alignment horizontal="center" vertical="center"/>
    </xf>
    <xf numFmtId="173" fontId="15" fillId="4" borderId="2" xfId="0" applyNumberFormat="1" applyFont="1" applyFill="1" applyBorder="1" applyAlignment="1" applyProtection="1">
      <alignment horizontal="center" vertical="center"/>
      <protection locked="0"/>
    </xf>
    <xf numFmtId="173" fontId="15" fillId="4" borderId="3" xfId="0" applyNumberFormat="1" applyFont="1" applyFill="1" applyBorder="1" applyAlignment="1" applyProtection="1">
      <alignment horizontal="center" vertical="center"/>
      <protection locked="0"/>
    </xf>
    <xf numFmtId="0" fontId="28" fillId="0" borderId="8" xfId="0" applyFont="1" applyBorder="1" applyAlignment="1" applyProtection="1">
      <alignment horizontal="left" vertical="center" wrapText="1"/>
    </xf>
    <xf numFmtId="0" fontId="28" fillId="0" borderId="4" xfId="0" applyFont="1" applyBorder="1" applyAlignment="1" applyProtection="1">
      <alignment horizontal="left" vertical="center" wrapText="1"/>
    </xf>
    <xf numFmtId="0" fontId="28" fillId="0" borderId="9" xfId="0" applyFont="1" applyBorder="1" applyAlignment="1" applyProtection="1">
      <alignment horizontal="left" vertical="center" wrapText="1"/>
    </xf>
    <xf numFmtId="0" fontId="28" fillId="0" borderId="5" xfId="0" applyFont="1" applyBorder="1" applyAlignment="1" applyProtection="1">
      <alignment horizontal="left" vertical="center" wrapText="1"/>
    </xf>
    <xf numFmtId="0" fontId="28" fillId="0" borderId="10" xfId="0" applyFont="1" applyBorder="1" applyAlignment="1" applyProtection="1">
      <alignment horizontal="left" vertical="center" wrapText="1"/>
    </xf>
    <xf numFmtId="0" fontId="28" fillId="0" borderId="11" xfId="0" applyFont="1" applyBorder="1" applyAlignment="1" applyProtection="1">
      <alignment horizontal="left" vertical="center" wrapText="1"/>
    </xf>
    <xf numFmtId="0" fontId="28" fillId="0" borderId="6" xfId="0" applyFont="1" applyBorder="1" applyAlignment="1" applyProtection="1">
      <alignment horizontal="left" vertical="center" wrapText="1"/>
    </xf>
    <xf numFmtId="0" fontId="28" fillId="0" borderId="12" xfId="0" applyFont="1" applyBorder="1" applyAlignment="1" applyProtection="1">
      <alignment horizontal="left" vertical="center" wrapText="1"/>
    </xf>
    <xf numFmtId="0" fontId="28" fillId="0" borderId="7" xfId="0" applyFont="1" applyBorder="1" applyAlignment="1" applyProtection="1">
      <alignment horizontal="left" vertical="center" wrapText="1"/>
    </xf>
    <xf numFmtId="0" fontId="28" fillId="3" borderId="89" xfId="0" applyFont="1" applyFill="1" applyBorder="1" applyAlignment="1" applyProtection="1">
      <alignment horizontal="left" vertical="center" wrapText="1"/>
    </xf>
    <xf numFmtId="0" fontId="28" fillId="3" borderId="9" xfId="0" applyFont="1" applyFill="1" applyBorder="1" applyAlignment="1" applyProtection="1">
      <alignment horizontal="left" vertical="center" wrapText="1"/>
    </xf>
    <xf numFmtId="0" fontId="28" fillId="3" borderId="5" xfId="0" applyFont="1" applyFill="1" applyBorder="1" applyAlignment="1" applyProtection="1">
      <alignment horizontal="left" vertical="center" wrapText="1"/>
    </xf>
    <xf numFmtId="0" fontId="28" fillId="3" borderId="37" xfId="0"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0" fontId="28" fillId="3" borderId="11" xfId="0" applyFont="1" applyFill="1" applyBorder="1" applyAlignment="1" applyProtection="1">
      <alignment horizontal="left" vertical="center" wrapText="1"/>
    </xf>
    <xf numFmtId="0" fontId="28" fillId="3" borderId="87" xfId="0" applyFont="1" applyFill="1" applyBorder="1" applyAlignment="1" applyProtection="1">
      <alignment horizontal="left" vertical="center" wrapText="1"/>
    </xf>
    <xf numFmtId="0" fontId="28" fillId="3" borderId="12" xfId="0" applyFont="1" applyFill="1" applyBorder="1" applyAlignment="1" applyProtection="1">
      <alignment horizontal="left" vertical="center" wrapText="1"/>
    </xf>
    <xf numFmtId="0" fontId="28" fillId="3" borderId="7" xfId="0" applyFont="1" applyFill="1" applyBorder="1" applyAlignment="1" applyProtection="1">
      <alignment horizontal="left" vertical="center" wrapText="1"/>
    </xf>
    <xf numFmtId="0" fontId="28" fillId="10" borderId="8" xfId="0" applyFont="1" applyFill="1" applyBorder="1" applyAlignment="1" applyProtection="1">
      <alignment horizontal="left" vertical="center" wrapText="1"/>
    </xf>
    <xf numFmtId="0" fontId="28" fillId="4" borderId="91" xfId="0" applyFont="1" applyFill="1" applyBorder="1" applyAlignment="1" applyProtection="1">
      <alignment horizontal="center" vertical="center"/>
      <protection locked="0"/>
    </xf>
    <xf numFmtId="0" fontId="28" fillId="2" borderId="4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28" fillId="2" borderId="51" xfId="0" applyFont="1" applyFill="1" applyBorder="1" applyAlignment="1" applyProtection="1">
      <alignment horizontal="center" vertical="center"/>
    </xf>
    <xf numFmtId="0" fontId="28" fillId="28" borderId="55" xfId="1" applyFont="1" applyFill="1" applyBorder="1" applyAlignment="1" applyProtection="1">
      <alignment horizontal="center" vertical="center"/>
    </xf>
    <xf numFmtId="0" fontId="28" fillId="28" borderId="39" xfId="1" applyFont="1" applyFill="1" applyBorder="1" applyAlignment="1" applyProtection="1">
      <alignment horizontal="center" vertical="center"/>
    </xf>
    <xf numFmtId="0" fontId="28" fillId="28" borderId="37" xfId="1" applyFont="1" applyFill="1" applyBorder="1" applyAlignment="1" applyProtection="1">
      <alignment horizontal="center" vertical="center"/>
    </xf>
    <xf numFmtId="0" fontId="28" fillId="28" borderId="40" xfId="1" applyFont="1" applyFill="1" applyBorder="1" applyAlignment="1" applyProtection="1">
      <alignment horizontal="center" vertical="center"/>
    </xf>
    <xf numFmtId="0" fontId="28" fillId="28" borderId="56" xfId="1" applyFont="1" applyFill="1" applyBorder="1" applyAlignment="1" applyProtection="1">
      <alignment horizontal="center" vertical="center"/>
    </xf>
    <xf numFmtId="0" fontId="28" fillId="28" borderId="41" xfId="1" applyFont="1" applyFill="1" applyBorder="1" applyAlignment="1" applyProtection="1">
      <alignment horizontal="center" vertical="center"/>
    </xf>
    <xf numFmtId="0" fontId="15" fillId="15" borderId="93" xfId="0" applyFont="1" applyFill="1" applyBorder="1" applyAlignment="1" applyProtection="1">
      <alignment horizontal="left" vertical="center" wrapText="1"/>
      <protection locked="0"/>
    </xf>
    <xf numFmtId="0" fontId="28" fillId="0" borderId="91" xfId="0" applyFont="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28" fillId="3" borderId="95"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15" fillId="3" borderId="4"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33" fillId="3" borderId="8" xfId="0" applyFont="1" applyFill="1" applyBorder="1" applyAlignment="1" applyProtection="1">
      <alignment horizontal="center" vertical="center" wrapText="1"/>
    </xf>
    <xf numFmtId="0" fontId="33" fillId="25" borderId="8" xfId="0" applyFont="1" applyFill="1" applyBorder="1" applyAlignment="1" applyProtection="1">
      <alignment horizontal="center" vertical="center" wrapText="1"/>
    </xf>
    <xf numFmtId="0" fontId="66" fillId="23" borderId="55" xfId="0" applyFont="1" applyFill="1" applyBorder="1" applyAlignment="1" applyProtection="1">
      <alignment horizontal="center" vertical="center" wrapText="1"/>
    </xf>
    <xf numFmtId="0" fontId="28" fillId="23" borderId="57" xfId="0" applyFont="1" applyFill="1" applyBorder="1" applyAlignment="1" applyProtection="1">
      <alignment horizontal="center" vertical="center" wrapText="1"/>
    </xf>
    <xf numFmtId="0" fontId="28" fillId="23" borderId="39" xfId="0" applyFont="1" applyFill="1" applyBorder="1" applyAlignment="1" applyProtection="1">
      <alignment horizontal="center" vertical="center" wrapText="1"/>
    </xf>
    <xf numFmtId="0" fontId="28" fillId="23" borderId="87" xfId="0" applyFont="1" applyFill="1" applyBorder="1" applyAlignment="1" applyProtection="1">
      <alignment horizontal="center" vertical="center"/>
    </xf>
    <xf numFmtId="0" fontId="15" fillId="23" borderId="12" xfId="0" applyFont="1" applyFill="1" applyBorder="1" applyAlignment="1" applyProtection="1">
      <alignment horizontal="center" vertical="center"/>
    </xf>
    <xf numFmtId="0" fontId="15" fillId="23" borderId="88" xfId="0" applyFont="1" applyFill="1" applyBorder="1" applyAlignment="1" applyProtection="1">
      <alignment horizontal="center" vertical="center"/>
    </xf>
    <xf numFmtId="0" fontId="15" fillId="23" borderId="37" xfId="0" applyFont="1" applyFill="1" applyBorder="1" applyAlignment="1" applyProtection="1">
      <alignment horizontal="center" vertical="center"/>
    </xf>
    <xf numFmtId="0" fontId="15" fillId="23" borderId="0" xfId="0" applyFont="1" applyFill="1" applyBorder="1" applyAlignment="1" applyProtection="1">
      <alignment horizontal="center" vertical="center"/>
    </xf>
    <xf numFmtId="0" fontId="15" fillId="23" borderId="40" xfId="0" applyFont="1" applyFill="1" applyBorder="1" applyAlignment="1" applyProtection="1">
      <alignment horizontal="center" vertical="center"/>
    </xf>
    <xf numFmtId="0" fontId="15" fillId="23" borderId="89" xfId="0" applyFont="1" applyFill="1" applyBorder="1" applyAlignment="1" applyProtection="1">
      <alignment horizontal="center" vertical="center"/>
    </xf>
    <xf numFmtId="0" fontId="15" fillId="23" borderId="9" xfId="0" applyFont="1" applyFill="1" applyBorder="1" applyAlignment="1" applyProtection="1">
      <alignment horizontal="center" vertical="center"/>
    </xf>
    <xf numFmtId="0" fontId="15" fillId="23" borderId="90" xfId="0" applyFont="1" applyFill="1" applyBorder="1" applyAlignment="1" applyProtection="1">
      <alignment horizontal="center" vertical="center"/>
    </xf>
    <xf numFmtId="0" fontId="64" fillId="5" borderId="49" xfId="0" applyFont="1" applyFill="1" applyBorder="1" applyAlignment="1" applyProtection="1">
      <alignment horizontal="left" vertical="center"/>
    </xf>
    <xf numFmtId="0" fontId="64" fillId="5" borderId="50" xfId="0" applyFont="1" applyFill="1" applyBorder="1" applyAlignment="1" applyProtection="1">
      <alignment horizontal="left" vertical="center"/>
    </xf>
    <xf numFmtId="0" fontId="64" fillId="5" borderId="51" xfId="0" applyFont="1" applyFill="1" applyBorder="1" applyAlignment="1" applyProtection="1">
      <alignment horizontal="left" vertical="center"/>
    </xf>
    <xf numFmtId="0" fontId="79" fillId="0" borderId="37" xfId="0" applyFont="1" applyBorder="1" applyAlignment="1" applyProtection="1">
      <alignment horizontal="left" vertical="center"/>
    </xf>
    <xf numFmtId="0" fontId="79" fillId="0" borderId="0" xfId="0" applyFont="1" applyBorder="1" applyAlignment="1" applyProtection="1">
      <alignment horizontal="left" vertical="center"/>
    </xf>
    <xf numFmtId="0" fontId="28" fillId="15" borderId="1" xfId="0" applyFont="1" applyFill="1" applyBorder="1" applyAlignment="1" applyProtection="1">
      <alignment horizontal="center" vertical="center" wrapText="1"/>
      <protection locked="0"/>
    </xf>
    <xf numFmtId="0" fontId="28" fillId="15" borderId="2" xfId="0" applyFont="1" applyFill="1" applyBorder="1" applyAlignment="1" applyProtection="1">
      <alignment horizontal="center" vertical="center" wrapText="1"/>
      <protection locked="0"/>
    </xf>
    <xf numFmtId="0" fontId="28" fillId="15" borderId="3" xfId="0" applyFont="1" applyFill="1" applyBorder="1" applyAlignment="1" applyProtection="1">
      <alignment horizontal="center" vertical="center" wrapText="1"/>
      <protection locked="0"/>
    </xf>
    <xf numFmtId="0" fontId="28" fillId="0" borderId="4" xfId="0" applyFont="1" applyBorder="1" applyAlignment="1" applyProtection="1">
      <alignment horizontal="left" vertical="center"/>
    </xf>
    <xf numFmtId="0" fontId="28" fillId="0" borderId="9" xfId="0" applyFont="1" applyBorder="1" applyAlignment="1" applyProtection="1">
      <alignment horizontal="left" vertical="center"/>
    </xf>
    <xf numFmtId="0" fontId="28" fillId="0" borderId="5" xfId="0" applyFont="1" applyBorder="1" applyAlignment="1" applyProtection="1">
      <alignment horizontal="left" vertical="center"/>
    </xf>
    <xf numFmtId="0" fontId="28" fillId="0" borderId="6" xfId="0" applyFont="1" applyBorder="1" applyAlignment="1" applyProtection="1">
      <alignment horizontal="left" vertical="center"/>
    </xf>
    <xf numFmtId="0" fontId="28" fillId="0" borderId="12" xfId="0" applyFont="1" applyBorder="1" applyAlignment="1" applyProtection="1">
      <alignment horizontal="left" vertical="center"/>
    </xf>
    <xf numFmtId="0" fontId="28" fillId="0" borderId="7" xfId="0" applyFont="1" applyBorder="1" applyAlignment="1" applyProtection="1">
      <alignment horizontal="left" vertical="center"/>
    </xf>
    <xf numFmtId="0" fontId="28" fillId="23" borderId="0" xfId="0" applyFont="1" applyFill="1" applyBorder="1" applyAlignment="1" applyProtection="1">
      <alignment horizontal="center" vertical="center"/>
    </xf>
    <xf numFmtId="0" fontId="28" fillId="23" borderId="40" xfId="0" applyFont="1" applyFill="1" applyBorder="1" applyAlignment="1" applyProtection="1">
      <alignment horizontal="center" vertical="center"/>
    </xf>
    <xf numFmtId="0" fontId="15" fillId="10" borderId="4" xfId="0" applyFont="1" applyFill="1" applyBorder="1" applyAlignment="1" applyProtection="1">
      <alignment horizontal="left" vertical="center" wrapText="1"/>
    </xf>
    <xf numFmtId="0" fontId="15" fillId="10" borderId="9" xfId="0" applyFont="1" applyFill="1" applyBorder="1" applyAlignment="1" applyProtection="1">
      <alignment horizontal="left" vertical="center" wrapText="1"/>
    </xf>
    <xf numFmtId="0" fontId="15" fillId="10" borderId="5" xfId="0" applyFont="1" applyFill="1" applyBorder="1" applyAlignment="1" applyProtection="1">
      <alignment horizontal="left" vertical="center" wrapText="1"/>
    </xf>
    <xf numFmtId="0" fontId="15" fillId="10" borderId="6" xfId="0" applyFont="1" applyFill="1" applyBorder="1" applyAlignment="1" applyProtection="1">
      <alignment horizontal="left" vertical="center" wrapText="1"/>
    </xf>
    <xf numFmtId="0" fontId="15" fillId="10" borderId="12"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0" fontId="28" fillId="3" borderId="91"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15" fillId="15" borderId="1" xfId="0" applyFont="1" applyFill="1" applyBorder="1" applyAlignment="1" applyProtection="1">
      <alignment horizontal="left" vertical="center"/>
      <protection locked="0"/>
    </xf>
    <xf numFmtId="0" fontId="15" fillId="15" borderId="3" xfId="0" applyFont="1" applyFill="1" applyBorder="1" applyAlignment="1" applyProtection="1">
      <alignment horizontal="left" vertical="center"/>
      <protection locked="0"/>
    </xf>
    <xf numFmtId="0" fontId="28" fillId="25" borderId="89" xfId="0" applyFont="1" applyFill="1" applyBorder="1" applyAlignment="1" applyProtection="1">
      <alignment horizontal="center" vertical="center" wrapText="1"/>
    </xf>
    <xf numFmtId="0" fontId="28" fillId="25" borderId="9" xfId="0" applyFont="1" applyFill="1" applyBorder="1" applyAlignment="1" applyProtection="1">
      <alignment horizontal="center" vertical="center" wrapText="1"/>
    </xf>
    <xf numFmtId="0" fontId="28" fillId="25" borderId="5" xfId="0" applyFont="1" applyFill="1" applyBorder="1" applyAlignment="1" applyProtection="1">
      <alignment horizontal="center" vertical="center" wrapText="1"/>
    </xf>
    <xf numFmtId="0" fontId="28" fillId="25" borderId="37" xfId="0" applyFont="1" applyFill="1" applyBorder="1" applyAlignment="1" applyProtection="1">
      <alignment horizontal="center" vertical="center" wrapText="1"/>
    </xf>
    <xf numFmtId="0" fontId="28" fillId="25" borderId="0" xfId="0" applyFont="1" applyFill="1" applyBorder="1" applyAlignment="1" applyProtection="1">
      <alignment horizontal="center" vertical="center" wrapText="1"/>
    </xf>
    <xf numFmtId="0" fontId="28" fillId="25" borderId="11" xfId="0" applyFont="1" applyFill="1" applyBorder="1" applyAlignment="1" applyProtection="1">
      <alignment horizontal="center" vertical="center" wrapText="1"/>
    </xf>
    <xf numFmtId="0" fontId="28" fillId="25" borderId="87" xfId="0" applyFont="1" applyFill="1" applyBorder="1" applyAlignment="1" applyProtection="1">
      <alignment horizontal="center" vertical="center" wrapText="1"/>
    </xf>
    <xf numFmtId="0" fontId="28" fillId="25" borderId="12" xfId="0" applyFont="1" applyFill="1" applyBorder="1" applyAlignment="1" applyProtection="1">
      <alignment horizontal="center" vertical="center" wrapText="1"/>
    </xf>
    <xf numFmtId="0" fontId="28" fillId="25" borderId="7" xfId="0" applyFont="1" applyFill="1" applyBorder="1" applyAlignment="1" applyProtection="1">
      <alignment horizontal="center" vertical="center" wrapText="1"/>
    </xf>
    <xf numFmtId="0" fontId="15" fillId="0" borderId="93" xfId="0" applyFont="1" applyFill="1" applyBorder="1" applyAlignment="1" applyProtection="1">
      <alignment horizontal="center" vertical="center"/>
    </xf>
    <xf numFmtId="0" fontId="28" fillId="3" borderId="91" xfId="0" applyFont="1" applyFill="1" applyBorder="1" applyAlignment="1" applyProtection="1">
      <alignment horizontal="left" vertical="center"/>
    </xf>
    <xf numFmtId="0" fontId="28" fillId="3" borderId="8" xfId="0" applyFont="1" applyFill="1" applyBorder="1" applyAlignment="1" applyProtection="1">
      <alignment horizontal="left" vertical="center"/>
    </xf>
    <xf numFmtId="4" fontId="15" fillId="0" borderId="8" xfId="0" applyNumberFormat="1" applyFont="1" applyBorder="1" applyAlignment="1" applyProtection="1">
      <alignment horizontal="center" vertical="center" wrapText="1"/>
    </xf>
    <xf numFmtId="0" fontId="33" fillId="28" borderId="55" xfId="1" applyFont="1" applyFill="1" applyBorder="1" applyAlignment="1" applyProtection="1">
      <alignment horizontal="center" vertical="center"/>
    </xf>
    <xf numFmtId="0" fontId="33" fillId="28" borderId="57" xfId="1" applyFont="1" applyFill="1" applyBorder="1" applyAlignment="1" applyProtection="1">
      <alignment horizontal="center" vertical="center"/>
    </xf>
    <xf numFmtId="0" fontId="33" fillId="28" borderId="39" xfId="1" applyFont="1" applyFill="1" applyBorder="1" applyAlignment="1" applyProtection="1">
      <alignment horizontal="center" vertical="center"/>
    </xf>
    <xf numFmtId="0" fontId="33" fillId="28" borderId="56" xfId="1" applyFont="1" applyFill="1" applyBorder="1" applyAlignment="1" applyProtection="1">
      <alignment horizontal="center" vertical="center"/>
    </xf>
    <xf numFmtId="0" fontId="33" fillId="28" borderId="58" xfId="1" applyFont="1" applyFill="1" applyBorder="1" applyAlignment="1" applyProtection="1">
      <alignment horizontal="center" vertical="center"/>
    </xf>
    <xf numFmtId="0" fontId="33" fillId="28" borderId="41" xfId="1" applyFont="1" applyFill="1" applyBorder="1" applyAlignment="1" applyProtection="1">
      <alignment horizontal="center" vertical="center"/>
    </xf>
    <xf numFmtId="165" fontId="20" fillId="0" borderId="49" xfId="12" applyNumberFormat="1" applyFont="1" applyBorder="1" applyAlignment="1" applyProtection="1">
      <alignment horizontal="center" vertical="center"/>
    </xf>
    <xf numFmtId="165" fontId="20" fillId="0" borderId="51" xfId="12" applyNumberFormat="1" applyFont="1" applyBorder="1" applyAlignment="1" applyProtection="1">
      <alignment horizontal="center" vertical="center"/>
    </xf>
    <xf numFmtId="0" fontId="28" fillId="25" borderId="89" xfId="0" applyFont="1" applyFill="1" applyBorder="1" applyAlignment="1" applyProtection="1">
      <alignment horizontal="center" vertical="center"/>
    </xf>
    <xf numFmtId="0" fontId="28" fillId="25" borderId="9" xfId="0" applyFont="1" applyFill="1" applyBorder="1" applyAlignment="1" applyProtection="1">
      <alignment horizontal="center" vertical="center"/>
    </xf>
    <xf numFmtId="0" fontId="28" fillId="25" borderId="5" xfId="0" applyFont="1" applyFill="1" applyBorder="1" applyAlignment="1" applyProtection="1">
      <alignment horizontal="center" vertical="center"/>
    </xf>
    <xf numFmtId="0" fontId="28" fillId="25" borderId="87" xfId="0" applyFont="1" applyFill="1" applyBorder="1" applyAlignment="1" applyProtection="1">
      <alignment horizontal="center" vertical="center"/>
    </xf>
    <xf numFmtId="0" fontId="28" fillId="25" borderId="12" xfId="0" applyFont="1" applyFill="1" applyBorder="1" applyAlignment="1" applyProtection="1">
      <alignment horizontal="center" vertical="center"/>
    </xf>
    <xf numFmtId="0" fontId="28" fillId="25" borderId="7" xfId="0" applyFont="1" applyFill="1" applyBorder="1" applyAlignment="1" applyProtection="1">
      <alignment horizontal="center" vertical="center"/>
    </xf>
    <xf numFmtId="0" fontId="15" fillId="3" borderId="91" xfId="0" applyFont="1" applyFill="1" applyBorder="1" applyAlignment="1" applyProtection="1">
      <alignment horizontal="left" vertical="center"/>
    </xf>
    <xf numFmtId="0" fontId="28" fillId="0" borderId="1"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15" fillId="0" borderId="89" xfId="0" applyFont="1" applyBorder="1" applyAlignment="1" applyProtection="1">
      <alignment horizontal="left" vertical="center" wrapText="1"/>
    </xf>
    <xf numFmtId="0" fontId="15" fillId="0" borderId="9" xfId="0" applyFont="1" applyBorder="1" applyAlignment="1" applyProtection="1">
      <alignment horizontal="left" vertical="center" wrapText="1"/>
    </xf>
    <xf numFmtId="0" fontId="15" fillId="0" borderId="1"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5" fillId="3" borderId="1" xfId="0" applyFont="1" applyFill="1" applyBorder="1" applyAlignment="1" applyProtection="1">
      <alignment horizontal="left" vertical="center" wrapText="1"/>
    </xf>
    <xf numFmtId="0" fontId="15" fillId="3" borderId="2" xfId="0" applyFont="1" applyFill="1" applyBorder="1" applyAlignment="1" applyProtection="1">
      <alignment horizontal="left" vertical="center" wrapText="1"/>
    </xf>
    <xf numFmtId="0" fontId="15" fillId="3" borderId="3" xfId="0" applyFont="1" applyFill="1" applyBorder="1" applyAlignment="1" applyProtection="1">
      <alignment horizontal="left" vertical="center" wrapText="1"/>
    </xf>
    <xf numFmtId="0" fontId="28" fillId="0" borderId="92"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15" fillId="4" borderId="93" xfId="0" applyFont="1" applyFill="1" applyBorder="1" applyAlignment="1" applyProtection="1">
      <alignment horizontal="center" vertical="center" wrapText="1"/>
      <protection locked="0"/>
    </xf>
    <xf numFmtId="0" fontId="33" fillId="25" borderId="8" xfId="0" applyFont="1" applyFill="1" applyBorder="1" applyAlignment="1" applyProtection="1">
      <alignment horizontal="center" vertical="center"/>
    </xf>
    <xf numFmtId="0" fontId="33" fillId="25" borderId="91" xfId="0" applyFont="1" applyFill="1" applyBorder="1" applyAlignment="1" applyProtection="1">
      <alignment horizontal="center" vertical="center" wrapText="1"/>
    </xf>
    <xf numFmtId="0" fontId="15" fillId="3" borderId="93" xfId="0" applyFont="1" applyFill="1" applyBorder="1" applyAlignment="1" applyProtection="1">
      <alignment horizontal="left" vertical="center" wrapText="1"/>
    </xf>
    <xf numFmtId="0" fontId="15" fillId="15" borderId="8" xfId="0" applyFont="1" applyFill="1" applyBorder="1" applyAlignment="1" applyProtection="1">
      <alignment horizontal="center" vertical="center" wrapText="1"/>
      <protection locked="0"/>
    </xf>
    <xf numFmtId="0" fontId="15" fillId="3" borderId="89" xfId="0" applyFont="1" applyFill="1" applyBorder="1" applyAlignment="1" applyProtection="1">
      <alignment horizontal="center" vertical="center" wrapText="1"/>
    </xf>
    <xf numFmtId="0" fontId="15" fillId="3" borderId="9"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wrapText="1"/>
    </xf>
    <xf numFmtId="0" fontId="15" fillId="3" borderId="37"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5" fillId="0" borderId="2" xfId="0"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5" fillId="15" borderId="93" xfId="0" applyFont="1" applyFill="1" applyBorder="1" applyAlignment="1" applyProtection="1">
      <alignment horizontal="center" vertical="center" wrapText="1"/>
      <protection locked="0"/>
    </xf>
    <xf numFmtId="0" fontId="15" fillId="3" borderId="91" xfId="0" applyFont="1" applyFill="1" applyBorder="1" applyAlignment="1" applyProtection="1">
      <alignment horizontal="center" vertical="center" wrapText="1"/>
    </xf>
    <xf numFmtId="0" fontId="15" fillId="3" borderId="6" xfId="0" applyFont="1" applyFill="1" applyBorder="1" applyAlignment="1" applyProtection="1">
      <alignment horizontal="left" vertical="center" wrapText="1"/>
    </xf>
    <xf numFmtId="0" fontId="15" fillId="3" borderId="12" xfId="0" applyFont="1" applyFill="1" applyBorder="1" applyAlignment="1" applyProtection="1">
      <alignment horizontal="left" vertical="center" wrapText="1"/>
    </xf>
    <xf numFmtId="0" fontId="15" fillId="3" borderId="7" xfId="0" applyFont="1" applyFill="1" applyBorder="1" applyAlignment="1" applyProtection="1">
      <alignment horizontal="left" vertical="center" wrapText="1"/>
    </xf>
    <xf numFmtId="0" fontId="15" fillId="3" borderId="90" xfId="0" applyFont="1" applyFill="1" applyBorder="1" applyAlignment="1" applyProtection="1">
      <alignment horizontal="left" vertical="center" wrapText="1"/>
    </xf>
    <xf numFmtId="0" fontId="15" fillId="3" borderId="40" xfId="0" applyFont="1" applyFill="1" applyBorder="1" applyAlignment="1" applyProtection="1">
      <alignment horizontal="left" vertical="center" wrapText="1"/>
    </xf>
    <xf numFmtId="0" fontId="15" fillId="3" borderId="88" xfId="0"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xf>
    <xf numFmtId="0" fontId="63" fillId="3" borderId="93" xfId="0" applyFont="1" applyFill="1" applyBorder="1" applyAlignment="1" applyProtection="1">
      <alignment horizontal="left" vertical="center" wrapText="1"/>
    </xf>
    <xf numFmtId="0" fontId="28" fillId="3" borderId="91" xfId="0" applyFont="1" applyFill="1" applyBorder="1" applyAlignment="1" applyProtection="1">
      <alignment horizontal="center" vertical="center"/>
    </xf>
    <xf numFmtId="165" fontId="24" fillId="0" borderId="8" xfId="12" applyNumberFormat="1" applyFont="1" applyBorder="1" applyAlignment="1" applyProtection="1">
      <alignment horizontal="center" vertical="center"/>
    </xf>
    <xf numFmtId="0" fontId="15" fillId="0" borderId="4" xfId="0" applyFont="1" applyFill="1" applyBorder="1" applyAlignment="1" applyProtection="1">
      <alignment horizontal="left" vertical="top" wrapText="1"/>
    </xf>
    <xf numFmtId="0" fontId="15" fillId="0" borderId="9" xfId="0" applyFont="1" applyFill="1" applyBorder="1" applyAlignment="1" applyProtection="1">
      <alignment horizontal="left" vertical="top" wrapText="1"/>
    </xf>
    <xf numFmtId="0" fontId="15" fillId="0" borderId="90" xfId="0" applyFont="1" applyFill="1" applyBorder="1" applyAlignment="1" applyProtection="1">
      <alignment horizontal="left" vertical="top" wrapText="1"/>
    </xf>
    <xf numFmtId="0" fontId="15" fillId="3" borderId="4" xfId="0" applyFont="1" applyFill="1" applyBorder="1" applyAlignment="1" applyProtection="1">
      <alignment horizontal="center" vertical="center" wrapText="1"/>
    </xf>
    <xf numFmtId="0" fontId="24" fillId="0" borderId="91" xfId="0"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xf>
    <xf numFmtId="0" fontId="24" fillId="0" borderId="13" xfId="0" applyFont="1" applyBorder="1" applyAlignment="1" applyProtection="1">
      <alignment horizontal="left" vertical="center" wrapText="1"/>
    </xf>
    <xf numFmtId="165" fontId="24" fillId="0" borderId="13" xfId="12" applyNumberFormat="1" applyFont="1" applyBorder="1" applyAlignment="1" applyProtection="1">
      <alignment horizontal="center" vertical="center"/>
    </xf>
    <xf numFmtId="0" fontId="20" fillId="0" borderId="49" xfId="0" applyFont="1" applyBorder="1" applyAlignment="1" applyProtection="1">
      <alignment horizontal="center" vertical="center"/>
    </xf>
    <xf numFmtId="0" fontId="20" fillId="0" borderId="51" xfId="0" applyFont="1" applyBorder="1" applyAlignment="1" applyProtection="1">
      <alignment horizontal="center" vertical="center"/>
    </xf>
    <xf numFmtId="0" fontId="33" fillId="3" borderId="1" xfId="0"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4" fontId="15" fillId="0" borderId="1" xfId="0" applyNumberFormat="1" applyFont="1" applyBorder="1" applyAlignment="1" applyProtection="1">
      <alignment horizontal="center" vertical="center" wrapText="1"/>
    </xf>
    <xf numFmtId="4" fontId="15" fillId="0" borderId="2" xfId="0" applyNumberFormat="1" applyFont="1" applyBorder="1" applyAlignment="1" applyProtection="1">
      <alignment horizontal="center" vertical="center" wrapText="1"/>
    </xf>
    <xf numFmtId="4" fontId="15" fillId="0" borderId="3" xfId="0" applyNumberFormat="1" applyFont="1" applyBorder="1" applyAlignment="1" applyProtection="1">
      <alignment horizontal="center" vertical="center" wrapText="1"/>
    </xf>
    <xf numFmtId="0" fontId="15" fillId="0" borderId="1" xfId="0" applyFont="1" applyBorder="1" applyAlignment="1" applyProtection="1">
      <alignment horizontal="left" vertical="center"/>
    </xf>
    <xf numFmtId="0" fontId="15" fillId="3" borderId="91" xfId="0" applyFont="1" applyFill="1" applyBorder="1" applyAlignment="1" applyProtection="1">
      <alignment horizontal="center" vertical="top" wrapText="1"/>
    </xf>
    <xf numFmtId="0" fontId="15" fillId="3" borderId="8" xfId="0" applyFont="1" applyFill="1" applyBorder="1" applyAlignment="1" applyProtection="1">
      <alignment horizontal="center" vertical="top" wrapText="1"/>
    </xf>
    <xf numFmtId="22" fontId="15" fillId="0" borderId="58" xfId="0" applyNumberFormat="1" applyFont="1" applyBorder="1" applyAlignment="1" applyProtection="1">
      <alignment horizontal="center" vertical="center"/>
    </xf>
    <xf numFmtId="22" fontId="15" fillId="25" borderId="49" xfId="0" applyNumberFormat="1" applyFont="1" applyFill="1" applyBorder="1" applyAlignment="1" applyProtection="1">
      <alignment horizontal="center" vertical="center"/>
    </xf>
    <xf numFmtId="22" fontId="15" fillId="25" borderId="50" xfId="0" applyNumberFormat="1" applyFont="1" applyFill="1" applyBorder="1" applyAlignment="1" applyProtection="1">
      <alignment horizontal="center" vertical="center"/>
    </xf>
    <xf numFmtId="22" fontId="15" fillId="25" borderId="5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top" wrapText="1"/>
    </xf>
    <xf numFmtId="0" fontId="15" fillId="0" borderId="2" xfId="0" applyFont="1" applyFill="1" applyBorder="1" applyAlignment="1" applyProtection="1">
      <alignment horizontal="left" vertical="top" wrapText="1"/>
    </xf>
    <xf numFmtId="0" fontId="15" fillId="0" borderId="94" xfId="0" applyFont="1" applyFill="1" applyBorder="1" applyAlignment="1" applyProtection="1">
      <alignment horizontal="left" vertical="top" wrapText="1"/>
    </xf>
    <xf numFmtId="0" fontId="15" fillId="3" borderId="2" xfId="0" applyFont="1" applyFill="1" applyBorder="1" applyAlignment="1" applyProtection="1">
      <alignment horizontal="center" vertical="center" wrapText="1"/>
    </xf>
    <xf numFmtId="0" fontId="46" fillId="9" borderId="55" xfId="0" applyFont="1" applyFill="1" applyBorder="1" applyAlignment="1">
      <alignment horizontal="center" vertical="center" wrapText="1"/>
    </xf>
    <xf numFmtId="0" fontId="46" fillId="9" borderId="57" xfId="0" applyFont="1" applyFill="1" applyBorder="1" applyAlignment="1">
      <alignment horizontal="center" vertical="center" wrapText="1"/>
    </xf>
    <xf numFmtId="0" fontId="46" fillId="9" borderId="39" xfId="0" applyFont="1" applyFill="1" applyBorder="1" applyAlignment="1">
      <alignment horizontal="center" vertical="center" wrapText="1"/>
    </xf>
    <xf numFmtId="0" fontId="46" fillId="9" borderId="56" xfId="0" applyFont="1" applyFill="1" applyBorder="1" applyAlignment="1">
      <alignment horizontal="center" vertical="center" wrapText="1"/>
    </xf>
    <xf numFmtId="0" fontId="46" fillId="9" borderId="58" xfId="0" applyFont="1" applyFill="1" applyBorder="1" applyAlignment="1">
      <alignment horizontal="center" vertical="center" wrapText="1"/>
    </xf>
    <xf numFmtId="0" fontId="46" fillId="9" borderId="41" xfId="0" applyFont="1" applyFill="1" applyBorder="1" applyAlignment="1">
      <alignment horizontal="center" vertical="center" wrapText="1"/>
    </xf>
    <xf numFmtId="0" fontId="20" fillId="14" borderId="55" xfId="1" applyFont="1" applyFill="1" applyBorder="1" applyAlignment="1" applyProtection="1">
      <alignment horizontal="center" vertical="center"/>
    </xf>
    <xf numFmtId="0" fontId="20" fillId="14" borderId="57" xfId="1" applyFont="1" applyFill="1" applyBorder="1" applyAlignment="1" applyProtection="1">
      <alignment horizontal="center" vertical="center"/>
    </xf>
    <xf numFmtId="0" fontId="20" fillId="14" borderId="39" xfId="1" applyFont="1" applyFill="1" applyBorder="1" applyAlignment="1" applyProtection="1">
      <alignment horizontal="center" vertical="center"/>
    </xf>
    <xf numFmtId="0" fontId="20" fillId="14" borderId="56" xfId="1" applyFont="1" applyFill="1" applyBorder="1" applyAlignment="1" applyProtection="1">
      <alignment horizontal="center" vertical="center"/>
    </xf>
    <xf numFmtId="0" fontId="20" fillId="14" borderId="58" xfId="1" applyFont="1" applyFill="1" applyBorder="1" applyAlignment="1" applyProtection="1">
      <alignment horizontal="center" vertical="center"/>
    </xf>
    <xf numFmtId="0" fontId="20" fillId="14" borderId="41" xfId="1" applyFont="1" applyFill="1" applyBorder="1" applyAlignment="1" applyProtection="1">
      <alignment horizontal="center" vertical="center"/>
    </xf>
    <xf numFmtId="0" fontId="14" fillId="0" borderId="49" xfId="0" applyFont="1" applyBorder="1" applyAlignment="1">
      <alignment horizontal="left" vertical="top" wrapText="1"/>
    </xf>
    <xf numFmtId="0" fontId="14" fillId="0" borderId="51" xfId="0" applyFont="1" applyBorder="1" applyAlignment="1">
      <alignment horizontal="left" vertical="top" wrapText="1"/>
    </xf>
    <xf numFmtId="0" fontId="17" fillId="9" borderId="37" xfId="0" applyFont="1" applyFill="1" applyBorder="1" applyAlignment="1">
      <alignment horizontal="center" vertical="center" wrapText="1"/>
    </xf>
    <xf numFmtId="0" fontId="17" fillId="9" borderId="0" xfId="0" applyFont="1" applyFill="1" applyBorder="1" applyAlignment="1">
      <alignment horizontal="center" vertical="center" wrapText="1"/>
    </xf>
    <xf numFmtId="0" fontId="14" fillId="0" borderId="35" xfId="0" applyFont="1" applyBorder="1" applyAlignment="1">
      <alignment horizontal="center"/>
    </xf>
    <xf numFmtId="0" fontId="14" fillId="0" borderId="34" xfId="0" applyFont="1" applyBorder="1" applyAlignment="1">
      <alignment horizontal="center"/>
    </xf>
    <xf numFmtId="0" fontId="14" fillId="0" borderId="36" xfId="0" applyFont="1" applyBorder="1" applyAlignment="1">
      <alignment horizontal="center"/>
    </xf>
    <xf numFmtId="0" fontId="72" fillId="0" borderId="49" xfId="0" applyFont="1" applyBorder="1" applyAlignment="1">
      <alignment horizontal="left" vertical="top" wrapText="1"/>
    </xf>
    <xf numFmtId="0" fontId="72" fillId="0" borderId="51" xfId="0" applyFont="1" applyBorder="1" applyAlignment="1">
      <alignment horizontal="left" vertical="top" wrapText="1"/>
    </xf>
    <xf numFmtId="0" fontId="14" fillId="0" borderId="37" xfId="0" applyFont="1" applyBorder="1" applyAlignment="1">
      <alignment horizontal="left" vertical="top" wrapText="1"/>
    </xf>
    <xf numFmtId="0" fontId="14" fillId="0" borderId="0" xfId="0" applyFont="1" applyBorder="1" applyAlignment="1">
      <alignment horizontal="left" vertical="top" wrapText="1"/>
    </xf>
    <xf numFmtId="0" fontId="73" fillId="0" borderId="49" xfId="0" applyFont="1" applyBorder="1" applyAlignment="1">
      <alignment horizontal="left" vertical="top" wrapText="1"/>
    </xf>
    <xf numFmtId="0" fontId="73" fillId="0" borderId="51" xfId="0" applyFont="1" applyBorder="1" applyAlignment="1">
      <alignment horizontal="left" vertical="top" wrapText="1"/>
    </xf>
    <xf numFmtId="0" fontId="14" fillId="0" borderId="35" xfId="0" applyFont="1" applyBorder="1" applyAlignment="1">
      <alignment horizontal="left" vertical="top"/>
    </xf>
    <xf numFmtId="0" fontId="14" fillId="0" borderId="34" xfId="0" applyFont="1" applyBorder="1" applyAlignment="1">
      <alignment horizontal="left" vertical="top"/>
    </xf>
    <xf numFmtId="0" fontId="14" fillId="0" borderId="36" xfId="0" applyFont="1" applyBorder="1" applyAlignment="1">
      <alignment horizontal="left" vertical="top"/>
    </xf>
    <xf numFmtId="0" fontId="14" fillId="0" borderId="58" xfId="0" applyFont="1" applyBorder="1" applyAlignment="1">
      <alignment horizontal="left" vertical="top" wrapText="1"/>
    </xf>
    <xf numFmtId="0" fontId="14" fillId="0" borderId="41" xfId="0" applyFont="1" applyBorder="1" applyAlignment="1">
      <alignment horizontal="left" vertical="top" wrapText="1"/>
    </xf>
    <xf numFmtId="0" fontId="14" fillId="0" borderId="49" xfId="0" applyFont="1" applyBorder="1" applyAlignment="1">
      <alignment vertical="top" wrapText="1"/>
    </xf>
    <xf numFmtId="0" fontId="14" fillId="0" borderId="51" xfId="0" applyFont="1" applyBorder="1" applyAlignment="1">
      <alignment vertical="top" wrapText="1"/>
    </xf>
    <xf numFmtId="0" fontId="70" fillId="0" borderId="49" xfId="0" applyFont="1" applyBorder="1" applyAlignment="1">
      <alignment horizontal="left" vertical="top" wrapText="1"/>
    </xf>
    <xf numFmtId="0" fontId="70" fillId="0" borderId="51" xfId="0" applyFont="1" applyBorder="1" applyAlignment="1">
      <alignment horizontal="left" vertical="top" wrapText="1"/>
    </xf>
    <xf numFmtId="0" fontId="72" fillId="0" borderId="49" xfId="0" applyFont="1" applyBorder="1" applyAlignment="1">
      <alignment vertical="top" wrapText="1"/>
    </xf>
    <xf numFmtId="0" fontId="72" fillId="0" borderId="51" xfId="0" applyFont="1" applyBorder="1" applyAlignment="1">
      <alignment vertical="top" wrapText="1"/>
    </xf>
    <xf numFmtId="0" fontId="17" fillId="9" borderId="49" xfId="0" applyFont="1" applyFill="1" applyBorder="1" applyAlignment="1">
      <alignment horizontal="center" vertical="center" wrapText="1"/>
    </xf>
    <xf numFmtId="0" fontId="17" fillId="9" borderId="51" xfId="0" applyFont="1" applyFill="1" applyBorder="1" applyAlignment="1">
      <alignment horizontal="center" vertical="center" wrapText="1"/>
    </xf>
    <xf numFmtId="0" fontId="68" fillId="14" borderId="55" xfId="1" applyFont="1" applyFill="1" applyBorder="1" applyAlignment="1" applyProtection="1">
      <alignment horizontal="center" vertical="center"/>
    </xf>
    <xf numFmtId="0" fontId="68" fillId="14" borderId="39" xfId="1" applyFont="1" applyFill="1" applyBorder="1" applyAlignment="1" applyProtection="1">
      <alignment horizontal="center" vertical="center"/>
    </xf>
    <xf numFmtId="0" fontId="68" fillId="14" borderId="56" xfId="1" applyFont="1" applyFill="1" applyBorder="1" applyAlignment="1" applyProtection="1">
      <alignment horizontal="center" vertical="center"/>
    </xf>
    <xf numFmtId="0" fontId="68" fillId="14" borderId="41" xfId="1" applyFont="1" applyFill="1" applyBorder="1" applyAlignment="1" applyProtection="1">
      <alignment horizontal="center" vertical="center"/>
    </xf>
    <xf numFmtId="0" fontId="30" fillId="0" borderId="35" xfId="0" applyFont="1" applyBorder="1" applyAlignment="1">
      <alignment vertical="center" wrapText="1"/>
    </xf>
    <xf numFmtId="0" fontId="30" fillId="0" borderId="34" xfId="0" applyFont="1" applyBorder="1" applyAlignment="1">
      <alignment vertical="center" wrapText="1"/>
    </xf>
    <xf numFmtId="0" fontId="30" fillId="0" borderId="36" xfId="0" applyFont="1" applyBorder="1" applyAlignment="1">
      <alignment vertical="center" wrapText="1"/>
    </xf>
    <xf numFmtId="0" fontId="17" fillId="9" borderId="55" xfId="0" applyFont="1" applyFill="1" applyBorder="1" applyAlignment="1">
      <alignment horizontal="center" vertical="center" wrapText="1"/>
    </xf>
    <xf numFmtId="0" fontId="17" fillId="9" borderId="39" xfId="0" applyFont="1" applyFill="1" applyBorder="1" applyAlignment="1">
      <alignment horizontal="center" vertical="center" wrapText="1"/>
    </xf>
    <xf numFmtId="0" fontId="17" fillId="9" borderId="56" xfId="0" applyFont="1" applyFill="1" applyBorder="1" applyAlignment="1">
      <alignment horizontal="center" vertical="center" wrapText="1"/>
    </xf>
    <xf numFmtId="0" fontId="17" fillId="9" borderId="41" xfId="0" applyFont="1" applyFill="1" applyBorder="1" applyAlignment="1">
      <alignment horizontal="center" vertical="center" wrapText="1"/>
    </xf>
    <xf numFmtId="0" fontId="14" fillId="0" borderId="56" xfId="0" applyFont="1" applyBorder="1" applyAlignment="1">
      <alignment horizontal="left" vertical="top" wrapText="1"/>
    </xf>
    <xf numFmtId="0" fontId="17" fillId="9" borderId="35" xfId="0" applyFont="1" applyFill="1" applyBorder="1" applyAlignment="1">
      <alignment vertical="center" wrapText="1"/>
    </xf>
    <xf numFmtId="0" fontId="17" fillId="9" borderId="36" xfId="0" applyFont="1" applyFill="1" applyBorder="1" applyAlignment="1">
      <alignment vertical="center" wrapText="1"/>
    </xf>
    <xf numFmtId="0" fontId="14" fillId="0" borderId="49" xfId="0" applyFont="1" applyBorder="1" applyAlignment="1">
      <alignment horizontal="left" vertical="top"/>
    </xf>
    <xf numFmtId="0" fontId="14" fillId="0" borderId="51" xfId="0" applyFont="1" applyBorder="1" applyAlignment="1">
      <alignment horizontal="left" vertical="top"/>
    </xf>
    <xf numFmtId="0" fontId="30" fillId="14" borderId="55" xfId="1" applyFont="1" applyFill="1" applyBorder="1" applyAlignment="1" applyProtection="1">
      <alignment horizontal="center" vertical="center"/>
    </xf>
    <xf numFmtId="0" fontId="30" fillId="14" borderId="57" xfId="1" applyFont="1" applyFill="1" applyBorder="1" applyAlignment="1" applyProtection="1">
      <alignment horizontal="center" vertical="center"/>
    </xf>
    <xf numFmtId="0" fontId="30" fillId="14" borderId="39" xfId="1" applyFont="1" applyFill="1" applyBorder="1" applyAlignment="1" applyProtection="1">
      <alignment horizontal="center" vertical="center"/>
    </xf>
    <xf numFmtId="0" fontId="30" fillId="14" borderId="37" xfId="1" applyFont="1" applyFill="1" applyBorder="1" applyAlignment="1" applyProtection="1">
      <alignment horizontal="center" vertical="center"/>
    </xf>
    <xf numFmtId="0" fontId="30" fillId="14" borderId="0" xfId="1" applyFont="1" applyFill="1" applyBorder="1" applyAlignment="1" applyProtection="1">
      <alignment horizontal="center" vertical="center"/>
    </xf>
    <xf numFmtId="0" fontId="30" fillId="14" borderId="40" xfId="1" applyFont="1" applyFill="1" applyBorder="1" applyAlignment="1" applyProtection="1">
      <alignment horizontal="center" vertical="center"/>
    </xf>
    <xf numFmtId="0" fontId="30" fillId="14" borderId="56" xfId="1" applyFont="1" applyFill="1" applyBorder="1" applyAlignment="1" applyProtection="1">
      <alignment horizontal="center" vertical="center"/>
    </xf>
    <xf numFmtId="0" fontId="30" fillId="14" borderId="58" xfId="1" applyFont="1" applyFill="1" applyBorder="1" applyAlignment="1" applyProtection="1">
      <alignment horizontal="center" vertical="center"/>
    </xf>
    <xf numFmtId="0" fontId="30" fillId="14" borderId="41" xfId="1" applyFont="1" applyFill="1" applyBorder="1" applyAlignment="1" applyProtection="1">
      <alignment horizontal="center" vertical="center"/>
    </xf>
    <xf numFmtId="0" fontId="14" fillId="3" borderId="0" xfId="0" applyFont="1" applyFill="1" applyBorder="1" applyAlignment="1">
      <alignment horizontal="left" vertical="top" wrapText="1"/>
    </xf>
    <xf numFmtId="0" fontId="30" fillId="3" borderId="0" xfId="0" applyFont="1" applyFill="1" applyBorder="1" applyAlignment="1">
      <alignment horizontal="center"/>
    </xf>
    <xf numFmtId="0" fontId="70" fillId="3" borderId="0" xfId="0" applyFont="1" applyFill="1" applyBorder="1" applyAlignment="1">
      <alignment horizontal="left" vertical="top" wrapText="1"/>
    </xf>
    <xf numFmtId="0" fontId="30" fillId="0" borderId="1" xfId="0" applyFont="1" applyBorder="1" applyAlignment="1">
      <alignment horizontal="left" vertical="top" wrapText="1"/>
    </xf>
    <xf numFmtId="0" fontId="30" fillId="0" borderId="2" xfId="0" applyFont="1" applyBorder="1" applyAlignment="1">
      <alignment horizontal="left" vertical="top" wrapText="1"/>
    </xf>
    <xf numFmtId="0" fontId="30" fillId="0" borderId="3" xfId="0" applyFont="1" applyBorder="1" applyAlignment="1">
      <alignment horizontal="left" vertical="top" wrapText="1"/>
    </xf>
    <xf numFmtId="0" fontId="30" fillId="24" borderId="13" xfId="0" applyFont="1" applyFill="1" applyBorder="1" applyAlignment="1">
      <alignment horizontal="center" vertical="center" wrapText="1"/>
    </xf>
    <xf numFmtId="0" fontId="30" fillId="24" borderId="14"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30" fillId="24" borderId="8" xfId="0" applyFont="1" applyFill="1" applyBorder="1" applyAlignment="1">
      <alignment horizontal="center" vertical="center" wrapText="1"/>
    </xf>
    <xf numFmtId="0" fontId="14" fillId="16" borderId="13" xfId="0" applyFont="1" applyFill="1" applyBorder="1" applyAlignment="1">
      <alignment vertical="center" wrapText="1"/>
    </xf>
    <xf numFmtId="0" fontId="14" fillId="16" borderId="15" xfId="0" applyFont="1" applyFill="1" applyBorder="1" applyAlignment="1">
      <alignment vertical="center" wrapText="1"/>
    </xf>
    <xf numFmtId="0" fontId="14" fillId="21" borderId="13" xfId="0" applyFont="1" applyFill="1" applyBorder="1" applyAlignment="1">
      <alignment vertical="center" wrapText="1"/>
    </xf>
    <xf numFmtId="0" fontId="14" fillId="21" borderId="15" xfId="0" applyFont="1" applyFill="1" applyBorder="1" applyAlignment="1">
      <alignment vertical="center" wrapText="1"/>
    </xf>
    <xf numFmtId="0" fontId="14" fillId="21" borderId="14" xfId="0" applyFont="1" applyFill="1" applyBorder="1" applyAlignment="1">
      <alignment vertical="center" wrapText="1"/>
    </xf>
    <xf numFmtId="0" fontId="14" fillId="16" borderId="14" xfId="0" applyFont="1" applyFill="1" applyBorder="1" applyAlignment="1">
      <alignment vertical="center" wrapText="1"/>
    </xf>
    <xf numFmtId="0" fontId="14" fillId="3" borderId="4"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1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0" borderId="4" xfId="0" applyFont="1" applyBorder="1" applyAlignment="1">
      <alignment horizontal="left" vertical="top" wrapText="1"/>
    </xf>
    <xf numFmtId="0" fontId="14" fillId="0" borderId="9" xfId="0" applyFont="1" applyBorder="1" applyAlignment="1">
      <alignment horizontal="left" vertical="top" wrapText="1"/>
    </xf>
    <xf numFmtId="0" fontId="14" fillId="0" borderId="5"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6" xfId="0" applyFont="1" applyBorder="1" applyAlignment="1">
      <alignment horizontal="left" vertical="top" wrapText="1"/>
    </xf>
    <xf numFmtId="0" fontId="14" fillId="0" borderId="12" xfId="0" applyFont="1" applyBorder="1" applyAlignment="1">
      <alignment horizontal="left" vertical="top" wrapText="1"/>
    </xf>
    <xf numFmtId="0" fontId="14" fillId="0" borderId="7" xfId="0" applyFont="1" applyBorder="1" applyAlignment="1">
      <alignment horizontal="left" vertical="top" wrapText="1"/>
    </xf>
    <xf numFmtId="0" fontId="28" fillId="14" borderId="31" xfId="1" applyFont="1" applyFill="1" applyBorder="1" applyAlignment="1" applyProtection="1">
      <alignment horizontal="center" vertical="center" wrapText="1"/>
    </xf>
    <xf numFmtId="0" fontId="28" fillId="14" borderId="32" xfId="1" applyFont="1" applyFill="1" applyBorder="1" applyAlignment="1" applyProtection="1">
      <alignment horizontal="center" vertical="center" wrapText="1"/>
    </xf>
    <xf numFmtId="0" fontId="28" fillId="14" borderId="33" xfId="1" applyFont="1" applyFill="1" applyBorder="1" applyAlignment="1" applyProtection="1">
      <alignment horizontal="center" vertical="center" wrapText="1"/>
    </xf>
    <xf numFmtId="0" fontId="15" fillId="0" borderId="0" xfId="0" applyFont="1" applyBorder="1" applyAlignment="1" applyProtection="1">
      <alignment horizontal="left" vertical="center"/>
      <protection locked="0"/>
    </xf>
    <xf numFmtId="0" fontId="15" fillId="0" borderId="0" xfId="0" applyFont="1" applyBorder="1" applyAlignment="1">
      <alignment horizontal="left"/>
    </xf>
    <xf numFmtId="0" fontId="45" fillId="20" borderId="0" xfId="8" applyFont="1" applyFill="1" applyAlignment="1">
      <alignment horizontal="center" vertical="center"/>
    </xf>
    <xf numFmtId="0" fontId="43" fillId="20" borderId="0" xfId="8" applyFont="1" applyFill="1" applyAlignment="1">
      <alignment horizontal="center" vertical="center"/>
    </xf>
    <xf numFmtId="0" fontId="41" fillId="20" borderId="0" xfId="8" applyFont="1" applyFill="1" applyAlignment="1">
      <alignment horizontal="center" vertical="center"/>
    </xf>
    <xf numFmtId="0" fontId="44" fillId="3" borderId="82" xfId="8" applyFont="1" applyFill="1" applyBorder="1" applyAlignment="1">
      <alignment horizontal="center" vertical="center" wrapText="1"/>
    </xf>
    <xf numFmtId="0" fontId="44" fillId="3" borderId="83" xfId="8" applyFont="1" applyFill="1" applyBorder="1" applyAlignment="1">
      <alignment horizontal="center" vertical="center" wrapText="1"/>
    </xf>
    <xf numFmtId="0" fontId="44" fillId="3" borderId="68" xfId="8" applyFont="1" applyFill="1" applyBorder="1" applyAlignment="1">
      <alignment horizontal="center" vertical="center" wrapText="1"/>
    </xf>
    <xf numFmtId="0" fontId="44" fillId="3" borderId="84" xfId="8" applyFont="1" applyFill="1" applyBorder="1" applyAlignment="1">
      <alignment horizontal="center" vertical="center" wrapText="1"/>
    </xf>
    <xf numFmtId="0" fontId="44" fillId="3" borderId="75" xfId="8" applyFont="1" applyFill="1" applyBorder="1" applyAlignment="1">
      <alignment horizontal="center" vertical="center" wrapText="1"/>
    </xf>
    <xf numFmtId="0" fontId="44" fillId="3" borderId="70" xfId="8" applyFont="1" applyFill="1" applyBorder="1" applyAlignment="1">
      <alignment horizontal="center" vertical="center" wrapText="1"/>
    </xf>
    <xf numFmtId="0" fontId="19" fillId="3" borderId="67" xfId="8" applyFont="1" applyFill="1" applyBorder="1" applyAlignment="1">
      <alignment horizontal="left" vertical="center" wrapText="1"/>
    </xf>
    <xf numFmtId="0" fontId="19" fillId="3" borderId="69" xfId="8" applyFont="1" applyFill="1" applyBorder="1" applyAlignment="1">
      <alignment horizontal="left" vertical="center" wrapText="1"/>
    </xf>
    <xf numFmtId="0" fontId="19" fillId="3" borderId="73" xfId="8" applyFont="1" applyFill="1" applyBorder="1" applyAlignment="1">
      <alignment horizontal="left" vertical="center" wrapText="1"/>
    </xf>
    <xf numFmtId="0" fontId="19" fillId="3" borderId="74" xfId="8" applyFont="1" applyFill="1" applyBorder="1" applyAlignment="1">
      <alignment horizontal="left" vertical="center" wrapText="1"/>
    </xf>
    <xf numFmtId="0" fontId="19" fillId="3" borderId="72" xfId="8" applyFont="1" applyFill="1" applyBorder="1" applyAlignment="1">
      <alignment horizontal="left" vertical="center" wrapText="1"/>
    </xf>
    <xf numFmtId="0" fontId="21" fillId="9" borderId="67" xfId="8" applyFont="1" applyFill="1" applyBorder="1" applyAlignment="1">
      <alignment horizontal="center" vertical="center" wrapText="1"/>
    </xf>
    <xf numFmtId="0" fontId="21" fillId="9" borderId="69" xfId="8" applyFont="1" applyFill="1" applyBorder="1" applyAlignment="1">
      <alignment horizontal="center" vertical="center" wrapText="1"/>
    </xf>
    <xf numFmtId="0" fontId="21" fillId="9" borderId="71" xfId="8" applyFont="1" applyFill="1" applyBorder="1" applyAlignment="1">
      <alignment horizontal="center" vertical="center"/>
    </xf>
    <xf numFmtId="0" fontId="19" fillId="3" borderId="67" xfId="8" applyFont="1" applyFill="1" applyBorder="1" applyAlignment="1">
      <alignment horizontal="left" vertical="center"/>
    </xf>
    <xf numFmtId="0" fontId="19" fillId="3" borderId="67" xfId="8" applyFont="1" applyFill="1" applyBorder="1" applyAlignment="1">
      <alignment horizontal="center" vertical="center"/>
    </xf>
    <xf numFmtId="0" fontId="19" fillId="3" borderId="69" xfId="8" applyFont="1" applyFill="1" applyBorder="1" applyAlignment="1">
      <alignment horizontal="center" vertical="center"/>
    </xf>
    <xf numFmtId="0" fontId="19" fillId="3" borderId="69" xfId="8" applyFont="1" applyFill="1" applyBorder="1" applyAlignment="1">
      <alignment horizontal="left" vertical="center"/>
    </xf>
    <xf numFmtId="0" fontId="21" fillId="9" borderId="73" xfId="8" applyFont="1" applyFill="1" applyBorder="1" applyAlignment="1">
      <alignment horizontal="center" vertical="center"/>
    </xf>
    <xf numFmtId="0" fontId="21" fillId="9" borderId="72" xfId="8" applyFont="1" applyFill="1" applyBorder="1" applyAlignment="1">
      <alignment horizontal="center" vertical="center"/>
    </xf>
    <xf numFmtId="0" fontId="19" fillId="3" borderId="67" xfId="8" applyFont="1" applyFill="1" applyBorder="1" applyAlignment="1">
      <alignment horizontal="center" vertical="center" wrapText="1"/>
    </xf>
    <xf numFmtId="0" fontId="19" fillId="3" borderId="69" xfId="8" applyFont="1" applyFill="1" applyBorder="1" applyAlignment="1">
      <alignment horizontal="center" vertical="center" wrapText="1"/>
    </xf>
    <xf numFmtId="0" fontId="19" fillId="3" borderId="71" xfId="8" applyFont="1" applyFill="1" applyBorder="1" applyAlignment="1">
      <alignment horizontal="center" vertical="center" wrapText="1"/>
    </xf>
    <xf numFmtId="0" fontId="19" fillId="3" borderId="71" xfId="8" applyFont="1" applyFill="1" applyBorder="1" applyAlignment="1">
      <alignment horizontal="left" vertical="center" wrapText="1"/>
    </xf>
    <xf numFmtId="0" fontId="19" fillId="3" borderId="71" xfId="8" applyFont="1" applyFill="1" applyBorder="1" applyAlignment="1">
      <alignment horizontal="left" vertical="center"/>
    </xf>
    <xf numFmtId="0" fontId="20" fillId="3" borderId="73" xfId="8" applyFont="1" applyFill="1" applyBorder="1" applyAlignment="1">
      <alignment horizontal="center" vertical="center" wrapText="1"/>
    </xf>
    <xf numFmtId="0" fontId="20" fillId="3" borderId="72" xfId="8" applyFont="1" applyFill="1" applyBorder="1" applyAlignment="1">
      <alignment horizontal="center" vertical="center" wrapText="1"/>
    </xf>
    <xf numFmtId="0" fontId="21" fillId="9" borderId="73" xfId="8" applyFont="1" applyFill="1" applyBorder="1" applyAlignment="1">
      <alignment horizontal="center" vertical="center" wrapText="1"/>
    </xf>
    <xf numFmtId="0" fontId="21" fillId="9" borderId="72" xfId="8" applyFont="1" applyFill="1" applyBorder="1" applyAlignment="1">
      <alignment horizontal="center" vertical="center" wrapText="1"/>
    </xf>
    <xf numFmtId="0" fontId="21" fillId="9" borderId="73" xfId="8" applyFont="1" applyFill="1" applyBorder="1" applyAlignment="1">
      <alignment horizontal="left" vertical="center" wrapText="1"/>
    </xf>
    <xf numFmtId="0" fontId="21" fillId="9" borderId="72" xfId="8" applyFont="1" applyFill="1" applyBorder="1" applyAlignment="1">
      <alignment horizontal="left" vertical="center" wrapText="1"/>
    </xf>
    <xf numFmtId="0" fontId="21" fillId="9" borderId="74" xfId="8" applyFont="1" applyFill="1" applyBorder="1" applyAlignment="1">
      <alignment horizontal="center" vertical="center" wrapText="1"/>
    </xf>
    <xf numFmtId="0" fontId="22" fillId="13" borderId="73" xfId="8" applyFont="1" applyFill="1" applyBorder="1" applyAlignment="1">
      <alignment horizontal="left" vertical="center" wrapText="1"/>
    </xf>
    <xf numFmtId="0" fontId="22" fillId="13" borderId="74" xfId="8" applyFont="1" applyFill="1" applyBorder="1" applyAlignment="1">
      <alignment horizontal="left" vertical="center" wrapText="1"/>
    </xf>
    <xf numFmtId="0" fontId="22" fillId="13" borderId="72" xfId="8" applyFont="1" applyFill="1" applyBorder="1" applyAlignment="1">
      <alignment horizontal="left" vertical="center" wrapText="1"/>
    </xf>
    <xf numFmtId="0" fontId="22" fillId="0" borderId="71" xfId="8" applyFont="1" applyBorder="1" applyAlignment="1">
      <alignment horizontal="left" vertical="center" wrapText="1"/>
    </xf>
    <xf numFmtId="0" fontId="22" fillId="13" borderId="71" xfId="8" applyFont="1" applyFill="1" applyBorder="1" applyAlignment="1">
      <alignment horizontal="left" vertical="center" wrapText="1"/>
    </xf>
    <xf numFmtId="0" fontId="22" fillId="0" borderId="67" xfId="8" applyFont="1" applyBorder="1" applyAlignment="1">
      <alignment horizontal="left" vertical="center" wrapText="1"/>
    </xf>
    <xf numFmtId="0" fontId="22" fillId="0" borderId="69" xfId="8" applyFont="1" applyBorder="1" applyAlignment="1">
      <alignment horizontal="left" vertical="center" wrapText="1"/>
    </xf>
    <xf numFmtId="0" fontId="21" fillId="9" borderId="71" xfId="8" applyFont="1" applyFill="1" applyBorder="1" applyAlignment="1">
      <alignment horizontal="left" vertical="center" wrapText="1"/>
    </xf>
    <xf numFmtId="0" fontId="42" fillId="20" borderId="0" xfId="8" applyFont="1" applyFill="1" applyAlignment="1">
      <alignment horizontal="center" vertical="center"/>
    </xf>
    <xf numFmtId="0" fontId="23" fillId="20" borderId="0" xfId="8" applyFont="1" applyFill="1" applyAlignment="1">
      <alignment horizontal="center" vertical="center"/>
    </xf>
    <xf numFmtId="0" fontId="40" fillId="20" borderId="0" xfId="8" applyFont="1" applyFill="1" applyAlignment="1">
      <alignment horizontal="center" vertical="center"/>
    </xf>
    <xf numFmtId="0" fontId="25" fillId="9" borderId="71" xfId="0" applyFont="1" applyFill="1" applyBorder="1" applyAlignment="1">
      <alignment horizontal="center" vertical="center" wrapText="1"/>
    </xf>
    <xf numFmtId="0" fontId="26" fillId="3" borderId="71" xfId="0" applyFont="1" applyFill="1" applyBorder="1" applyAlignment="1">
      <alignment horizontal="center" vertical="center"/>
    </xf>
    <xf numFmtId="0" fontId="24" fillId="3" borderId="71" xfId="0" applyFont="1" applyFill="1" applyBorder="1" applyAlignment="1">
      <alignment horizontal="center" vertical="center"/>
    </xf>
    <xf numFmtId="0" fontId="20" fillId="14" borderId="37" xfId="1" applyFont="1" applyFill="1" applyBorder="1" applyAlignment="1" applyProtection="1">
      <alignment horizontal="center" vertical="center"/>
    </xf>
    <xf numFmtId="0" fontId="20" fillId="14" borderId="0" xfId="1" applyFont="1" applyFill="1" applyBorder="1" applyAlignment="1" applyProtection="1">
      <alignment horizontal="center" vertical="center"/>
    </xf>
    <xf numFmtId="0" fontId="20" fillId="14" borderId="40" xfId="1" applyFont="1" applyFill="1" applyBorder="1" applyAlignment="1" applyProtection="1">
      <alignment horizontal="center" vertical="center"/>
    </xf>
    <xf numFmtId="0" fontId="17" fillId="9" borderId="71" xfId="0" applyFont="1" applyFill="1" applyBorder="1" applyAlignment="1">
      <alignment horizontal="center" vertical="center"/>
    </xf>
    <xf numFmtId="0" fontId="24" fillId="3" borderId="71" xfId="0" applyFont="1" applyFill="1" applyBorder="1" applyAlignment="1">
      <alignment horizontal="left" vertical="center"/>
    </xf>
    <xf numFmtId="0" fontId="49" fillId="3" borderId="8" xfId="0" applyFont="1" applyFill="1" applyBorder="1" applyAlignment="1">
      <alignment horizontal="center" vertical="center" wrapText="1"/>
    </xf>
    <xf numFmtId="0" fontId="47" fillId="20" borderId="0" xfId="8" applyFont="1" applyFill="1" applyAlignment="1">
      <alignment horizontal="center" vertical="center" wrapText="1"/>
    </xf>
    <xf numFmtId="0" fontId="48" fillId="9" borderId="8" xfId="0" applyFont="1" applyFill="1" applyBorder="1" applyAlignment="1">
      <alignment horizontal="center" vertical="center" wrapText="1"/>
    </xf>
    <xf numFmtId="0" fontId="24" fillId="3" borderId="71" xfId="0" applyFont="1" applyFill="1" applyBorder="1" applyAlignment="1">
      <alignment horizontal="left" vertical="center" wrapText="1"/>
    </xf>
    <xf numFmtId="0" fontId="41" fillId="20" borderId="0" xfId="8" applyFont="1" applyFill="1" applyAlignment="1">
      <alignment horizontal="center" vertical="center" wrapText="1"/>
    </xf>
    <xf numFmtId="0" fontId="25" fillId="9" borderId="71" xfId="0" applyFont="1" applyFill="1" applyBorder="1" applyAlignment="1">
      <alignment horizontal="center" vertical="center"/>
    </xf>
    <xf numFmtId="0" fontId="23" fillId="20" borderId="0" xfId="8" applyFont="1" applyFill="1" applyAlignment="1">
      <alignment horizontal="center" vertical="center" wrapText="1"/>
    </xf>
    <xf numFmtId="0" fontId="42" fillId="20" borderId="0" xfId="8" applyFont="1" applyFill="1" applyAlignment="1">
      <alignment horizontal="center" vertical="center" wrapText="1"/>
    </xf>
    <xf numFmtId="0" fontId="15" fillId="0" borderId="0" xfId="0" applyFont="1" applyAlignment="1">
      <alignment horizontal="left" vertical="center" wrapText="1"/>
    </xf>
    <xf numFmtId="0" fontId="28" fillId="0" borderId="0" xfId="0" applyFont="1" applyAlignment="1">
      <alignment horizontal="center" wrapText="1"/>
    </xf>
    <xf numFmtId="0" fontId="12" fillId="14" borderId="55" xfId="1" applyFont="1" applyFill="1" applyBorder="1" applyAlignment="1" applyProtection="1">
      <alignment horizontal="center" vertical="center"/>
    </xf>
    <xf numFmtId="0" fontId="12" fillId="14" borderId="57" xfId="1" applyFont="1" applyFill="1" applyBorder="1" applyAlignment="1" applyProtection="1">
      <alignment horizontal="center" vertical="center"/>
    </xf>
    <xf numFmtId="0" fontId="12" fillId="14" borderId="39" xfId="1" applyFont="1" applyFill="1" applyBorder="1" applyAlignment="1" applyProtection="1">
      <alignment horizontal="center" vertical="center"/>
    </xf>
    <xf numFmtId="0" fontId="12" fillId="14" borderId="56" xfId="1" applyFont="1" applyFill="1" applyBorder="1" applyAlignment="1" applyProtection="1">
      <alignment horizontal="center" vertical="center"/>
    </xf>
    <xf numFmtId="0" fontId="12" fillId="14" borderId="58" xfId="1" applyFont="1" applyFill="1" applyBorder="1" applyAlignment="1" applyProtection="1">
      <alignment horizontal="center" vertical="center"/>
    </xf>
    <xf numFmtId="0" fontId="12" fillId="14" borderId="41" xfId="1" applyFont="1" applyFill="1" applyBorder="1" applyAlignment="1" applyProtection="1">
      <alignment horizontal="center" vertical="center"/>
    </xf>
    <xf numFmtId="0" fontId="50" fillId="0" borderId="0" xfId="0" applyFont="1" applyBorder="1" applyAlignment="1">
      <alignment horizontal="center" vertical="center"/>
    </xf>
    <xf numFmtId="0" fontId="60" fillId="0" borderId="0" xfId="0" applyFont="1" applyBorder="1" applyAlignment="1">
      <alignment horizontal="center" vertical="center"/>
    </xf>
    <xf numFmtId="0" fontId="27" fillId="9" borderId="8" xfId="0" applyFont="1" applyFill="1" applyBorder="1" applyAlignment="1">
      <alignment horizontal="center" vertical="center" wrapText="1"/>
    </xf>
    <xf numFmtId="0" fontId="14" fillId="0" borderId="92" xfId="0" applyFont="1" applyBorder="1" applyAlignment="1" applyProtection="1">
      <alignment horizontal="left" vertical="center"/>
    </xf>
    <xf numFmtId="0" fontId="14" fillId="0" borderId="2" xfId="0" applyFont="1" applyBorder="1" applyAlignment="1" applyProtection="1">
      <alignment horizontal="left" vertical="center"/>
    </xf>
    <xf numFmtId="0" fontId="14" fillId="0" borderId="3" xfId="0" applyFont="1" applyBorder="1" applyAlignment="1" applyProtection="1">
      <alignment horizontal="left" vertical="center"/>
    </xf>
    <xf numFmtId="0" fontId="14" fillId="0" borderId="1" xfId="0" applyFont="1" applyBorder="1" applyAlignment="1" applyProtection="1">
      <alignment horizontal="left" vertical="center"/>
    </xf>
    <xf numFmtId="174" fontId="14" fillId="0" borderId="1" xfId="0" applyNumberFormat="1" applyFont="1" applyBorder="1" applyAlignment="1" applyProtection="1">
      <alignment horizontal="left" vertical="center"/>
    </xf>
    <xf numFmtId="174" fontId="14" fillId="0" borderId="94" xfId="0" applyNumberFormat="1" applyFont="1" applyBorder="1" applyAlignment="1" applyProtection="1">
      <alignment horizontal="left" vertical="center"/>
    </xf>
    <xf numFmtId="0" fontId="14" fillId="0" borderId="91" xfId="0" applyFont="1" applyBorder="1" applyAlignment="1" applyProtection="1">
      <alignment horizontal="left" vertical="center"/>
    </xf>
    <xf numFmtId="0" fontId="14" fillId="0" borderId="8" xfId="0" applyFont="1" applyBorder="1" applyAlignment="1" applyProtection="1">
      <alignment horizontal="left" vertical="center"/>
    </xf>
    <xf numFmtId="174" fontId="14" fillId="0" borderId="8" xfId="0" applyNumberFormat="1" applyFont="1" applyBorder="1" applyAlignment="1" applyProtection="1">
      <alignment horizontal="left" vertical="center"/>
    </xf>
    <xf numFmtId="174" fontId="14" fillId="0" borderId="93" xfId="0" applyNumberFormat="1" applyFont="1" applyBorder="1" applyAlignment="1" applyProtection="1">
      <alignment horizontal="left" vertical="center"/>
    </xf>
    <xf numFmtId="0" fontId="14" fillId="0" borderId="108" xfId="0" applyFont="1" applyBorder="1" applyAlignment="1" applyProtection="1">
      <alignment horizontal="left" vertical="center"/>
    </xf>
    <xf numFmtId="0" fontId="14" fillId="0" borderId="15" xfId="0" applyFont="1" applyBorder="1" applyAlignment="1" applyProtection="1">
      <alignment horizontal="left" vertical="center"/>
    </xf>
    <xf numFmtId="174" fontId="14" fillId="0" borderId="15" xfId="0" applyNumberFormat="1" applyFont="1" applyBorder="1" applyAlignment="1" applyProtection="1">
      <alignment horizontal="left" vertical="center"/>
    </xf>
    <xf numFmtId="174" fontId="14" fillId="0" borderId="109" xfId="0" applyNumberFormat="1" applyFont="1" applyBorder="1" applyAlignment="1" applyProtection="1">
      <alignment horizontal="left" vertical="center"/>
    </xf>
    <xf numFmtId="0" fontId="30" fillId="8" borderId="78" xfId="0" applyFont="1" applyFill="1" applyBorder="1" applyAlignment="1" applyProtection="1">
      <alignment horizontal="center" vertical="center"/>
      <protection locked="0"/>
    </xf>
    <xf numFmtId="0" fontId="30" fillId="8" borderId="97" xfId="0" applyFont="1" applyFill="1" applyBorder="1" applyAlignment="1" applyProtection="1">
      <alignment horizontal="center" vertical="center"/>
      <protection locked="0"/>
    </xf>
    <xf numFmtId="0" fontId="30" fillId="8" borderId="80" xfId="0" applyFont="1" applyFill="1" applyBorder="1" applyAlignment="1" applyProtection="1">
      <alignment horizontal="center" vertical="center"/>
      <protection locked="0"/>
    </xf>
    <xf numFmtId="0" fontId="30" fillId="8" borderId="98" xfId="0" applyFont="1" applyFill="1" applyBorder="1" applyAlignment="1" applyProtection="1">
      <alignment horizontal="center" vertical="center"/>
      <protection locked="0"/>
    </xf>
    <xf numFmtId="0" fontId="30" fillId="8" borderId="97" xfId="0" applyFont="1" applyFill="1" applyBorder="1" applyAlignment="1" applyProtection="1">
      <alignment horizontal="center" vertical="center" wrapText="1"/>
      <protection locked="0"/>
    </xf>
    <xf numFmtId="0" fontId="30" fillId="8" borderId="79" xfId="0" applyFont="1" applyFill="1" applyBorder="1" applyAlignment="1" applyProtection="1">
      <alignment horizontal="center" vertical="center" wrapText="1"/>
      <protection locked="0"/>
    </xf>
    <xf numFmtId="0" fontId="30" fillId="8" borderId="98" xfId="0" applyFont="1" applyFill="1" applyBorder="1" applyAlignment="1" applyProtection="1">
      <alignment horizontal="center" vertical="center" wrapText="1"/>
      <protection locked="0"/>
    </xf>
    <xf numFmtId="0" fontId="30" fillId="8" borderId="81" xfId="0" applyFont="1" applyFill="1" applyBorder="1" applyAlignment="1" applyProtection="1">
      <alignment horizontal="center" vertical="center" wrapText="1"/>
      <protection locked="0"/>
    </xf>
    <xf numFmtId="0" fontId="30" fillId="0" borderId="91" xfId="0" applyFont="1" applyBorder="1" applyAlignment="1" applyProtection="1">
      <alignment horizontal="left" vertical="center" wrapText="1"/>
    </xf>
    <xf numFmtId="0" fontId="30" fillId="0" borderId="8" xfId="0" applyFont="1" applyBorder="1" applyAlignment="1" applyProtection="1">
      <alignment horizontal="left" vertical="center" wrapText="1"/>
    </xf>
    <xf numFmtId="0" fontId="14" fillId="0" borderId="1" xfId="0" applyFont="1" applyFill="1" applyBorder="1" applyAlignment="1" applyProtection="1">
      <alignment horizontal="left" vertical="center"/>
    </xf>
    <xf numFmtId="0" fontId="14" fillId="0" borderId="2"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4" fillId="0" borderId="1" xfId="0" applyFont="1" applyFill="1" applyBorder="1" applyAlignment="1" applyProtection="1">
      <alignment horizontal="left" vertical="center" wrapText="1"/>
      <protection locked="0"/>
    </xf>
    <xf numFmtId="0" fontId="14" fillId="0" borderId="3" xfId="0" applyFont="1" applyFill="1" applyBorder="1" applyAlignment="1" applyProtection="1">
      <alignment horizontal="left" vertical="center" wrapText="1"/>
      <protection locked="0"/>
    </xf>
    <xf numFmtId="174" fontId="14" fillId="0" borderId="8" xfId="0" applyNumberFormat="1" applyFont="1" applyFill="1" applyBorder="1" applyAlignment="1" applyProtection="1">
      <alignment horizontal="center" vertical="center"/>
      <protection locked="0"/>
    </xf>
    <xf numFmtId="174" fontId="30" fillId="3" borderId="8" xfId="0" applyNumberFormat="1" applyFont="1" applyFill="1" applyBorder="1" applyAlignment="1" applyProtection="1">
      <alignment horizontal="center" vertical="center"/>
      <protection locked="0"/>
    </xf>
    <xf numFmtId="0" fontId="30" fillId="0" borderId="80" xfId="0" applyFont="1" applyBorder="1" applyAlignment="1" applyProtection="1">
      <alignment horizontal="left" vertical="center" wrapText="1"/>
    </xf>
    <xf numFmtId="0" fontId="30" fillId="0" borderId="98" xfId="0" applyFont="1" applyBorder="1" applyAlignment="1" applyProtection="1">
      <alignment horizontal="left" vertical="center" wrapText="1"/>
    </xf>
    <xf numFmtId="0" fontId="65" fillId="28" borderId="49" xfId="0" applyFont="1" applyFill="1" applyBorder="1" applyAlignment="1" applyProtection="1">
      <alignment horizontal="center" vertical="center"/>
      <protection locked="0"/>
    </xf>
    <xf numFmtId="0" fontId="65" fillId="28" borderId="50" xfId="0" applyFont="1" applyFill="1" applyBorder="1" applyAlignment="1" applyProtection="1">
      <alignment horizontal="center" vertical="center"/>
      <protection locked="0"/>
    </xf>
    <xf numFmtId="0" fontId="65" fillId="28" borderId="51" xfId="0" applyFont="1" applyFill="1" applyBorder="1" applyAlignment="1" applyProtection="1">
      <alignment horizontal="center" vertical="center"/>
      <protection locked="0"/>
    </xf>
    <xf numFmtId="0" fontId="14" fillId="0" borderId="8" xfId="0" applyFont="1" applyBorder="1" applyAlignment="1" applyProtection="1">
      <alignment horizontal="left" vertical="center" wrapText="1"/>
    </xf>
    <xf numFmtId="174" fontId="14" fillId="3" borderId="8" xfId="0" applyNumberFormat="1" applyFont="1" applyFill="1" applyBorder="1" applyAlignment="1" applyProtection="1">
      <alignment horizontal="center" vertical="center"/>
      <protection locked="0"/>
    </xf>
    <xf numFmtId="174" fontId="14" fillId="4" borderId="8" xfId="0" applyNumberFormat="1" applyFont="1" applyFill="1" applyBorder="1" applyAlignment="1" applyProtection="1">
      <alignment horizontal="center" vertical="center"/>
      <protection locked="0"/>
    </xf>
    <xf numFmtId="0" fontId="30" fillId="0" borderId="8" xfId="0" applyFont="1" applyBorder="1" applyAlignment="1" applyProtection="1">
      <alignment horizontal="left" vertical="center"/>
    </xf>
    <xf numFmtId="0" fontId="31" fillId="0" borderId="8" xfId="0" applyFont="1" applyBorder="1" applyAlignment="1" applyProtection="1">
      <alignment horizontal="left" vertical="center"/>
    </xf>
    <xf numFmtId="0" fontId="14" fillId="0" borderId="4" xfId="0" applyFont="1" applyBorder="1" applyAlignment="1" applyProtection="1">
      <alignment horizontal="left" vertical="center" wrapText="1"/>
    </xf>
    <xf numFmtId="0" fontId="14" fillId="0" borderId="5" xfId="0" applyFont="1" applyBorder="1" applyAlignment="1" applyProtection="1">
      <alignment horizontal="left" vertical="center" wrapText="1"/>
    </xf>
    <xf numFmtId="0" fontId="14" fillId="0" borderId="6" xfId="0" applyFont="1" applyBorder="1" applyAlignment="1" applyProtection="1">
      <alignment horizontal="left" vertical="center" wrapText="1"/>
    </xf>
    <xf numFmtId="0" fontId="14" fillId="0" borderId="7" xfId="0" applyFont="1" applyBorder="1" applyAlignment="1" applyProtection="1">
      <alignment horizontal="left" vertical="center" wrapText="1"/>
    </xf>
    <xf numFmtId="0" fontId="14" fillId="0" borderId="10" xfId="0" applyFont="1" applyBorder="1" applyAlignment="1" applyProtection="1">
      <alignment horizontal="left" vertical="center" wrapText="1"/>
    </xf>
    <xf numFmtId="0" fontId="14" fillId="0" borderId="11" xfId="0" applyFont="1" applyBorder="1" applyAlignment="1" applyProtection="1">
      <alignment horizontal="left" vertical="center" wrapText="1"/>
    </xf>
    <xf numFmtId="0" fontId="30" fillId="0" borderId="4"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5" xfId="0" applyFont="1" applyBorder="1" applyAlignment="1" applyProtection="1">
      <alignment horizontal="left" vertical="center"/>
    </xf>
    <xf numFmtId="0" fontId="30" fillId="0" borderId="10"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 xfId="0" applyFont="1" applyBorder="1" applyAlignment="1" applyProtection="1">
      <alignment horizontal="left" vertical="center"/>
    </xf>
    <xf numFmtId="0" fontId="30" fillId="0" borderId="12" xfId="0" applyFont="1" applyBorder="1" applyAlignment="1" applyProtection="1">
      <alignment horizontal="left" vertical="center"/>
    </xf>
    <xf numFmtId="0" fontId="30" fillId="0" borderId="7" xfId="0" applyFont="1" applyBorder="1" applyAlignment="1" applyProtection="1">
      <alignment horizontal="left" vertical="center"/>
    </xf>
    <xf numFmtId="174" fontId="14" fillId="4" borderId="1" xfId="0" applyNumberFormat="1" applyFont="1" applyFill="1" applyBorder="1" applyAlignment="1" applyProtection="1">
      <alignment horizontal="center" vertical="center"/>
      <protection locked="0"/>
    </xf>
    <xf numFmtId="174" fontId="14" fillId="4" borderId="3" xfId="0" applyNumberFormat="1" applyFont="1" applyFill="1" applyBorder="1" applyAlignment="1" applyProtection="1">
      <alignment horizontal="center" vertical="center"/>
      <protection locked="0"/>
    </xf>
    <xf numFmtId="0" fontId="30" fillId="8" borderId="8" xfId="0" applyFont="1" applyFill="1" applyBorder="1" applyAlignment="1" applyProtection="1">
      <alignment horizontal="center" vertical="center"/>
      <protection locked="0"/>
    </xf>
    <xf numFmtId="0" fontId="30" fillId="8" borderId="8"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left" vertical="center"/>
    </xf>
    <xf numFmtId="0" fontId="14" fillId="0" borderId="105" xfId="0" applyFont="1" applyBorder="1" applyAlignment="1" applyProtection="1">
      <alignment horizontal="left" vertical="center"/>
    </xf>
    <xf numFmtId="0" fontId="14" fillId="0" borderId="103" xfId="0" applyFont="1" applyBorder="1" applyAlignment="1" applyProtection="1">
      <alignment horizontal="left" vertical="center"/>
    </xf>
    <xf numFmtId="0" fontId="14" fillId="0" borderId="104" xfId="0" applyFont="1" applyBorder="1" applyAlignment="1" applyProtection="1">
      <alignment horizontal="left" vertical="center"/>
    </xf>
    <xf numFmtId="0" fontId="14" fillId="0" borderId="102" xfId="0" applyFont="1" applyBorder="1" applyAlignment="1" applyProtection="1">
      <alignment horizontal="left" vertical="center"/>
    </xf>
    <xf numFmtId="0" fontId="14" fillId="0" borderId="102" xfId="0" applyFont="1" applyBorder="1" applyAlignment="1" applyProtection="1">
      <alignment horizontal="left" vertical="center" wrapText="1"/>
    </xf>
    <xf numFmtId="0" fontId="14" fillId="0" borderId="104" xfId="0" applyFont="1" applyBorder="1" applyAlignment="1" applyProtection="1">
      <alignment horizontal="left" vertical="center" wrapText="1"/>
    </xf>
    <xf numFmtId="174" fontId="14" fillId="0" borderId="102" xfId="0" applyNumberFormat="1" applyFont="1" applyBorder="1" applyAlignment="1" applyProtection="1">
      <alignment horizontal="left" vertical="center"/>
    </xf>
    <xf numFmtId="174" fontId="14" fillId="0" borderId="106" xfId="0" applyNumberFormat="1" applyFont="1" applyBorder="1" applyAlignment="1" applyProtection="1">
      <alignment horizontal="left" vertical="center"/>
    </xf>
    <xf numFmtId="0" fontId="30" fillId="0" borderId="1" xfId="0" applyFont="1" applyFill="1" applyBorder="1" applyAlignment="1" applyProtection="1">
      <alignment horizontal="left" vertical="center"/>
    </xf>
    <xf numFmtId="0" fontId="30" fillId="0" borderId="2" xfId="0" applyFont="1" applyFill="1" applyBorder="1" applyAlignment="1" applyProtection="1">
      <alignment horizontal="left" vertical="center"/>
    </xf>
    <xf numFmtId="0" fontId="30" fillId="0" borderId="3"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protection locked="0"/>
    </xf>
    <xf numFmtId="0" fontId="30" fillId="0" borderId="3" xfId="0" applyFont="1" applyFill="1" applyBorder="1" applyAlignment="1" applyProtection="1">
      <alignment horizontal="left" vertical="center" wrapText="1"/>
      <protection locked="0"/>
    </xf>
    <xf numFmtId="0" fontId="30" fillId="4" borderId="1" xfId="0" applyFont="1" applyFill="1" applyBorder="1" applyAlignment="1" applyProtection="1">
      <alignment horizontal="left" vertical="center"/>
    </xf>
    <xf numFmtId="0" fontId="30" fillId="4" borderId="3" xfId="0" applyFont="1" applyFill="1" applyBorder="1" applyAlignment="1" applyProtection="1">
      <alignment horizontal="left" vertical="center"/>
    </xf>
    <xf numFmtId="174" fontId="30" fillId="4" borderId="1" xfId="0" applyNumberFormat="1" applyFont="1" applyFill="1" applyBorder="1" applyAlignment="1" applyProtection="1">
      <alignment horizontal="center" vertical="center"/>
      <protection locked="0"/>
    </xf>
    <xf numFmtId="174" fontId="30" fillId="4" borderId="3" xfId="0" applyNumberFormat="1" applyFont="1" applyFill="1" applyBorder="1" applyAlignment="1" applyProtection="1">
      <alignment horizontal="center" vertical="center"/>
      <protection locked="0"/>
    </xf>
    <xf numFmtId="174" fontId="14" fillId="0" borderId="98" xfId="0" applyNumberFormat="1" applyFont="1" applyBorder="1" applyAlignment="1" applyProtection="1">
      <alignment horizontal="left" vertical="center"/>
    </xf>
    <xf numFmtId="174" fontId="14" fillId="0" borderId="81" xfId="0" applyNumberFormat="1" applyFont="1" applyBorder="1" applyAlignment="1" applyProtection="1">
      <alignment horizontal="left" vertical="center"/>
    </xf>
    <xf numFmtId="0" fontId="14" fillId="0" borderId="98" xfId="0" applyFont="1" applyBorder="1" applyAlignment="1" applyProtection="1">
      <alignment horizontal="left" vertical="center" wrapText="1"/>
    </xf>
    <xf numFmtId="0" fontId="14" fillId="0" borderId="98" xfId="0" applyFont="1" applyBorder="1" applyAlignment="1" applyProtection="1">
      <alignment horizontal="left" vertical="center"/>
    </xf>
    <xf numFmtId="174" fontId="14" fillId="3" borderId="98" xfId="0" applyNumberFormat="1" applyFont="1" applyFill="1" applyBorder="1" applyAlignment="1" applyProtection="1">
      <alignment horizontal="center" vertical="center"/>
      <protection locked="0"/>
    </xf>
    <xf numFmtId="174" fontId="14" fillId="3" borderId="81" xfId="0" applyNumberFormat="1" applyFont="1" applyFill="1" applyBorder="1" applyAlignment="1" applyProtection="1">
      <alignment horizontal="center" vertical="center"/>
      <protection locked="0"/>
    </xf>
    <xf numFmtId="174" fontId="14" fillId="0" borderId="97" xfId="0" applyNumberFormat="1" applyFont="1" applyBorder="1" applyAlignment="1" applyProtection="1">
      <alignment horizontal="left" vertical="center"/>
    </xf>
    <xf numFmtId="174" fontId="14" fillId="0" borderId="79" xfId="0" applyNumberFormat="1" applyFont="1" applyBorder="1" applyAlignment="1" applyProtection="1">
      <alignment horizontal="left" vertical="center"/>
    </xf>
    <xf numFmtId="0" fontId="30" fillId="0" borderId="102" xfId="0" applyFont="1" applyFill="1" applyBorder="1" applyAlignment="1" applyProtection="1">
      <alignment horizontal="left" vertical="center"/>
    </xf>
    <xf numFmtId="0" fontId="30" fillId="0" borderId="103" xfId="0" applyFont="1" applyFill="1" applyBorder="1" applyAlignment="1" applyProtection="1">
      <alignment horizontal="left" vertical="center"/>
    </xf>
    <xf numFmtId="0" fontId="30" fillId="0" borderId="104" xfId="0" applyFont="1" applyFill="1" applyBorder="1" applyAlignment="1" applyProtection="1">
      <alignment horizontal="left" vertical="center"/>
    </xf>
    <xf numFmtId="0" fontId="30" fillId="0" borderId="102" xfId="0" applyFont="1" applyFill="1" applyBorder="1" applyAlignment="1" applyProtection="1">
      <alignment horizontal="left" vertical="center" wrapText="1"/>
      <protection locked="0"/>
    </xf>
    <xf numFmtId="0" fontId="30" fillId="0" borderId="104" xfId="0" applyFont="1" applyFill="1" applyBorder="1" applyAlignment="1" applyProtection="1">
      <alignment horizontal="left" vertical="center" wrapText="1"/>
      <protection locked="0"/>
    </xf>
    <xf numFmtId="0" fontId="30" fillId="4" borderId="102" xfId="0" applyFont="1" applyFill="1" applyBorder="1" applyAlignment="1" applyProtection="1">
      <alignment horizontal="left" vertical="center"/>
    </xf>
    <xf numFmtId="0" fontId="30" fillId="4" borderId="104" xfId="0" applyFont="1" applyFill="1" applyBorder="1" applyAlignment="1" applyProtection="1">
      <alignment horizontal="left" vertical="center"/>
    </xf>
    <xf numFmtId="174" fontId="30" fillId="4" borderId="102" xfId="0" applyNumberFormat="1" applyFont="1" applyFill="1" applyBorder="1" applyAlignment="1" applyProtection="1">
      <alignment horizontal="center" vertical="center"/>
      <protection locked="0"/>
    </xf>
    <xf numFmtId="174" fontId="30" fillId="4" borderId="104" xfId="0" applyNumberFormat="1" applyFont="1" applyFill="1" applyBorder="1" applyAlignment="1" applyProtection="1">
      <alignment horizontal="center" vertical="center"/>
      <protection locked="0"/>
    </xf>
    <xf numFmtId="0" fontId="14" fillId="0" borderId="97" xfId="0" applyFont="1" applyBorder="1" applyAlignment="1" applyProtection="1">
      <alignment horizontal="left" vertical="center" wrapText="1"/>
    </xf>
    <xf numFmtId="0" fontId="14" fillId="0" borderId="97" xfId="0" applyFont="1" applyBorder="1" applyAlignment="1" applyProtection="1">
      <alignment horizontal="left" vertical="center"/>
    </xf>
    <xf numFmtId="0" fontId="14" fillId="26" borderId="98" xfId="0" applyFont="1" applyFill="1" applyBorder="1" applyAlignment="1" applyProtection="1">
      <alignment horizontal="left" vertical="center"/>
    </xf>
    <xf numFmtId="0" fontId="30" fillId="21" borderId="97" xfId="0" applyFont="1" applyFill="1" applyBorder="1" applyAlignment="1" applyProtection="1">
      <alignment horizontal="left" vertical="center"/>
    </xf>
    <xf numFmtId="0" fontId="14" fillId="4" borderId="98" xfId="0" applyFont="1" applyFill="1" applyBorder="1" applyAlignment="1" applyProtection="1">
      <alignment horizontal="left" vertical="center"/>
    </xf>
    <xf numFmtId="0" fontId="14" fillId="4" borderId="8" xfId="0" applyFont="1" applyFill="1" applyBorder="1" applyAlignment="1" applyProtection="1">
      <alignment horizontal="left" vertical="center"/>
    </xf>
    <xf numFmtId="0" fontId="14" fillId="21" borderId="97" xfId="0" applyFont="1" applyFill="1" applyBorder="1" applyAlignment="1" applyProtection="1">
      <alignment horizontal="left" vertical="center"/>
    </xf>
    <xf numFmtId="0" fontId="30" fillId="8" borderId="97" xfId="0" applyFont="1" applyFill="1" applyBorder="1" applyAlignment="1" applyProtection="1">
      <alignment horizontal="center" vertical="center"/>
    </xf>
    <xf numFmtId="0" fontId="30" fillId="8" borderId="98" xfId="0" applyFont="1" applyFill="1" applyBorder="1" applyAlignment="1" applyProtection="1">
      <alignment horizontal="center" vertical="center"/>
    </xf>
    <xf numFmtId="0" fontId="30" fillId="8" borderId="97" xfId="0" applyFont="1" applyFill="1" applyBorder="1" applyAlignment="1" applyProtection="1">
      <alignment horizontal="center" vertical="center" wrapText="1"/>
    </xf>
    <xf numFmtId="0" fontId="30" fillId="8" borderId="79" xfId="0" applyFont="1" applyFill="1" applyBorder="1" applyAlignment="1" applyProtection="1">
      <alignment horizontal="center" vertical="center" wrapText="1"/>
    </xf>
    <xf numFmtId="0" fontId="30" fillId="8" borderId="98" xfId="0" applyFont="1" applyFill="1" applyBorder="1" applyAlignment="1" applyProtection="1">
      <alignment horizontal="center" vertical="center" wrapText="1"/>
    </xf>
    <xf numFmtId="0" fontId="30" fillId="8" borderId="81" xfId="0" applyFont="1" applyFill="1" applyBorder="1" applyAlignment="1" applyProtection="1">
      <alignment horizontal="center" vertical="center" wrapText="1"/>
    </xf>
    <xf numFmtId="0" fontId="30" fillId="8" borderId="78"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30" fillId="8" borderId="80" xfId="0" applyFont="1" applyFill="1" applyBorder="1" applyAlignment="1" applyProtection="1">
      <alignment horizontal="center" vertical="center"/>
    </xf>
    <xf numFmtId="0" fontId="30" fillId="8" borderId="81" xfId="0" applyFont="1" applyFill="1" applyBorder="1" applyAlignment="1" applyProtection="1">
      <alignment horizontal="center" vertical="center"/>
    </xf>
    <xf numFmtId="0" fontId="30" fillId="3" borderId="78" xfId="0" applyFont="1" applyFill="1" applyBorder="1" applyAlignment="1" applyProtection="1">
      <alignment horizontal="left" vertical="center" wrapText="1"/>
    </xf>
    <xf numFmtId="0" fontId="30" fillId="3" borderId="97" xfId="0" applyFont="1" applyFill="1" applyBorder="1" applyAlignment="1" applyProtection="1">
      <alignment horizontal="left" vertical="center" wrapText="1"/>
    </xf>
    <xf numFmtId="0" fontId="30" fillId="3" borderId="91"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30" fillId="3" borderId="80" xfId="0" applyFont="1" applyFill="1" applyBorder="1" applyAlignment="1" applyProtection="1">
      <alignment horizontal="left" vertical="center" wrapText="1"/>
    </xf>
    <xf numFmtId="0" fontId="30" fillId="3" borderId="98" xfId="0" applyFont="1" applyFill="1" applyBorder="1" applyAlignment="1" applyProtection="1">
      <alignment horizontal="left" vertical="center" wrapText="1"/>
    </xf>
    <xf numFmtId="174" fontId="14" fillId="4" borderId="98" xfId="0" applyNumberFormat="1" applyFont="1" applyFill="1" applyBorder="1" applyAlignment="1" applyProtection="1">
      <alignment horizontal="center" vertical="center"/>
      <protection locked="0"/>
    </xf>
    <xf numFmtId="174" fontId="30" fillId="3" borderId="93" xfId="0" applyNumberFormat="1" applyFont="1" applyFill="1" applyBorder="1" applyAlignment="1" applyProtection="1">
      <alignment horizontal="center" vertical="center"/>
      <protection locked="0"/>
    </xf>
    <xf numFmtId="0" fontId="30" fillId="0" borderId="78" xfId="0" applyFont="1" applyBorder="1" applyAlignment="1" applyProtection="1">
      <alignment horizontal="left" vertical="center"/>
    </xf>
    <xf numFmtId="0" fontId="30" fillId="0" borderId="97"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80" xfId="0" applyFont="1" applyBorder="1" applyAlignment="1" applyProtection="1">
      <alignment horizontal="left" vertical="center"/>
    </xf>
    <xf numFmtId="0" fontId="30" fillId="0" borderId="98" xfId="0" applyFont="1" applyBorder="1" applyAlignment="1" applyProtection="1">
      <alignment horizontal="left" vertical="center"/>
    </xf>
    <xf numFmtId="0" fontId="14" fillId="21" borderId="97" xfId="0" applyFont="1" applyFill="1" applyBorder="1" applyAlignment="1" applyProtection="1">
      <alignment horizontal="left" vertical="center" wrapText="1"/>
    </xf>
    <xf numFmtId="0" fontId="30" fillId="0" borderId="55" xfId="0" applyFont="1" applyBorder="1" applyAlignment="1" applyProtection="1">
      <alignment horizontal="left" vertical="center" wrapText="1"/>
    </xf>
    <xf numFmtId="0" fontId="30" fillId="0" borderId="57" xfId="0" applyFont="1" applyBorder="1" applyAlignment="1" applyProtection="1">
      <alignment horizontal="left" vertical="center" wrapText="1"/>
    </xf>
    <xf numFmtId="0" fontId="30" fillId="0" borderId="99" xfId="0" applyFont="1" applyBorder="1" applyAlignment="1" applyProtection="1">
      <alignment horizontal="left" vertical="center" wrapText="1"/>
    </xf>
    <xf numFmtId="0" fontId="30" fillId="0" borderId="37" xfId="0" applyFont="1" applyBorder="1" applyAlignment="1" applyProtection="1">
      <alignment horizontal="left" vertical="center" wrapText="1"/>
    </xf>
    <xf numFmtId="0" fontId="30" fillId="0" borderId="0" xfId="0" applyFont="1" applyBorder="1" applyAlignment="1" applyProtection="1">
      <alignment horizontal="left" vertical="center" wrapText="1"/>
    </xf>
    <xf numFmtId="0" fontId="30" fillId="0" borderId="11" xfId="0" applyFont="1" applyBorder="1" applyAlignment="1" applyProtection="1">
      <alignment horizontal="left" vertical="center" wrapText="1"/>
    </xf>
    <xf numFmtId="0" fontId="30" fillId="0" borderId="56" xfId="0" applyFont="1" applyBorder="1" applyAlignment="1" applyProtection="1">
      <alignment horizontal="left" vertical="center" wrapText="1"/>
    </xf>
    <xf numFmtId="0" fontId="30" fillId="0" borderId="58" xfId="0" applyFont="1" applyBorder="1" applyAlignment="1" applyProtection="1">
      <alignment horizontal="left" vertical="center" wrapText="1"/>
    </xf>
    <xf numFmtId="0" fontId="30" fillId="0" borderId="100" xfId="0" applyFont="1" applyBorder="1" applyAlignment="1" applyProtection="1">
      <alignment horizontal="left" vertical="center" wrapText="1"/>
    </xf>
    <xf numFmtId="174" fontId="14" fillId="3" borderId="93" xfId="0" applyNumberFormat="1" applyFont="1" applyFill="1" applyBorder="1" applyAlignment="1" applyProtection="1">
      <alignment horizontal="center" vertical="center"/>
      <protection locked="0"/>
    </xf>
    <xf numFmtId="174" fontId="14" fillId="21" borderId="97" xfId="0" applyNumberFormat="1" applyFont="1" applyFill="1" applyBorder="1" applyAlignment="1" applyProtection="1">
      <alignment horizontal="center" vertical="center"/>
      <protection locked="0"/>
    </xf>
    <xf numFmtId="174" fontId="30" fillId="21" borderId="97" xfId="0" applyNumberFormat="1" applyFont="1" applyFill="1" applyBorder="1" applyAlignment="1" applyProtection="1">
      <alignment horizontal="center" vertical="center"/>
      <protection locked="0"/>
    </xf>
    <xf numFmtId="174" fontId="30" fillId="21" borderId="79" xfId="0" applyNumberFormat="1" applyFont="1" applyFill="1" applyBorder="1" applyAlignment="1" applyProtection="1">
      <alignment horizontal="center" vertical="center"/>
      <protection locked="0"/>
    </xf>
    <xf numFmtId="0" fontId="12" fillId="14" borderId="55" xfId="1" applyFont="1" applyFill="1" applyBorder="1" applyAlignment="1" applyProtection="1">
      <alignment horizontal="center" vertical="center"/>
      <protection locked="0"/>
    </xf>
    <xf numFmtId="0" fontId="12" fillId="14" borderId="57" xfId="1" applyFont="1" applyFill="1" applyBorder="1" applyAlignment="1" applyProtection="1">
      <alignment horizontal="center" vertical="center"/>
      <protection locked="0"/>
    </xf>
    <xf numFmtId="0" fontId="12" fillId="14" borderId="39" xfId="1" applyFont="1" applyFill="1" applyBorder="1" applyAlignment="1" applyProtection="1">
      <alignment horizontal="center" vertical="center"/>
      <protection locked="0"/>
    </xf>
    <xf numFmtId="0" fontId="12" fillId="14" borderId="56" xfId="1" applyFont="1" applyFill="1" applyBorder="1" applyAlignment="1" applyProtection="1">
      <alignment horizontal="center" vertical="center"/>
      <protection locked="0"/>
    </xf>
    <xf numFmtId="0" fontId="12" fillId="14" borderId="58" xfId="1" applyFont="1" applyFill="1" applyBorder="1" applyAlignment="1" applyProtection="1">
      <alignment horizontal="center" vertical="center"/>
      <protection locked="0"/>
    </xf>
    <xf numFmtId="0" fontId="12" fillId="14" borderId="41" xfId="1" applyFont="1" applyFill="1" applyBorder="1" applyAlignment="1" applyProtection="1">
      <alignment horizontal="center" vertical="center"/>
      <protection locked="0"/>
    </xf>
    <xf numFmtId="0" fontId="14" fillId="0" borderId="78" xfId="0" applyFont="1" applyBorder="1" applyAlignment="1" applyProtection="1">
      <alignment horizontal="left" vertical="center"/>
    </xf>
    <xf numFmtId="0" fontId="30" fillId="0" borderId="78" xfId="0" applyFont="1" applyBorder="1" applyAlignment="1" applyProtection="1">
      <alignment horizontal="left" vertical="center" wrapText="1"/>
    </xf>
    <xf numFmtId="0" fontId="30" fillId="0" borderId="97" xfId="0" applyFont="1" applyBorder="1" applyAlignment="1" applyProtection="1">
      <alignment horizontal="left" vertical="center" wrapText="1"/>
    </xf>
    <xf numFmtId="0" fontId="14" fillId="0" borderId="101" xfId="0" applyFont="1" applyBorder="1" applyAlignment="1" applyProtection="1">
      <alignment horizontal="left" vertical="center" wrapText="1"/>
    </xf>
    <xf numFmtId="0" fontId="14" fillId="0" borderId="100" xfId="0" applyFont="1" applyBorder="1" applyAlignment="1" applyProtection="1">
      <alignment horizontal="left" vertical="center" wrapText="1"/>
    </xf>
    <xf numFmtId="174" fontId="14" fillId="0" borderId="6" xfId="0" applyNumberFormat="1" applyFont="1" applyBorder="1" applyAlignment="1" applyProtection="1">
      <alignment horizontal="left" vertical="center"/>
    </xf>
    <xf numFmtId="174" fontId="14" fillId="0" borderId="88" xfId="0" applyNumberFormat="1" applyFont="1" applyBorder="1" applyAlignment="1" applyProtection="1">
      <alignment horizontal="left" vertical="center"/>
    </xf>
    <xf numFmtId="0" fontId="14" fillId="0" borderId="1" xfId="0" applyFont="1" applyBorder="1" applyAlignment="1" applyProtection="1">
      <alignment horizontal="left" vertical="center" wrapText="1"/>
    </xf>
    <xf numFmtId="0" fontId="14" fillId="0" borderId="3" xfId="0" applyFont="1" applyBorder="1" applyAlignment="1" applyProtection="1">
      <alignment horizontal="left" vertical="center" wrapText="1"/>
    </xf>
    <xf numFmtId="0" fontId="14" fillId="0" borderId="80" xfId="0" applyFont="1" applyBorder="1" applyAlignment="1" applyProtection="1">
      <alignment horizontal="left" vertical="center"/>
    </xf>
    <xf numFmtId="0" fontId="14" fillId="0" borderId="87" xfId="0" applyFont="1" applyBorder="1" applyAlignment="1" applyProtection="1">
      <alignment horizontal="left" vertical="center"/>
    </xf>
    <xf numFmtId="0" fontId="14" fillId="0" borderId="12" xfId="0" applyFont="1" applyBorder="1" applyAlignment="1" applyProtection="1">
      <alignment horizontal="left" vertical="center"/>
    </xf>
    <xf numFmtId="0" fontId="14" fillId="0" borderId="7" xfId="0" applyFont="1" applyBorder="1" applyAlignment="1" applyProtection="1">
      <alignment horizontal="left" vertical="center"/>
    </xf>
    <xf numFmtId="0" fontId="14" fillId="0" borderId="6" xfId="0" applyFont="1" applyBorder="1" applyAlignment="1" applyProtection="1">
      <alignment horizontal="left" vertical="center"/>
    </xf>
    <xf numFmtId="0" fontId="28" fillId="3" borderId="49" xfId="0" applyFont="1" applyFill="1" applyBorder="1" applyAlignment="1" applyProtection="1">
      <alignment horizontal="center" vertical="center" wrapText="1"/>
      <protection locked="0"/>
    </xf>
    <xf numFmtId="0" fontId="28" fillId="3" borderId="51" xfId="0" applyFont="1" applyFill="1" applyBorder="1" applyAlignment="1" applyProtection="1">
      <alignment horizontal="center" vertical="center" wrapText="1"/>
      <protection locked="0"/>
    </xf>
    <xf numFmtId="0" fontId="28" fillId="15" borderId="3" xfId="0" applyFont="1" applyFill="1" applyBorder="1" applyAlignment="1" applyProtection="1">
      <alignment horizontal="center" vertical="center"/>
      <protection locked="0"/>
    </xf>
    <xf numFmtId="0" fontId="28" fillId="15" borderId="8" xfId="0" applyFont="1" applyFill="1" applyBorder="1" applyAlignment="1" applyProtection="1">
      <alignment horizontal="center" vertical="center"/>
      <protection locked="0"/>
    </xf>
    <xf numFmtId="0" fontId="32" fillId="0" borderId="4" xfId="3" applyFont="1" applyFill="1" applyBorder="1" applyAlignment="1" applyProtection="1">
      <alignment horizontal="left" vertical="center" wrapText="1"/>
    </xf>
    <xf numFmtId="0" fontId="32" fillId="0" borderId="9" xfId="3" applyFont="1" applyFill="1" applyBorder="1" applyAlignment="1" applyProtection="1">
      <alignment horizontal="left" vertical="center" wrapText="1"/>
    </xf>
    <xf numFmtId="0" fontId="32" fillId="0" borderId="5" xfId="3" applyFont="1" applyFill="1" applyBorder="1" applyAlignment="1" applyProtection="1">
      <alignment horizontal="left" vertical="center" wrapText="1"/>
    </xf>
    <xf numFmtId="0" fontId="32" fillId="0" borderId="10" xfId="3" applyFont="1" applyFill="1" applyBorder="1" applyAlignment="1" applyProtection="1">
      <alignment horizontal="left" vertical="center" wrapText="1"/>
    </xf>
    <xf numFmtId="0" fontId="32" fillId="0" borderId="0" xfId="3" applyFont="1" applyFill="1" applyBorder="1" applyAlignment="1" applyProtection="1">
      <alignment horizontal="left" vertical="center" wrapText="1"/>
    </xf>
    <xf numFmtId="0" fontId="32" fillId="0" borderId="11" xfId="3" applyFont="1" applyFill="1" applyBorder="1" applyAlignment="1" applyProtection="1">
      <alignment horizontal="left" vertical="center" wrapText="1"/>
    </xf>
    <xf numFmtId="0" fontId="32" fillId="0" borderId="6" xfId="3" applyFont="1" applyFill="1" applyBorder="1" applyAlignment="1" applyProtection="1">
      <alignment horizontal="left" vertical="center" wrapText="1"/>
    </xf>
    <xf numFmtId="0" fontId="32" fillId="0" borderId="12" xfId="3" applyFont="1" applyFill="1" applyBorder="1" applyAlignment="1" applyProtection="1">
      <alignment horizontal="left" vertical="center" wrapText="1"/>
    </xf>
    <xf numFmtId="0" fontId="32" fillId="0" borderId="7" xfId="3" applyFont="1" applyFill="1" applyBorder="1" applyAlignment="1" applyProtection="1">
      <alignment horizontal="left" vertical="center" wrapText="1"/>
    </xf>
    <xf numFmtId="0" fontId="32" fillId="0" borderId="8" xfId="3" applyFont="1" applyFill="1" applyBorder="1" applyAlignment="1" applyProtection="1">
      <alignment horizontal="left" vertical="center" wrapText="1"/>
    </xf>
    <xf numFmtId="0" fontId="32" fillId="0" borderId="1" xfId="3" applyFont="1" applyFill="1" applyBorder="1" applyAlignment="1" applyProtection="1">
      <alignment horizontal="left" vertical="center" wrapText="1"/>
    </xf>
    <xf numFmtId="0" fontId="32" fillId="0" borderId="2" xfId="3" applyFont="1" applyFill="1" applyBorder="1" applyAlignment="1" applyProtection="1">
      <alignment horizontal="left" vertical="center" wrapText="1"/>
    </xf>
    <xf numFmtId="0" fontId="32" fillId="0" borderId="3" xfId="3" applyFont="1" applyFill="1" applyBorder="1" applyAlignment="1" applyProtection="1">
      <alignment horizontal="left" vertical="center" wrapText="1"/>
    </xf>
    <xf numFmtId="0" fontId="28" fillId="8" borderId="4" xfId="0" applyFont="1" applyFill="1" applyBorder="1" applyAlignment="1" applyProtection="1">
      <alignment horizontal="center" vertical="center" wrapText="1"/>
    </xf>
    <xf numFmtId="0" fontId="28" fillId="8" borderId="9" xfId="0" applyFont="1" applyFill="1" applyBorder="1" applyAlignment="1" applyProtection="1">
      <alignment horizontal="center" vertical="center" wrapText="1"/>
    </xf>
    <xf numFmtId="0" fontId="28" fillId="8" borderId="5" xfId="0" applyFont="1" applyFill="1" applyBorder="1" applyAlignment="1" applyProtection="1">
      <alignment horizontal="center" vertical="center" wrapText="1"/>
    </xf>
    <xf numFmtId="0" fontId="28" fillId="8" borderId="10" xfId="0" applyFont="1" applyFill="1" applyBorder="1" applyAlignment="1" applyProtection="1">
      <alignment horizontal="center" vertical="center" wrapText="1"/>
    </xf>
    <xf numFmtId="0" fontId="28" fillId="8" borderId="0" xfId="0" applyFont="1" applyFill="1" applyBorder="1" applyAlignment="1" applyProtection="1">
      <alignment horizontal="center" vertical="center" wrapText="1"/>
    </xf>
    <xf numFmtId="0" fontId="28" fillId="8" borderId="11" xfId="0" applyFont="1" applyFill="1" applyBorder="1" applyAlignment="1" applyProtection="1">
      <alignment horizontal="center" vertical="center" wrapText="1"/>
    </xf>
    <xf numFmtId="0" fontId="28" fillId="8" borderId="6" xfId="0" applyFont="1" applyFill="1" applyBorder="1" applyAlignment="1" applyProtection="1">
      <alignment horizontal="center" vertical="center" wrapText="1"/>
    </xf>
    <xf numFmtId="0" fontId="28" fillId="8" borderId="12" xfId="0" applyFont="1" applyFill="1" applyBorder="1" applyAlignment="1" applyProtection="1">
      <alignment horizontal="center" vertical="center" wrapText="1"/>
    </xf>
    <xf numFmtId="0" fontId="28" fillId="8" borderId="7" xfId="0"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protection locked="0"/>
    </xf>
    <xf numFmtId="0" fontId="28" fillId="8" borderId="2" xfId="0" applyFont="1" applyFill="1" applyBorder="1" applyAlignment="1" applyProtection="1">
      <alignment horizontal="center" vertical="center" wrapText="1"/>
      <protection locked="0"/>
    </xf>
    <xf numFmtId="0" fontId="15" fillId="3" borderId="8" xfId="0" applyFont="1" applyFill="1" applyBorder="1" applyAlignment="1" applyProtection="1">
      <alignment horizontal="center" vertical="center"/>
      <protection locked="0"/>
    </xf>
    <xf numFmtId="0" fontId="28" fillId="8" borderId="8" xfId="0" applyFont="1" applyFill="1" applyBorder="1" applyAlignment="1" applyProtection="1">
      <alignment horizontal="center" vertical="center" wrapText="1"/>
    </xf>
    <xf numFmtId="0" fontId="15" fillId="0" borderId="8" xfId="0" applyFont="1" applyBorder="1" applyAlignment="1" applyProtection="1">
      <alignment horizontal="center" vertical="center"/>
      <protection locked="0"/>
    </xf>
    <xf numFmtId="0" fontId="28" fillId="8" borderId="8" xfId="0" applyFont="1" applyFill="1" applyBorder="1" applyAlignment="1" applyProtection="1">
      <alignment horizontal="center" vertical="center"/>
    </xf>
    <xf numFmtId="0" fontId="15" fillId="0" borderId="1" xfId="0" applyFont="1" applyBorder="1" applyAlignment="1" applyProtection="1">
      <alignment horizontal="center" vertical="center"/>
    </xf>
    <xf numFmtId="0" fontId="15" fillId="0" borderId="3" xfId="0" applyFont="1" applyBorder="1" applyAlignment="1" applyProtection="1">
      <alignment horizontal="center" vertical="center"/>
    </xf>
    <xf numFmtId="0" fontId="12" fillId="14" borderId="55" xfId="1" applyFont="1" applyFill="1" applyBorder="1" applyAlignment="1" applyProtection="1">
      <alignment horizontal="center" vertical="center" wrapText="1"/>
      <protection locked="0"/>
    </xf>
    <xf numFmtId="0" fontId="12" fillId="14" borderId="57" xfId="1" applyFont="1" applyFill="1" applyBorder="1" applyAlignment="1" applyProtection="1">
      <alignment horizontal="center" vertical="center" wrapText="1"/>
      <protection locked="0"/>
    </xf>
    <xf numFmtId="0" fontId="12" fillId="14" borderId="39" xfId="1" applyFont="1" applyFill="1" applyBorder="1" applyAlignment="1" applyProtection="1">
      <alignment horizontal="center" vertical="center" wrapText="1"/>
      <protection locked="0"/>
    </xf>
    <xf numFmtId="0" fontId="12" fillId="14" borderId="56" xfId="1" applyFont="1" applyFill="1" applyBorder="1" applyAlignment="1" applyProtection="1">
      <alignment horizontal="center" vertical="center" wrapText="1"/>
      <protection locked="0"/>
    </xf>
    <xf numFmtId="0" fontId="12" fillId="14" borderId="58" xfId="1" applyFont="1" applyFill="1" applyBorder="1" applyAlignment="1" applyProtection="1">
      <alignment horizontal="center" vertical="center" wrapText="1"/>
      <protection locked="0"/>
    </xf>
    <xf numFmtId="0" fontId="12" fillId="14" borderId="41" xfId="1" applyFont="1" applyFill="1" applyBorder="1" applyAlignment="1" applyProtection="1">
      <alignment horizontal="center" vertical="center" wrapText="1"/>
      <protection locked="0"/>
    </xf>
    <xf numFmtId="0" fontId="33" fillId="3" borderId="8" xfId="0" applyFont="1" applyFill="1" applyBorder="1" applyAlignment="1" applyProtection="1">
      <alignment horizontal="left" vertical="center" wrapText="1"/>
      <protection locked="0"/>
    </xf>
    <xf numFmtId="0" fontId="66" fillId="0" borderId="0" xfId="0" applyFont="1" applyAlignment="1" applyProtection="1">
      <alignment horizontal="left" wrapText="1"/>
      <protection locked="0"/>
    </xf>
    <xf numFmtId="14" fontId="32" fillId="3" borderId="1" xfId="0" applyNumberFormat="1" applyFont="1" applyFill="1" applyBorder="1" applyAlignment="1" applyProtection="1">
      <alignment horizontal="center" vertical="center" wrapText="1"/>
    </xf>
    <xf numFmtId="14" fontId="32" fillId="3" borderId="3" xfId="0" applyNumberFormat="1" applyFont="1" applyFill="1" applyBorder="1" applyAlignment="1" applyProtection="1">
      <alignment horizontal="center" vertical="center" wrapText="1"/>
    </xf>
    <xf numFmtId="0" fontId="28" fillId="8" borderId="8" xfId="0" applyFont="1" applyFill="1" applyBorder="1" applyAlignment="1" applyProtection="1">
      <alignment horizontal="center" vertical="center" wrapText="1"/>
      <protection locked="0"/>
    </xf>
    <xf numFmtId="0" fontId="28" fillId="8" borderId="3" xfId="0" applyFont="1" applyFill="1" applyBorder="1" applyAlignment="1" applyProtection="1">
      <alignment horizontal="center" vertical="center" wrapText="1"/>
      <protection locked="0"/>
    </xf>
    <xf numFmtId="14" fontId="32" fillId="3" borderId="8" xfId="0" applyNumberFormat="1" applyFont="1" applyFill="1" applyBorder="1" applyAlignment="1" applyProtection="1">
      <alignment horizontal="center" vertical="center" wrapText="1"/>
    </xf>
    <xf numFmtId="14" fontId="32" fillId="4" borderId="8" xfId="0" applyNumberFormat="1" applyFont="1" applyFill="1" applyBorder="1" applyAlignment="1" applyProtection="1">
      <alignment horizontal="center" vertical="center" wrapText="1"/>
      <protection locked="0"/>
    </xf>
    <xf numFmtId="14" fontId="32" fillId="4" borderId="1" xfId="0" applyNumberFormat="1" applyFont="1" applyFill="1" applyBorder="1" applyAlignment="1" applyProtection="1">
      <alignment horizontal="center" vertical="center" wrapText="1"/>
      <protection locked="0"/>
    </xf>
    <xf numFmtId="14" fontId="32" fillId="4" borderId="3" xfId="0" applyNumberFormat="1" applyFont="1" applyFill="1" applyBorder="1" applyAlignment="1" applyProtection="1">
      <alignment horizontal="center" vertical="center" wrapText="1"/>
      <protection locked="0"/>
    </xf>
    <xf numFmtId="166" fontId="15" fillId="3" borderId="8" xfId="0" applyNumberFormat="1" applyFont="1" applyFill="1" applyBorder="1" applyAlignment="1" applyProtection="1">
      <alignment horizontal="left" vertical="center"/>
    </xf>
    <xf numFmtId="166" fontId="15" fillId="0" borderId="8" xfId="0" applyNumberFormat="1" applyFont="1" applyBorder="1" applyAlignment="1" applyProtection="1">
      <alignment horizontal="left" vertical="center"/>
    </xf>
    <xf numFmtId="0" fontId="66" fillId="28" borderId="49" xfId="0" applyFont="1" applyFill="1" applyBorder="1" applyAlignment="1" applyProtection="1">
      <alignment horizontal="center"/>
    </xf>
    <xf numFmtId="0" fontId="66" fillId="28" borderId="50" xfId="0" applyFont="1" applyFill="1" applyBorder="1" applyAlignment="1" applyProtection="1">
      <alignment horizontal="center"/>
    </xf>
    <xf numFmtId="0" fontId="66" fillId="28" borderId="51" xfId="0" applyFont="1" applyFill="1" applyBorder="1" applyAlignment="1" applyProtection="1">
      <alignment horizontal="center"/>
    </xf>
    <xf numFmtId="0" fontId="24" fillId="3" borderId="8" xfId="0" applyFont="1" applyFill="1" applyBorder="1" applyAlignment="1" applyProtection="1">
      <alignment horizontal="center"/>
      <protection locked="0"/>
    </xf>
    <xf numFmtId="0" fontId="29" fillId="4" borderId="8" xfId="0" applyNumberFormat="1" applyFont="1" applyFill="1" applyBorder="1" applyAlignment="1" applyProtection="1">
      <alignment horizontal="center" vertical="center" wrapText="1"/>
      <protection locked="0"/>
    </xf>
    <xf numFmtId="0" fontId="26" fillId="0" borderId="0" xfId="0" applyFont="1" applyAlignment="1" applyProtection="1">
      <alignment horizontal="left" vertical="center" wrapText="1"/>
      <protection locked="0"/>
    </xf>
    <xf numFmtId="0" fontId="64" fillId="0" borderId="12" xfId="0" applyFont="1" applyBorder="1" applyAlignment="1" applyProtection="1">
      <alignment horizontal="left" wrapText="1"/>
    </xf>
    <xf numFmtId="0" fontId="13" fillId="14" borderId="55" xfId="1" applyFont="1" applyFill="1" applyBorder="1" applyAlignment="1" applyProtection="1">
      <alignment horizontal="center" vertical="center" wrapText="1"/>
      <protection locked="0"/>
    </xf>
    <xf numFmtId="0" fontId="13" fillId="14" borderId="57" xfId="1" applyFont="1" applyFill="1" applyBorder="1" applyAlignment="1" applyProtection="1">
      <alignment horizontal="center" vertical="center" wrapText="1"/>
      <protection locked="0"/>
    </xf>
    <xf numFmtId="0" fontId="13" fillId="14" borderId="39" xfId="1" applyFont="1" applyFill="1" applyBorder="1" applyAlignment="1" applyProtection="1">
      <alignment horizontal="center" vertical="center" wrapText="1"/>
      <protection locked="0"/>
    </xf>
    <xf numFmtId="0" fontId="13" fillId="14" borderId="56" xfId="1" applyFont="1" applyFill="1" applyBorder="1" applyAlignment="1" applyProtection="1">
      <alignment horizontal="center" vertical="center" wrapText="1"/>
      <protection locked="0"/>
    </xf>
    <xf numFmtId="0" fontId="13" fillId="14" borderId="58" xfId="1" applyFont="1" applyFill="1" applyBorder="1" applyAlignment="1" applyProtection="1">
      <alignment horizontal="center" vertical="center" wrapText="1"/>
      <protection locked="0"/>
    </xf>
    <xf numFmtId="0" fontId="13" fillId="14" borderId="41" xfId="1" applyFont="1" applyFill="1" applyBorder="1" applyAlignment="1" applyProtection="1">
      <alignment horizontal="center" vertical="center" wrapText="1"/>
      <protection locked="0"/>
    </xf>
    <xf numFmtId="175" fontId="28" fillId="0" borderId="1" xfId="0" applyNumberFormat="1" applyFont="1" applyBorder="1" applyAlignment="1" applyProtection="1">
      <alignment horizontal="center" vertical="center"/>
    </xf>
    <xf numFmtId="175" fontId="28" fillId="0" borderId="3" xfId="0" applyNumberFormat="1" applyFont="1" applyBorder="1" applyAlignment="1" applyProtection="1">
      <alignment horizontal="center" vertical="center"/>
    </xf>
    <xf numFmtId="0" fontId="35" fillId="0" borderId="13" xfId="0" applyFont="1" applyBorder="1" applyAlignment="1" applyProtection="1">
      <alignment horizontal="center" vertical="center" wrapText="1"/>
    </xf>
    <xf numFmtId="0" fontId="35" fillId="0" borderId="15" xfId="0" applyFont="1" applyBorder="1" applyAlignment="1" applyProtection="1">
      <alignment horizontal="center" vertical="center" wrapText="1"/>
    </xf>
    <xf numFmtId="0" fontId="35" fillId="0" borderId="1" xfId="0" applyFont="1" applyFill="1" applyBorder="1" applyAlignment="1" applyProtection="1">
      <alignment horizontal="left" vertical="center" wrapText="1"/>
    </xf>
    <xf numFmtId="0" fontId="35" fillId="0" borderId="3" xfId="0" applyFont="1" applyFill="1" applyBorder="1" applyAlignment="1" applyProtection="1">
      <alignment horizontal="left" vertical="center" wrapText="1"/>
    </xf>
    <xf numFmtId="0" fontId="35" fillId="0" borderId="8" xfId="0" applyFont="1" applyBorder="1" applyAlignment="1" applyProtection="1">
      <alignment horizontal="center" vertical="center" wrapText="1"/>
    </xf>
    <xf numFmtId="0" fontId="35" fillId="0" borderId="8" xfId="0" applyFont="1" applyFill="1" applyBorder="1" applyAlignment="1" applyProtection="1">
      <alignment horizontal="center" vertical="center" wrapText="1"/>
    </xf>
    <xf numFmtId="2" fontId="63" fillId="0" borderId="8" xfId="0" applyNumberFormat="1" applyFont="1" applyBorder="1" applyAlignment="1" applyProtection="1">
      <alignment horizontal="center" vertical="center"/>
    </xf>
    <xf numFmtId="0" fontId="28" fillId="28" borderId="49" xfId="0" applyFont="1" applyFill="1" applyBorder="1" applyAlignment="1" applyProtection="1">
      <alignment horizontal="center"/>
    </xf>
    <xf numFmtId="0" fontId="28" fillId="28" borderId="50" xfId="0" applyFont="1" applyFill="1" applyBorder="1" applyAlignment="1" applyProtection="1">
      <alignment horizontal="center"/>
    </xf>
    <xf numFmtId="0" fontId="28" fillId="28" borderId="51" xfId="0" applyFont="1" applyFill="1" applyBorder="1" applyAlignment="1" applyProtection="1">
      <alignment horizontal="center"/>
    </xf>
    <xf numFmtId="0" fontId="34" fillId="24" borderId="1" xfId="0" applyFont="1" applyFill="1" applyBorder="1" applyAlignment="1" applyProtection="1">
      <alignment horizontal="center" vertical="center" wrapText="1"/>
    </xf>
    <xf numFmtId="0" fontId="34" fillId="24" borderId="2" xfId="0" applyFont="1" applyFill="1" applyBorder="1" applyAlignment="1" applyProtection="1">
      <alignment horizontal="center" vertical="center" wrapText="1"/>
    </xf>
    <xf numFmtId="0" fontId="34" fillId="24" borderId="3" xfId="0" applyFont="1" applyFill="1" applyBorder="1" applyAlignment="1" applyProtection="1">
      <alignment horizontal="center" vertical="center" wrapText="1"/>
    </xf>
    <xf numFmtId="0" fontId="34" fillId="24" borderId="8" xfId="0" applyFont="1" applyFill="1" applyBorder="1" applyAlignment="1" applyProtection="1">
      <alignment horizontal="center" vertical="center" wrapText="1"/>
    </xf>
    <xf numFmtId="0" fontId="35" fillId="0" borderId="8" xfId="0" applyFont="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62" fillId="0" borderId="12" xfId="0" applyFont="1" applyBorder="1" applyAlignment="1" applyProtection="1">
      <alignment horizontal="center" vertical="center"/>
    </xf>
    <xf numFmtId="0" fontId="62" fillId="27" borderId="1" xfId="0" applyFont="1" applyFill="1" applyBorder="1" applyAlignment="1" applyProtection="1">
      <alignment horizontal="center" vertical="center" wrapText="1"/>
    </xf>
    <xf numFmtId="0" fontId="62" fillId="27" borderId="3" xfId="0" applyFont="1" applyFill="1" applyBorder="1" applyAlignment="1" applyProtection="1">
      <alignment horizontal="center" vertical="center" wrapText="1"/>
    </xf>
    <xf numFmtId="0" fontId="62" fillId="27" borderId="8" xfId="0" applyFont="1" applyFill="1" applyBorder="1" applyAlignment="1" applyProtection="1">
      <alignment horizontal="center" vertical="center"/>
    </xf>
    <xf numFmtId="0" fontId="62" fillId="27" borderId="8" xfId="0" applyFont="1" applyFill="1" applyBorder="1" applyAlignment="1" applyProtection="1">
      <alignment horizontal="center" vertical="center" wrapText="1"/>
    </xf>
    <xf numFmtId="0" fontId="34" fillId="24" borderId="4" xfId="0" applyFont="1" applyFill="1" applyBorder="1" applyAlignment="1" applyProtection="1">
      <alignment horizontal="center" vertical="center" wrapText="1"/>
    </xf>
    <xf numFmtId="0" fontId="34" fillId="24" borderId="9" xfId="0" applyFont="1" applyFill="1" applyBorder="1" applyAlignment="1" applyProtection="1">
      <alignment horizontal="center" vertical="center" wrapText="1"/>
    </xf>
    <xf numFmtId="0" fontId="34" fillId="24" borderId="6" xfId="0" applyFont="1" applyFill="1" applyBorder="1" applyAlignment="1" applyProtection="1">
      <alignment horizontal="center" vertical="center" wrapText="1"/>
    </xf>
    <xf numFmtId="0" fontId="34" fillId="24" borderId="12" xfId="0" applyFont="1" applyFill="1" applyBorder="1" applyAlignment="1" applyProtection="1">
      <alignment horizontal="center" vertical="center" wrapText="1"/>
    </xf>
    <xf numFmtId="0" fontId="26" fillId="24" borderId="8" xfId="0" applyFont="1" applyFill="1" applyBorder="1" applyAlignment="1" applyProtection="1">
      <alignment horizontal="center" vertical="center" wrapText="1"/>
    </xf>
    <xf numFmtId="169" fontId="26" fillId="24" borderId="8" xfId="0" applyNumberFormat="1" applyFont="1" applyFill="1" applyBorder="1" applyAlignment="1" applyProtection="1">
      <alignment horizontal="center"/>
    </xf>
    <xf numFmtId="0" fontId="26" fillId="0" borderId="8" xfId="0" applyFont="1" applyFill="1" applyBorder="1" applyAlignment="1" applyProtection="1">
      <alignment horizontal="center"/>
    </xf>
    <xf numFmtId="0" fontId="26" fillId="24" borderId="1" xfId="0" applyFont="1" applyFill="1" applyBorder="1" applyAlignment="1" applyProtection="1">
      <alignment horizontal="center" wrapText="1"/>
    </xf>
    <xf numFmtId="0" fontId="26" fillId="24" borderId="2" xfId="0" applyFont="1" applyFill="1" applyBorder="1" applyAlignment="1" applyProtection="1">
      <alignment horizontal="center" wrapText="1"/>
    </xf>
    <xf numFmtId="0" fontId="26" fillId="24" borderId="3" xfId="0" applyFont="1" applyFill="1" applyBorder="1" applyAlignment="1" applyProtection="1">
      <alignment horizontal="center" wrapText="1"/>
    </xf>
    <xf numFmtId="0" fontId="38" fillId="0" borderId="107"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27" fillId="17" borderId="0" xfId="0" applyFont="1" applyFill="1" applyAlignment="1" applyProtection="1">
      <alignment horizontal="center"/>
    </xf>
    <xf numFmtId="0" fontId="10" fillId="0" borderId="22" xfId="4" applyFont="1" applyBorder="1" applyAlignment="1">
      <alignment horizontal="left" vertical="center" wrapText="1"/>
    </xf>
    <xf numFmtId="0" fontId="10" fillId="0" borderId="16" xfId="4" applyFont="1" applyBorder="1" applyAlignment="1">
      <alignment horizontal="left" vertical="center" wrapText="1"/>
    </xf>
    <xf numFmtId="0" fontId="10" fillId="0" borderId="20" xfId="4" applyFont="1" applyBorder="1" applyAlignment="1">
      <alignment horizontal="left" vertical="center" wrapText="1"/>
    </xf>
    <xf numFmtId="0" fontId="10" fillId="0" borderId="24" xfId="4" applyFont="1" applyBorder="1" applyAlignment="1">
      <alignment horizontal="left" vertical="center" wrapText="1"/>
    </xf>
    <xf numFmtId="0" fontId="10" fillId="0" borderId="18" xfId="4" applyFont="1" applyBorder="1" applyAlignment="1">
      <alignment horizontal="left" vertical="center" wrapText="1"/>
    </xf>
    <xf numFmtId="0" fontId="10" fillId="0" borderId="30" xfId="4" applyFont="1" applyBorder="1" applyAlignment="1">
      <alignment horizontal="left" vertical="center" wrapText="1"/>
    </xf>
    <xf numFmtId="0" fontId="10" fillId="3" borderId="22" xfId="4" applyFont="1" applyFill="1" applyBorder="1" applyAlignment="1">
      <alignment horizontal="left" vertical="center" wrapText="1"/>
    </xf>
    <xf numFmtId="0" fontId="10" fillId="3" borderId="16" xfId="4" applyFont="1" applyFill="1" applyBorder="1" applyAlignment="1">
      <alignment horizontal="left" vertical="center" wrapText="1"/>
    </xf>
    <xf numFmtId="0" fontId="10" fillId="3" borderId="20" xfId="4" applyFont="1" applyFill="1" applyBorder="1" applyAlignment="1">
      <alignment horizontal="left" vertical="center" wrapText="1"/>
    </xf>
    <xf numFmtId="0" fontId="10" fillId="0" borderId="29" xfId="4" applyFont="1" applyBorder="1" applyAlignment="1">
      <alignment horizontal="left" vertical="center" wrapText="1"/>
    </xf>
    <xf numFmtId="0" fontId="10" fillId="0" borderId="22" xfId="4" applyFont="1" applyBorder="1" applyAlignment="1">
      <alignment horizontal="center" vertical="center" wrapText="1"/>
    </xf>
    <xf numFmtId="0" fontId="10" fillId="0" borderId="20" xfId="4" applyFont="1" applyBorder="1" applyAlignment="1">
      <alignment horizontal="center" vertical="center" wrapText="1"/>
    </xf>
    <xf numFmtId="0" fontId="10" fillId="0" borderId="23" xfId="4" applyFont="1" applyBorder="1" applyAlignment="1">
      <alignment horizontal="left" vertical="center" wrapText="1"/>
    </xf>
    <xf numFmtId="0" fontId="10" fillId="0" borderId="17" xfId="4" applyFont="1" applyBorder="1" applyAlignment="1">
      <alignment horizontal="center" vertical="center" wrapText="1"/>
    </xf>
    <xf numFmtId="0" fontId="10" fillId="0" borderId="18" xfId="4" applyFont="1" applyBorder="1" applyAlignment="1">
      <alignment horizontal="center" vertical="center" wrapText="1"/>
    </xf>
    <xf numFmtId="0" fontId="10" fillId="0" borderId="19" xfId="4" applyFont="1" applyBorder="1" applyAlignment="1">
      <alignment horizontal="center" vertical="center" wrapText="1"/>
    </xf>
    <xf numFmtId="0" fontId="10" fillId="0" borderId="21" xfId="4" applyFont="1" applyBorder="1" applyAlignment="1">
      <alignment horizontal="center" vertical="center" wrapText="1"/>
    </xf>
    <xf numFmtId="0" fontId="10" fillId="0" borderId="28" xfId="4" applyFont="1" applyBorder="1" applyAlignment="1">
      <alignment horizontal="left" vertical="center" wrapText="1"/>
    </xf>
    <xf numFmtId="0" fontId="10" fillId="0" borderId="16" xfId="4" applyFont="1" applyBorder="1" applyAlignment="1">
      <alignment horizontal="center" vertical="center" wrapText="1"/>
    </xf>
    <xf numFmtId="0" fontId="10" fillId="0" borderId="27" xfId="4" applyFont="1" applyBorder="1" applyAlignment="1">
      <alignment horizontal="left" vertical="center" wrapText="1"/>
    </xf>
    <xf numFmtId="3" fontId="28" fillId="0" borderId="8" xfId="0" applyNumberFormat="1" applyFont="1" applyBorder="1" applyAlignment="1" applyProtection="1">
      <alignment horizontal="center" vertical="center"/>
    </xf>
  </cellXfs>
  <cellStyles count="13">
    <cellStyle name="Hipervínculo" xfId="1" builtinId="8"/>
    <cellStyle name="Millares" xfId="2" builtinId="3"/>
    <cellStyle name="Moneda" xfId="12" builtinId="4"/>
    <cellStyle name="Moneda 2" xfId="11"/>
    <cellStyle name="Moneda 5" xfId="10"/>
    <cellStyle name="Normal" xfId="0" builtinId="0"/>
    <cellStyle name="Normal 10 2 2" xfId="8"/>
    <cellStyle name="Normal 2" xfId="3"/>
    <cellStyle name="Normal 2 2 10" xfId="7"/>
    <cellStyle name="Normal 3" xfId="4"/>
    <cellStyle name="Normal 5 2" xfId="6"/>
    <cellStyle name="Porcentaje" xfId="5" builtinId="5"/>
    <cellStyle name="Porcentaje 3 2" xfId="9"/>
  </cellStyles>
  <dxfs count="0"/>
  <tableStyles count="0" defaultTableStyle="TableStyleMedium9" defaultPivotStyle="PivotStyleLight16"/>
  <colors>
    <mruColors>
      <color rgb="FFFFFF99"/>
      <color rgb="FFCC9900"/>
      <color rgb="FFCC66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datos!$H$29" fmlaRange="datos!$G$29:$G$31" noThreeD="1" val="0"/>
</file>

<file path=xl/ctrlProps/ctrlProp10.xml><?xml version="1.0" encoding="utf-8"?>
<formControlPr xmlns="http://schemas.microsoft.com/office/spreadsheetml/2009/9/main" objectType="CheckBox" fmlaLink="datos!$G$45" lockText="1" noThreeD="1"/>
</file>

<file path=xl/ctrlProps/ctrlProp11.xml><?xml version="1.0" encoding="utf-8"?>
<formControlPr xmlns="http://schemas.microsoft.com/office/spreadsheetml/2009/9/main" objectType="CheckBox" fmlaLink="datos!$G$46" lockText="1" noThreeD="1"/>
</file>

<file path=xl/ctrlProps/ctrlProp12.xml><?xml version="1.0" encoding="utf-8"?>
<formControlPr xmlns="http://schemas.microsoft.com/office/spreadsheetml/2009/9/main" objectType="CheckBox" fmlaLink="datos!$G$47" lockText="1" noThreeD="1"/>
</file>

<file path=xl/ctrlProps/ctrlProp13.xml><?xml version="1.0" encoding="utf-8"?>
<formControlPr xmlns="http://schemas.microsoft.com/office/spreadsheetml/2009/9/main" objectType="CheckBox" fmlaLink="datos!$G$48" lockText="1" noThreeD="1"/>
</file>

<file path=xl/ctrlProps/ctrlProp14.xml><?xml version="1.0" encoding="utf-8"?>
<formControlPr xmlns="http://schemas.microsoft.com/office/spreadsheetml/2009/9/main" objectType="CheckBox" fmlaLink="datos!$G$49" lockText="1" noThreeD="1"/>
</file>

<file path=xl/ctrlProps/ctrlProp15.xml><?xml version="1.0" encoding="utf-8"?>
<formControlPr xmlns="http://schemas.microsoft.com/office/spreadsheetml/2009/9/main" objectType="CheckBox" fmlaLink="datos!$G$50" lockText="1" noThreeD="1"/>
</file>

<file path=xl/ctrlProps/ctrlProp16.xml><?xml version="1.0" encoding="utf-8"?>
<formControlPr xmlns="http://schemas.microsoft.com/office/spreadsheetml/2009/9/main" objectType="CheckBox" fmlaLink="datos!$G$51" lockText="1" noThreeD="1"/>
</file>

<file path=xl/ctrlProps/ctrlProp17.xml><?xml version="1.0" encoding="utf-8"?>
<formControlPr xmlns="http://schemas.microsoft.com/office/spreadsheetml/2009/9/main" objectType="CheckBox" fmlaLink="datos!$G$52" lockText="1" noThreeD="1"/>
</file>

<file path=xl/ctrlProps/ctrlProp18.xml><?xml version="1.0" encoding="utf-8"?>
<formControlPr xmlns="http://schemas.microsoft.com/office/spreadsheetml/2009/9/main" objectType="CheckBox" fmlaLink="datos!$G$53" lockText="1" noThreeD="1"/>
</file>

<file path=xl/ctrlProps/ctrlProp19.xml><?xml version="1.0" encoding="utf-8"?>
<formControlPr xmlns="http://schemas.microsoft.com/office/spreadsheetml/2009/9/main" objectType="CheckBox" fmlaLink="datos!$G$54" lockText="1" noThreeD="1"/>
</file>

<file path=xl/ctrlProps/ctrlProp2.xml><?xml version="1.0" encoding="utf-8"?>
<formControlPr xmlns="http://schemas.microsoft.com/office/spreadsheetml/2009/9/main" objectType="Drop" dropStyle="combo" dx="16" fmlaLink="datos!$H$33" fmlaRange="datos!$G$33:$G$35" noThreeD="1" val="0"/>
</file>

<file path=xl/ctrlProps/ctrlProp20.xml><?xml version="1.0" encoding="utf-8"?>
<formControlPr xmlns="http://schemas.microsoft.com/office/spreadsheetml/2009/9/main" objectType="CheckBox" fmlaLink="datos!$G$55" lockText="1" noThreeD="1"/>
</file>

<file path=xl/ctrlProps/ctrlProp21.xml><?xml version="1.0" encoding="utf-8"?>
<formControlPr xmlns="http://schemas.microsoft.com/office/spreadsheetml/2009/9/main" objectType="CheckBox" fmlaLink="datos!$G$56" lockText="1" noThreeD="1"/>
</file>

<file path=xl/ctrlProps/ctrlProp22.xml><?xml version="1.0" encoding="utf-8"?>
<formControlPr xmlns="http://schemas.microsoft.com/office/spreadsheetml/2009/9/main" objectType="CheckBox" fmlaLink="datos!$G$57" lockText="1" noThreeD="1"/>
</file>

<file path=xl/ctrlProps/ctrlProp23.xml><?xml version="1.0" encoding="utf-8"?>
<formControlPr xmlns="http://schemas.microsoft.com/office/spreadsheetml/2009/9/main" objectType="CheckBox" fmlaLink="datos!$G$58" lockText="1" noThreeD="1"/>
</file>

<file path=xl/ctrlProps/ctrlProp24.xml><?xml version="1.0" encoding="utf-8"?>
<formControlPr xmlns="http://schemas.microsoft.com/office/spreadsheetml/2009/9/main" objectType="CheckBox" fmlaLink="datos!$G$59" lockText="1" noThreeD="1"/>
</file>

<file path=xl/ctrlProps/ctrlProp25.xml><?xml version="1.0" encoding="utf-8"?>
<formControlPr xmlns="http://schemas.microsoft.com/office/spreadsheetml/2009/9/main" objectType="Drop" dropStyle="combo" dx="16" fmlaLink="datos!$G$38" fmlaRange="datos!$G$39:$G$41" noThreeD="1" val="0"/>
</file>

<file path=xl/ctrlProps/ctrlProp26.xml><?xml version="1.0" encoding="utf-8"?>
<formControlPr xmlns="http://schemas.microsoft.com/office/spreadsheetml/2009/9/main" objectType="Drop" dropStyle="combo" dx="16" fmlaLink="datos!$H$38" fmlaRange="datos!$H$39:$H$41" noThreeD="1" val="0"/>
</file>

<file path=xl/ctrlProps/ctrlProp3.xml><?xml version="1.0" encoding="utf-8"?>
<formControlPr xmlns="http://schemas.microsoft.com/office/spreadsheetml/2009/9/main" objectType="CheckBox" fmlaLink="datos!$D$188" lockText="1" noThreeD="1"/>
</file>

<file path=xl/ctrlProps/ctrlProp4.xml><?xml version="1.0" encoding="utf-8"?>
<formControlPr xmlns="http://schemas.microsoft.com/office/spreadsheetml/2009/9/main" objectType="CheckBox" fmlaLink="datos!$D$189" lockText="1" noThreeD="1"/>
</file>

<file path=xl/ctrlProps/ctrlProp5.xml><?xml version="1.0" encoding="utf-8"?>
<formControlPr xmlns="http://schemas.microsoft.com/office/spreadsheetml/2009/9/main" objectType="CheckBox" fmlaLink="datos!$D$190" lockText="1" noThreeD="1"/>
</file>

<file path=xl/ctrlProps/ctrlProp6.xml><?xml version="1.0" encoding="utf-8"?>
<formControlPr xmlns="http://schemas.microsoft.com/office/spreadsheetml/2009/9/main" objectType="CheckBox" fmlaLink="datos!$D$191" lockText="1" noThreeD="1"/>
</file>

<file path=xl/ctrlProps/ctrlProp7.xml><?xml version="1.0" encoding="utf-8"?>
<formControlPr xmlns="http://schemas.microsoft.com/office/spreadsheetml/2009/9/main" objectType="CheckBox" fmlaLink="datos!$D$192" lockText="1" noThreeD="1"/>
</file>

<file path=xl/ctrlProps/ctrlProp8.xml><?xml version="1.0" encoding="utf-8"?>
<formControlPr xmlns="http://schemas.microsoft.com/office/spreadsheetml/2009/9/main" objectType="Drop" dropStyle="combo" dx="16" fmlaLink="datos!$G$188" fmlaRange="datos!$F$188:$F$191" noThreeD="1" val="0"/>
</file>

<file path=xl/ctrlProps/ctrlProp9.xml><?xml version="1.0" encoding="utf-8"?>
<formControlPr xmlns="http://schemas.microsoft.com/office/spreadsheetml/2009/9/main" objectType="CheckBox" fmlaLink="datos!$G$44"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30</xdr:row>
          <xdr:rowOff>0</xdr:rowOff>
        </xdr:from>
        <xdr:to>
          <xdr:col>10</xdr:col>
          <xdr:colOff>571500</xdr:colOff>
          <xdr:row>31</xdr:row>
          <xdr:rowOff>76200</xdr:rowOff>
        </xdr:to>
        <xdr:sp macro="" textlink="">
          <xdr:nvSpPr>
            <xdr:cNvPr id="2109" name="Drop Down 61" hidden="1">
              <a:extLst>
                <a:ext uri="{63B3BB69-23CF-44E3-9099-C40C66FF867C}">
                  <a14:compatExt spid="_x0000_s2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10</xdr:col>
          <xdr:colOff>571500</xdr:colOff>
          <xdr:row>34</xdr:row>
          <xdr:rowOff>276225</xdr:rowOff>
        </xdr:to>
        <xdr:sp macro="" textlink="">
          <xdr:nvSpPr>
            <xdr:cNvPr id="2112" name="Drop Down 64" hidden="1">
              <a:extLst>
                <a:ext uri="{63B3BB69-23CF-44E3-9099-C40C66FF867C}">
                  <a14:compatExt spid="_x0000_s2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237</xdr:row>
          <xdr:rowOff>123825</xdr:rowOff>
        </xdr:from>
        <xdr:to>
          <xdr:col>8</xdr:col>
          <xdr:colOff>466725</xdr:colOff>
          <xdr:row>238</xdr:row>
          <xdr:rowOff>66675</xdr:rowOff>
        </xdr:to>
        <xdr:sp macro=""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238</xdr:row>
          <xdr:rowOff>171450</xdr:rowOff>
        </xdr:from>
        <xdr:to>
          <xdr:col>8</xdr:col>
          <xdr:colOff>352425</xdr:colOff>
          <xdr:row>238</xdr:row>
          <xdr:rowOff>361950</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239</xdr:row>
          <xdr:rowOff>200025</xdr:rowOff>
        </xdr:from>
        <xdr:to>
          <xdr:col>8</xdr:col>
          <xdr:colOff>352425</xdr:colOff>
          <xdr:row>239</xdr:row>
          <xdr:rowOff>390525</xdr:rowOff>
        </xdr:to>
        <xdr:sp macro="" textlink="">
          <xdr:nvSpPr>
            <xdr:cNvPr id="2125" name="Check Box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240</xdr:row>
          <xdr:rowOff>171450</xdr:rowOff>
        </xdr:from>
        <xdr:to>
          <xdr:col>8</xdr:col>
          <xdr:colOff>352425</xdr:colOff>
          <xdr:row>240</xdr:row>
          <xdr:rowOff>361950</xdr:rowOff>
        </xdr:to>
        <xdr:sp macro="" textlink="">
          <xdr:nvSpPr>
            <xdr:cNvPr id="2126" name="Check Box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241</xdr:row>
          <xdr:rowOff>85725</xdr:rowOff>
        </xdr:from>
        <xdr:to>
          <xdr:col>8</xdr:col>
          <xdr:colOff>352425</xdr:colOff>
          <xdr:row>241</xdr:row>
          <xdr:rowOff>276225</xdr:rowOff>
        </xdr:to>
        <xdr:sp macro="" textlink="">
          <xdr:nvSpPr>
            <xdr:cNvPr id="2127" name="Check Box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466</xdr:row>
          <xdr:rowOff>57150</xdr:rowOff>
        </xdr:from>
        <xdr:to>
          <xdr:col>13</xdr:col>
          <xdr:colOff>123825</xdr:colOff>
          <xdr:row>467</xdr:row>
          <xdr:rowOff>0</xdr:rowOff>
        </xdr:to>
        <xdr:sp macro="" textlink="">
          <xdr:nvSpPr>
            <xdr:cNvPr id="2135" name="Drop Down 87" hidden="1">
              <a:extLst>
                <a:ext uri="{63B3BB69-23CF-44E3-9099-C40C66FF867C}">
                  <a14:compatExt spid="_x0000_s2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93</xdr:row>
          <xdr:rowOff>142875</xdr:rowOff>
        </xdr:from>
        <xdr:to>
          <xdr:col>16</xdr:col>
          <xdr:colOff>123825</xdr:colOff>
          <xdr:row>93</xdr:row>
          <xdr:rowOff>485775</xdr:rowOff>
        </xdr:to>
        <xdr:sp macro="" textlink="">
          <xdr:nvSpPr>
            <xdr:cNvPr id="2155" name="Check Box 107" hidden="1">
              <a:extLst>
                <a:ext uri="{63B3BB69-23CF-44E3-9099-C40C66FF867C}">
                  <a14:compatExt spid="_x0000_s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94</xdr:row>
          <xdr:rowOff>190500</xdr:rowOff>
        </xdr:from>
        <xdr:to>
          <xdr:col>16</xdr:col>
          <xdr:colOff>123825</xdr:colOff>
          <xdr:row>94</xdr:row>
          <xdr:rowOff>523875</xdr:rowOff>
        </xdr:to>
        <xdr:sp macro="" textlink="">
          <xdr:nvSpPr>
            <xdr:cNvPr id="2156" name="Check Box 108" hidden="1">
              <a:extLst>
                <a:ext uri="{63B3BB69-23CF-44E3-9099-C40C66FF867C}">
                  <a14:compatExt spid="_x0000_s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95</xdr:row>
          <xdr:rowOff>152400</xdr:rowOff>
        </xdr:from>
        <xdr:to>
          <xdr:col>16</xdr:col>
          <xdr:colOff>114300</xdr:colOff>
          <xdr:row>95</xdr:row>
          <xdr:rowOff>485775</xdr:rowOff>
        </xdr:to>
        <xdr:sp macro="" textlink="">
          <xdr:nvSpPr>
            <xdr:cNvPr id="2157" name="Check Box 109" hidden="1">
              <a:extLst>
                <a:ext uri="{63B3BB69-23CF-44E3-9099-C40C66FF867C}">
                  <a14:compatExt spid="_x0000_s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96</xdr:row>
          <xdr:rowOff>142875</xdr:rowOff>
        </xdr:from>
        <xdr:to>
          <xdr:col>16</xdr:col>
          <xdr:colOff>114300</xdr:colOff>
          <xdr:row>96</xdr:row>
          <xdr:rowOff>485775</xdr:rowOff>
        </xdr:to>
        <xdr:sp macro="" textlink="">
          <xdr:nvSpPr>
            <xdr:cNvPr id="2158" name="Check Box 110" hidden="1">
              <a:extLst>
                <a:ext uri="{63B3BB69-23CF-44E3-9099-C40C66FF867C}">
                  <a14:compatExt spid="_x0000_s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97</xdr:row>
          <xdr:rowOff>323850</xdr:rowOff>
        </xdr:from>
        <xdr:to>
          <xdr:col>16</xdr:col>
          <xdr:colOff>123825</xdr:colOff>
          <xdr:row>97</xdr:row>
          <xdr:rowOff>657225</xdr:rowOff>
        </xdr:to>
        <xdr:sp macro="" textlink="">
          <xdr:nvSpPr>
            <xdr:cNvPr id="2159" name="Check Box 111" hidden="1">
              <a:extLst>
                <a:ext uri="{63B3BB69-23CF-44E3-9099-C40C66FF867C}">
                  <a14:compatExt spid="_x0000_s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466725</xdr:colOff>
          <xdr:row>98</xdr:row>
          <xdr:rowOff>85725</xdr:rowOff>
        </xdr:from>
        <xdr:to>
          <xdr:col>16</xdr:col>
          <xdr:colOff>142875</xdr:colOff>
          <xdr:row>98</xdr:row>
          <xdr:rowOff>419100</xdr:rowOff>
        </xdr:to>
        <xdr:sp macro="" textlink="">
          <xdr:nvSpPr>
            <xdr:cNvPr id="2160" name="Check Box 112" hidden="1">
              <a:extLst>
                <a:ext uri="{63B3BB69-23CF-44E3-9099-C40C66FF867C}">
                  <a14:compatExt spid="_x0000_s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99</xdr:row>
          <xdr:rowOff>38100</xdr:rowOff>
        </xdr:from>
        <xdr:to>
          <xdr:col>16</xdr:col>
          <xdr:colOff>152400</xdr:colOff>
          <xdr:row>99</xdr:row>
          <xdr:rowOff>371475</xdr:rowOff>
        </xdr:to>
        <xdr:sp macro="" textlink="">
          <xdr:nvSpPr>
            <xdr:cNvPr id="2161" name="Check Box 113" hidden="1">
              <a:extLst>
                <a:ext uri="{63B3BB69-23CF-44E3-9099-C40C66FF867C}">
                  <a14:compatExt spid="_x0000_s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466725</xdr:colOff>
          <xdr:row>100</xdr:row>
          <xdr:rowOff>142875</xdr:rowOff>
        </xdr:from>
        <xdr:to>
          <xdr:col>16</xdr:col>
          <xdr:colOff>142875</xdr:colOff>
          <xdr:row>100</xdr:row>
          <xdr:rowOff>485775</xdr:rowOff>
        </xdr:to>
        <xdr:sp macro="" textlink="">
          <xdr:nvSpPr>
            <xdr:cNvPr id="2162" name="Check Box 114" hidden="1">
              <a:extLst>
                <a:ext uri="{63B3BB69-23CF-44E3-9099-C40C66FF867C}">
                  <a14:compatExt spid="_x0000_s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466725</xdr:colOff>
          <xdr:row>101</xdr:row>
          <xdr:rowOff>76200</xdr:rowOff>
        </xdr:from>
        <xdr:to>
          <xdr:col>16</xdr:col>
          <xdr:colOff>142875</xdr:colOff>
          <xdr:row>101</xdr:row>
          <xdr:rowOff>419100</xdr:rowOff>
        </xdr:to>
        <xdr:sp macro="" textlink="">
          <xdr:nvSpPr>
            <xdr:cNvPr id="2163" name="Check Box 115" hidden="1">
              <a:extLst>
                <a:ext uri="{63B3BB69-23CF-44E3-9099-C40C66FF867C}">
                  <a14:compatExt spid="_x0000_s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102</xdr:row>
          <xdr:rowOff>142875</xdr:rowOff>
        </xdr:from>
        <xdr:to>
          <xdr:col>16</xdr:col>
          <xdr:colOff>123825</xdr:colOff>
          <xdr:row>102</xdr:row>
          <xdr:rowOff>485775</xdr:rowOff>
        </xdr:to>
        <xdr:sp macro="" textlink="">
          <xdr:nvSpPr>
            <xdr:cNvPr id="2164" name="Check Box 116" hidden="1">
              <a:extLst>
                <a:ext uri="{63B3BB69-23CF-44E3-9099-C40C66FF867C}">
                  <a14:compatExt spid="_x0000_s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103</xdr:row>
          <xdr:rowOff>152400</xdr:rowOff>
        </xdr:from>
        <xdr:to>
          <xdr:col>16</xdr:col>
          <xdr:colOff>123825</xdr:colOff>
          <xdr:row>103</xdr:row>
          <xdr:rowOff>485775</xdr:rowOff>
        </xdr:to>
        <xdr:sp macro="" textlink="">
          <xdr:nvSpPr>
            <xdr:cNvPr id="2165" name="Check Box 117" hidden="1">
              <a:extLst>
                <a:ext uri="{63B3BB69-23CF-44E3-9099-C40C66FF867C}">
                  <a14:compatExt spid="_x0000_s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104</xdr:row>
          <xdr:rowOff>238125</xdr:rowOff>
        </xdr:from>
        <xdr:to>
          <xdr:col>16</xdr:col>
          <xdr:colOff>123825</xdr:colOff>
          <xdr:row>104</xdr:row>
          <xdr:rowOff>571500</xdr:rowOff>
        </xdr:to>
        <xdr:sp macro="" textlink="">
          <xdr:nvSpPr>
            <xdr:cNvPr id="2166" name="Check Box 118" hidden="1">
              <a:extLst>
                <a:ext uri="{63B3BB69-23CF-44E3-9099-C40C66FF867C}">
                  <a14:compatExt spid="_x0000_s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105</xdr:row>
          <xdr:rowOff>19050</xdr:rowOff>
        </xdr:from>
        <xdr:to>
          <xdr:col>16</xdr:col>
          <xdr:colOff>114300</xdr:colOff>
          <xdr:row>106</xdr:row>
          <xdr:rowOff>47625</xdr:rowOff>
        </xdr:to>
        <xdr:sp macro="" textlink="">
          <xdr:nvSpPr>
            <xdr:cNvPr id="2167" name="Check Box 119" hidden="1">
              <a:extLst>
                <a:ext uri="{63B3BB69-23CF-44E3-9099-C40C66FF867C}">
                  <a14:compatExt spid="_x0000_s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106</xdr:row>
          <xdr:rowOff>85725</xdr:rowOff>
        </xdr:from>
        <xdr:to>
          <xdr:col>16</xdr:col>
          <xdr:colOff>114300</xdr:colOff>
          <xdr:row>106</xdr:row>
          <xdr:rowOff>428625</xdr:rowOff>
        </xdr:to>
        <xdr:sp macro="" textlink="">
          <xdr:nvSpPr>
            <xdr:cNvPr id="2168" name="Check Box 120" hidden="1">
              <a:extLst>
                <a:ext uri="{63B3BB69-23CF-44E3-9099-C40C66FF867C}">
                  <a14:compatExt spid="_x0000_s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107</xdr:row>
          <xdr:rowOff>57150</xdr:rowOff>
        </xdr:from>
        <xdr:to>
          <xdr:col>16</xdr:col>
          <xdr:colOff>114300</xdr:colOff>
          <xdr:row>107</xdr:row>
          <xdr:rowOff>381000</xdr:rowOff>
        </xdr:to>
        <xdr:sp macro="" textlink="">
          <xdr:nvSpPr>
            <xdr:cNvPr id="2169" name="Check Box 121" hidden="1">
              <a:extLst>
                <a:ext uri="{63B3BB69-23CF-44E3-9099-C40C66FF867C}">
                  <a14:compatExt spid="_x0000_s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108</xdr:row>
          <xdr:rowOff>142875</xdr:rowOff>
        </xdr:from>
        <xdr:to>
          <xdr:col>16</xdr:col>
          <xdr:colOff>114300</xdr:colOff>
          <xdr:row>109</xdr:row>
          <xdr:rowOff>38100</xdr:rowOff>
        </xdr:to>
        <xdr:sp macro="" textlink="">
          <xdr:nvSpPr>
            <xdr:cNvPr id="2170" name="Check Box 122" hidden="1">
              <a:extLst>
                <a:ext uri="{63B3BB69-23CF-44E3-9099-C40C66FF867C}">
                  <a14:compatExt spid="_x0000_s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125</xdr:row>
          <xdr:rowOff>19050</xdr:rowOff>
        </xdr:from>
        <xdr:to>
          <xdr:col>19</xdr:col>
          <xdr:colOff>495300</xdr:colOff>
          <xdr:row>125</xdr:row>
          <xdr:rowOff>333375</xdr:rowOff>
        </xdr:to>
        <xdr:sp macro="" textlink="">
          <xdr:nvSpPr>
            <xdr:cNvPr id="2172" name="Drop Down 124" hidden="1">
              <a:extLst>
                <a:ext uri="{63B3BB69-23CF-44E3-9099-C40C66FF867C}">
                  <a14:compatExt spid="_x0000_s2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126</xdr:row>
          <xdr:rowOff>28575</xdr:rowOff>
        </xdr:from>
        <xdr:to>
          <xdr:col>19</xdr:col>
          <xdr:colOff>495300</xdr:colOff>
          <xdr:row>126</xdr:row>
          <xdr:rowOff>361950</xdr:rowOff>
        </xdr:to>
        <xdr:sp macro="" textlink="">
          <xdr:nvSpPr>
            <xdr:cNvPr id="2173" name="Drop Down 125" hidden="1">
              <a:extLst>
                <a:ext uri="{63B3BB69-23CF-44E3-9099-C40C66FF867C}">
                  <a14:compatExt spid="_x0000_s2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532000</xdr:colOff>
      <xdr:row>7</xdr:row>
      <xdr:rowOff>303961</xdr:rowOff>
    </xdr:from>
    <xdr:to>
      <xdr:col>22</xdr:col>
      <xdr:colOff>559594</xdr:colOff>
      <xdr:row>11</xdr:row>
      <xdr:rowOff>23813</xdr:rowOff>
    </xdr:to>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2116781" y="2458992"/>
          <a:ext cx="3135126" cy="1231946"/>
        </a:xfrm>
        <a:prstGeom prst="rect">
          <a:avLst/>
        </a:prstGeom>
        <a:solidFill>
          <a:sysClr val="window" lastClr="FFFFFF"/>
        </a:solidFill>
        <a:ln w="12700"/>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lnSpc>
              <a:spcPct val="150000"/>
            </a:lnSpc>
          </a:pPr>
          <a:r>
            <a:rPr lang="es-PE" sz="1200" b="1" baseline="0">
              <a:solidFill>
                <a:srgbClr val="C00000"/>
              </a:solidFill>
              <a:latin typeface="Arial Narrow" panose="020B0606020202030204" pitchFamily="34" charset="0"/>
            </a:rPr>
            <a:t>OFICINA DE PRESUPUESTO Y PROGRAMACIÓN MULTIANUAL DE INVERSIONES</a:t>
          </a:r>
        </a:p>
        <a:p>
          <a:pPr algn="ctr">
            <a:lnSpc>
              <a:spcPct val="150000"/>
            </a:lnSpc>
          </a:pPr>
          <a:r>
            <a:rPr lang="es-PE" sz="1200" b="1" baseline="0">
              <a:solidFill>
                <a:srgbClr val="C00000"/>
              </a:solidFill>
              <a:latin typeface="Arial Narrow" panose="020B0606020202030204" pitchFamily="34" charset="0"/>
            </a:rPr>
            <a:t>OPMI - AMBIENTE</a:t>
          </a:r>
        </a:p>
        <a:p>
          <a:pPr marL="0" marR="0" indent="0" algn="ctr" defTabSz="914400" eaLnBrk="1" fontAlgn="auto" latinLnBrk="0" hangingPunct="1">
            <a:lnSpc>
              <a:spcPct val="150000"/>
            </a:lnSpc>
            <a:spcBef>
              <a:spcPts val="0"/>
            </a:spcBef>
            <a:spcAft>
              <a:spcPts val="0"/>
            </a:spcAft>
            <a:buClrTx/>
            <a:buSzTx/>
            <a:buFontTx/>
            <a:buNone/>
            <a:tabLst/>
            <a:defRPr/>
          </a:pPr>
          <a:r>
            <a:rPr lang="es-PE" sz="1200">
              <a:solidFill>
                <a:schemeClr val="dk1"/>
              </a:solidFill>
              <a:effectLst/>
              <a:latin typeface="Arial Narrow" panose="020B0606020202030204" pitchFamily="34" charset="0"/>
              <a:ea typeface="+mn-ea"/>
              <a:cs typeface="+mn-cs"/>
            </a:rPr>
            <a:t>Versión</a:t>
          </a:r>
          <a:r>
            <a:rPr lang="es-PE" sz="1200" baseline="0">
              <a:solidFill>
                <a:schemeClr val="dk1"/>
              </a:solidFill>
              <a:effectLst/>
              <a:latin typeface="Arial Narrow" panose="020B0606020202030204" pitchFamily="34" charset="0"/>
              <a:ea typeface="+mn-ea"/>
              <a:cs typeface="+mn-cs"/>
            </a:rPr>
            <a:t> 1.0 - Febrero 2018</a:t>
          </a:r>
          <a:endParaRPr lang="es-PE" sz="1200">
            <a:effectLst/>
            <a:latin typeface="Arial Narrow" panose="020B0606020202030204" pitchFamily="34" charset="0"/>
          </a:endParaRPr>
        </a:p>
        <a:p>
          <a:pPr algn="ctr"/>
          <a:endParaRPr lang="es-PE" sz="1200" b="1">
            <a:latin typeface="Arial Narrow" panose="020B060602020203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45</xdr:row>
      <xdr:rowOff>45153</xdr:rowOff>
    </xdr:from>
    <xdr:to>
      <xdr:col>3</xdr:col>
      <xdr:colOff>83344</xdr:colOff>
      <xdr:row>56</xdr:row>
      <xdr:rowOff>156855</xdr:rowOff>
    </xdr:to>
    <xdr:sp macro="" textlink="">
      <xdr:nvSpPr>
        <xdr:cNvPr id="2" name="Flecha derecha 1">
          <a:extLst>
            <a:ext uri="{FF2B5EF4-FFF2-40B4-BE49-F238E27FC236}">
              <a16:creationId xmlns:a16="http://schemas.microsoft.com/office/drawing/2014/main" xmlns="" id="{00000000-0008-0000-0E00-000002000000}"/>
            </a:ext>
          </a:extLst>
        </xdr:cNvPr>
        <xdr:cNvSpPr/>
      </xdr:nvSpPr>
      <xdr:spPr>
        <a:xfrm>
          <a:off x="0" y="7874703"/>
          <a:ext cx="2369344" cy="19976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32</xdr:row>
      <xdr:rowOff>98715</xdr:rowOff>
    </xdr:from>
    <xdr:to>
      <xdr:col>14</xdr:col>
      <xdr:colOff>673183</xdr:colOff>
      <xdr:row>70</xdr:row>
      <xdr:rowOff>38100</xdr:rowOff>
    </xdr:to>
    <xdr:sp macro="" textlink="">
      <xdr:nvSpPr>
        <xdr:cNvPr id="3" name="Rectángulo redondeado 2">
          <a:extLst>
            <a:ext uri="{FF2B5EF4-FFF2-40B4-BE49-F238E27FC236}">
              <a16:creationId xmlns:a16="http://schemas.microsoft.com/office/drawing/2014/main" xmlns="" id="{00000000-0008-0000-0E00-000003000000}"/>
            </a:ext>
          </a:extLst>
        </xdr:cNvPr>
        <xdr:cNvSpPr/>
      </xdr:nvSpPr>
      <xdr:spPr>
        <a:xfrm>
          <a:off x="3306784" y="5699415"/>
          <a:ext cx="8034399" cy="645448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_tradnl" sz="1800" b="1" kern="1200">
              <a:solidFill>
                <a:schemeClr val="lt1"/>
              </a:solidFill>
              <a:effectLst/>
              <a:latin typeface="+mn-lt"/>
              <a:ea typeface="+mn-ea"/>
              <a:cs typeface="+mn-cs"/>
            </a:rPr>
            <a:t>Identificación de zona de intervención</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Para determinar el área a intervenir, es recomendable el uso de imágenes satelitales representativas de la zona degradada para la realización de un análisis histórico comparativo del estado del ecosistema, en un rango aproximado de 10 a 30 años. Además, tener en cuenta los siguientes criterios: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Según la disponibilidad de información, el formulador deberá establecer años representativos o subperíodos para realizar esta subactividad.</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Las imágenes deben garantizar el reconocimiento de los atributos del ecosistema: </a:t>
          </a:r>
          <a:r>
            <a:rPr lang="es-PE" sz="1800" kern="1200">
              <a:solidFill>
                <a:schemeClr val="lt1"/>
              </a:solidFill>
              <a:effectLst/>
              <a:latin typeface="+mn-lt"/>
              <a:ea typeface="+mn-ea"/>
              <a:cs typeface="+mn-cs"/>
            </a:rPr>
            <a:t>(i) florística del sitio, (ii) estabilidad del agua y (iii) integridad biótica.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Análisis del recurso hídrico</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Se analiza la proliferación anual de vegetación o maleza acuática, para determinar la magnitud del problema. Para ello, se recomienda el uso de equipos de monitoreo portátiles de la calidad del agua y un análisis de laboratorio al respecto.</a:t>
          </a:r>
          <a:endParaRPr lang="es-PE" sz="2000" kern="1200">
            <a:solidFill>
              <a:schemeClr val="lt1"/>
            </a:solidFill>
            <a:effectLst/>
            <a:latin typeface="+mn-lt"/>
            <a:ea typeface="+mn-ea"/>
            <a:cs typeface="+mn-cs"/>
          </a:endParaRPr>
        </a:p>
      </xdr:txBody>
    </xdr:sp>
    <xdr:clientData/>
  </xdr:twoCellAnchor>
  <xdr:twoCellAnchor>
    <xdr:from>
      <xdr:col>2</xdr:col>
      <xdr:colOff>742455</xdr:colOff>
      <xdr:row>2</xdr:row>
      <xdr:rowOff>1</xdr:rowOff>
    </xdr:from>
    <xdr:to>
      <xdr:col>14</xdr:col>
      <xdr:colOff>725137</xdr:colOff>
      <xdr:row>29</xdr:row>
      <xdr:rowOff>152401</xdr:rowOff>
    </xdr:to>
    <xdr:sp macro="" textlink="">
      <xdr:nvSpPr>
        <xdr:cNvPr id="4" name="Rectángulo redondeado 3">
          <a:extLst>
            <a:ext uri="{FF2B5EF4-FFF2-40B4-BE49-F238E27FC236}">
              <a16:creationId xmlns:a16="http://schemas.microsoft.com/office/drawing/2014/main" xmlns="" id="{00000000-0008-0000-0E00-000004000000}"/>
            </a:ext>
          </a:extLst>
        </xdr:cNvPr>
        <xdr:cNvSpPr/>
      </xdr:nvSpPr>
      <xdr:spPr>
        <a:xfrm>
          <a:off x="2266455" y="457201"/>
          <a:ext cx="9126682" cy="47815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Según su forma de crecimiento, las malezas acuáticas pueden ser divididas en categorías diferentes:</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pPr lvl="0"/>
          <a:r>
            <a:rPr lang="es-ES_tradnl" sz="1800" b="1" kern="1200">
              <a:solidFill>
                <a:schemeClr val="lt1"/>
              </a:solidFill>
              <a:effectLst/>
              <a:latin typeface="+mn-lt"/>
              <a:ea typeface="+mn-ea"/>
              <a:cs typeface="+mn-cs"/>
            </a:rPr>
            <a:t>- Malezas libremente flotantes: </a:t>
          </a:r>
          <a:r>
            <a:rPr lang="es-ES_tradnl" sz="1800" kern="1200">
              <a:solidFill>
                <a:schemeClr val="lt1"/>
              </a:solidFill>
              <a:effectLst/>
              <a:latin typeface="+mn-lt"/>
              <a:ea typeface="+mn-ea"/>
              <a:cs typeface="+mn-cs"/>
            </a:rPr>
            <a:t>libre flotante con la mayor parte de sus tejidos de hojas y tallos al nivel o sobre la superficie del agua.</a:t>
          </a:r>
          <a:endParaRPr lang="es-PE" sz="1800" kern="1200">
            <a:solidFill>
              <a:schemeClr val="lt1"/>
            </a:solidFill>
            <a:effectLst/>
            <a:latin typeface="+mn-lt"/>
            <a:ea typeface="+mn-ea"/>
            <a:cs typeface="+mn-cs"/>
          </a:endParaRPr>
        </a:p>
        <a:p>
          <a:pPr lvl="0"/>
          <a:r>
            <a:rPr lang="es-ES_tradnl" sz="1800" b="1" kern="1200">
              <a:solidFill>
                <a:schemeClr val="lt1"/>
              </a:solidFill>
              <a:effectLst/>
              <a:latin typeface="+mn-lt"/>
              <a:ea typeface="+mn-ea"/>
              <a:cs typeface="+mn-cs"/>
            </a:rPr>
            <a:t>- Malezas emergentes</a:t>
          </a:r>
          <a:r>
            <a:rPr lang="es-ES_tradnl" sz="1800" kern="1200">
              <a:solidFill>
                <a:schemeClr val="lt1"/>
              </a:solidFill>
              <a:effectLst/>
              <a:latin typeface="+mn-lt"/>
              <a:ea typeface="+mn-ea"/>
              <a:cs typeface="+mn-cs"/>
            </a:rPr>
            <a:t>: plantas enraizadas con la mayor parte de sus tejidos de hojas y tallos sobre la superficie del agua.</a:t>
          </a:r>
          <a:endParaRPr lang="es-PE" sz="1800" kern="1200">
            <a:solidFill>
              <a:schemeClr val="lt1"/>
            </a:solidFill>
            <a:effectLst/>
            <a:latin typeface="+mn-lt"/>
            <a:ea typeface="+mn-ea"/>
            <a:cs typeface="+mn-cs"/>
          </a:endParaRPr>
        </a:p>
        <a:p>
          <a:pPr lvl="0"/>
          <a:r>
            <a:rPr lang="es-ES_tradnl" sz="1800" b="1" kern="1200">
              <a:solidFill>
                <a:schemeClr val="lt1"/>
              </a:solidFill>
              <a:effectLst/>
              <a:latin typeface="+mn-lt"/>
              <a:ea typeface="+mn-ea"/>
              <a:cs typeface="+mn-cs"/>
            </a:rPr>
            <a:t>- Malezas sumergidas: </a:t>
          </a:r>
          <a:r>
            <a:rPr lang="es-ES_tradnl" sz="1800" kern="1200">
              <a:solidFill>
                <a:schemeClr val="lt1"/>
              </a:solidFill>
              <a:effectLst/>
              <a:latin typeface="+mn-lt"/>
              <a:ea typeface="+mn-ea"/>
              <a:cs typeface="+mn-cs"/>
            </a:rPr>
            <a:t>la mayoría de sus tejidos vegetativos por debajo de la superficie del agua. Éstas suelen estar enraizadas o fijas al fondo del cuerpo acuático por órganos similares a las raíces.</a:t>
          </a:r>
          <a:endParaRPr lang="es-PE" sz="1800" kern="1200">
            <a:solidFill>
              <a:schemeClr val="lt1"/>
            </a:solidFill>
            <a:effectLst/>
            <a:latin typeface="+mn-lt"/>
            <a:ea typeface="+mn-ea"/>
            <a:cs typeface="+mn-cs"/>
          </a:endParaRPr>
        </a:p>
        <a:p>
          <a:r>
            <a:rPr lang="es-ES_tradnl" sz="1800" b="1" kern="1200">
              <a:solidFill>
                <a:schemeClr val="lt1"/>
              </a:solidFill>
              <a:effectLst/>
              <a:latin typeface="+mn-lt"/>
              <a:ea typeface="+mn-ea"/>
              <a:cs typeface="+mn-cs"/>
            </a:rPr>
            <a:t>- Algas: </a:t>
          </a:r>
          <a:r>
            <a:rPr lang="es-ES_tradnl" sz="1800" kern="1200">
              <a:solidFill>
                <a:schemeClr val="lt1"/>
              </a:solidFill>
              <a:effectLst/>
              <a:latin typeface="+mn-lt"/>
              <a:ea typeface="+mn-ea"/>
              <a:cs typeface="+mn-cs"/>
            </a:rPr>
            <a:t>plantas inferiores unicelulares o filamentosas, sin tejidos diferenciados que crecen al nivel o por debajo de la superficie del agua.</a:t>
          </a:r>
          <a:endParaRPr lang="es-PE" sz="1800" kern="1200">
            <a:solidFill>
              <a:schemeClr val="lt1"/>
            </a:solidFill>
            <a:effectLst/>
            <a:latin typeface="+mn-lt"/>
            <a:ea typeface="+mn-ea"/>
            <a:cs typeface="+mn-cs"/>
          </a:endParaRPr>
        </a:p>
      </xdr:txBody>
    </xdr:sp>
    <xdr:clientData/>
  </xdr:twoCellAnchor>
  <xdr:twoCellAnchor>
    <xdr:from>
      <xdr:col>3</xdr:col>
      <xdr:colOff>162791</xdr:colOff>
      <xdr:row>73</xdr:row>
      <xdr:rowOff>162792</xdr:rowOff>
    </xdr:from>
    <xdr:to>
      <xdr:col>15</xdr:col>
      <xdr:colOff>145473</xdr:colOff>
      <xdr:row>103</xdr:row>
      <xdr:rowOff>38100</xdr:rowOff>
    </xdr:to>
    <xdr:sp macro="" textlink="">
      <xdr:nvSpPr>
        <xdr:cNvPr id="5" name="Rectángulo redondeado 4">
          <a:extLst>
            <a:ext uri="{FF2B5EF4-FFF2-40B4-BE49-F238E27FC236}">
              <a16:creationId xmlns:a16="http://schemas.microsoft.com/office/drawing/2014/main" xmlns="" id="{00000000-0008-0000-0E00-000005000000}"/>
            </a:ext>
          </a:extLst>
        </xdr:cNvPr>
        <xdr:cNvSpPr/>
      </xdr:nvSpPr>
      <xdr:spPr>
        <a:xfrm>
          <a:off x="2448791" y="13059642"/>
          <a:ext cx="9126682" cy="501880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En lo que se refiere al uso de herramientas manuales en regiones tropicales, el uso de guadañas de cadena, guadañas de aclareo, cuchillas de canal, rastrillos de excavación y mallas. En esta se requiere de personal de la comunidad que contribuya a retirar periódicamente la maleza, sin comprometer el estado biótico del ecosistema.</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ES_tradnl" sz="1800" u="sng" kern="1200">
              <a:solidFill>
                <a:schemeClr val="lt1"/>
              </a:solidFill>
              <a:effectLst/>
              <a:latin typeface="+mn-lt"/>
              <a:ea typeface="+mn-ea"/>
              <a:cs typeface="+mn-cs"/>
            </a:rPr>
            <a:t>Temporalidad de la actividad:</a:t>
          </a:r>
          <a:r>
            <a:rPr lang="es-ES_tradnl" sz="1800" kern="1200">
              <a:solidFill>
                <a:schemeClr val="lt1"/>
              </a:solidFill>
              <a:effectLst/>
              <a:latin typeface="+mn-lt"/>
              <a:ea typeface="+mn-ea"/>
              <a:cs typeface="+mn-cs"/>
            </a:rPr>
            <a:t> Para realizar la actividad se requiere de inicialmente de extracción mensual. Conforme la masa de vegetación se va reduciendo, mediante el uso de instrumentos de monitoreo, revisar el estado del agua. Así, el control de maleza debería tender a llegar a una periodicidad anual.</a:t>
          </a:r>
          <a:endParaRPr lang="es-PE" sz="2000" kern="1200">
            <a:solidFill>
              <a:schemeClr val="lt1"/>
            </a:solidFill>
            <a:effectLst/>
            <a:latin typeface="+mn-lt"/>
            <a:ea typeface="+mn-ea"/>
            <a:cs typeface="+mn-cs"/>
          </a:endParaRPr>
        </a:p>
        <a:p>
          <a:pPr lvl="0"/>
          <a:r>
            <a:rPr lang="es-ES_tradnl" sz="1800" u="sng" kern="1200">
              <a:solidFill>
                <a:schemeClr val="lt1"/>
              </a:solidFill>
              <a:effectLst/>
              <a:latin typeface="+mn-lt"/>
              <a:ea typeface="+mn-ea"/>
              <a:cs typeface="+mn-cs"/>
            </a:rPr>
            <a:t>Actividades complementarias:</a:t>
          </a:r>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Prever la ulterior diseminación de las especies exóticas en áreas aún no infestadas.</a:t>
          </a:r>
        </a:p>
        <a:p>
          <a:pPr lvl="1"/>
          <a:r>
            <a:rPr lang="es-ES_tradnl" sz="1800" kern="1200">
              <a:solidFill>
                <a:schemeClr val="lt1"/>
              </a:solidFill>
              <a:effectLst/>
              <a:latin typeface="+mn-lt"/>
              <a:ea typeface="+mn-ea"/>
              <a:cs typeface="+mn-cs"/>
            </a:rPr>
            <a:t>- Promover la capacitación a la población para el reconocimiento de maleza y las acciones a tomar para su extracción.</a:t>
          </a:r>
          <a:endParaRPr lang="es-PE" sz="3200" kern="1200">
            <a:solidFill>
              <a:schemeClr val="lt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xdr:row>
      <xdr:rowOff>57150</xdr:rowOff>
    </xdr:from>
    <xdr:to>
      <xdr:col>24</xdr:col>
      <xdr:colOff>666750</xdr:colOff>
      <xdr:row>29</xdr:row>
      <xdr:rowOff>57150</xdr:rowOff>
    </xdr:to>
    <xdr:sp macro="" textlink="">
      <xdr:nvSpPr>
        <xdr:cNvPr id="8" name="7 Rectángulo"/>
        <xdr:cNvSpPr/>
      </xdr:nvSpPr>
      <xdr:spPr>
        <a:xfrm>
          <a:off x="38100" y="644525"/>
          <a:ext cx="17884775" cy="447675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0</xdr:colOff>
      <xdr:row>15</xdr:row>
      <xdr:rowOff>159452</xdr:rowOff>
    </xdr:from>
    <xdr:to>
      <xdr:col>3</xdr:col>
      <xdr:colOff>83344</xdr:colOff>
      <xdr:row>27</xdr:row>
      <xdr:rowOff>99704</xdr:rowOff>
    </xdr:to>
    <xdr:sp macro="" textlink="">
      <xdr:nvSpPr>
        <xdr:cNvPr id="2" name="Flecha derecha 1">
          <a:extLst>
            <a:ext uri="{FF2B5EF4-FFF2-40B4-BE49-F238E27FC236}">
              <a16:creationId xmlns:a16="http://schemas.microsoft.com/office/drawing/2014/main" xmlns="" id="{00000000-0008-0000-0F00-000002000000}"/>
            </a:ext>
          </a:extLst>
        </xdr:cNvPr>
        <xdr:cNvSpPr/>
      </xdr:nvSpPr>
      <xdr:spPr>
        <a:xfrm>
          <a:off x="0" y="2845502"/>
          <a:ext cx="2369344" cy="19976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15</xdr:row>
      <xdr:rowOff>41565</xdr:rowOff>
    </xdr:from>
    <xdr:to>
      <xdr:col>14</xdr:col>
      <xdr:colOff>673183</xdr:colOff>
      <xdr:row>28</xdr:row>
      <xdr:rowOff>38101</xdr:rowOff>
    </xdr:to>
    <xdr:sp macro="" textlink="">
      <xdr:nvSpPr>
        <xdr:cNvPr id="3" name="Rectángulo redondeado 2">
          <a:extLst>
            <a:ext uri="{FF2B5EF4-FFF2-40B4-BE49-F238E27FC236}">
              <a16:creationId xmlns:a16="http://schemas.microsoft.com/office/drawing/2014/main" xmlns="" id="{00000000-0008-0000-0F00-000003000000}"/>
            </a:ext>
          </a:extLst>
        </xdr:cNvPr>
        <xdr:cNvSpPr/>
      </xdr:nvSpPr>
      <xdr:spPr>
        <a:xfrm>
          <a:off x="3306784" y="2727615"/>
          <a:ext cx="8034399" cy="222538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 sz="1800" kern="1200">
              <a:solidFill>
                <a:schemeClr val="lt1"/>
              </a:solidFill>
              <a:effectLst/>
              <a:latin typeface="+mn-lt"/>
              <a:ea typeface="+mn-ea"/>
              <a:cs typeface="+mn-cs"/>
            </a:rPr>
            <a:t>Como paso previo a la intervención, es necesaria la identificación de los sistemas de amunas o canales articulados a los tipos de ecosistema a atender. Para ello, se recomienda formular estudios básicos que involucren la identificación de la geomorfología de la zona (tipo de suelos, pendientes), fuentes hídricas aledañas y la situación de los canales, según sus niveles de erosión.</a:t>
          </a:r>
          <a:endParaRPr lang="es-PE" sz="2000" kern="1200">
            <a:solidFill>
              <a:schemeClr val="lt1"/>
            </a:solidFill>
            <a:effectLst/>
            <a:latin typeface="+mn-lt"/>
            <a:ea typeface="+mn-ea"/>
            <a:cs typeface="+mn-cs"/>
          </a:endParaRPr>
        </a:p>
      </xdr:txBody>
    </xdr:sp>
    <xdr:clientData/>
  </xdr:twoCellAnchor>
  <xdr:twoCellAnchor>
    <xdr:from>
      <xdr:col>2</xdr:col>
      <xdr:colOff>742455</xdr:colOff>
      <xdr:row>2</xdr:row>
      <xdr:rowOff>114300</xdr:rowOff>
    </xdr:from>
    <xdr:to>
      <xdr:col>14</xdr:col>
      <xdr:colOff>725137</xdr:colOff>
      <xdr:row>13</xdr:row>
      <xdr:rowOff>19050</xdr:rowOff>
    </xdr:to>
    <xdr:sp macro="" textlink="">
      <xdr:nvSpPr>
        <xdr:cNvPr id="4" name="Rectángulo redondeado 3">
          <a:extLst>
            <a:ext uri="{FF2B5EF4-FFF2-40B4-BE49-F238E27FC236}">
              <a16:creationId xmlns:a16="http://schemas.microsoft.com/office/drawing/2014/main" xmlns="" id="{00000000-0008-0000-0F00-000004000000}"/>
            </a:ext>
          </a:extLst>
        </xdr:cNvPr>
        <xdr:cNvSpPr/>
      </xdr:nvSpPr>
      <xdr:spPr>
        <a:xfrm>
          <a:off x="2266455" y="571500"/>
          <a:ext cx="9126682" cy="17907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800" kern="1200">
              <a:solidFill>
                <a:schemeClr val="lt1"/>
              </a:solidFill>
              <a:effectLst/>
              <a:latin typeface="+mn-lt"/>
              <a:ea typeface="+mn-ea"/>
              <a:cs typeface="+mn-cs"/>
            </a:rPr>
            <a:t>Las amunas son canales que infiltran el agua de lluvia y recargan los acuíferos. Los reservorios regulados incrementan la disponibilidad hídrica en la cuenca para la recuperación del ecosistema y de apoyo a la provisión el servicio ecosistémico de regulación hídrica.</a:t>
          </a:r>
          <a:endParaRPr lang="es-PE" sz="1800" kern="1200">
            <a:solidFill>
              <a:schemeClr val="lt1"/>
            </a:solidFill>
            <a:effectLst/>
            <a:latin typeface="+mn-lt"/>
            <a:ea typeface="+mn-ea"/>
            <a:cs typeface="+mn-cs"/>
          </a:endParaRPr>
        </a:p>
      </xdr:txBody>
    </xdr:sp>
    <xdr:clientData/>
  </xdr:twoCellAnchor>
  <xdr:twoCellAnchor>
    <xdr:from>
      <xdr:col>1</xdr:col>
      <xdr:colOff>658091</xdr:colOff>
      <xdr:row>32</xdr:row>
      <xdr:rowOff>86592</xdr:rowOff>
    </xdr:from>
    <xdr:to>
      <xdr:col>13</xdr:col>
      <xdr:colOff>640773</xdr:colOff>
      <xdr:row>56</xdr:row>
      <xdr:rowOff>76200</xdr:rowOff>
    </xdr:to>
    <xdr:sp macro="" textlink="">
      <xdr:nvSpPr>
        <xdr:cNvPr id="5" name="Rectángulo redondeado 4">
          <a:extLst>
            <a:ext uri="{FF2B5EF4-FFF2-40B4-BE49-F238E27FC236}">
              <a16:creationId xmlns:a16="http://schemas.microsoft.com/office/drawing/2014/main" xmlns="" id="{00000000-0008-0000-0F00-000005000000}"/>
            </a:ext>
          </a:extLst>
        </xdr:cNvPr>
        <xdr:cNvSpPr/>
      </xdr:nvSpPr>
      <xdr:spPr>
        <a:xfrm>
          <a:off x="1420091" y="5801592"/>
          <a:ext cx="9126682" cy="410440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800" kern="1200">
              <a:solidFill>
                <a:schemeClr val="lt1"/>
              </a:solidFill>
              <a:effectLst/>
              <a:latin typeface="+mn-lt"/>
              <a:ea typeface="+mn-ea"/>
              <a:cs typeface="+mn-cs"/>
            </a:rPr>
            <a:t>Para poder proteger a la amuna de la erosión del suelo por las altas precipitaciones y lograr una mayor infiltración del agua, así como controlar la escorrentía del suelo, se sugiere la construcción de una represa de derivación (dique) y estructura de captación. La presa es con muro de tierra y núcleo de concreto protegido con concreto ciclópeo tipo enrocado, ubicada en una quebrada con toma de captación y desarenador, para la captación de aguas pluviales.</a:t>
          </a:r>
          <a:endParaRPr lang="es-PE" sz="1800" kern="1200">
            <a:solidFill>
              <a:schemeClr val="lt1"/>
            </a:solidFill>
            <a:effectLst/>
            <a:latin typeface="+mn-lt"/>
            <a:ea typeface="+mn-ea"/>
            <a:cs typeface="+mn-cs"/>
          </a:endParaRPr>
        </a:p>
        <a:p>
          <a:r>
            <a:rPr lang="es-ES"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r>
            <a:rPr lang="es-ES" sz="1800" kern="1200">
              <a:solidFill>
                <a:schemeClr val="lt1"/>
              </a:solidFill>
              <a:effectLst/>
              <a:latin typeface="+mn-lt"/>
              <a:ea typeface="+mn-ea"/>
              <a:cs typeface="+mn-cs"/>
            </a:rPr>
            <a:t>Luego, para el caso de la estructura de captación, se determina hacia el final de la amuna, una quebrada donde se entrega el agua para que esta infiltre. Mayormente es una zona de roca fracturada con buena capacidad de infiltración y conductividad hidráulica. También puede ser una zona adecuadamente protegida para una nueva captación y almacenamiento superficial.</a:t>
          </a:r>
          <a:endParaRPr lang="es-PE" sz="3200" kern="1200">
            <a:solidFill>
              <a:schemeClr val="lt1"/>
            </a:solidFill>
            <a:effectLst/>
            <a:latin typeface="+mn-lt"/>
            <a:ea typeface="+mn-ea"/>
            <a:cs typeface="+mn-cs"/>
          </a:endParaRPr>
        </a:p>
      </xdr:txBody>
    </xdr:sp>
    <xdr:clientData/>
  </xdr:twoCellAnchor>
  <xdr:twoCellAnchor>
    <xdr:from>
      <xdr:col>1</xdr:col>
      <xdr:colOff>658091</xdr:colOff>
      <xdr:row>61</xdr:row>
      <xdr:rowOff>86592</xdr:rowOff>
    </xdr:from>
    <xdr:to>
      <xdr:col>13</xdr:col>
      <xdr:colOff>640773</xdr:colOff>
      <xdr:row>75</xdr:row>
      <xdr:rowOff>0</xdr:rowOff>
    </xdr:to>
    <xdr:sp macro="" textlink="">
      <xdr:nvSpPr>
        <xdr:cNvPr id="6" name="Rectángulo redondeado 5">
          <a:extLst>
            <a:ext uri="{FF2B5EF4-FFF2-40B4-BE49-F238E27FC236}">
              <a16:creationId xmlns:a16="http://schemas.microsoft.com/office/drawing/2014/main" xmlns="" id="{00000000-0008-0000-0F00-000006000000}"/>
            </a:ext>
          </a:extLst>
        </xdr:cNvPr>
        <xdr:cNvSpPr/>
      </xdr:nvSpPr>
      <xdr:spPr>
        <a:xfrm>
          <a:off x="1420091" y="10887942"/>
          <a:ext cx="9126682" cy="231370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800" kern="1200">
              <a:solidFill>
                <a:schemeClr val="lt1"/>
              </a:solidFill>
              <a:effectLst/>
              <a:latin typeface="+mn-lt"/>
              <a:ea typeface="+mn-ea"/>
              <a:cs typeface="+mn-cs"/>
            </a:rPr>
            <a:t>A partir de los estudios y la identificación del canal amunadora, se debe instalar un sistema de conducción para el recurso hídrico. En la experiencia de Tupichocha fueron tuberías de polietileno de alta densidad, ubicados en la parte alta a la cabera de chacra para su distribución mediante compuertas laterales.</a:t>
          </a:r>
          <a:endParaRPr lang="es-PE" sz="3200" kern="1200">
            <a:solidFill>
              <a:schemeClr val="lt1"/>
            </a:solidFill>
            <a:effectLst/>
            <a:latin typeface="+mn-lt"/>
            <a:ea typeface="+mn-ea"/>
            <a:cs typeface="+mn-cs"/>
          </a:endParaRPr>
        </a:p>
      </xdr:txBody>
    </xdr:sp>
    <xdr:clientData/>
  </xdr:twoCellAnchor>
  <xdr:twoCellAnchor>
    <xdr:from>
      <xdr:col>2</xdr:col>
      <xdr:colOff>0</xdr:colOff>
      <xdr:row>79</xdr:row>
      <xdr:rowOff>0</xdr:rowOff>
    </xdr:from>
    <xdr:to>
      <xdr:col>13</xdr:col>
      <xdr:colOff>744682</xdr:colOff>
      <xdr:row>90</xdr:row>
      <xdr:rowOff>38100</xdr:rowOff>
    </xdr:to>
    <xdr:sp macro="" textlink="">
      <xdr:nvSpPr>
        <xdr:cNvPr id="7" name="Rectángulo redondeado 6">
          <a:extLst>
            <a:ext uri="{FF2B5EF4-FFF2-40B4-BE49-F238E27FC236}">
              <a16:creationId xmlns:a16="http://schemas.microsoft.com/office/drawing/2014/main" xmlns="" id="{00000000-0008-0000-0F00-000007000000}"/>
            </a:ext>
          </a:extLst>
        </xdr:cNvPr>
        <xdr:cNvSpPr/>
      </xdr:nvSpPr>
      <xdr:spPr>
        <a:xfrm>
          <a:off x="1524000" y="14001750"/>
          <a:ext cx="9126682" cy="19240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800" kern="1200">
              <a:solidFill>
                <a:schemeClr val="lt1"/>
              </a:solidFill>
              <a:effectLst/>
              <a:latin typeface="+mn-lt"/>
              <a:ea typeface="+mn-ea"/>
              <a:cs typeface="+mn-cs"/>
            </a:rPr>
            <a:t>Se recomienda la instalación de pastos y bosques en la cabecera de la quebrada, con el fin de disminuir el escurrimiento del agua. Esta actividad debe realizarse ante de la temporada de lluvias y debe ser complementada con estrategias de protección contra el sobrepastoreo.</a:t>
          </a:r>
          <a:endParaRPr lang="es-PE" sz="3200" kern="1200">
            <a:solidFill>
              <a:schemeClr val="lt1"/>
            </a:solidFill>
            <a:effectLst/>
            <a:latin typeface="+mn-lt"/>
            <a:ea typeface="+mn-ea"/>
            <a:cs typeface="+mn-cs"/>
          </a:endParaRPr>
        </a:p>
      </xdr:txBody>
    </xdr:sp>
    <xdr:clientData/>
  </xdr:twoCellAnchor>
  <xdr:twoCellAnchor editAs="oneCell">
    <xdr:from>
      <xdr:col>16</xdr:col>
      <xdr:colOff>412750</xdr:colOff>
      <xdr:row>2</xdr:row>
      <xdr:rowOff>111125</xdr:rowOff>
    </xdr:from>
    <xdr:to>
      <xdr:col>24</xdr:col>
      <xdr:colOff>492125</xdr:colOff>
      <xdr:row>27</xdr:row>
      <xdr:rowOff>59626</xdr:rowOff>
    </xdr:to>
    <xdr:pic>
      <xdr:nvPicPr>
        <xdr:cNvPr id="9" name="8 Imagen"/>
        <xdr:cNvPicPr>
          <a:picLocks noChangeAspect="1"/>
        </xdr:cNvPicPr>
      </xdr:nvPicPr>
      <xdr:blipFill>
        <a:blip xmlns:r="http://schemas.openxmlformats.org/officeDocument/2006/relationships" r:embed="rId1"/>
        <a:stretch>
          <a:fillRect/>
        </a:stretch>
      </xdr:blipFill>
      <xdr:spPr>
        <a:xfrm>
          <a:off x="12604750" y="873125"/>
          <a:ext cx="5143500" cy="39331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95250</xdr:rowOff>
    </xdr:from>
    <xdr:to>
      <xdr:col>25</xdr:col>
      <xdr:colOff>571500</xdr:colOff>
      <xdr:row>30</xdr:row>
      <xdr:rowOff>57150</xdr:rowOff>
    </xdr:to>
    <xdr:sp macro="" textlink="">
      <xdr:nvSpPr>
        <xdr:cNvPr id="8" name="7 Rectángulo"/>
        <xdr:cNvSpPr/>
      </xdr:nvSpPr>
      <xdr:spPr>
        <a:xfrm>
          <a:off x="95250" y="685800"/>
          <a:ext cx="19526250" cy="495300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0</xdr:colOff>
      <xdr:row>17</xdr:row>
      <xdr:rowOff>83252</xdr:rowOff>
    </xdr:from>
    <xdr:to>
      <xdr:col>3</xdr:col>
      <xdr:colOff>83344</xdr:colOff>
      <xdr:row>29</xdr:row>
      <xdr:rowOff>23504</xdr:rowOff>
    </xdr:to>
    <xdr:sp macro="" textlink="">
      <xdr:nvSpPr>
        <xdr:cNvPr id="2" name="Flecha derecha 1">
          <a:extLst>
            <a:ext uri="{FF2B5EF4-FFF2-40B4-BE49-F238E27FC236}">
              <a16:creationId xmlns:a16="http://schemas.microsoft.com/office/drawing/2014/main" xmlns="" id="{00000000-0008-0000-1000-000002000000}"/>
            </a:ext>
          </a:extLst>
        </xdr:cNvPr>
        <xdr:cNvSpPr/>
      </xdr:nvSpPr>
      <xdr:spPr>
        <a:xfrm>
          <a:off x="0" y="3131252"/>
          <a:ext cx="2369344" cy="19976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17</xdr:row>
      <xdr:rowOff>38099</xdr:rowOff>
    </xdr:from>
    <xdr:to>
      <xdr:col>14</xdr:col>
      <xdr:colOff>673183</xdr:colOff>
      <xdr:row>29</xdr:row>
      <xdr:rowOff>38100</xdr:rowOff>
    </xdr:to>
    <xdr:sp macro="" textlink="">
      <xdr:nvSpPr>
        <xdr:cNvPr id="3" name="Rectángulo redondeado 2">
          <a:extLst>
            <a:ext uri="{FF2B5EF4-FFF2-40B4-BE49-F238E27FC236}">
              <a16:creationId xmlns:a16="http://schemas.microsoft.com/office/drawing/2014/main" xmlns="" id="{00000000-0008-0000-1000-000003000000}"/>
            </a:ext>
          </a:extLst>
        </xdr:cNvPr>
        <xdr:cNvSpPr/>
      </xdr:nvSpPr>
      <xdr:spPr>
        <a:xfrm>
          <a:off x="3306784" y="3086099"/>
          <a:ext cx="8034399" cy="205740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 sz="1800" kern="1200">
              <a:solidFill>
                <a:schemeClr val="lt1"/>
              </a:solidFill>
              <a:effectLst/>
              <a:latin typeface="+mn-lt"/>
              <a:ea typeface="+mn-ea"/>
              <a:cs typeface="+mn-cs"/>
            </a:rPr>
            <a:t>Como paso previo a la intervención, es necesaria la identificación de los canales de mamanteo articulados a los tipos de ecosistema a atender. Para ello, se recomienda formular estudios básicos que involucren la identificación de la geomorfología de la zona (tipo de suelos, pendientes), fuentes hídricas aledañas y la situación de los canales, según sus niveles de erosión.</a:t>
          </a:r>
          <a:endParaRPr lang="es-PE" sz="2000" kern="1200">
            <a:solidFill>
              <a:schemeClr val="lt1"/>
            </a:solidFill>
            <a:effectLst/>
            <a:latin typeface="+mn-lt"/>
            <a:ea typeface="+mn-ea"/>
            <a:cs typeface="+mn-cs"/>
          </a:endParaRPr>
        </a:p>
      </xdr:txBody>
    </xdr:sp>
    <xdr:clientData/>
  </xdr:twoCellAnchor>
  <xdr:twoCellAnchor>
    <xdr:from>
      <xdr:col>2</xdr:col>
      <xdr:colOff>742455</xdr:colOff>
      <xdr:row>2</xdr:row>
      <xdr:rowOff>19050</xdr:rowOff>
    </xdr:from>
    <xdr:to>
      <xdr:col>14</xdr:col>
      <xdr:colOff>725137</xdr:colOff>
      <xdr:row>15</xdr:row>
      <xdr:rowOff>57150</xdr:rowOff>
    </xdr:to>
    <xdr:sp macro="" textlink="">
      <xdr:nvSpPr>
        <xdr:cNvPr id="4" name="Rectángulo redondeado 3">
          <a:extLst>
            <a:ext uri="{FF2B5EF4-FFF2-40B4-BE49-F238E27FC236}">
              <a16:creationId xmlns:a16="http://schemas.microsoft.com/office/drawing/2014/main" xmlns="" id="{00000000-0008-0000-1000-000004000000}"/>
            </a:ext>
          </a:extLst>
        </xdr:cNvPr>
        <xdr:cNvSpPr/>
      </xdr:nvSpPr>
      <xdr:spPr>
        <a:xfrm>
          <a:off x="2266455" y="476250"/>
          <a:ext cx="9126682" cy="22860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El mamanteo es una técnica que consiste en derivar el agua de las quebradas a través de canales y verterlas en suelos con alta capacidad de infiltración. Esta práctica busca aumentar la infiltración del agua en el suelo, durante la época de lluvia; para que durante la época de sequía, el agua infiltrada resurja en los manantiales. Además, esta acción permite la recuperación de ecosistemas degradados por falta de agua, sean pajonales, bofedales, entre otros </a:t>
          </a:r>
          <a:r>
            <a:rPr lang="es-ES" sz="1800" kern="1200">
              <a:solidFill>
                <a:schemeClr val="lt1"/>
              </a:solidFill>
              <a:effectLst/>
              <a:latin typeface="+mn-lt"/>
              <a:ea typeface="+mn-ea"/>
              <a:cs typeface="+mn-cs"/>
            </a:rPr>
            <a:t>y apoya a la provisión el servicio ecosistémico de regulación hídrica.</a:t>
          </a:r>
          <a:endParaRPr lang="es-PE" sz="1800" kern="1200">
            <a:solidFill>
              <a:schemeClr val="lt1"/>
            </a:solidFill>
            <a:effectLst/>
            <a:latin typeface="+mn-lt"/>
            <a:ea typeface="+mn-ea"/>
            <a:cs typeface="+mn-cs"/>
          </a:endParaRPr>
        </a:p>
      </xdr:txBody>
    </xdr:sp>
    <xdr:clientData/>
  </xdr:twoCellAnchor>
  <xdr:twoCellAnchor>
    <xdr:from>
      <xdr:col>1</xdr:col>
      <xdr:colOff>658091</xdr:colOff>
      <xdr:row>33</xdr:row>
      <xdr:rowOff>86592</xdr:rowOff>
    </xdr:from>
    <xdr:to>
      <xdr:col>13</xdr:col>
      <xdr:colOff>640773</xdr:colOff>
      <xdr:row>46</xdr:row>
      <xdr:rowOff>76200</xdr:rowOff>
    </xdr:to>
    <xdr:sp macro="" textlink="">
      <xdr:nvSpPr>
        <xdr:cNvPr id="5" name="Rectángulo redondeado 4">
          <a:extLst>
            <a:ext uri="{FF2B5EF4-FFF2-40B4-BE49-F238E27FC236}">
              <a16:creationId xmlns:a16="http://schemas.microsoft.com/office/drawing/2014/main" xmlns="" id="{00000000-0008-0000-1000-000005000000}"/>
            </a:ext>
          </a:extLst>
        </xdr:cNvPr>
        <xdr:cNvSpPr/>
      </xdr:nvSpPr>
      <xdr:spPr>
        <a:xfrm>
          <a:off x="1420091" y="5992092"/>
          <a:ext cx="9126682" cy="22184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A partir de determinar la extensión de los canales de mamanteo, se sugiere realizar la limpieza o descolmatación de sedimentos y residuos que se encuentren en su recorrido. Para ello, se recomienda la coacción con los comuneros y el uso de palanas y carretillas o animales de carga para el transporte de estos desechos.</a:t>
          </a:r>
          <a:endParaRPr lang="es-PE" sz="3200" kern="1200">
            <a:solidFill>
              <a:schemeClr val="lt1"/>
            </a:solidFill>
            <a:effectLst/>
            <a:latin typeface="+mn-lt"/>
            <a:ea typeface="+mn-ea"/>
            <a:cs typeface="+mn-cs"/>
          </a:endParaRPr>
        </a:p>
      </xdr:txBody>
    </xdr:sp>
    <xdr:clientData/>
  </xdr:twoCellAnchor>
  <xdr:twoCellAnchor>
    <xdr:from>
      <xdr:col>1</xdr:col>
      <xdr:colOff>658091</xdr:colOff>
      <xdr:row>51</xdr:row>
      <xdr:rowOff>86592</xdr:rowOff>
    </xdr:from>
    <xdr:to>
      <xdr:col>13</xdr:col>
      <xdr:colOff>640773</xdr:colOff>
      <xdr:row>65</xdr:row>
      <xdr:rowOff>0</xdr:rowOff>
    </xdr:to>
    <xdr:sp macro="" textlink="">
      <xdr:nvSpPr>
        <xdr:cNvPr id="6" name="Rectángulo redondeado 5">
          <a:extLst>
            <a:ext uri="{FF2B5EF4-FFF2-40B4-BE49-F238E27FC236}">
              <a16:creationId xmlns:a16="http://schemas.microsoft.com/office/drawing/2014/main" xmlns="" id="{00000000-0008-0000-1000-000006000000}"/>
            </a:ext>
          </a:extLst>
        </xdr:cNvPr>
        <xdr:cNvSpPr/>
      </xdr:nvSpPr>
      <xdr:spPr>
        <a:xfrm>
          <a:off x="1420091" y="10364067"/>
          <a:ext cx="9126682" cy="21803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Se construcción una captación al inicio de cada canal de mamanteo con la finalidad de aumentar la cantidad de volumen que ingresa a los canales. Luego, impermeabilizar las primeras secciones de los canales, con la finalidad de asegurar que la mayor cantidad de agua que es conducida por el canal llegue a la zona de infiltración, lo que se significa mayor cantidad de agua infiltrada y mayor cantidad de agua en los manantiales.</a:t>
          </a:r>
          <a:endParaRPr lang="es-PE" sz="3200" kern="1200">
            <a:solidFill>
              <a:schemeClr val="lt1"/>
            </a:solidFill>
            <a:effectLst/>
            <a:latin typeface="+mn-lt"/>
            <a:ea typeface="+mn-ea"/>
            <a:cs typeface="+mn-cs"/>
          </a:endParaRPr>
        </a:p>
      </xdr:txBody>
    </xdr:sp>
    <xdr:clientData/>
  </xdr:twoCellAnchor>
  <xdr:twoCellAnchor>
    <xdr:from>
      <xdr:col>2</xdr:col>
      <xdr:colOff>0</xdr:colOff>
      <xdr:row>69</xdr:row>
      <xdr:rowOff>0</xdr:rowOff>
    </xdr:from>
    <xdr:to>
      <xdr:col>13</xdr:col>
      <xdr:colOff>744682</xdr:colOff>
      <xdr:row>92</xdr:row>
      <xdr:rowOff>38100</xdr:rowOff>
    </xdr:to>
    <xdr:sp macro="" textlink="">
      <xdr:nvSpPr>
        <xdr:cNvPr id="7" name="Rectángulo redondeado 6">
          <a:extLst>
            <a:ext uri="{FF2B5EF4-FFF2-40B4-BE49-F238E27FC236}">
              <a16:creationId xmlns:a16="http://schemas.microsoft.com/office/drawing/2014/main" xmlns="" id="{00000000-0008-0000-1000-000007000000}"/>
            </a:ext>
          </a:extLst>
        </xdr:cNvPr>
        <xdr:cNvSpPr/>
      </xdr:nvSpPr>
      <xdr:spPr>
        <a:xfrm>
          <a:off x="1524000" y="12306300"/>
          <a:ext cx="9126682" cy="39814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Se hace necesario proteger los canales de mamanteo, a partir de la instalación de cobertura vegetal en cabecera de cuenca. Con ello, se logra una disminución en la escorrentía y en la acumulación de sedimentos. Para realizar esta actividad, se recomienda: </a:t>
          </a:r>
        </a:p>
        <a:p>
          <a:r>
            <a:rPr lang="es-PE" sz="1800" kern="1200">
              <a:solidFill>
                <a:schemeClr val="lt1"/>
              </a:solidFill>
              <a:effectLst/>
              <a:latin typeface="+mn-lt"/>
              <a:ea typeface="+mn-ea"/>
              <a:cs typeface="+mn-cs"/>
            </a:rPr>
            <a:t> </a:t>
          </a:r>
        </a:p>
        <a:p>
          <a:pPr lvl="0"/>
          <a:r>
            <a:rPr lang="es-PE" sz="1800" u="sng" kern="1200">
              <a:solidFill>
                <a:schemeClr val="lt1"/>
              </a:solidFill>
              <a:effectLst/>
              <a:latin typeface="+mn-lt"/>
              <a:ea typeface="+mn-ea"/>
              <a:cs typeface="+mn-cs"/>
            </a:rPr>
            <a:t>Indumentaria a usar:</a:t>
          </a:r>
          <a:r>
            <a:rPr lang="es-PE" sz="1800" kern="1200">
              <a:solidFill>
                <a:schemeClr val="lt1"/>
              </a:solidFill>
              <a:effectLst/>
              <a:latin typeface="+mn-lt"/>
              <a:ea typeface="+mn-ea"/>
              <a:cs typeface="+mn-cs"/>
            </a:rPr>
            <a:t> Para la instalación de barreras vivas es necesario el trazo de curva a nivel, mediante el uso de instrumentos nivel en “A” (estacas, palana, machete, piocha, entre otras).</a:t>
          </a:r>
        </a:p>
        <a:p>
          <a:r>
            <a:rPr lang="es-PE" sz="1800" kern="1200">
              <a:solidFill>
                <a:schemeClr val="lt1"/>
              </a:solidFill>
              <a:effectLst/>
              <a:latin typeface="+mn-lt"/>
              <a:ea typeface="+mn-ea"/>
              <a:cs typeface="+mn-cs"/>
            </a:rPr>
            <a:t> </a:t>
          </a:r>
        </a:p>
        <a:p>
          <a:r>
            <a:rPr lang="es-PE" sz="1800" u="sng" kern="1200">
              <a:solidFill>
                <a:schemeClr val="lt1"/>
              </a:solidFill>
              <a:effectLst/>
              <a:latin typeface="+mn-lt"/>
              <a:ea typeface="+mn-ea"/>
              <a:cs typeface="+mn-cs"/>
            </a:rPr>
            <a:t>Tamaño:</a:t>
          </a:r>
          <a:r>
            <a:rPr lang="es-PE" sz="1800" kern="1200">
              <a:solidFill>
                <a:schemeClr val="lt1"/>
              </a:solidFill>
              <a:effectLst/>
              <a:latin typeface="+mn-lt"/>
              <a:ea typeface="+mn-ea"/>
              <a:cs typeface="+mn-cs"/>
            </a:rPr>
            <a:t> Las curvas de nivel debe trazarse y tener un distanciamiento entre curvas de 30 a 40 cm. Luego, se pica la tierra con una dimensión de 30 cm x 30 cm y se procede a sembrar el cultivo seleccionado.</a:t>
          </a:r>
          <a:endParaRPr lang="es-PE" sz="3200" kern="1200">
            <a:solidFill>
              <a:schemeClr val="lt1"/>
            </a:solidFill>
            <a:effectLst/>
            <a:latin typeface="+mn-lt"/>
            <a:ea typeface="+mn-ea"/>
            <a:cs typeface="+mn-cs"/>
          </a:endParaRPr>
        </a:p>
      </xdr:txBody>
    </xdr:sp>
    <xdr:clientData/>
  </xdr:twoCellAnchor>
  <xdr:twoCellAnchor editAs="oneCell">
    <xdr:from>
      <xdr:col>16</xdr:col>
      <xdr:colOff>381000</xdr:colOff>
      <xdr:row>3</xdr:row>
      <xdr:rowOff>95250</xdr:rowOff>
    </xdr:from>
    <xdr:to>
      <xdr:col>24</xdr:col>
      <xdr:colOff>304800</xdr:colOff>
      <xdr:row>29</xdr:row>
      <xdr:rowOff>127538</xdr:rowOff>
    </xdr:to>
    <xdr:pic>
      <xdr:nvPicPr>
        <xdr:cNvPr id="9" name="8 Imagen"/>
        <xdr:cNvPicPr>
          <a:picLocks noChangeAspect="1"/>
        </xdr:cNvPicPr>
      </xdr:nvPicPr>
      <xdr:blipFill>
        <a:blip xmlns:r="http://schemas.openxmlformats.org/officeDocument/2006/relationships" r:embed="rId1"/>
        <a:stretch>
          <a:fillRect/>
        </a:stretch>
      </xdr:blipFill>
      <xdr:spPr>
        <a:xfrm>
          <a:off x="12573000" y="1028700"/>
          <a:ext cx="6019800" cy="45090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34636</xdr:colOff>
      <xdr:row>1</xdr:row>
      <xdr:rowOff>69273</xdr:rowOff>
    </xdr:from>
    <xdr:to>
      <xdr:col>25</xdr:col>
      <xdr:colOff>363682</xdr:colOff>
      <xdr:row>52</xdr:row>
      <xdr:rowOff>121227</xdr:rowOff>
    </xdr:to>
    <xdr:sp macro="" textlink="">
      <xdr:nvSpPr>
        <xdr:cNvPr id="8" name="7 Rectángulo"/>
        <xdr:cNvSpPr/>
      </xdr:nvSpPr>
      <xdr:spPr>
        <a:xfrm>
          <a:off x="34636" y="432955"/>
          <a:ext cx="19379046" cy="8745681"/>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0</xdr:colOff>
      <xdr:row>16</xdr:row>
      <xdr:rowOff>159452</xdr:rowOff>
    </xdr:from>
    <xdr:to>
      <xdr:col>3</xdr:col>
      <xdr:colOff>83344</xdr:colOff>
      <xdr:row>28</xdr:row>
      <xdr:rowOff>99704</xdr:rowOff>
    </xdr:to>
    <xdr:sp macro="" textlink="">
      <xdr:nvSpPr>
        <xdr:cNvPr id="2" name="Flecha derecha 1">
          <a:extLst>
            <a:ext uri="{FF2B5EF4-FFF2-40B4-BE49-F238E27FC236}">
              <a16:creationId xmlns:a16="http://schemas.microsoft.com/office/drawing/2014/main" xmlns="" id="{00000000-0008-0000-1100-000002000000}"/>
            </a:ext>
          </a:extLst>
        </xdr:cNvPr>
        <xdr:cNvSpPr/>
      </xdr:nvSpPr>
      <xdr:spPr>
        <a:xfrm>
          <a:off x="0" y="2740727"/>
          <a:ext cx="2369344" cy="18833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16</xdr:row>
      <xdr:rowOff>41565</xdr:rowOff>
    </xdr:from>
    <xdr:to>
      <xdr:col>14</xdr:col>
      <xdr:colOff>673183</xdr:colOff>
      <xdr:row>34</xdr:row>
      <xdr:rowOff>51955</xdr:rowOff>
    </xdr:to>
    <xdr:sp macro="" textlink="">
      <xdr:nvSpPr>
        <xdr:cNvPr id="3" name="Rectángulo redondeado 2">
          <a:extLst>
            <a:ext uri="{FF2B5EF4-FFF2-40B4-BE49-F238E27FC236}">
              <a16:creationId xmlns:a16="http://schemas.microsoft.com/office/drawing/2014/main" xmlns="" id="{00000000-0008-0000-1100-000003000000}"/>
            </a:ext>
          </a:extLst>
        </xdr:cNvPr>
        <xdr:cNvSpPr/>
      </xdr:nvSpPr>
      <xdr:spPr>
        <a:xfrm>
          <a:off x="3306784" y="2708565"/>
          <a:ext cx="8034399" cy="281593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b="1" kern="1200">
              <a:solidFill>
                <a:schemeClr val="lt1"/>
              </a:solidFill>
              <a:effectLst/>
              <a:latin typeface="+mn-lt"/>
              <a:ea typeface="+mn-ea"/>
              <a:cs typeface="+mn-cs"/>
            </a:rPr>
            <a:t>Localización </a:t>
          </a:r>
          <a:endParaRPr lang="es-PE" sz="2000" kern="1200">
            <a:solidFill>
              <a:schemeClr val="lt1"/>
            </a:solidFill>
            <a:effectLst/>
            <a:latin typeface="+mn-lt"/>
            <a:ea typeface="+mn-ea"/>
            <a:cs typeface="+mn-cs"/>
          </a:endParaRPr>
        </a:p>
        <a:p>
          <a:r>
            <a:rPr lang="es-PE" sz="1800" b="1"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Zonas de secano ya sea para pastos o plantaciones permanentes.</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Terrenos con pendientes de 10 a 40%, en forma de talud. </a:t>
          </a:r>
          <a:endParaRPr lang="es-PE" sz="2000" kern="1200">
            <a:solidFill>
              <a:schemeClr val="lt1"/>
            </a:solidFill>
            <a:effectLst/>
            <a:latin typeface="+mn-lt"/>
            <a:ea typeface="+mn-ea"/>
            <a:cs typeface="+mn-cs"/>
          </a:endParaRPr>
        </a:p>
        <a:p>
          <a:pPr lvl="2"/>
          <a:r>
            <a:rPr lang="es-ES_tradnl" sz="1800" kern="1200">
              <a:solidFill>
                <a:schemeClr val="lt1"/>
              </a:solidFill>
              <a:effectLst/>
              <a:latin typeface="+mn-lt"/>
              <a:ea typeface="+mn-ea"/>
              <a:cs typeface="+mn-cs"/>
            </a:rPr>
            <a:t>Como se puede ver en el cuadro Nº 7, el distanciamiento entre zanjas depende de la inclinación del terreno y de las condiciones del ecosistema en términos de extensión de cobertura vegetal.</a:t>
          </a:r>
          <a:endParaRPr lang="es-PE" sz="2000" kern="1200">
            <a:solidFill>
              <a:schemeClr val="lt1"/>
            </a:solidFill>
            <a:effectLst/>
            <a:latin typeface="+mn-lt"/>
            <a:ea typeface="+mn-ea"/>
            <a:cs typeface="+mn-cs"/>
          </a:endParaRPr>
        </a:p>
        <a:p>
          <a:pPr marL="457200" lvl="1" indent="0" algn="l" defTabSz="914400" rtl="0" eaLnBrk="1" latinLnBrk="0" hangingPunct="1"/>
          <a:r>
            <a:rPr lang="es-ES_tradnl" sz="1800" kern="1200">
              <a:solidFill>
                <a:schemeClr val="lt1"/>
              </a:solidFill>
              <a:effectLst/>
              <a:latin typeface="+mn-lt"/>
              <a:ea typeface="+mn-ea"/>
              <a:cs typeface="+mn-cs"/>
            </a:rPr>
            <a:t>- Terrenos con textura franca que dejen in­filtrar fácilmente el agua. No es apto para terrenos con texturas sueltas, que puedan derrumbarse.</a:t>
          </a:r>
          <a:endParaRPr lang="es-PE" sz="1800" kern="1200">
            <a:solidFill>
              <a:schemeClr val="lt1"/>
            </a:solidFill>
            <a:effectLst/>
            <a:latin typeface="+mn-lt"/>
            <a:ea typeface="+mn-ea"/>
            <a:cs typeface="+mn-cs"/>
          </a:endParaRPr>
        </a:p>
      </xdr:txBody>
    </xdr:sp>
    <xdr:clientData/>
  </xdr:twoCellAnchor>
  <xdr:twoCellAnchor>
    <xdr:from>
      <xdr:col>2</xdr:col>
      <xdr:colOff>742455</xdr:colOff>
      <xdr:row>2</xdr:row>
      <xdr:rowOff>34636</xdr:rowOff>
    </xdr:from>
    <xdr:to>
      <xdr:col>14</xdr:col>
      <xdr:colOff>725137</xdr:colOff>
      <xdr:row>14</xdr:row>
      <xdr:rowOff>19050</xdr:rowOff>
    </xdr:to>
    <xdr:sp macro="" textlink="">
      <xdr:nvSpPr>
        <xdr:cNvPr id="4" name="Rectángulo redondeado 3">
          <a:extLst>
            <a:ext uri="{FF2B5EF4-FFF2-40B4-BE49-F238E27FC236}">
              <a16:creationId xmlns:a16="http://schemas.microsoft.com/office/drawing/2014/main" xmlns="" id="{00000000-0008-0000-1100-000004000000}"/>
            </a:ext>
          </a:extLst>
        </xdr:cNvPr>
        <xdr:cNvSpPr/>
      </xdr:nvSpPr>
      <xdr:spPr>
        <a:xfrm>
          <a:off x="2266455" y="502227"/>
          <a:ext cx="9126682" cy="187209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zanjas de infiltración son pequeños canales de forma rectangular, cuya finalidad es retener el agua de escorrentía, que proviene de las partes altas del terreno, para que rompa la velocidad del agua, de tal manera que se capte y acumule en la zanja, para que sirva de reserva a los árboles y cultivos. </a:t>
          </a:r>
          <a:r>
            <a:rPr lang="es-ES" sz="1800" kern="1200">
              <a:solidFill>
                <a:schemeClr val="lt1"/>
              </a:solidFill>
              <a:effectLst/>
              <a:latin typeface="+mn-lt"/>
              <a:ea typeface="+mn-ea"/>
              <a:cs typeface="+mn-cs"/>
            </a:rPr>
            <a:t>El incremento de la disponibilidad de agua está destinado para la recuperación del ecosistema y de apoyo a la provisión el servicio ecosistémico de regulación hídrica.</a:t>
          </a:r>
          <a:endParaRPr lang="es-PE" sz="1800" kern="1200">
            <a:solidFill>
              <a:schemeClr val="lt1"/>
            </a:solidFill>
            <a:effectLst/>
            <a:latin typeface="+mn-lt"/>
            <a:ea typeface="+mn-ea"/>
            <a:cs typeface="+mn-cs"/>
          </a:endParaRPr>
        </a:p>
      </xdr:txBody>
    </xdr:sp>
    <xdr:clientData/>
  </xdr:twoCellAnchor>
  <xdr:twoCellAnchor>
    <xdr:from>
      <xdr:col>1</xdr:col>
      <xdr:colOff>658091</xdr:colOff>
      <xdr:row>57</xdr:row>
      <xdr:rowOff>86592</xdr:rowOff>
    </xdr:from>
    <xdr:to>
      <xdr:col>13</xdr:col>
      <xdr:colOff>640773</xdr:colOff>
      <xdr:row>76</xdr:row>
      <xdr:rowOff>34636</xdr:rowOff>
    </xdr:to>
    <xdr:sp macro="" textlink="">
      <xdr:nvSpPr>
        <xdr:cNvPr id="5" name="Rectángulo redondeado 4">
          <a:extLst>
            <a:ext uri="{FF2B5EF4-FFF2-40B4-BE49-F238E27FC236}">
              <a16:creationId xmlns:a16="http://schemas.microsoft.com/office/drawing/2014/main" xmlns="" id="{00000000-0008-0000-1100-000005000000}"/>
            </a:ext>
          </a:extLst>
        </xdr:cNvPr>
        <xdr:cNvSpPr/>
      </xdr:nvSpPr>
      <xdr:spPr>
        <a:xfrm>
          <a:off x="1420091" y="9992592"/>
          <a:ext cx="9126682" cy="290945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 Se trazan las líneas a nivel (guía para excavar las zanjas) con ayuda del nivel “A” o nivel de </a:t>
          </a:r>
        </a:p>
        <a:p>
          <a:pPr lvl="0"/>
          <a:r>
            <a:rPr lang="es-PE" sz="1800" kern="1200">
              <a:solidFill>
                <a:schemeClr val="lt1"/>
              </a:solidFill>
              <a:effectLst/>
              <a:latin typeface="+mn-lt"/>
              <a:ea typeface="+mn-ea"/>
              <a:cs typeface="+mn-cs"/>
            </a:rPr>
            <a:t>caballete, empezando siempre de la parte más alta de la ladera.</a:t>
          </a:r>
        </a:p>
        <a:p>
          <a:pPr lvl="0"/>
          <a:endParaRPr lang="es-PE" sz="1800" kern="1200">
            <a:solidFill>
              <a:schemeClr val="lt1"/>
            </a:solidFill>
            <a:effectLst/>
            <a:latin typeface="+mn-lt"/>
            <a:ea typeface="+mn-ea"/>
            <a:cs typeface="+mn-cs"/>
          </a:endParaRPr>
        </a:p>
        <a:p>
          <a:pPr lvl="0"/>
          <a:r>
            <a:rPr lang="es-PE" sz="1800" kern="1200">
              <a:solidFill>
                <a:schemeClr val="lt1"/>
              </a:solidFill>
              <a:effectLst/>
              <a:latin typeface="+mn-lt"/>
              <a:ea typeface="+mn-ea"/>
              <a:cs typeface="+mn-cs"/>
            </a:rPr>
            <a:t>- Se demarcan las líneas con ayuda de estacas o el pico, cavando un surco super­ficial que marque bien cada curva.</a:t>
          </a:r>
        </a:p>
        <a:p>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Se trasplanta pasto o cabuya a ambos lados de la zanja para protegerla.</a:t>
          </a:r>
          <a:endParaRPr lang="es-PE" sz="3200" kern="1200">
            <a:solidFill>
              <a:schemeClr val="lt1"/>
            </a:solidFill>
            <a:effectLst/>
            <a:latin typeface="+mn-lt"/>
            <a:ea typeface="+mn-ea"/>
            <a:cs typeface="+mn-cs"/>
          </a:endParaRPr>
        </a:p>
      </xdr:txBody>
    </xdr:sp>
    <xdr:clientData/>
  </xdr:twoCellAnchor>
  <xdr:twoCellAnchor>
    <xdr:from>
      <xdr:col>1</xdr:col>
      <xdr:colOff>658091</xdr:colOff>
      <xdr:row>81</xdr:row>
      <xdr:rowOff>86593</xdr:rowOff>
    </xdr:from>
    <xdr:to>
      <xdr:col>13</xdr:col>
      <xdr:colOff>640773</xdr:colOff>
      <xdr:row>90</xdr:row>
      <xdr:rowOff>138547</xdr:rowOff>
    </xdr:to>
    <xdr:sp macro="" textlink="">
      <xdr:nvSpPr>
        <xdr:cNvPr id="6" name="Rectángulo redondeado 5">
          <a:extLst>
            <a:ext uri="{FF2B5EF4-FFF2-40B4-BE49-F238E27FC236}">
              <a16:creationId xmlns:a16="http://schemas.microsoft.com/office/drawing/2014/main" xmlns="" id="{00000000-0008-0000-1100-000006000000}"/>
            </a:ext>
          </a:extLst>
        </xdr:cNvPr>
        <xdr:cNvSpPr/>
      </xdr:nvSpPr>
      <xdr:spPr>
        <a:xfrm>
          <a:off x="1420091" y="13871866"/>
          <a:ext cx="9126682" cy="145472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Se excava la zanja propiamente dicha, teniendo en cuenta las dimensiones indicadas (ancho de la base: 40 cm, altura o profundidad: 40 cm).</a:t>
          </a:r>
          <a:endParaRPr lang="es-PE" sz="3200" kern="1200">
            <a:solidFill>
              <a:schemeClr val="lt1"/>
            </a:solidFill>
            <a:effectLst/>
            <a:latin typeface="+mn-lt"/>
            <a:ea typeface="+mn-ea"/>
            <a:cs typeface="+mn-cs"/>
          </a:endParaRPr>
        </a:p>
      </xdr:txBody>
    </xdr:sp>
    <xdr:clientData/>
  </xdr:twoCellAnchor>
  <xdr:twoCellAnchor>
    <xdr:from>
      <xdr:col>2</xdr:col>
      <xdr:colOff>0</xdr:colOff>
      <xdr:row>95</xdr:row>
      <xdr:rowOff>0</xdr:rowOff>
    </xdr:from>
    <xdr:to>
      <xdr:col>13</xdr:col>
      <xdr:colOff>744682</xdr:colOff>
      <xdr:row>117</xdr:row>
      <xdr:rowOff>34636</xdr:rowOff>
    </xdr:to>
    <xdr:sp macro="" textlink="">
      <xdr:nvSpPr>
        <xdr:cNvPr id="7" name="Rectángulo redondeado 6">
          <a:extLst>
            <a:ext uri="{FF2B5EF4-FFF2-40B4-BE49-F238E27FC236}">
              <a16:creationId xmlns:a16="http://schemas.microsoft.com/office/drawing/2014/main" xmlns="" id="{00000000-0008-0000-1100-000007000000}"/>
            </a:ext>
          </a:extLst>
        </xdr:cNvPr>
        <xdr:cNvSpPr/>
      </xdr:nvSpPr>
      <xdr:spPr>
        <a:xfrm>
          <a:off x="1524000" y="16105909"/>
          <a:ext cx="9126682" cy="346363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Una vez excavada la zanja con las medidas ya indicadas se procede a nivelación cuidadosa de la base o fondo de la zanja con ayuda del nivel en “A”. Todo el material extraído de la excavación de la zanja se coloca en su borde inferior, apisonando capa por capa, formando un bordo o camellón. </a:t>
          </a:r>
          <a:endParaRPr lang="es-PE" sz="2000" kern="1200">
            <a:solidFill>
              <a:schemeClr val="lt1"/>
            </a:solidFill>
            <a:effectLst/>
            <a:latin typeface="+mn-lt"/>
            <a:ea typeface="+mn-ea"/>
            <a:cs typeface="+mn-cs"/>
          </a:endParaRPr>
        </a:p>
        <a:p>
          <a:r>
            <a:rPr lang="es-PE" sz="1800" b="1"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Recomendaciones generales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Las zanjas no deben ser mayor a 200 m de largo.</a:t>
          </a:r>
        </a:p>
        <a:p>
          <a:pPr lvl="1"/>
          <a:r>
            <a:rPr lang="es-PE" sz="1800" kern="1200">
              <a:solidFill>
                <a:schemeClr val="lt1"/>
              </a:solidFill>
              <a:effectLst/>
              <a:latin typeface="+mn-lt"/>
              <a:ea typeface="+mn-ea"/>
              <a:cs typeface="+mn-cs"/>
            </a:rPr>
            <a:t>- Construir de diques o tabiques cada cierto trecho. De esta manera, la zanja queda dividida en secciones que regulan el almacenamiento de agua para las diferentes partes de la plantación. Sirve en terrenos de alta inclinación.</a:t>
          </a:r>
          <a:endParaRPr lang="es-PE" sz="4800" kern="1200">
            <a:solidFill>
              <a:schemeClr val="lt1"/>
            </a:solidFill>
            <a:effectLst/>
            <a:latin typeface="+mn-lt"/>
            <a:ea typeface="+mn-ea"/>
            <a:cs typeface="+mn-cs"/>
          </a:endParaRPr>
        </a:p>
      </xdr:txBody>
    </xdr:sp>
    <xdr:clientData/>
  </xdr:twoCellAnchor>
  <xdr:twoCellAnchor editAs="oneCell">
    <xdr:from>
      <xdr:col>15</xdr:col>
      <xdr:colOff>432954</xdr:colOff>
      <xdr:row>9</xdr:row>
      <xdr:rowOff>34637</xdr:rowOff>
    </xdr:from>
    <xdr:to>
      <xdr:col>25</xdr:col>
      <xdr:colOff>7032</xdr:colOff>
      <xdr:row>32</xdr:row>
      <xdr:rowOff>103909</xdr:rowOff>
    </xdr:to>
    <xdr:pic>
      <xdr:nvPicPr>
        <xdr:cNvPr id="9" name="8 Imagen"/>
        <xdr:cNvPicPr>
          <a:picLocks noChangeAspect="1"/>
        </xdr:cNvPicPr>
      </xdr:nvPicPr>
      <xdr:blipFill>
        <a:blip xmlns:r="http://schemas.openxmlformats.org/officeDocument/2006/relationships" r:embed="rId1"/>
        <a:stretch>
          <a:fillRect/>
        </a:stretch>
      </xdr:blipFill>
      <xdr:spPr>
        <a:xfrm>
          <a:off x="11862954" y="1679864"/>
          <a:ext cx="7194078" cy="3654136"/>
        </a:xfrm>
        <a:prstGeom prst="rect">
          <a:avLst/>
        </a:prstGeom>
      </xdr:spPr>
    </xdr:pic>
    <xdr:clientData/>
  </xdr:twoCellAnchor>
  <xdr:twoCellAnchor editAs="oneCell">
    <xdr:from>
      <xdr:col>15</xdr:col>
      <xdr:colOff>536861</xdr:colOff>
      <xdr:row>35</xdr:row>
      <xdr:rowOff>34635</xdr:rowOff>
    </xdr:from>
    <xdr:to>
      <xdr:col>24</xdr:col>
      <xdr:colOff>519544</xdr:colOff>
      <xdr:row>52</xdr:row>
      <xdr:rowOff>73737</xdr:rowOff>
    </xdr:to>
    <xdr:pic>
      <xdr:nvPicPr>
        <xdr:cNvPr id="10" name="9 Imagen"/>
        <xdr:cNvPicPr>
          <a:picLocks noChangeAspect="1"/>
        </xdr:cNvPicPr>
      </xdr:nvPicPr>
      <xdr:blipFill>
        <a:blip xmlns:r="http://schemas.openxmlformats.org/officeDocument/2006/relationships" r:embed="rId2"/>
        <a:stretch>
          <a:fillRect/>
        </a:stretch>
      </xdr:blipFill>
      <xdr:spPr>
        <a:xfrm>
          <a:off x="11966861" y="5732317"/>
          <a:ext cx="6840683" cy="33988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1</xdr:row>
      <xdr:rowOff>95250</xdr:rowOff>
    </xdr:from>
    <xdr:to>
      <xdr:col>25</xdr:col>
      <xdr:colOff>266700</xdr:colOff>
      <xdr:row>37</xdr:row>
      <xdr:rowOff>76200</xdr:rowOff>
    </xdr:to>
    <xdr:sp macro="" textlink="">
      <xdr:nvSpPr>
        <xdr:cNvPr id="6" name="5 Rectángulo"/>
        <xdr:cNvSpPr/>
      </xdr:nvSpPr>
      <xdr:spPr>
        <a:xfrm>
          <a:off x="76200" y="628650"/>
          <a:ext cx="19240500" cy="628650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1</xdr:col>
      <xdr:colOff>367393</xdr:colOff>
      <xdr:row>1</xdr:row>
      <xdr:rowOff>258536</xdr:rowOff>
    </xdr:from>
    <xdr:to>
      <xdr:col>14</xdr:col>
      <xdr:colOff>296636</xdr:colOff>
      <xdr:row>13</xdr:row>
      <xdr:rowOff>152400</xdr:rowOff>
    </xdr:to>
    <xdr:sp macro="" textlink="">
      <xdr:nvSpPr>
        <xdr:cNvPr id="2" name="Rectángulo redondeado 1">
          <a:extLst>
            <a:ext uri="{FF2B5EF4-FFF2-40B4-BE49-F238E27FC236}">
              <a16:creationId xmlns:a16="http://schemas.microsoft.com/office/drawing/2014/main" xmlns="" id="{00000000-0008-0000-1200-000002000000}"/>
            </a:ext>
          </a:extLst>
        </xdr:cNvPr>
        <xdr:cNvSpPr/>
      </xdr:nvSpPr>
      <xdr:spPr>
        <a:xfrm>
          <a:off x="1129393" y="563336"/>
          <a:ext cx="9835243" cy="208461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Las qochas son pequeños depósitos de agua, que retienen y represan el agua de lluvia. A través de una lenta infiltración permiten recargar permanentemente las aguas subterráneas, manteniendo las manantes aguas abajo. </a:t>
          </a:r>
          <a:r>
            <a:rPr lang="es-ES" sz="1800" kern="1200">
              <a:solidFill>
                <a:schemeClr val="lt1"/>
              </a:solidFill>
              <a:effectLst/>
              <a:latin typeface="+mn-lt"/>
              <a:ea typeface="+mn-ea"/>
              <a:cs typeface="+mn-cs"/>
            </a:rPr>
            <a:t>El incremento de la disponibilidad de agua está destinado para la recuperación del ecosistema y de apoyo a la provisión el servicio ecosistémico de regulación hídrica.</a:t>
          </a:r>
          <a:endParaRPr lang="es-PE" sz="1800" kern="1200">
            <a:solidFill>
              <a:schemeClr val="lt1"/>
            </a:solidFill>
            <a:effectLst/>
            <a:latin typeface="+mn-lt"/>
            <a:ea typeface="+mn-ea"/>
            <a:cs typeface="+mn-cs"/>
          </a:endParaRPr>
        </a:p>
      </xdr:txBody>
    </xdr:sp>
    <xdr:clientData/>
  </xdr:twoCellAnchor>
  <xdr:twoCellAnchor>
    <xdr:from>
      <xdr:col>0</xdr:col>
      <xdr:colOff>38100</xdr:colOff>
      <xdr:row>19</xdr:row>
      <xdr:rowOff>140402</xdr:rowOff>
    </xdr:from>
    <xdr:to>
      <xdr:col>3</xdr:col>
      <xdr:colOff>121444</xdr:colOff>
      <xdr:row>31</xdr:row>
      <xdr:rowOff>80654</xdr:rowOff>
    </xdr:to>
    <xdr:sp macro="" textlink="">
      <xdr:nvSpPr>
        <xdr:cNvPr id="3" name="Flecha derecha 2">
          <a:extLst>
            <a:ext uri="{FF2B5EF4-FFF2-40B4-BE49-F238E27FC236}">
              <a16:creationId xmlns:a16="http://schemas.microsoft.com/office/drawing/2014/main" xmlns="" id="{00000000-0008-0000-1200-000003000000}"/>
            </a:ext>
          </a:extLst>
        </xdr:cNvPr>
        <xdr:cNvSpPr/>
      </xdr:nvSpPr>
      <xdr:spPr>
        <a:xfrm>
          <a:off x="38100" y="3664652"/>
          <a:ext cx="2369344" cy="19976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15</xdr:row>
      <xdr:rowOff>114300</xdr:rowOff>
    </xdr:from>
    <xdr:to>
      <xdr:col>14</xdr:col>
      <xdr:colOff>673183</xdr:colOff>
      <xdr:row>35</xdr:row>
      <xdr:rowOff>95250</xdr:rowOff>
    </xdr:to>
    <xdr:sp macro="" textlink="">
      <xdr:nvSpPr>
        <xdr:cNvPr id="4" name="Rectángulo redondeado 3">
          <a:extLst>
            <a:ext uri="{FF2B5EF4-FFF2-40B4-BE49-F238E27FC236}">
              <a16:creationId xmlns:a16="http://schemas.microsoft.com/office/drawing/2014/main" xmlns="" id="{00000000-0008-0000-1200-000004000000}"/>
            </a:ext>
          </a:extLst>
        </xdr:cNvPr>
        <xdr:cNvSpPr/>
      </xdr:nvSpPr>
      <xdr:spPr>
        <a:xfrm>
          <a:off x="3306784" y="2952750"/>
          <a:ext cx="8034399" cy="34099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b="1" kern="1200">
              <a:solidFill>
                <a:schemeClr val="lt1"/>
              </a:solidFill>
              <a:effectLst/>
              <a:latin typeface="+mn-lt"/>
              <a:ea typeface="+mn-ea"/>
              <a:cs typeface="+mn-cs"/>
            </a:rPr>
            <a:t>Localización </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Su localización se da generalmente en las cabeceras de cuenca (sobre una quebrada, río o arroyo), para retener y represar el agua de lluvia. </a:t>
          </a:r>
        </a:p>
        <a:p>
          <a:r>
            <a:rPr lang="es-PE" sz="1800" kern="1200">
              <a:solidFill>
                <a:schemeClr val="lt1"/>
              </a:solidFill>
              <a:effectLst/>
              <a:latin typeface="+mn-lt"/>
              <a:ea typeface="+mn-ea"/>
              <a:cs typeface="+mn-cs"/>
            </a:rPr>
            <a:t> </a:t>
          </a:r>
        </a:p>
        <a:p>
          <a:pPr lvl="0"/>
          <a:r>
            <a:rPr lang="es-PE" sz="1800" b="1" kern="1200">
              <a:solidFill>
                <a:schemeClr val="lt1"/>
              </a:solidFill>
              <a:effectLst/>
              <a:latin typeface="+mn-lt"/>
              <a:ea typeface="+mn-ea"/>
              <a:cs typeface="+mn-cs"/>
            </a:rPr>
            <a:t>Análisis del ecosistema</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Se debe considerar información topográfica pertinente que descomponga los principales componentes del suelo y su nivel de infiltración de agua, así como su nivel de pendiente.</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40</xdr:row>
      <xdr:rowOff>86592</xdr:rowOff>
    </xdr:from>
    <xdr:to>
      <xdr:col>13</xdr:col>
      <xdr:colOff>640773</xdr:colOff>
      <xdr:row>99</xdr:row>
      <xdr:rowOff>57150</xdr:rowOff>
    </xdr:to>
    <xdr:sp macro="" textlink="">
      <xdr:nvSpPr>
        <xdr:cNvPr id="5" name="Rectángulo redondeado 4">
          <a:extLst>
            <a:ext uri="{FF2B5EF4-FFF2-40B4-BE49-F238E27FC236}">
              <a16:creationId xmlns:a16="http://schemas.microsoft.com/office/drawing/2014/main" xmlns="" id="{00000000-0008-0000-1200-000005000000}"/>
            </a:ext>
          </a:extLst>
        </xdr:cNvPr>
        <xdr:cNvSpPr/>
      </xdr:nvSpPr>
      <xdr:spPr>
        <a:xfrm>
          <a:off x="1420091" y="7325592"/>
          <a:ext cx="9126682" cy="1008610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Para garantizar de manera natural la reconstrucción o reposición natural del sistema de qochas, se recomienda la construcción de diques por qocha, a partir de la remoción de tierra compactada que permita contener parte del agua como excedente en el periodo de lluvias.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Dimensiones de diques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Las dimensiones del dique estarán en función de la altura del espejo de agua y de la pendiente del terreno. Se recomienda construir diques de 1,00 m. de altura en promedio, con un ancho en la corona de 0.50 m y una base de 2.50 m. El ancho de la base del dique está en función de la altura del dique, del material a utilizar y del talud que se le dará a las paredes del muro. Para diques mayores de 1,50 m. de altura se requiere realizar estudios especializados.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Proceso de construcción</a:t>
          </a:r>
          <a:endParaRPr lang="es-PE" sz="2000" kern="1200">
            <a:solidFill>
              <a:schemeClr val="lt1"/>
            </a:solidFill>
            <a:effectLst/>
            <a:latin typeface="+mn-lt"/>
            <a:ea typeface="+mn-ea"/>
            <a:cs typeface="+mn-cs"/>
          </a:endParaRPr>
        </a:p>
        <a:p>
          <a:r>
            <a:rPr lang="es-PE" sz="1800" b="1"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Colocar una primera capa con piedras grandes en la base y en las caras externa e interna del dique. Rellenar la parte central con piedras más pequeñas y compactarla con arcilla o arena.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Colocar la segunda capa con piedras grandes en ambas caras y rellenar la parte central del dique con piedras pequeñas y tierra arcillosa, compactando para impermeabilizar y evitar la pérdida de agua por filtración. Repetir este paso hasta llegar a la altura final del dique.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Cubrir con piedras planas la cara interna del dique, para evitar la erosión y disminuir la infiltración.</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Echar tierra negra y estiércol en la cara externa y superior del dique, para garantizar el prendimiento de los pastos de las champas.</a:t>
          </a:r>
        </a:p>
        <a:p>
          <a:pPr lvl="1"/>
          <a:r>
            <a:rPr lang="es-ES_tradnl" sz="1800" kern="1200">
              <a:solidFill>
                <a:schemeClr val="lt1"/>
              </a:solidFill>
              <a:effectLst/>
              <a:latin typeface="+mn-lt"/>
              <a:ea typeface="+mn-ea"/>
              <a:cs typeface="+mn-cs"/>
            </a:rPr>
            <a:t>- Colocar champas con pastos vivos, en la cara externa y superior del dique. Esto le dará mayor solidez y evitará la erosión por las lluvias y el viento. </a:t>
          </a:r>
          <a:endParaRPr lang="es-PE" sz="4800" kern="1200">
            <a:solidFill>
              <a:schemeClr val="lt1"/>
            </a:solidFill>
            <a:effectLst/>
            <a:latin typeface="+mn-lt"/>
            <a:ea typeface="+mn-ea"/>
            <a:cs typeface="+mn-cs"/>
          </a:endParaRPr>
        </a:p>
      </xdr:txBody>
    </xdr:sp>
    <xdr:clientData/>
  </xdr:twoCellAnchor>
  <xdr:twoCellAnchor editAs="oneCell">
    <xdr:from>
      <xdr:col>15</xdr:col>
      <xdr:colOff>361950</xdr:colOff>
      <xdr:row>4</xdr:row>
      <xdr:rowOff>114300</xdr:rowOff>
    </xdr:from>
    <xdr:to>
      <xdr:col>24</xdr:col>
      <xdr:colOff>521509</xdr:colOff>
      <xdr:row>29</xdr:row>
      <xdr:rowOff>0</xdr:rowOff>
    </xdr:to>
    <xdr:pic>
      <xdr:nvPicPr>
        <xdr:cNvPr id="7" name="6 Imagen"/>
        <xdr:cNvPicPr>
          <a:picLocks noChangeAspect="1"/>
        </xdr:cNvPicPr>
      </xdr:nvPicPr>
      <xdr:blipFill>
        <a:blip xmlns:r="http://schemas.openxmlformats.org/officeDocument/2006/relationships" r:embed="rId1"/>
        <a:stretch>
          <a:fillRect/>
        </a:stretch>
      </xdr:blipFill>
      <xdr:spPr>
        <a:xfrm>
          <a:off x="11791950" y="1295400"/>
          <a:ext cx="7017559" cy="41719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1</xdr:row>
      <xdr:rowOff>114300</xdr:rowOff>
    </xdr:from>
    <xdr:to>
      <xdr:col>24</xdr:col>
      <xdr:colOff>419100</xdr:colOff>
      <xdr:row>30</xdr:row>
      <xdr:rowOff>114300</xdr:rowOff>
    </xdr:to>
    <xdr:sp macro="" textlink="">
      <xdr:nvSpPr>
        <xdr:cNvPr id="2" name="1 Rectángulo"/>
        <xdr:cNvSpPr/>
      </xdr:nvSpPr>
      <xdr:spPr>
        <a:xfrm>
          <a:off x="57150" y="704850"/>
          <a:ext cx="18649950" cy="512445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0</xdr:colOff>
      <xdr:row>16</xdr:row>
      <xdr:rowOff>159452</xdr:rowOff>
    </xdr:from>
    <xdr:to>
      <xdr:col>3</xdr:col>
      <xdr:colOff>83344</xdr:colOff>
      <xdr:row>28</xdr:row>
      <xdr:rowOff>99704</xdr:rowOff>
    </xdr:to>
    <xdr:sp macro="" textlink="">
      <xdr:nvSpPr>
        <xdr:cNvPr id="3" name="Flecha derecha 2">
          <a:extLst>
            <a:ext uri="{FF2B5EF4-FFF2-40B4-BE49-F238E27FC236}">
              <a16:creationId xmlns:a16="http://schemas.microsoft.com/office/drawing/2014/main" xmlns="" id="{00000000-0008-0000-1300-000003000000}"/>
            </a:ext>
          </a:extLst>
        </xdr:cNvPr>
        <xdr:cNvSpPr/>
      </xdr:nvSpPr>
      <xdr:spPr>
        <a:xfrm>
          <a:off x="0" y="2740727"/>
          <a:ext cx="2369344" cy="18833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16</xdr:row>
      <xdr:rowOff>41565</xdr:rowOff>
    </xdr:from>
    <xdr:to>
      <xdr:col>14</xdr:col>
      <xdr:colOff>673183</xdr:colOff>
      <xdr:row>29</xdr:row>
      <xdr:rowOff>38101</xdr:rowOff>
    </xdr:to>
    <xdr:sp macro="" textlink="">
      <xdr:nvSpPr>
        <xdr:cNvPr id="4" name="Rectángulo redondeado 3">
          <a:extLst>
            <a:ext uri="{FF2B5EF4-FFF2-40B4-BE49-F238E27FC236}">
              <a16:creationId xmlns:a16="http://schemas.microsoft.com/office/drawing/2014/main" xmlns="" id="{00000000-0008-0000-1300-000004000000}"/>
            </a:ext>
          </a:extLst>
        </xdr:cNvPr>
        <xdr:cNvSpPr/>
      </xdr:nvSpPr>
      <xdr:spPr>
        <a:xfrm>
          <a:off x="3306784" y="2622840"/>
          <a:ext cx="8034399" cy="210156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Los métodos más usados para efectuar el control de cárcavas varían de acuerdo con el número, localización, tamaño y pendiente de las cárcavas, así como de la superficie, topografía, cubierta vegetal existente, condiciones de drenaje y tipo de suelo predominante en la cuenca de captación. Esto permitirá definir si se van recuperar solo las cárcavas continuas en sistema bien definido de drenaje o también cárcavas aisladas.</a:t>
          </a:r>
          <a:endParaRPr lang="es-PE" sz="2000" kern="1200">
            <a:solidFill>
              <a:schemeClr val="lt1"/>
            </a:solidFill>
            <a:effectLst/>
            <a:latin typeface="+mn-lt"/>
            <a:ea typeface="+mn-ea"/>
            <a:cs typeface="+mn-cs"/>
          </a:endParaRPr>
        </a:p>
      </xdr:txBody>
    </xdr:sp>
    <xdr:clientData/>
  </xdr:twoCellAnchor>
  <xdr:twoCellAnchor>
    <xdr:from>
      <xdr:col>2</xdr:col>
      <xdr:colOff>742455</xdr:colOff>
      <xdr:row>3</xdr:row>
      <xdr:rowOff>114300</xdr:rowOff>
    </xdr:from>
    <xdr:to>
      <xdr:col>14</xdr:col>
      <xdr:colOff>725137</xdr:colOff>
      <xdr:row>14</xdr:row>
      <xdr:rowOff>19050</xdr:rowOff>
    </xdr:to>
    <xdr:sp macro="" textlink="">
      <xdr:nvSpPr>
        <xdr:cNvPr id="5" name="Rectángulo redondeado 4">
          <a:extLst>
            <a:ext uri="{FF2B5EF4-FFF2-40B4-BE49-F238E27FC236}">
              <a16:creationId xmlns:a16="http://schemas.microsoft.com/office/drawing/2014/main" xmlns="" id="{00000000-0008-0000-1300-000005000000}"/>
            </a:ext>
          </a:extLst>
        </xdr:cNvPr>
        <xdr:cNvSpPr/>
      </xdr:nvSpPr>
      <xdr:spPr>
        <a:xfrm>
          <a:off x="2266455" y="571500"/>
          <a:ext cx="9126682" cy="170497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cárcava es una grieta que se produce cuando el suelo ha sido removido por el flujo superficial del agua, formando surcos que van creciendo en tamaño conforme el incremento de las precipitaciones. Esta sigue la pendiente máxima del terreno en donde se concentra y corre el agua proveniente de las lluvias. Como consecuencia, dicha agua arrastra gran cantidad de sedimentos que se acumulan en los puntos críticos del terreno.</a:t>
          </a:r>
        </a:p>
      </xdr:txBody>
    </xdr:sp>
    <xdr:clientData/>
  </xdr:twoCellAnchor>
  <xdr:twoCellAnchor>
    <xdr:from>
      <xdr:col>1</xdr:col>
      <xdr:colOff>658091</xdr:colOff>
      <xdr:row>33</xdr:row>
      <xdr:rowOff>86592</xdr:rowOff>
    </xdr:from>
    <xdr:to>
      <xdr:col>13</xdr:col>
      <xdr:colOff>640773</xdr:colOff>
      <xdr:row>47</xdr:row>
      <xdr:rowOff>76200</xdr:rowOff>
    </xdr:to>
    <xdr:sp macro="" textlink="">
      <xdr:nvSpPr>
        <xdr:cNvPr id="6" name="Rectángulo redondeado 5">
          <a:extLst>
            <a:ext uri="{FF2B5EF4-FFF2-40B4-BE49-F238E27FC236}">
              <a16:creationId xmlns:a16="http://schemas.microsoft.com/office/drawing/2014/main" xmlns="" id="{00000000-0008-0000-1300-000006000000}"/>
            </a:ext>
          </a:extLst>
        </xdr:cNvPr>
        <xdr:cNvSpPr/>
      </xdr:nvSpPr>
      <xdr:spPr>
        <a:xfrm>
          <a:off x="1420091" y="6144492"/>
          <a:ext cx="9126682" cy="238990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Consiste en colocar plantas distanciadas entre 10 y 15 cm en surcos poco profundos protegidos con estacas colocadas unos 30 cm más abajo de las plantas; su empleo se limita a cárcavas de pendiente suave. Se debe complementar esta actividad previniendo el sobrepastoreo de la zona y realizando las actividades como cercos de áreas de instalación, pastoreo rotativo, entre otros.</a:t>
          </a:r>
          <a:endParaRPr lang="es-PE" sz="3200" kern="1200">
            <a:solidFill>
              <a:schemeClr val="lt1"/>
            </a:solidFill>
            <a:effectLst/>
            <a:latin typeface="+mn-lt"/>
            <a:ea typeface="+mn-ea"/>
            <a:cs typeface="+mn-cs"/>
          </a:endParaRPr>
        </a:p>
      </xdr:txBody>
    </xdr:sp>
    <xdr:clientData/>
  </xdr:twoCellAnchor>
  <xdr:twoCellAnchor>
    <xdr:from>
      <xdr:col>1</xdr:col>
      <xdr:colOff>658091</xdr:colOff>
      <xdr:row>52</xdr:row>
      <xdr:rowOff>86592</xdr:rowOff>
    </xdr:from>
    <xdr:to>
      <xdr:col>13</xdr:col>
      <xdr:colOff>640773</xdr:colOff>
      <xdr:row>106</xdr:row>
      <xdr:rowOff>76200</xdr:rowOff>
    </xdr:to>
    <xdr:sp macro="" textlink="">
      <xdr:nvSpPr>
        <xdr:cNvPr id="7" name="Rectángulo redondeado 6">
          <a:extLst>
            <a:ext uri="{FF2B5EF4-FFF2-40B4-BE49-F238E27FC236}">
              <a16:creationId xmlns:a16="http://schemas.microsoft.com/office/drawing/2014/main" xmlns="" id="{00000000-0008-0000-1300-000007000000}"/>
            </a:ext>
          </a:extLst>
        </xdr:cNvPr>
        <xdr:cNvSpPr/>
      </xdr:nvSpPr>
      <xdr:spPr>
        <a:xfrm>
          <a:off x="1420091" y="9516342"/>
          <a:ext cx="9126682" cy="924790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Realizar la construcción de diques para detener o disminuir la velocidad del agua y el escurrimiento. Estos diques se recomienda deben ser construidos en puntos críticos identificados a lo largo de la cárcava y pueden construirse con sacos llenos de arena y reforzados con diferentes materiales como: champa, piedras, ramas y pajas.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Recomendación general:</a:t>
          </a:r>
          <a:endParaRPr lang="es-PE" sz="2000" b="0" kern="1200">
            <a:solidFill>
              <a:schemeClr val="lt1"/>
            </a:solidFill>
            <a:effectLst/>
            <a:latin typeface="+mn-lt"/>
            <a:ea typeface="+mn-ea"/>
            <a:cs typeface="+mn-cs"/>
          </a:endParaRPr>
        </a:p>
        <a:p>
          <a:pPr lvl="0"/>
          <a:r>
            <a:rPr lang="es-PE" sz="1800" kern="1200">
              <a:solidFill>
                <a:schemeClr val="lt1"/>
              </a:solidFill>
              <a:effectLst/>
              <a:latin typeface="+mn-lt"/>
              <a:ea typeface="+mn-ea"/>
              <a:cs typeface="+mn-cs"/>
            </a:rPr>
            <a:t>- Debido a su efectividad, se sugiere el uso de diques de piedra. Sin embargo, su instalación es difícil en suelos arenosos y francos. </a:t>
          </a:r>
        </a:p>
        <a:p>
          <a:pPr lvl="0"/>
          <a:r>
            <a:rPr lang="es-PE" sz="1800" kern="1200">
              <a:solidFill>
                <a:schemeClr val="lt1"/>
              </a:solidFill>
              <a:effectLst/>
              <a:latin typeface="+mn-lt"/>
              <a:ea typeface="+mn-ea"/>
              <a:cs typeface="+mn-cs"/>
            </a:rPr>
            <a:t>- Su construcción debe realizase en época de estiaje.</a:t>
          </a:r>
        </a:p>
        <a:p>
          <a:pPr lvl="0"/>
          <a:r>
            <a:rPr lang="es-PE" sz="1800" kern="1200">
              <a:solidFill>
                <a:schemeClr val="lt1"/>
              </a:solidFill>
              <a:effectLst/>
              <a:latin typeface="+mn-lt"/>
              <a:ea typeface="+mn-ea"/>
              <a:cs typeface="+mn-cs"/>
            </a:rPr>
            <a:t>- Construir en suelos superficiales y profundos.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b="1" kern="1200">
              <a:solidFill>
                <a:schemeClr val="lt1"/>
              </a:solidFill>
              <a:effectLst/>
              <a:latin typeface="+mn-lt"/>
              <a:ea typeface="+mn-ea"/>
              <a:cs typeface="+mn-cs"/>
            </a:rPr>
            <a:t>Pasos para su construcción</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kern="1200">
              <a:solidFill>
                <a:schemeClr val="lt1"/>
              </a:solidFill>
              <a:effectLst/>
              <a:latin typeface="+mn-lt"/>
              <a:ea typeface="+mn-ea"/>
              <a:cs typeface="+mn-cs"/>
            </a:rPr>
            <a:t>- La construcción debe iniciar en la cabecera de la cárcava. Cuando la cárcava no es profunda, el muro puede estar a la altura del terreno; cuando es profunda, el muro debe ir elevándose paulatinamente.</a:t>
          </a:r>
        </a:p>
        <a:p>
          <a:pPr lvl="0"/>
          <a:r>
            <a:rPr lang="es-PE" sz="1800" kern="1200">
              <a:solidFill>
                <a:schemeClr val="lt1"/>
              </a:solidFill>
              <a:effectLst/>
              <a:latin typeface="+mn-lt"/>
              <a:ea typeface="+mn-ea"/>
              <a:cs typeface="+mn-cs"/>
            </a:rPr>
            <a:t>- El dique de piedra es un muro en forma de media luna con una base 2-3 veces más ancha que el borde superior y una inclinación inversa (talud) de 10%. La base del muro debe estar bien enterrada, tanto en el fondo de la cárcava como en los taludes. Se aconseja que se profundice la base y los taludes unos 30 cm. Por cada metro de altura del muro. Las piedras más grandes se utilizan en medio de la cárcava.</a:t>
          </a:r>
        </a:p>
        <a:p>
          <a:pPr lvl="0"/>
          <a:r>
            <a:rPr lang="es-PE" sz="1800" kern="1200">
              <a:solidFill>
                <a:schemeClr val="lt1"/>
              </a:solidFill>
              <a:effectLst/>
              <a:latin typeface="+mn-lt"/>
              <a:ea typeface="+mn-ea"/>
              <a:cs typeface="+mn-cs"/>
            </a:rPr>
            <a:t>- El muro tiene una superficie cóncava, que en su parte más baja sirve de vertedero. El vertedero permite la salida en forma controlada de las aguas acumuladas por el muro.</a:t>
          </a:r>
        </a:p>
        <a:p>
          <a:pPr lvl="0"/>
          <a:r>
            <a:rPr lang="es-PE" sz="1800" kern="1200">
              <a:solidFill>
                <a:schemeClr val="lt1"/>
              </a:solidFill>
              <a:effectLst/>
              <a:latin typeface="+mn-lt"/>
              <a:ea typeface="+mn-ea"/>
              <a:cs typeface="+mn-cs"/>
            </a:rPr>
            <a:t>- En la parte frontal (abajo) del muro se construye un delantal o piso protector. En una superficie horizontal de piedras que amortigua la caída del agua, evitando que la corriente socave el pie del dique. El delantal debe de estar bien enterrado en el pie del muro. Su ancho es igual a la altura del muro. </a:t>
          </a:r>
        </a:p>
        <a:p>
          <a:r>
            <a:rPr lang="es-PE" sz="1800" kern="1200">
              <a:solidFill>
                <a:schemeClr val="lt1"/>
              </a:solidFill>
              <a:effectLst/>
              <a:latin typeface="+mn-lt"/>
              <a:ea typeface="+mn-ea"/>
              <a:cs typeface="+mn-cs"/>
            </a:rPr>
            <a:t>- Las dimensiones y distancia entre los diques dependen de la profundidad y pendiente de la cárcava.</a:t>
          </a:r>
        </a:p>
      </xdr:txBody>
    </xdr:sp>
    <xdr:clientData/>
  </xdr:twoCellAnchor>
  <xdr:twoCellAnchor>
    <xdr:from>
      <xdr:col>2</xdr:col>
      <xdr:colOff>0</xdr:colOff>
      <xdr:row>110</xdr:row>
      <xdr:rowOff>0</xdr:rowOff>
    </xdr:from>
    <xdr:to>
      <xdr:col>13</xdr:col>
      <xdr:colOff>744682</xdr:colOff>
      <xdr:row>121</xdr:row>
      <xdr:rowOff>38100</xdr:rowOff>
    </xdr:to>
    <xdr:sp macro="" textlink="">
      <xdr:nvSpPr>
        <xdr:cNvPr id="8" name="Rectángulo redondeado 7">
          <a:extLst>
            <a:ext uri="{FF2B5EF4-FFF2-40B4-BE49-F238E27FC236}">
              <a16:creationId xmlns:a16="http://schemas.microsoft.com/office/drawing/2014/main" xmlns="" id="{00000000-0008-0000-1300-000008000000}"/>
            </a:ext>
          </a:extLst>
        </xdr:cNvPr>
        <xdr:cNvSpPr/>
      </xdr:nvSpPr>
      <xdr:spPr>
        <a:xfrm>
          <a:off x="1524000" y="13315950"/>
          <a:ext cx="9126682" cy="181927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Los trabajos de mantenimiento para control de cárcavas deben realizarse periódicamente: (i) acomodar las piedras o los troncos caídos, (ii) reemplazar postes vivos que se hayan caído y (iii) aumentar la altura del muro o dique en las épocas de lluvia, cuando se halla rellenado la tierra.</a:t>
          </a:r>
          <a:endParaRPr lang="es-PE" sz="3200" kern="1200">
            <a:solidFill>
              <a:schemeClr val="lt1"/>
            </a:solidFill>
            <a:effectLst/>
            <a:latin typeface="+mn-lt"/>
            <a:ea typeface="+mn-ea"/>
            <a:cs typeface="+mn-cs"/>
          </a:endParaRPr>
        </a:p>
      </xdr:txBody>
    </xdr:sp>
    <xdr:clientData/>
  </xdr:twoCellAnchor>
  <xdr:twoCellAnchor editAs="oneCell">
    <xdr:from>
      <xdr:col>15</xdr:col>
      <xdr:colOff>647700</xdr:colOff>
      <xdr:row>1</xdr:row>
      <xdr:rowOff>285750</xdr:rowOff>
    </xdr:from>
    <xdr:to>
      <xdr:col>23</xdr:col>
      <xdr:colOff>476250</xdr:colOff>
      <xdr:row>27</xdr:row>
      <xdr:rowOff>113343</xdr:rowOff>
    </xdr:to>
    <xdr:pic>
      <xdr:nvPicPr>
        <xdr:cNvPr id="9" name="8 Imagen"/>
        <xdr:cNvPicPr>
          <a:picLocks noChangeAspect="1"/>
        </xdr:cNvPicPr>
      </xdr:nvPicPr>
      <xdr:blipFill>
        <a:blip xmlns:r="http://schemas.openxmlformats.org/officeDocument/2006/relationships" r:embed="rId1"/>
        <a:stretch>
          <a:fillRect/>
        </a:stretch>
      </xdr:blipFill>
      <xdr:spPr>
        <a:xfrm>
          <a:off x="12077700" y="876300"/>
          <a:ext cx="5924550" cy="44376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658091</xdr:colOff>
      <xdr:row>5</xdr:row>
      <xdr:rowOff>86592</xdr:rowOff>
    </xdr:from>
    <xdr:to>
      <xdr:col>13</xdr:col>
      <xdr:colOff>640773</xdr:colOff>
      <xdr:row>26</xdr:row>
      <xdr:rowOff>152400</xdr:rowOff>
    </xdr:to>
    <xdr:sp macro="" textlink="">
      <xdr:nvSpPr>
        <xdr:cNvPr id="2" name="Rectángulo redondeado 1">
          <a:extLst>
            <a:ext uri="{FF2B5EF4-FFF2-40B4-BE49-F238E27FC236}">
              <a16:creationId xmlns:a16="http://schemas.microsoft.com/office/drawing/2014/main" xmlns="" id="{00000000-0008-0000-1400-000002000000}"/>
            </a:ext>
          </a:extLst>
        </xdr:cNvPr>
        <xdr:cNvSpPr/>
      </xdr:nvSpPr>
      <xdr:spPr>
        <a:xfrm>
          <a:off x="1420091" y="1172442"/>
          <a:ext cx="9126682" cy="36662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Consiste en la eliminación de plantas que son esquilmantes. En el caso de pasturas naturales, las especies como el garbancillo, pacu pacu, waracco, kunkuna macho, pesq'e pesq'e, son indeseables porque, además de ser poco apetecibles, contienen sustancias físicas y químicas que inhiben la digestión de las plantas deseables. Su presencia en cantidades abundantes (más de 30 %) indica que el estado de salud del pastizal se ha deteriorado y que hay que iniciar un programa de control.</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En las praderas que vienen siendo invadidas por especies indeseables, se deben realizar faenas comunales para eliminarlas, de optar por esta práctica se deberá resembrar pastos naturales en los espacios de suelo que queden desnudos.</a:t>
          </a:r>
        </a:p>
      </xdr:txBody>
    </xdr:sp>
    <xdr:clientData/>
  </xdr:twoCellAnchor>
  <xdr:twoCellAnchor>
    <xdr:from>
      <xdr:col>1</xdr:col>
      <xdr:colOff>658091</xdr:colOff>
      <xdr:row>30</xdr:row>
      <xdr:rowOff>86592</xdr:rowOff>
    </xdr:from>
    <xdr:to>
      <xdr:col>13</xdr:col>
      <xdr:colOff>640773</xdr:colOff>
      <xdr:row>52</xdr:row>
      <xdr:rowOff>57150</xdr:rowOff>
    </xdr:to>
    <xdr:sp macro="" textlink="">
      <xdr:nvSpPr>
        <xdr:cNvPr id="3" name="Rectángulo redondeado 2">
          <a:extLst>
            <a:ext uri="{FF2B5EF4-FFF2-40B4-BE49-F238E27FC236}">
              <a16:creationId xmlns:a16="http://schemas.microsoft.com/office/drawing/2014/main" xmlns="" id="{00000000-0008-0000-1400-000003000000}"/>
            </a:ext>
          </a:extLst>
        </xdr:cNvPr>
        <xdr:cNvSpPr/>
      </xdr:nvSpPr>
      <xdr:spPr>
        <a:xfrm>
          <a:off x="1420091" y="5572992"/>
          <a:ext cx="9126682" cy="37424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Es la fertilización del suelo mediante el uso de fuentes minerales como: cenizas, cal, entre otras. Esto se dará principalmente en suelos con una alta acidez o alto ph. Estos fertilizantes se recomienda deben ser incorporados durante las operaciones de labranza En los sistemas de labranza de conservación, en los pastizales y las praderas, la incorporación debe realizarse antes del establecimiento del cultivo. La aplicación de cal agrícola durante el otoño, tendrá suficiente tiempo para reaccionar con la humedad del suelo y reducir la acidez antes de la siembra de los cultivos de Marzo a Junio. Se recomienda combinar la cal con estiércol  en una dosis de medio kilo de cal por cada 100kg de estiércol y humedecer con agua y dejar madurar entre 15 y 20 días, haciendo rotación a la mezcla cada 3 días.</a:t>
          </a:r>
        </a:p>
      </xdr:txBody>
    </xdr:sp>
    <xdr:clientData/>
  </xdr:twoCellAnchor>
  <xdr:twoCellAnchor>
    <xdr:from>
      <xdr:col>2</xdr:col>
      <xdr:colOff>0</xdr:colOff>
      <xdr:row>56</xdr:row>
      <xdr:rowOff>0</xdr:rowOff>
    </xdr:from>
    <xdr:to>
      <xdr:col>13</xdr:col>
      <xdr:colOff>744682</xdr:colOff>
      <xdr:row>97</xdr:row>
      <xdr:rowOff>95250</xdr:rowOff>
    </xdr:to>
    <xdr:sp macro="" textlink="">
      <xdr:nvSpPr>
        <xdr:cNvPr id="4" name="Rectángulo redondeado 3">
          <a:extLst>
            <a:ext uri="{FF2B5EF4-FFF2-40B4-BE49-F238E27FC236}">
              <a16:creationId xmlns:a16="http://schemas.microsoft.com/office/drawing/2014/main" xmlns="" id="{00000000-0008-0000-1400-000004000000}"/>
            </a:ext>
          </a:extLst>
        </xdr:cNvPr>
        <xdr:cNvSpPr/>
      </xdr:nvSpPr>
      <xdr:spPr>
        <a:xfrm>
          <a:off x="1524000" y="10058400"/>
          <a:ext cx="9126682" cy="71247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Es la incorporación de materia orgánica a la cobertura vegetal, mediante la distribución uniforme del guano de los dormideros de alpacas, ovinos y vacunos. Con el abonamiento se realizan dos acciones que favorecen la recuperación de las pasturas naturales: (i) devolver los nutrientes orgánicos al suelo, considerando que los suelos altoandinos son pobres en materia orgánica, nitrógeno, fósforo, potasio y micro elementos; (ii) desarrollar la práctica de revegetar las áreas de suelo desnudo, con la germinación de las semillas de pastos palatables que se encuentran en el sustrato.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Algunas recomendaciones para realizar esta actividad son:</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Facilidad de acceso a dormideros portátiles o centros de abastecimiento de sustrato/abono.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Aplicación del guano a zonas adyacentes a canales de riego para favorecer la rápida descomposición, traslado, liberación de nutrientes y germinación de las semillas. Esta actividad se debe hacer luego del pastoreo rotativo.</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El abonamiento debe realizarse en zonas de suelo desnudo o de escasa vegetación. Para ello, se recomienda remover parte de la materia orgánica del suelo, en huecos de 0.20 a 0.30 cm, e instalar el estiércol con la semilla. La dosis de estiércol por ha viene a ser entre 4000 y 6000 kg, distribuyéndolo al voleo por todo el pastizal.</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Se debe depositar estiércol fresco.</a:t>
          </a:r>
        </a:p>
        <a:p>
          <a:pPr lvl="1"/>
          <a:r>
            <a:rPr lang="es-PE" sz="1800" kern="1200">
              <a:solidFill>
                <a:schemeClr val="lt1"/>
              </a:solidFill>
              <a:effectLst/>
              <a:latin typeface="+mn-lt"/>
              <a:ea typeface="+mn-ea"/>
              <a:cs typeface="+mn-cs"/>
            </a:rPr>
            <a:t>- Esta actividad deberá considerar las épocas de lluvias más cercanas (noviembre-diciembre).</a:t>
          </a:r>
          <a:endParaRPr lang="es-PE" sz="4800" kern="1200">
            <a:solidFill>
              <a:schemeClr val="lt1"/>
            </a:solidFill>
            <a:effectLst/>
            <a:latin typeface="+mn-lt"/>
            <a:ea typeface="+mn-ea"/>
            <a:cs typeface="+mn-cs"/>
          </a:endParaRPr>
        </a:p>
      </xdr:txBody>
    </xdr:sp>
    <xdr:clientData/>
  </xdr:twoCellAnchor>
  <xdr:twoCellAnchor>
    <xdr:from>
      <xdr:col>0</xdr:col>
      <xdr:colOff>0</xdr:colOff>
      <xdr:row>118</xdr:row>
      <xdr:rowOff>159452</xdr:rowOff>
    </xdr:from>
    <xdr:to>
      <xdr:col>3</xdr:col>
      <xdr:colOff>83344</xdr:colOff>
      <xdr:row>130</xdr:row>
      <xdr:rowOff>99704</xdr:rowOff>
    </xdr:to>
    <xdr:sp macro="" textlink="">
      <xdr:nvSpPr>
        <xdr:cNvPr id="5" name="Flecha derecha 4">
          <a:extLst>
            <a:ext uri="{FF2B5EF4-FFF2-40B4-BE49-F238E27FC236}">
              <a16:creationId xmlns:a16="http://schemas.microsoft.com/office/drawing/2014/main" xmlns="" id="{00000000-0008-0000-1400-000005000000}"/>
            </a:ext>
          </a:extLst>
        </xdr:cNvPr>
        <xdr:cNvSpPr/>
      </xdr:nvSpPr>
      <xdr:spPr>
        <a:xfrm>
          <a:off x="0" y="3045527"/>
          <a:ext cx="2369344" cy="18833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técnicos</a:t>
          </a:r>
        </a:p>
      </xdr:txBody>
    </xdr:sp>
    <xdr:clientData/>
  </xdr:twoCellAnchor>
  <xdr:twoCellAnchor>
    <xdr:from>
      <xdr:col>4</xdr:col>
      <xdr:colOff>258784</xdr:colOff>
      <xdr:row>118</xdr:row>
      <xdr:rowOff>41565</xdr:rowOff>
    </xdr:from>
    <xdr:to>
      <xdr:col>14</xdr:col>
      <xdr:colOff>673183</xdr:colOff>
      <xdr:row>131</xdr:row>
      <xdr:rowOff>38101</xdr:rowOff>
    </xdr:to>
    <xdr:sp macro="" textlink="">
      <xdr:nvSpPr>
        <xdr:cNvPr id="6" name="Rectángulo redondeado 5">
          <a:extLst>
            <a:ext uri="{FF2B5EF4-FFF2-40B4-BE49-F238E27FC236}">
              <a16:creationId xmlns:a16="http://schemas.microsoft.com/office/drawing/2014/main" xmlns="" id="{00000000-0008-0000-1400-000006000000}"/>
            </a:ext>
          </a:extLst>
        </xdr:cNvPr>
        <xdr:cNvSpPr/>
      </xdr:nvSpPr>
      <xdr:spPr>
        <a:xfrm>
          <a:off x="3306784" y="2927640"/>
          <a:ext cx="8034399" cy="210156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PE" sz="1800" kern="1200">
              <a:solidFill>
                <a:schemeClr val="lt1"/>
              </a:solidFill>
              <a:effectLst/>
              <a:latin typeface="+mn-lt"/>
              <a:ea typeface="+mn-ea"/>
              <a:cs typeface="+mn-cs"/>
            </a:rPr>
            <a:t>- El crecimiento de los nódulos depende en gran medida del tipo de suelo. Así, en suelos sólidos habrá una nodulación rápida con un tiempo estimado entre 5 y 7 días. Por otro lado, para suelos arcillosos, la nodulación demorará un máximo de 12 días. </a:t>
          </a:r>
        </a:p>
        <a:p>
          <a:pPr lvl="1"/>
          <a:r>
            <a:rPr lang="es-PE" sz="1800" kern="1200">
              <a:solidFill>
                <a:schemeClr val="lt1"/>
              </a:solidFill>
              <a:effectLst/>
              <a:latin typeface="+mn-lt"/>
              <a:ea typeface="+mn-ea"/>
              <a:cs typeface="+mn-cs"/>
            </a:rPr>
            <a:t>- La temperatura del ambiente debe estar entre 29ºC y 31ºC y tener un nivel de acidez recomendado inferior 5 de ph.</a:t>
          </a:r>
          <a:endParaRPr lang="es-PE" sz="3600" kern="1200">
            <a:solidFill>
              <a:schemeClr val="lt1"/>
            </a:solidFill>
            <a:effectLst/>
            <a:latin typeface="+mn-lt"/>
            <a:ea typeface="+mn-ea"/>
            <a:cs typeface="+mn-cs"/>
          </a:endParaRPr>
        </a:p>
      </xdr:txBody>
    </xdr:sp>
    <xdr:clientData/>
  </xdr:twoCellAnchor>
  <xdr:twoCellAnchor>
    <xdr:from>
      <xdr:col>2</xdr:col>
      <xdr:colOff>742455</xdr:colOff>
      <xdr:row>102</xdr:row>
      <xdr:rowOff>114300</xdr:rowOff>
    </xdr:from>
    <xdr:to>
      <xdr:col>14</xdr:col>
      <xdr:colOff>725137</xdr:colOff>
      <xdr:row>117</xdr:row>
      <xdr:rowOff>0</xdr:rowOff>
    </xdr:to>
    <xdr:sp macro="" textlink="">
      <xdr:nvSpPr>
        <xdr:cNvPr id="7" name="Rectángulo redondeado 6">
          <a:extLst>
            <a:ext uri="{FF2B5EF4-FFF2-40B4-BE49-F238E27FC236}">
              <a16:creationId xmlns:a16="http://schemas.microsoft.com/office/drawing/2014/main" xmlns="" id="{00000000-0008-0000-1400-000007000000}"/>
            </a:ext>
          </a:extLst>
        </xdr:cNvPr>
        <xdr:cNvSpPr/>
      </xdr:nvSpPr>
      <xdr:spPr>
        <a:xfrm>
          <a:off x="2266455" y="18554700"/>
          <a:ext cx="9126682" cy="24765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Este proceso de enriquecimiento complementa el proceso de revegetación, donde pueden ser usadas diferentes especies herbáceas y arbustivas, ricas en provisión de nitrógeno para enriquecer el suelo. Para la selección de especies, es necesario considerar las especies con mayores rizobios presentes en sus nódulos radiculares. Son estas bacterias y su mayor presencia en la plantación lo que permitirá la fijación del nitrógeno en el campo. Por lo mismo, es necesario que como parte de las labores culturales se garantice una eficiente nodulación.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207819</xdr:colOff>
      <xdr:row>1</xdr:row>
      <xdr:rowOff>69273</xdr:rowOff>
    </xdr:from>
    <xdr:to>
      <xdr:col>24</xdr:col>
      <xdr:colOff>190500</xdr:colOff>
      <xdr:row>23</xdr:row>
      <xdr:rowOff>17318</xdr:rowOff>
    </xdr:to>
    <xdr:sp macro="" textlink="">
      <xdr:nvSpPr>
        <xdr:cNvPr id="10" name="9 Rectángulo"/>
        <xdr:cNvSpPr/>
      </xdr:nvSpPr>
      <xdr:spPr>
        <a:xfrm>
          <a:off x="207819" y="658091"/>
          <a:ext cx="18270681" cy="3411682"/>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0</xdr:colOff>
      <xdr:row>46</xdr:row>
      <xdr:rowOff>90179</xdr:rowOff>
    </xdr:from>
    <xdr:to>
      <xdr:col>3</xdr:col>
      <xdr:colOff>502226</xdr:colOff>
      <xdr:row>58</xdr:row>
      <xdr:rowOff>30431</xdr:rowOff>
    </xdr:to>
    <xdr:sp macro="" textlink="">
      <xdr:nvSpPr>
        <xdr:cNvPr id="2" name="Flecha derecha 1">
          <a:extLst>
            <a:ext uri="{FF2B5EF4-FFF2-40B4-BE49-F238E27FC236}">
              <a16:creationId xmlns:a16="http://schemas.microsoft.com/office/drawing/2014/main" xmlns="" id="{00000000-0008-0000-1500-000002000000}"/>
            </a:ext>
          </a:extLst>
        </xdr:cNvPr>
        <xdr:cNvSpPr/>
      </xdr:nvSpPr>
      <xdr:spPr>
        <a:xfrm>
          <a:off x="0" y="7571634"/>
          <a:ext cx="2788226" cy="1810615"/>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Recomendaciones generales</a:t>
          </a:r>
        </a:p>
      </xdr:txBody>
    </xdr:sp>
    <xdr:clientData/>
  </xdr:twoCellAnchor>
  <xdr:twoCellAnchor>
    <xdr:from>
      <xdr:col>4</xdr:col>
      <xdr:colOff>258784</xdr:colOff>
      <xdr:row>42</xdr:row>
      <xdr:rowOff>86591</xdr:rowOff>
    </xdr:from>
    <xdr:to>
      <xdr:col>14</xdr:col>
      <xdr:colOff>673183</xdr:colOff>
      <xdr:row>62</xdr:row>
      <xdr:rowOff>38101</xdr:rowOff>
    </xdr:to>
    <xdr:sp macro="" textlink="">
      <xdr:nvSpPr>
        <xdr:cNvPr id="3" name="Rectángulo redondeado 2">
          <a:extLst>
            <a:ext uri="{FF2B5EF4-FFF2-40B4-BE49-F238E27FC236}">
              <a16:creationId xmlns:a16="http://schemas.microsoft.com/office/drawing/2014/main" xmlns="" id="{00000000-0008-0000-1500-000003000000}"/>
            </a:ext>
          </a:extLst>
        </xdr:cNvPr>
        <xdr:cNvSpPr/>
      </xdr:nvSpPr>
      <xdr:spPr>
        <a:xfrm>
          <a:off x="3306784" y="7412182"/>
          <a:ext cx="8034399" cy="306878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 Las distancias entre los muros no deben ser menores a 5 m, pues la mayoría de las familias utilizan la tracción animal (yunta) para la labranza, lo que dificultaría esta actividad. </a:t>
          </a:r>
        </a:p>
        <a:p>
          <a:pPr lvl="0"/>
          <a:r>
            <a:rPr lang="es-PE" sz="1800" kern="1200">
              <a:solidFill>
                <a:schemeClr val="lt1"/>
              </a:solidFill>
              <a:effectLst/>
              <a:latin typeface="+mn-lt"/>
              <a:ea typeface="+mn-ea"/>
              <a:cs typeface="+mn-cs"/>
            </a:rPr>
            <a:t>- Recordar que a mayor nivel de pendiente, menor debe ser el distanciamiento de los muros, pero se debe incrementar su altura (ver cuadro Nº 8).</a:t>
          </a:r>
        </a:p>
        <a:p>
          <a:r>
            <a:rPr lang="es-PE" sz="1800" kern="1200">
              <a:solidFill>
                <a:schemeClr val="lt1"/>
              </a:solidFill>
              <a:effectLst/>
              <a:latin typeface="+mn-lt"/>
              <a:ea typeface="+mn-ea"/>
              <a:cs typeface="+mn-cs"/>
            </a:rPr>
            <a:t>- Esta actividad puede ser complementada con la instalación de barreras vivas que dependerá del tipo de ecosistema y los requerimientos de agua y suelo por especie.</a:t>
          </a:r>
          <a:endParaRPr lang="es-PE" sz="2000" kern="1200">
            <a:solidFill>
              <a:schemeClr val="lt1"/>
            </a:solidFill>
            <a:effectLst/>
            <a:latin typeface="+mn-lt"/>
            <a:ea typeface="+mn-ea"/>
            <a:cs typeface="+mn-cs"/>
          </a:endParaRPr>
        </a:p>
      </xdr:txBody>
    </xdr:sp>
    <xdr:clientData/>
  </xdr:twoCellAnchor>
  <xdr:twoCellAnchor>
    <xdr:from>
      <xdr:col>1</xdr:col>
      <xdr:colOff>621226</xdr:colOff>
      <xdr:row>3</xdr:row>
      <xdr:rowOff>114300</xdr:rowOff>
    </xdr:from>
    <xdr:to>
      <xdr:col>13</xdr:col>
      <xdr:colOff>603908</xdr:colOff>
      <xdr:row>20</xdr:row>
      <xdr:rowOff>0</xdr:rowOff>
    </xdr:to>
    <xdr:sp macro="" textlink="">
      <xdr:nvSpPr>
        <xdr:cNvPr id="4" name="Rectángulo redondeado 3">
          <a:extLst>
            <a:ext uri="{FF2B5EF4-FFF2-40B4-BE49-F238E27FC236}">
              <a16:creationId xmlns:a16="http://schemas.microsoft.com/office/drawing/2014/main" xmlns="" id="{00000000-0008-0000-1500-000004000000}"/>
            </a:ext>
          </a:extLst>
        </xdr:cNvPr>
        <xdr:cNvSpPr/>
      </xdr:nvSpPr>
      <xdr:spPr>
        <a:xfrm>
          <a:off x="1383226" y="737755"/>
          <a:ext cx="9126682" cy="25527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terrazas altoandinas son franjas secuenciales que dividen la ladera en secciones perpendiculares a la pendiente, cuyos límites superiores e inferiores están orientados según las curvas a nivel y se encuentran  protegidas  por muros de piedra (pircas) o bordes de tierra, según su tipo de construcción. </a:t>
          </a:r>
          <a:r>
            <a:rPr lang="es-ES" sz="1800" kern="1200">
              <a:solidFill>
                <a:schemeClr val="lt1"/>
              </a:solidFill>
              <a:effectLst/>
              <a:latin typeface="+mn-lt"/>
              <a:ea typeface="+mn-ea"/>
              <a:cs typeface="+mn-cs"/>
            </a:rPr>
            <a:t>Esta acción está destinada para la recuperación de suelos degradados</a:t>
          </a:r>
          <a:r>
            <a:rPr lang="es-PE" sz="1800" kern="1200">
              <a:solidFill>
                <a:schemeClr val="lt1"/>
              </a:solidFill>
              <a:effectLst/>
              <a:latin typeface="+mn-lt"/>
              <a:ea typeface="+mn-ea"/>
              <a:cs typeface="+mn-cs"/>
            </a:rPr>
            <a:t>. Por motivos de seguridad contra invasión de ganado, incremento de precipitación o cualquier otro desastre, se recomienda el uso de pircas para su construcción.</a:t>
          </a:r>
        </a:p>
      </xdr:txBody>
    </xdr:sp>
    <xdr:clientData/>
  </xdr:twoCellAnchor>
  <xdr:twoCellAnchor>
    <xdr:from>
      <xdr:col>1</xdr:col>
      <xdr:colOff>658091</xdr:colOff>
      <xdr:row>26</xdr:row>
      <xdr:rowOff>86592</xdr:rowOff>
    </xdr:from>
    <xdr:to>
      <xdr:col>13</xdr:col>
      <xdr:colOff>640773</xdr:colOff>
      <xdr:row>40</xdr:row>
      <xdr:rowOff>51954</xdr:rowOff>
    </xdr:to>
    <xdr:sp macro="" textlink="">
      <xdr:nvSpPr>
        <xdr:cNvPr id="5" name="Rectángulo redondeado 4">
          <a:extLst>
            <a:ext uri="{FF2B5EF4-FFF2-40B4-BE49-F238E27FC236}">
              <a16:creationId xmlns:a16="http://schemas.microsoft.com/office/drawing/2014/main" xmlns="" id="{00000000-0008-0000-1500-000005000000}"/>
            </a:ext>
          </a:extLst>
        </xdr:cNvPr>
        <xdr:cNvSpPr/>
      </xdr:nvSpPr>
      <xdr:spPr>
        <a:xfrm>
          <a:off x="1420091" y="4450774"/>
          <a:ext cx="9126682" cy="214745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 Se realiza primero la verificación de la pendiente del terreno. Para ello, se utiliza un palo de un metro de largo colocado al nivel el suelo y se mide el desnivel, el cual no debe ser mayor a 1%. </a:t>
          </a:r>
        </a:p>
        <a:p>
          <a:pPr lvl="0"/>
          <a:r>
            <a:rPr lang="es-PE" sz="1800" kern="1200">
              <a:solidFill>
                <a:schemeClr val="lt1"/>
              </a:solidFill>
              <a:effectLst/>
              <a:latin typeface="+mn-lt"/>
              <a:ea typeface="+mn-ea"/>
              <a:cs typeface="+mn-cs"/>
            </a:rPr>
            <a:t>- Se marcan “líneas maestras” en donde se construirán las terrazas y se dará el levantamiento de muros.</a:t>
          </a:r>
        </a:p>
      </xdr:txBody>
    </xdr:sp>
    <xdr:clientData/>
  </xdr:twoCellAnchor>
  <xdr:twoCellAnchor>
    <xdr:from>
      <xdr:col>1</xdr:col>
      <xdr:colOff>658091</xdr:colOff>
      <xdr:row>74</xdr:row>
      <xdr:rowOff>86592</xdr:rowOff>
    </xdr:from>
    <xdr:to>
      <xdr:col>13</xdr:col>
      <xdr:colOff>640773</xdr:colOff>
      <xdr:row>88</xdr:row>
      <xdr:rowOff>0</xdr:rowOff>
    </xdr:to>
    <xdr:sp macro="" textlink="">
      <xdr:nvSpPr>
        <xdr:cNvPr id="6" name="Rectángulo redondeado 5">
          <a:extLst>
            <a:ext uri="{FF2B5EF4-FFF2-40B4-BE49-F238E27FC236}">
              <a16:creationId xmlns:a16="http://schemas.microsoft.com/office/drawing/2014/main" xmlns="" id="{00000000-0008-0000-1500-000006000000}"/>
            </a:ext>
          </a:extLst>
        </xdr:cNvPr>
        <xdr:cNvSpPr/>
      </xdr:nvSpPr>
      <xdr:spPr>
        <a:xfrm>
          <a:off x="1420091" y="10364067"/>
          <a:ext cx="9126682" cy="21803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Mediante el uso de material nivel tipo “A”: picota, palas y carretilla, la construcción se inicia con la remoción de una franja de tierra de 0.60 m de ancho y 0.80 m de profundidad aproximadamente. Así, con el suelo removido se forma el camellón de la terraza, aguas arriba de la línea de nivel.</a:t>
          </a:r>
          <a:endParaRPr lang="es-PE" sz="3200" kern="1200">
            <a:solidFill>
              <a:schemeClr val="lt1"/>
            </a:solidFill>
            <a:effectLst/>
            <a:latin typeface="+mn-lt"/>
            <a:ea typeface="+mn-ea"/>
            <a:cs typeface="+mn-cs"/>
          </a:endParaRPr>
        </a:p>
      </xdr:txBody>
    </xdr:sp>
    <xdr:clientData/>
  </xdr:twoCellAnchor>
  <xdr:twoCellAnchor>
    <xdr:from>
      <xdr:col>2</xdr:col>
      <xdr:colOff>0</xdr:colOff>
      <xdr:row>92</xdr:row>
      <xdr:rowOff>0</xdr:rowOff>
    </xdr:from>
    <xdr:to>
      <xdr:col>13</xdr:col>
      <xdr:colOff>744682</xdr:colOff>
      <xdr:row>103</xdr:row>
      <xdr:rowOff>38100</xdr:rowOff>
    </xdr:to>
    <xdr:sp macro="" textlink="">
      <xdr:nvSpPr>
        <xdr:cNvPr id="7" name="Rectángulo redondeado 6">
          <a:extLst>
            <a:ext uri="{FF2B5EF4-FFF2-40B4-BE49-F238E27FC236}">
              <a16:creationId xmlns:a16="http://schemas.microsoft.com/office/drawing/2014/main" xmlns="" id="{00000000-0008-0000-1500-000007000000}"/>
            </a:ext>
          </a:extLst>
        </xdr:cNvPr>
        <xdr:cNvSpPr/>
      </xdr:nvSpPr>
      <xdr:spPr>
        <a:xfrm>
          <a:off x="1524000" y="13315950"/>
          <a:ext cx="9126682" cy="181927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Luego, se debe afirmar la tierra sobre el camellón para prevenir la escorrentía del suelo y evitar desbordes por las altas precipitaciones en épocas de lluvia. Se debe abrir una pequeña zanja sobre la curva de nivel para la compactación de las piedras. Esta debe tener por lo menos un ancho de 40 cm.</a:t>
          </a:r>
          <a:endParaRPr lang="es-PE" sz="3200" kern="1200">
            <a:solidFill>
              <a:schemeClr val="lt1"/>
            </a:solidFill>
            <a:effectLst/>
            <a:latin typeface="+mn-lt"/>
            <a:ea typeface="+mn-ea"/>
            <a:cs typeface="+mn-cs"/>
          </a:endParaRPr>
        </a:p>
      </xdr:txBody>
    </xdr:sp>
    <xdr:clientData/>
  </xdr:twoCellAnchor>
  <xdr:twoCellAnchor>
    <xdr:from>
      <xdr:col>1</xdr:col>
      <xdr:colOff>658091</xdr:colOff>
      <xdr:row>107</xdr:row>
      <xdr:rowOff>86592</xdr:rowOff>
    </xdr:from>
    <xdr:to>
      <xdr:col>13</xdr:col>
      <xdr:colOff>640773</xdr:colOff>
      <xdr:row>126</xdr:row>
      <xdr:rowOff>17318</xdr:rowOff>
    </xdr:to>
    <xdr:sp macro="" textlink="">
      <xdr:nvSpPr>
        <xdr:cNvPr id="8" name="Rectángulo redondeado 7">
          <a:extLst>
            <a:ext uri="{FF2B5EF4-FFF2-40B4-BE49-F238E27FC236}">
              <a16:creationId xmlns:a16="http://schemas.microsoft.com/office/drawing/2014/main" xmlns="" id="{00000000-0008-0000-1500-000008000000}"/>
            </a:ext>
          </a:extLst>
        </xdr:cNvPr>
        <xdr:cNvSpPr/>
      </xdr:nvSpPr>
      <xdr:spPr>
        <a:xfrm>
          <a:off x="1420091" y="17993592"/>
          <a:ext cx="9126682" cy="289213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 Cuando se utiliza champa, deberá construirse un cimiento con una base mínima de 50 cm. </a:t>
          </a:r>
        </a:p>
        <a:p>
          <a:pPr lvl="0"/>
          <a:r>
            <a:rPr lang="es-PE" sz="1800" kern="1200">
              <a:solidFill>
                <a:schemeClr val="lt1"/>
              </a:solidFill>
              <a:effectLst/>
              <a:latin typeface="+mn-lt"/>
              <a:ea typeface="+mn-ea"/>
              <a:cs typeface="+mn-cs"/>
            </a:rPr>
            <a:t>- El camellón de tierra debe ser levantado hasta la altura que permite la masa de suelo excavada, recomendándose alturas de hasta 1.50 m.  </a:t>
          </a:r>
        </a:p>
        <a:p>
          <a:pPr lvl="0"/>
          <a:r>
            <a:rPr lang="es-PE" sz="1800" kern="1200">
              <a:solidFill>
                <a:schemeClr val="lt1"/>
              </a:solidFill>
              <a:effectLst/>
              <a:latin typeface="+mn-lt"/>
              <a:ea typeface="+mn-ea"/>
              <a:cs typeface="+mn-cs"/>
            </a:rPr>
            <a:t>- Se debe reforzar la terraza con plantaciones de pastos, arbustos o forestales, dependiendo de la zona de localización, en la parte superior de esta con el fin de prevenir relaves y escorrentía por la pendiente. </a:t>
          </a:r>
        </a:p>
        <a:p>
          <a:pPr lvl="1"/>
          <a:r>
            <a:rPr lang="es-PE" sz="1800" kern="1200">
              <a:solidFill>
                <a:schemeClr val="lt1"/>
              </a:solidFill>
              <a:effectLst/>
              <a:latin typeface="+mn-lt"/>
              <a:ea typeface="+mn-ea"/>
              <a:cs typeface="+mn-cs"/>
            </a:rPr>
            <a:t>El pasto se debe plantar a una distancia de un pie (20 a 30 cm), los arbustos de 30 cm y las especies forestales en una distancia estándar de 3mx3m.</a:t>
          </a:r>
          <a:endParaRPr lang="es-PE" sz="3200" kern="1200">
            <a:solidFill>
              <a:schemeClr val="lt1"/>
            </a:solidFill>
            <a:effectLst/>
            <a:latin typeface="+mn-lt"/>
            <a:ea typeface="+mn-ea"/>
            <a:cs typeface="+mn-cs"/>
          </a:endParaRPr>
        </a:p>
      </xdr:txBody>
    </xdr:sp>
    <xdr:clientData/>
  </xdr:twoCellAnchor>
  <xdr:twoCellAnchor>
    <xdr:from>
      <xdr:col>2</xdr:col>
      <xdr:colOff>0</xdr:colOff>
      <xdr:row>129</xdr:row>
      <xdr:rowOff>0</xdr:rowOff>
    </xdr:from>
    <xdr:to>
      <xdr:col>13</xdr:col>
      <xdr:colOff>744682</xdr:colOff>
      <xdr:row>150</xdr:row>
      <xdr:rowOff>86591</xdr:rowOff>
    </xdr:to>
    <xdr:sp macro="" textlink="">
      <xdr:nvSpPr>
        <xdr:cNvPr id="9" name="Rectángulo redondeado 8">
          <a:extLst>
            <a:ext uri="{FF2B5EF4-FFF2-40B4-BE49-F238E27FC236}">
              <a16:creationId xmlns:a16="http://schemas.microsoft.com/office/drawing/2014/main" xmlns="" id="{00000000-0008-0000-1500-000009000000}"/>
            </a:ext>
          </a:extLst>
        </xdr:cNvPr>
        <xdr:cNvSpPr/>
      </xdr:nvSpPr>
      <xdr:spPr>
        <a:xfrm>
          <a:off x="1524000" y="21474545"/>
          <a:ext cx="9126682" cy="335972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terrazas construidas con muros de tierra, necesitan de un mantenimiento de tres veces por año (principalmente deben ser aprovechadas durante la época de estiaje), hasta lograr su completa estabilización y puedan cumplir así con su función de retención del agua y sedimentos hasta concluir su formación. Eso supone el uso de por lo menos 8 jornales al año. Las principales actividades requieren la reposición de la tierra debilitada y de las piedras de la base.</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En caso de que la terraza sea construida con muros de piedra, se debe reponer las piedras caídas para no alterar la estructura de la terraza y aumentar la altura de las piedras en épocas de lluvia.</a:t>
          </a:r>
          <a:endParaRPr lang="es-PE" sz="3200" kern="1200">
            <a:solidFill>
              <a:schemeClr val="lt1"/>
            </a:solidFill>
            <a:effectLst/>
            <a:latin typeface="+mn-lt"/>
            <a:ea typeface="+mn-ea"/>
            <a:cs typeface="+mn-cs"/>
          </a:endParaRPr>
        </a:p>
      </xdr:txBody>
    </xdr:sp>
    <xdr:clientData/>
  </xdr:twoCellAnchor>
  <xdr:twoCellAnchor editAs="oneCell">
    <xdr:from>
      <xdr:col>15</xdr:col>
      <xdr:colOff>103911</xdr:colOff>
      <xdr:row>3</xdr:row>
      <xdr:rowOff>69272</xdr:rowOff>
    </xdr:from>
    <xdr:to>
      <xdr:col>24</xdr:col>
      <xdr:colOff>86591</xdr:colOff>
      <xdr:row>21</xdr:row>
      <xdr:rowOff>149720</xdr:rowOff>
    </xdr:to>
    <xdr:pic>
      <xdr:nvPicPr>
        <xdr:cNvPr id="11" name="10 Imagen"/>
        <xdr:cNvPicPr>
          <a:picLocks noChangeAspect="1"/>
        </xdr:cNvPicPr>
      </xdr:nvPicPr>
      <xdr:blipFill>
        <a:blip xmlns:r="http://schemas.openxmlformats.org/officeDocument/2006/relationships" r:embed="rId1"/>
        <a:stretch>
          <a:fillRect/>
        </a:stretch>
      </xdr:blipFill>
      <xdr:spPr>
        <a:xfrm>
          <a:off x="11533911" y="987136"/>
          <a:ext cx="6840680" cy="29033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159452</xdr:rowOff>
    </xdr:from>
    <xdr:to>
      <xdr:col>3</xdr:col>
      <xdr:colOff>83344</xdr:colOff>
      <xdr:row>16</xdr:row>
      <xdr:rowOff>99704</xdr:rowOff>
    </xdr:to>
    <xdr:sp macro="" textlink="">
      <xdr:nvSpPr>
        <xdr:cNvPr id="2" name="Flecha derecha 1">
          <a:extLst>
            <a:ext uri="{FF2B5EF4-FFF2-40B4-BE49-F238E27FC236}">
              <a16:creationId xmlns:a16="http://schemas.microsoft.com/office/drawing/2014/main" xmlns="" id="{00000000-0008-0000-1600-000002000000}"/>
            </a:ext>
          </a:extLst>
        </xdr:cNvPr>
        <xdr:cNvSpPr/>
      </xdr:nvSpPr>
      <xdr:spPr>
        <a:xfrm>
          <a:off x="0" y="3045527"/>
          <a:ext cx="2369344" cy="18833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2</xdr:row>
      <xdr:rowOff>138546</xdr:rowOff>
    </xdr:from>
    <xdr:to>
      <xdr:col>14</xdr:col>
      <xdr:colOff>673183</xdr:colOff>
      <xdr:row>23</xdr:row>
      <xdr:rowOff>138546</xdr:rowOff>
    </xdr:to>
    <xdr:sp macro="" textlink="">
      <xdr:nvSpPr>
        <xdr:cNvPr id="3" name="Rectángulo redondeado 2">
          <a:extLst>
            <a:ext uri="{FF2B5EF4-FFF2-40B4-BE49-F238E27FC236}">
              <a16:creationId xmlns:a16="http://schemas.microsoft.com/office/drawing/2014/main" xmlns="" id="{00000000-0008-0000-1600-000003000000}"/>
            </a:ext>
          </a:extLst>
        </xdr:cNvPr>
        <xdr:cNvSpPr/>
      </xdr:nvSpPr>
      <xdr:spPr>
        <a:xfrm>
          <a:off x="3306784" y="606137"/>
          <a:ext cx="8034399" cy="327313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_tradnl" sz="1800" b="1" kern="1200">
              <a:solidFill>
                <a:schemeClr val="lt1"/>
              </a:solidFill>
              <a:effectLst/>
              <a:latin typeface="+mn-lt"/>
              <a:ea typeface="+mn-ea"/>
              <a:cs typeface="+mn-cs"/>
            </a:rPr>
            <a:t>- Perfil del capacitador</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El perfil del profesional a cargo de las actividades de capacitación corresponde a las carreras profesionales de ingeniería forestal, agrícola, agronomía, biólogos, con competencia en proyectos de manejo de flora y fauna. </a:t>
          </a:r>
        </a:p>
        <a:p>
          <a:pPr lvl="0"/>
          <a:r>
            <a:rPr lang="es-PE" sz="1800" b="1" kern="1200">
              <a:solidFill>
                <a:schemeClr val="lt1"/>
              </a:solidFill>
              <a:effectLst/>
              <a:latin typeface="+mn-lt"/>
              <a:ea typeface="+mn-ea"/>
              <a:cs typeface="+mn-cs"/>
            </a:rPr>
            <a:t>- Población objetivo</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 presente acción está vinculada al desarrollo de capacidades de la población especializada o vinculada en velar por la recuperación de los ecosistemas y la provisión de servicios ecosistémicos específicos al entorno de la comunidad. Estas formarán parte de diferentes organizaciones y comités de la comunidad.</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28</xdr:row>
      <xdr:rowOff>86592</xdr:rowOff>
    </xdr:from>
    <xdr:to>
      <xdr:col>13</xdr:col>
      <xdr:colOff>640773</xdr:colOff>
      <xdr:row>42</xdr:row>
      <xdr:rowOff>76200</xdr:rowOff>
    </xdr:to>
    <xdr:sp macro="" textlink="">
      <xdr:nvSpPr>
        <xdr:cNvPr id="4" name="Rectángulo redondeado 3">
          <a:extLst>
            <a:ext uri="{FF2B5EF4-FFF2-40B4-BE49-F238E27FC236}">
              <a16:creationId xmlns:a16="http://schemas.microsoft.com/office/drawing/2014/main" xmlns="" id="{00000000-0008-0000-1600-000004000000}"/>
            </a:ext>
          </a:extLst>
        </xdr:cNvPr>
        <xdr:cNvSpPr/>
      </xdr:nvSpPr>
      <xdr:spPr>
        <a:xfrm>
          <a:off x="1420091" y="5849217"/>
          <a:ext cx="9126682" cy="22565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comunidades a atender poseen diferentes formas de organización (junta de usuarios, comités agroforestales, entre otros). Para coordinar con estas, se recomienda la asistencia a las asambleas comunitarias. En estas, se puede determinar:</a:t>
          </a: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Planteamiento de la agenda y talleres de capacitación a desarrollarse, según el tipo de ecosistema, especies de flora y fauna y la acción realizada.</a:t>
          </a:r>
          <a:endParaRPr lang="es-PE" sz="3200" kern="1200">
            <a:solidFill>
              <a:schemeClr val="lt1"/>
            </a:solidFill>
            <a:effectLst/>
            <a:latin typeface="+mn-lt"/>
            <a:ea typeface="+mn-ea"/>
            <a:cs typeface="+mn-cs"/>
          </a:endParaRPr>
        </a:p>
      </xdr:txBody>
    </xdr:sp>
    <xdr:clientData/>
  </xdr:twoCellAnchor>
  <xdr:twoCellAnchor>
    <xdr:from>
      <xdr:col>1</xdr:col>
      <xdr:colOff>658091</xdr:colOff>
      <xdr:row>47</xdr:row>
      <xdr:rowOff>86592</xdr:rowOff>
    </xdr:from>
    <xdr:to>
      <xdr:col>13</xdr:col>
      <xdr:colOff>640773</xdr:colOff>
      <xdr:row>119</xdr:row>
      <xdr:rowOff>86591</xdr:rowOff>
    </xdr:to>
    <xdr:sp macro="" textlink="">
      <xdr:nvSpPr>
        <xdr:cNvPr id="5" name="Rectángulo redondeado 4">
          <a:extLst>
            <a:ext uri="{FF2B5EF4-FFF2-40B4-BE49-F238E27FC236}">
              <a16:creationId xmlns:a16="http://schemas.microsoft.com/office/drawing/2014/main" xmlns="" id="{00000000-0008-0000-1600-000005000000}"/>
            </a:ext>
          </a:extLst>
        </xdr:cNvPr>
        <xdr:cNvSpPr/>
      </xdr:nvSpPr>
      <xdr:spPr>
        <a:xfrm>
          <a:off x="1420091" y="7845137"/>
          <a:ext cx="9126682" cy="1122218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Los talleres de capacitación son sesiones de aprendizajes planificados y organizados, didácticamente ejecutados, sujetos a evaluación y monitoreo, asumiéndose además las siguientes consideraciones: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 La capacitación está centrada en el logro de aprendizajes, respecto al manejo de la flora y fauna de la zona de intervención.</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 Las capacitaciones deberán tener un aforo de entre 15 y 20 personas, teniendo consideración al enfoque de género, que como destinatarios deben ser parte del comité de usuarios.</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 La capacitación implica a puesta en marcha de procedimientos metodológicos, en este caso, vinculados con el manejo de plantaciones reforestadas, técnicas de manejo y protección de especies forestales y herbáceas, y manejo de ganado (pastoreo rotativo y dormideros portátiles). Para ello, se recomienda el uso de los siguientes materiales: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Mapa parlante de zonas con mayor cantidad de cobertura vegetal y fauna doméstica</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Diagrama de cuenca.</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Línea de tiempo de desastres.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Línea de tiempo de cambio de cobertura vegetal y fauna doméstica.</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Matriz de análisis de conflictos.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Perfil de grupos de interés.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Matriz de análisis de exposición, vulnerabilidad y medidas de reducción del riesgo (MRR).</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Diagrama de organización social.</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Diagrama del sistema de riego (complementario).</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 Las sesiones de capacitación no deben tener una duración mayor a 120 minutos efectivos y dependerá del interés de los asistentes para focalizar la temática.</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 Formación de promotores o líderes para garantizar la sostenibilidad de la intervención mediante réplicas.</a:t>
          </a:r>
        </a:p>
        <a:p>
          <a:pPr lvl="0"/>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A manera de ejemplo, se plantea algunos materiales a considerar para las dinámicas grupales planteadas</a:t>
          </a:r>
          <a:r>
            <a:rPr lang="es-PE" sz="1800" kern="1200">
              <a:solidFill>
                <a:schemeClr val="lt1"/>
              </a:solidFill>
              <a:effectLst/>
              <a:latin typeface="+mn-lt"/>
              <a:ea typeface="+mn-ea"/>
              <a:cs typeface="+mn-cs"/>
            </a:rPr>
            <a:t> </a:t>
          </a:r>
          <a:r>
            <a:rPr lang="es-ES_tradnl" sz="1800" kern="1200">
              <a:solidFill>
                <a:schemeClr val="lt1"/>
              </a:solidFill>
              <a:effectLst/>
              <a:latin typeface="+mn-lt"/>
              <a:ea typeface="+mn-ea"/>
              <a:cs typeface="+mn-cs"/>
            </a:rPr>
            <a:t>Para mayor información, revisar: “Folleto 8: Orientaciones para la aplicación de herramientas participativas en los proyectos de inversión pública, (MEF – DGIP)”</a:t>
          </a:r>
          <a:endParaRPr lang="es-PE" sz="1800" kern="1200">
            <a:solidFill>
              <a:schemeClr val="lt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7</xdr:row>
      <xdr:rowOff>124816</xdr:rowOff>
    </xdr:from>
    <xdr:to>
      <xdr:col>3</xdr:col>
      <xdr:colOff>83344</xdr:colOff>
      <xdr:row>19</xdr:row>
      <xdr:rowOff>65067</xdr:rowOff>
    </xdr:to>
    <xdr:sp macro="" textlink="">
      <xdr:nvSpPr>
        <xdr:cNvPr id="2" name="Flecha derecha 1">
          <a:extLst>
            <a:ext uri="{FF2B5EF4-FFF2-40B4-BE49-F238E27FC236}">
              <a16:creationId xmlns:a16="http://schemas.microsoft.com/office/drawing/2014/main" xmlns="" id="{00000000-0008-0000-1700-000002000000}"/>
            </a:ext>
          </a:extLst>
        </xdr:cNvPr>
        <xdr:cNvSpPr/>
      </xdr:nvSpPr>
      <xdr:spPr>
        <a:xfrm>
          <a:off x="0" y="1354407"/>
          <a:ext cx="2369344" cy="1810615"/>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2</xdr:row>
      <xdr:rowOff>51955</xdr:rowOff>
    </xdr:from>
    <xdr:to>
      <xdr:col>14</xdr:col>
      <xdr:colOff>673183</xdr:colOff>
      <xdr:row>25</xdr:row>
      <xdr:rowOff>51956</xdr:rowOff>
    </xdr:to>
    <xdr:sp macro="" textlink="">
      <xdr:nvSpPr>
        <xdr:cNvPr id="3" name="Rectángulo redondeado 2">
          <a:extLst>
            <a:ext uri="{FF2B5EF4-FFF2-40B4-BE49-F238E27FC236}">
              <a16:creationId xmlns:a16="http://schemas.microsoft.com/office/drawing/2014/main" xmlns="" id="{00000000-0008-0000-1700-000003000000}"/>
            </a:ext>
          </a:extLst>
        </xdr:cNvPr>
        <xdr:cNvSpPr/>
      </xdr:nvSpPr>
      <xdr:spPr>
        <a:xfrm>
          <a:off x="3306784" y="502228"/>
          <a:ext cx="8034399" cy="358486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_tradnl" sz="1800" b="1" kern="1200">
              <a:solidFill>
                <a:schemeClr val="lt1"/>
              </a:solidFill>
              <a:effectLst/>
              <a:latin typeface="+mn-lt"/>
              <a:ea typeface="+mn-ea"/>
              <a:cs typeface="+mn-cs"/>
            </a:rPr>
            <a:t>- Perfil del capacitador</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El perfil del profesional a cargo de las actividades de capacitación corresponde a las carreras profesionales de ingeniería forestal, agrícola, agronomía, biólogos, con competencia en proyectos de recuperación de ecosistemas y manejos de recursos. </a:t>
          </a:r>
        </a:p>
        <a:p>
          <a:pPr lvl="0"/>
          <a:r>
            <a:rPr lang="es-PE" sz="1800" b="1" kern="1200">
              <a:solidFill>
                <a:schemeClr val="lt1"/>
              </a:solidFill>
              <a:effectLst/>
              <a:latin typeface="+mn-lt"/>
              <a:ea typeface="+mn-ea"/>
              <a:cs typeface="+mn-cs"/>
            </a:rPr>
            <a:t>- Población objetivo</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 presente acción está vinculada al desarrollo de capacidades técnicas a la población especializada en velar por la recuperación de los ecosistemas y la provisión de servicios ecosistémicos específicos al entorno de la comunidad, de manera práctica. Estas formarán parte de diferentes organizaciones y comités de la comunidad.</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29</xdr:row>
      <xdr:rowOff>86592</xdr:rowOff>
    </xdr:from>
    <xdr:to>
      <xdr:col>13</xdr:col>
      <xdr:colOff>640773</xdr:colOff>
      <xdr:row>43</xdr:row>
      <xdr:rowOff>76200</xdr:rowOff>
    </xdr:to>
    <xdr:sp macro="" textlink="">
      <xdr:nvSpPr>
        <xdr:cNvPr id="4" name="Rectángulo redondeado 3">
          <a:extLst>
            <a:ext uri="{FF2B5EF4-FFF2-40B4-BE49-F238E27FC236}">
              <a16:creationId xmlns:a16="http://schemas.microsoft.com/office/drawing/2014/main" xmlns="" id="{00000000-0008-0000-1700-000004000000}"/>
            </a:ext>
          </a:extLst>
        </xdr:cNvPr>
        <xdr:cNvSpPr/>
      </xdr:nvSpPr>
      <xdr:spPr>
        <a:xfrm>
          <a:off x="1420091" y="4877667"/>
          <a:ext cx="9126682" cy="22565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comunidades a atender poseen diferentes formas de organización (junta de usuarios, comités agroforestales, entre otros). Para coordinar con estas, se recomienda la asistencia a las asambleas comunitarias. En estas, se puede determinar:</a:t>
          </a: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Planteamiento de la agenda y talleres de capacitación a desarrollarse, según el tipo de ecosistema, especies de flora y fauna y la acción realizada.</a:t>
          </a:r>
          <a:endParaRPr lang="es-PE" sz="3200" kern="1200">
            <a:solidFill>
              <a:schemeClr val="lt1"/>
            </a:solidFill>
            <a:effectLst/>
            <a:latin typeface="+mn-lt"/>
            <a:ea typeface="+mn-ea"/>
            <a:cs typeface="+mn-cs"/>
          </a:endParaRPr>
        </a:p>
      </xdr:txBody>
    </xdr:sp>
    <xdr:clientData/>
  </xdr:twoCellAnchor>
  <xdr:twoCellAnchor>
    <xdr:from>
      <xdr:col>0</xdr:col>
      <xdr:colOff>0</xdr:colOff>
      <xdr:row>52</xdr:row>
      <xdr:rowOff>107498</xdr:rowOff>
    </xdr:from>
    <xdr:to>
      <xdr:col>3</xdr:col>
      <xdr:colOff>83344</xdr:colOff>
      <xdr:row>64</xdr:row>
      <xdr:rowOff>47749</xdr:rowOff>
    </xdr:to>
    <xdr:sp macro="" textlink="">
      <xdr:nvSpPr>
        <xdr:cNvPr id="6" name="Flecha derecha 5">
          <a:extLst>
            <a:ext uri="{FF2B5EF4-FFF2-40B4-BE49-F238E27FC236}">
              <a16:creationId xmlns:a16="http://schemas.microsoft.com/office/drawing/2014/main" xmlns="" id="{00000000-0008-0000-1700-000006000000}"/>
            </a:ext>
          </a:extLst>
        </xdr:cNvPr>
        <xdr:cNvSpPr/>
      </xdr:nvSpPr>
      <xdr:spPr>
        <a:xfrm>
          <a:off x="0" y="8628043"/>
          <a:ext cx="2369344" cy="1810615"/>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Descripción</a:t>
          </a:r>
        </a:p>
      </xdr:txBody>
    </xdr:sp>
    <xdr:clientData/>
  </xdr:twoCellAnchor>
  <xdr:twoCellAnchor>
    <xdr:from>
      <xdr:col>4</xdr:col>
      <xdr:colOff>258784</xdr:colOff>
      <xdr:row>48</xdr:row>
      <xdr:rowOff>51956</xdr:rowOff>
    </xdr:from>
    <xdr:to>
      <xdr:col>14</xdr:col>
      <xdr:colOff>673183</xdr:colOff>
      <xdr:row>68</xdr:row>
      <xdr:rowOff>34637</xdr:rowOff>
    </xdr:to>
    <xdr:sp macro="" textlink="">
      <xdr:nvSpPr>
        <xdr:cNvPr id="7" name="Rectángulo redondeado 6">
          <a:extLst>
            <a:ext uri="{FF2B5EF4-FFF2-40B4-BE49-F238E27FC236}">
              <a16:creationId xmlns:a16="http://schemas.microsoft.com/office/drawing/2014/main" xmlns="" id="{00000000-0008-0000-1700-000007000000}"/>
            </a:ext>
          </a:extLst>
        </xdr:cNvPr>
        <xdr:cNvSpPr/>
      </xdr:nvSpPr>
      <xdr:spPr>
        <a:xfrm>
          <a:off x="3306784" y="7949047"/>
          <a:ext cx="8034399" cy="309995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ES_tradnl" sz="1800" b="1" kern="1200">
              <a:solidFill>
                <a:schemeClr val="lt1"/>
              </a:solidFill>
              <a:effectLst/>
              <a:latin typeface="+mn-lt"/>
              <a:ea typeface="+mn-ea"/>
              <a:cs typeface="+mn-cs"/>
            </a:rPr>
            <a:t>- </a:t>
          </a:r>
          <a:r>
            <a:rPr lang="es-ES_tradnl" sz="1800" kern="1200">
              <a:solidFill>
                <a:schemeClr val="lt1"/>
              </a:solidFill>
              <a:effectLst/>
              <a:latin typeface="+mn-lt"/>
              <a:ea typeface="+mn-ea"/>
              <a:cs typeface="+mn-cs"/>
            </a:rPr>
            <a:t>A diferencia de los talleres de capacitación, las sesiones de asistencia técnica usan la evidencia empírica y dinámicas prácticas para describir de mejor manera el manejo del ecosistema. Para ello, se recomienda la delimitación de un espacio (parcela demostrativa) en donde se hará la demostración de la ejecución de diferentes actividades.</a:t>
          </a:r>
        </a:p>
        <a:p>
          <a:pPr lvl="1"/>
          <a:r>
            <a:rPr lang="es-ES_tradnl" sz="1800" kern="1200">
              <a:solidFill>
                <a:schemeClr val="lt1"/>
              </a:solidFill>
              <a:effectLst/>
              <a:latin typeface="+mn-lt"/>
              <a:ea typeface="+mn-ea"/>
              <a:cs typeface="+mn-cs"/>
            </a:rPr>
            <a:t>- Aprovechar las jornadas de trabajo (jornales), pues son espacios efectivos para la asistencia técnica, al seguirse la metodología de “aprender haciendo”.</a:t>
          </a:r>
          <a:endParaRPr lang="es-PE" sz="3600" kern="1200">
            <a:solidFill>
              <a:schemeClr val="lt1"/>
            </a:solidFill>
            <a:effectLst/>
            <a:latin typeface="+mn-lt"/>
            <a:ea typeface="+mn-ea"/>
            <a:cs typeface="+mn-cs"/>
          </a:endParaRPr>
        </a:p>
      </xdr:txBody>
    </xdr:sp>
    <xdr:clientData/>
  </xdr:twoCellAnchor>
  <xdr:twoCellAnchor>
    <xdr:from>
      <xdr:col>0</xdr:col>
      <xdr:colOff>0</xdr:colOff>
      <xdr:row>84</xdr:row>
      <xdr:rowOff>124816</xdr:rowOff>
    </xdr:from>
    <xdr:to>
      <xdr:col>3</xdr:col>
      <xdr:colOff>294408</xdr:colOff>
      <xdr:row>105</xdr:row>
      <xdr:rowOff>103910</xdr:rowOff>
    </xdr:to>
    <xdr:sp macro="" textlink="">
      <xdr:nvSpPr>
        <xdr:cNvPr id="8" name="Flecha derecha 7">
          <a:extLst>
            <a:ext uri="{FF2B5EF4-FFF2-40B4-BE49-F238E27FC236}">
              <a16:creationId xmlns:a16="http://schemas.microsoft.com/office/drawing/2014/main" xmlns="" id="{00000000-0008-0000-1700-000008000000}"/>
            </a:ext>
          </a:extLst>
        </xdr:cNvPr>
        <xdr:cNvSpPr/>
      </xdr:nvSpPr>
      <xdr:spPr>
        <a:xfrm>
          <a:off x="0" y="13632998"/>
          <a:ext cx="2580408" cy="325223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Asistencia técnica en pastoreo rotativo</a:t>
          </a:r>
        </a:p>
      </xdr:txBody>
    </xdr:sp>
    <xdr:clientData/>
  </xdr:twoCellAnchor>
  <xdr:twoCellAnchor>
    <xdr:from>
      <xdr:col>4</xdr:col>
      <xdr:colOff>258784</xdr:colOff>
      <xdr:row>70</xdr:row>
      <xdr:rowOff>138545</xdr:rowOff>
    </xdr:from>
    <xdr:to>
      <xdr:col>14</xdr:col>
      <xdr:colOff>673183</xdr:colOff>
      <xdr:row>122</xdr:row>
      <xdr:rowOff>86591</xdr:rowOff>
    </xdr:to>
    <xdr:sp macro="" textlink="">
      <xdr:nvSpPr>
        <xdr:cNvPr id="9" name="Rectángulo redondeado 8">
          <a:extLst>
            <a:ext uri="{FF2B5EF4-FFF2-40B4-BE49-F238E27FC236}">
              <a16:creationId xmlns:a16="http://schemas.microsoft.com/office/drawing/2014/main" xmlns="" id="{00000000-0008-0000-1700-000009000000}"/>
            </a:ext>
          </a:extLst>
        </xdr:cNvPr>
        <xdr:cNvSpPr/>
      </xdr:nvSpPr>
      <xdr:spPr>
        <a:xfrm>
          <a:off x="3306784" y="11464636"/>
          <a:ext cx="8034399" cy="805295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ES_tradnl" sz="1800" u="sng" kern="1200">
              <a:solidFill>
                <a:schemeClr val="lt1"/>
              </a:solidFill>
              <a:effectLst/>
              <a:latin typeface="+mn-lt"/>
              <a:ea typeface="+mn-ea"/>
              <a:cs typeface="+mn-cs"/>
            </a:rPr>
            <a:t>Diseño de los espacios de pastos para el apotreramiento</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La sesión contempla como paso preliminar, la explicación de la actividad de apotreramiento: “El apotreramiento es una actividad realizada para el manejo sostenible del pastoreo del ganado. Esta consiste en subdividir un campo en varias parcelas (potreros) que serán pastoreadas sistemáticamente de modo que mientras una parcela es pastoreada las demás descansan”.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Luego, se explica cuáles son los requerimientos mínimos que deben tener las parcelas para apotreramiento:</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 Cercanía de la zona a fuentes de agua.</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(ii) Correcta delimitación de potreros o canchas de pastoreo.</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(iii) Planificación del pastoreo e identificación de zonas de sembrío.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Finalmente, se establece el número de potreros, a partir de los siguientes factores: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a:t>
          </a:r>
          <a:r>
            <a:rPr lang="es-ES_tradnl" sz="1800" kern="1200" baseline="0">
              <a:solidFill>
                <a:schemeClr val="lt1"/>
              </a:solidFill>
              <a:effectLst/>
              <a:latin typeface="+mn-lt"/>
              <a:ea typeface="+mn-ea"/>
              <a:cs typeface="+mn-cs"/>
            </a:rPr>
            <a:t> </a:t>
          </a:r>
          <a:r>
            <a:rPr lang="es-ES_tradnl" sz="1800" kern="1200">
              <a:solidFill>
                <a:schemeClr val="lt1"/>
              </a:solidFill>
              <a:effectLst/>
              <a:latin typeface="+mn-lt"/>
              <a:ea typeface="+mn-ea"/>
              <a:cs typeface="+mn-cs"/>
            </a:rPr>
            <a:t>Población total de ganado.</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(ii) Número de lotes o parcelas.</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(iii) Unidades animales por lote (densidad por lote) </a:t>
          </a:r>
          <a:endParaRPr lang="es-PE" sz="2000" kern="1200">
            <a:solidFill>
              <a:schemeClr val="lt1"/>
            </a:solidFill>
            <a:effectLst/>
            <a:latin typeface="+mn-lt"/>
            <a:ea typeface="+mn-ea"/>
            <a:cs typeface="+mn-cs"/>
          </a:endParaRPr>
        </a:p>
        <a:p>
          <a:pPr lvl="0"/>
          <a:r>
            <a:rPr lang="es-ES_tradnl" sz="1800" kern="1200">
              <a:solidFill>
                <a:schemeClr val="lt1"/>
              </a:solidFill>
              <a:effectLst/>
              <a:latin typeface="+mn-lt"/>
              <a:ea typeface="+mn-ea"/>
              <a:cs typeface="+mn-cs"/>
            </a:rPr>
            <a:t>(iv)</a:t>
          </a:r>
          <a:r>
            <a:rPr lang="es-ES_tradnl" sz="1800" kern="1200" baseline="0">
              <a:solidFill>
                <a:schemeClr val="lt1"/>
              </a:solidFill>
              <a:effectLst/>
              <a:latin typeface="+mn-lt"/>
              <a:ea typeface="+mn-ea"/>
              <a:cs typeface="+mn-cs"/>
            </a:rPr>
            <a:t> </a:t>
          </a:r>
          <a:r>
            <a:rPr lang="es-ES_tradnl" sz="1800" kern="1200">
              <a:solidFill>
                <a:schemeClr val="lt1"/>
              </a:solidFill>
              <a:effectLst/>
              <a:latin typeface="+mn-lt"/>
              <a:ea typeface="+mn-ea"/>
              <a:cs typeface="+mn-cs"/>
            </a:rPr>
            <a:t>Sistema de pastoreo (clásico o diferido)</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(v) Número de potreros (hectáreas delimitadas)</a:t>
          </a:r>
          <a:endParaRPr lang="es-PE" sz="3600" kern="1200">
            <a:solidFill>
              <a:schemeClr val="lt1"/>
            </a:solidFill>
            <a:effectLst/>
            <a:latin typeface="+mn-lt"/>
            <a:ea typeface="+mn-ea"/>
            <a:cs typeface="+mn-cs"/>
          </a:endParaRPr>
        </a:p>
      </xdr:txBody>
    </xdr:sp>
    <xdr:clientData/>
  </xdr:twoCellAnchor>
  <xdr:twoCellAnchor>
    <xdr:from>
      <xdr:col>0</xdr:col>
      <xdr:colOff>34636</xdr:colOff>
      <xdr:row>230</xdr:row>
      <xdr:rowOff>3588</xdr:rowOff>
    </xdr:from>
    <xdr:to>
      <xdr:col>3</xdr:col>
      <xdr:colOff>117980</xdr:colOff>
      <xdr:row>250</xdr:row>
      <xdr:rowOff>138546</xdr:rowOff>
    </xdr:to>
    <xdr:sp macro="" textlink="">
      <xdr:nvSpPr>
        <xdr:cNvPr id="10" name="Flecha derecha 9">
          <a:extLst>
            <a:ext uri="{FF2B5EF4-FFF2-40B4-BE49-F238E27FC236}">
              <a16:creationId xmlns:a16="http://schemas.microsoft.com/office/drawing/2014/main" xmlns="" id="{00000000-0008-0000-1700-00000A000000}"/>
            </a:ext>
          </a:extLst>
        </xdr:cNvPr>
        <xdr:cNvSpPr/>
      </xdr:nvSpPr>
      <xdr:spPr>
        <a:xfrm>
          <a:off x="34636" y="36267861"/>
          <a:ext cx="2369344" cy="325223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Asistencia técnica</a:t>
          </a:r>
          <a:r>
            <a:rPr lang="es-PE" sz="2000" b="1" baseline="0"/>
            <a:t> en manejo de pastos naturales</a:t>
          </a:r>
          <a:endParaRPr lang="es-PE" sz="2000" b="1"/>
        </a:p>
      </xdr:txBody>
    </xdr:sp>
    <xdr:clientData/>
  </xdr:twoCellAnchor>
  <xdr:twoCellAnchor>
    <xdr:from>
      <xdr:col>4</xdr:col>
      <xdr:colOff>258784</xdr:colOff>
      <xdr:row>204</xdr:row>
      <xdr:rowOff>51955</xdr:rowOff>
    </xdr:from>
    <xdr:to>
      <xdr:col>14</xdr:col>
      <xdr:colOff>673183</xdr:colOff>
      <xdr:row>275</xdr:row>
      <xdr:rowOff>86591</xdr:rowOff>
    </xdr:to>
    <xdr:sp macro="" textlink="">
      <xdr:nvSpPr>
        <xdr:cNvPr id="11" name="Rectángulo redondeado 10">
          <a:extLst>
            <a:ext uri="{FF2B5EF4-FFF2-40B4-BE49-F238E27FC236}">
              <a16:creationId xmlns:a16="http://schemas.microsoft.com/office/drawing/2014/main" xmlns="" id="{00000000-0008-0000-1700-00000B000000}"/>
            </a:ext>
          </a:extLst>
        </xdr:cNvPr>
        <xdr:cNvSpPr/>
      </xdr:nvSpPr>
      <xdr:spPr>
        <a:xfrm>
          <a:off x="3306784" y="32263773"/>
          <a:ext cx="8034399" cy="1110095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ES_tradnl" sz="1800" u="sng" kern="1200">
              <a:solidFill>
                <a:schemeClr val="lt1"/>
              </a:solidFill>
              <a:effectLst/>
              <a:latin typeface="+mn-lt"/>
              <a:ea typeface="+mn-ea"/>
              <a:cs typeface="+mn-cs"/>
            </a:rPr>
            <a:t>Rotación de dormideros portátiles</a:t>
          </a:r>
          <a:endParaRPr lang="es-PE" sz="2000" kern="1200">
            <a:solidFill>
              <a:schemeClr val="lt1"/>
            </a:solidFill>
            <a:effectLst/>
            <a:latin typeface="+mn-lt"/>
            <a:ea typeface="+mn-ea"/>
            <a:cs typeface="+mn-cs"/>
          </a:endParaRPr>
        </a:p>
        <a:p>
          <a:r>
            <a:rPr lang="es-PE" sz="1800" b="1" kern="1200">
              <a:solidFill>
                <a:schemeClr val="lt1"/>
              </a:solidFill>
              <a:effectLst/>
              <a:latin typeface="+mn-lt"/>
              <a:ea typeface="+mn-ea"/>
              <a:cs typeface="+mn-cs"/>
            </a:rPr>
            <a:t> </a:t>
          </a:r>
          <a:r>
            <a:rPr lang="es-PE" sz="1800" kern="1200">
              <a:solidFill>
                <a:schemeClr val="lt1"/>
              </a:solidFill>
              <a:effectLst/>
              <a:latin typeface="+mn-lt"/>
              <a:ea typeface="+mn-ea"/>
              <a:cs typeface="+mn-cs"/>
            </a:rPr>
            <a:t>En otra parcela demostrativa, se realiza el abonamiento de las praderas naturales con los propios animales de la zona a través de la práctica de dormideros portátiles. Para ello, la asistencia técnica debe comprender abarcar las siguientes temáticas: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 Determinación del área degradada o instalada a fertilizar.</a:t>
          </a:r>
          <a:endParaRPr lang="es-PE" sz="2000" kern="1200">
            <a:solidFill>
              <a:schemeClr val="lt1"/>
            </a:solidFill>
            <a:effectLst/>
            <a:latin typeface="+mn-lt"/>
            <a:ea typeface="+mn-ea"/>
            <a:cs typeface="+mn-cs"/>
          </a:endParaRPr>
        </a:p>
        <a:p>
          <a:pPr lvl="2"/>
          <a:r>
            <a:rPr lang="es-PE" sz="1800" u="none" kern="1200">
              <a:solidFill>
                <a:schemeClr val="lt1"/>
              </a:solidFill>
              <a:effectLst/>
              <a:latin typeface="+mn-lt"/>
              <a:ea typeface="+mn-ea"/>
              <a:cs typeface="+mn-cs"/>
            </a:rPr>
            <a:t>- </a:t>
          </a:r>
          <a:r>
            <a:rPr lang="es-PE" sz="1800" u="sng" kern="1200">
              <a:solidFill>
                <a:schemeClr val="lt1"/>
              </a:solidFill>
              <a:effectLst/>
              <a:latin typeface="+mn-lt"/>
              <a:ea typeface="+mn-ea"/>
              <a:cs typeface="+mn-cs"/>
            </a:rPr>
            <a:t>Temporalidad de la intervención:</a:t>
          </a:r>
          <a:r>
            <a:rPr lang="es-PE" sz="1800" kern="1200">
              <a:solidFill>
                <a:schemeClr val="lt1"/>
              </a:solidFill>
              <a:effectLst/>
              <a:latin typeface="+mn-lt"/>
              <a:ea typeface="+mn-ea"/>
              <a:cs typeface="+mn-cs"/>
            </a:rPr>
            <a:t> Se recomienda que el traslado de animales sea de manera semanal. </a:t>
          </a:r>
          <a:endParaRPr lang="es-PE" sz="2000" kern="1200">
            <a:solidFill>
              <a:schemeClr val="lt1"/>
            </a:solidFill>
            <a:effectLst/>
            <a:latin typeface="+mn-lt"/>
            <a:ea typeface="+mn-ea"/>
            <a:cs typeface="+mn-cs"/>
          </a:endParaRPr>
        </a:p>
        <a:p>
          <a:pPr lvl="2"/>
          <a:r>
            <a:rPr lang="es-PE" sz="1800" u="none" kern="1200">
              <a:solidFill>
                <a:schemeClr val="lt1"/>
              </a:solidFill>
              <a:effectLst/>
              <a:latin typeface="+mn-lt"/>
              <a:ea typeface="+mn-ea"/>
              <a:cs typeface="+mn-cs"/>
            </a:rPr>
            <a:t>- </a:t>
          </a:r>
          <a:r>
            <a:rPr lang="es-PE" sz="1800" u="sng" kern="1200">
              <a:solidFill>
                <a:schemeClr val="lt1"/>
              </a:solidFill>
              <a:effectLst/>
              <a:latin typeface="+mn-lt"/>
              <a:ea typeface="+mn-ea"/>
              <a:cs typeface="+mn-cs"/>
            </a:rPr>
            <a:t>Tamaño y tecnología usada en la intervención:</a:t>
          </a:r>
          <a:r>
            <a:rPr lang="es-PE" sz="1800" kern="1200">
              <a:solidFill>
                <a:schemeClr val="lt1"/>
              </a:solidFill>
              <a:effectLst/>
              <a:latin typeface="+mn-lt"/>
              <a:ea typeface="+mn-ea"/>
              <a:cs typeface="+mn-cs"/>
            </a:rPr>
            <a:t> Durante su estadía incorporan el estiércol y orinas al suelo; el estiércol acumulado es de una capa considerable de 1cm y distribuido uniformemente al suelo mediante la acción mecánica de las pezuñas de los animales, principalmente de los ovinos.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Así, a mayor cantidad de animales en la comunidad, mayor probabilidad de rotación y de tener estiércol por día. Esto, sin embargo, no debe implicar incrementar la capacidad de carga del terreno para evitar el sobrepastoreo.</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u="sng" kern="1200">
              <a:solidFill>
                <a:schemeClr val="lt1"/>
              </a:solidFill>
              <a:effectLst/>
              <a:latin typeface="+mn-lt"/>
              <a:ea typeface="+mn-ea"/>
              <a:cs typeface="+mn-cs"/>
            </a:rPr>
            <a:t>Trasplante de pastos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Finalmente, a manera demostrativa, se realiza una exposición sobre trasplante de pastos. Este consiste en propagar pastos naturales en terrenos desnudos.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2"/>
          <a:r>
            <a:rPr lang="es-ES_tradnl" sz="1800" u="none" kern="1200">
              <a:solidFill>
                <a:schemeClr val="lt1"/>
              </a:solidFill>
              <a:effectLst/>
              <a:latin typeface="+mn-lt"/>
              <a:ea typeface="+mn-ea"/>
              <a:cs typeface="+mn-cs"/>
            </a:rPr>
            <a:t>- </a:t>
          </a:r>
          <a:r>
            <a:rPr lang="es-ES_tradnl" sz="1800" u="sng" kern="1200">
              <a:solidFill>
                <a:schemeClr val="lt1"/>
              </a:solidFill>
              <a:effectLst/>
              <a:latin typeface="+mn-lt"/>
              <a:ea typeface="+mn-ea"/>
              <a:cs typeface="+mn-cs"/>
            </a:rPr>
            <a:t>Indumentaria a usar:</a:t>
          </a:r>
          <a:r>
            <a:rPr lang="es-ES_tradnl" sz="1800" kern="1200">
              <a:solidFill>
                <a:schemeClr val="lt1"/>
              </a:solidFill>
              <a:effectLst/>
              <a:latin typeface="+mn-lt"/>
              <a:ea typeface="+mn-ea"/>
              <a:cs typeface="+mn-cs"/>
            </a:rPr>
            <a:t> se realiza con una picota, se hace un corte en el suelo y se introduce la base del macollo o del esqueje, luego se apisona para generar contacto entre el vegetal y el suelo. La distancia entre macollos es de 50 cm. </a:t>
          </a:r>
          <a:endParaRPr lang="es-PE" sz="2000" kern="1200">
            <a:solidFill>
              <a:schemeClr val="lt1"/>
            </a:solidFill>
            <a:effectLst/>
            <a:latin typeface="+mn-lt"/>
            <a:ea typeface="+mn-ea"/>
            <a:cs typeface="+mn-cs"/>
          </a:endParaRPr>
        </a:p>
        <a:p>
          <a:pPr lvl="2"/>
          <a:r>
            <a:rPr lang="es-ES_tradnl" sz="1800" u="none" kern="1200">
              <a:solidFill>
                <a:schemeClr val="lt1"/>
              </a:solidFill>
              <a:effectLst/>
              <a:latin typeface="+mn-lt"/>
              <a:ea typeface="+mn-ea"/>
              <a:cs typeface="+mn-cs"/>
            </a:rPr>
            <a:t>- </a:t>
          </a:r>
          <a:r>
            <a:rPr lang="es-ES_tradnl" sz="1800" u="sng" kern="1200">
              <a:solidFill>
                <a:schemeClr val="lt1"/>
              </a:solidFill>
              <a:effectLst/>
              <a:latin typeface="+mn-lt"/>
              <a:ea typeface="+mn-ea"/>
              <a:cs typeface="+mn-cs"/>
            </a:rPr>
            <a:t>Densidad de la plantación</a:t>
          </a:r>
          <a:r>
            <a:rPr lang="es-ES_tradnl" sz="1800" kern="1200">
              <a:solidFill>
                <a:schemeClr val="lt1"/>
              </a:solidFill>
              <a:effectLst/>
              <a:latin typeface="+mn-lt"/>
              <a:ea typeface="+mn-ea"/>
              <a:cs typeface="+mn-cs"/>
            </a:rPr>
            <a:t>: 40.000 plántulas por hectárea.</a:t>
          </a:r>
        </a:p>
        <a:p>
          <a:pPr lvl="2"/>
          <a:r>
            <a:rPr lang="es-ES_tradnl" sz="1800" u="none" kern="1200">
              <a:solidFill>
                <a:schemeClr val="lt1"/>
              </a:solidFill>
              <a:effectLst/>
              <a:latin typeface="+mn-lt"/>
              <a:ea typeface="+mn-ea"/>
              <a:cs typeface="+mn-cs"/>
            </a:rPr>
            <a:t>-</a:t>
          </a:r>
          <a:r>
            <a:rPr lang="es-ES_tradnl" sz="1800" u="none" kern="1200" baseline="0">
              <a:solidFill>
                <a:schemeClr val="lt1"/>
              </a:solidFill>
              <a:effectLst/>
              <a:latin typeface="+mn-lt"/>
              <a:ea typeface="+mn-ea"/>
              <a:cs typeface="+mn-cs"/>
            </a:rPr>
            <a:t> </a:t>
          </a:r>
          <a:r>
            <a:rPr lang="es-ES_tradnl" sz="1800" u="sng" kern="1200">
              <a:solidFill>
                <a:schemeClr val="lt1"/>
              </a:solidFill>
              <a:effectLst/>
              <a:latin typeface="+mn-lt"/>
              <a:ea typeface="+mn-ea"/>
              <a:cs typeface="+mn-cs"/>
            </a:rPr>
            <a:t>Temporalidad de la actividad:</a:t>
          </a:r>
          <a:r>
            <a:rPr lang="es-ES_tradnl" sz="1800" kern="1200">
              <a:solidFill>
                <a:schemeClr val="lt1"/>
              </a:solidFill>
              <a:effectLst/>
              <a:latin typeface="+mn-lt"/>
              <a:ea typeface="+mn-ea"/>
              <a:cs typeface="+mn-cs"/>
            </a:rPr>
            <a:t> Esta acción principalmente debe realizarse en los meses de diciembre y enero (meses de lluvia). En caso exista irregularidad en las precipitaciones, se recomienda mantener irrigado el terreno.</a:t>
          </a:r>
          <a:endParaRPr lang="es-PE" sz="3600" kern="1200">
            <a:solidFill>
              <a:schemeClr val="lt1"/>
            </a:solidFill>
            <a:effectLst/>
            <a:latin typeface="+mn-lt"/>
            <a:ea typeface="+mn-ea"/>
            <a:cs typeface="+mn-cs"/>
          </a:endParaRPr>
        </a:p>
      </xdr:txBody>
    </xdr:sp>
    <xdr:clientData/>
  </xdr:twoCellAnchor>
  <xdr:twoCellAnchor>
    <xdr:from>
      <xdr:col>1</xdr:col>
      <xdr:colOff>1</xdr:colOff>
      <xdr:row>125</xdr:row>
      <xdr:rowOff>-1</xdr:rowOff>
    </xdr:from>
    <xdr:to>
      <xdr:col>14</xdr:col>
      <xdr:colOff>656855</xdr:colOff>
      <xdr:row>186</xdr:row>
      <xdr:rowOff>86591</xdr:rowOff>
    </xdr:to>
    <xdr:sp macro="" textlink="">
      <xdr:nvSpPr>
        <xdr:cNvPr id="13" name="Rectángulo redondeado 12">
          <a:extLst>
            <a:ext uri="{FF2B5EF4-FFF2-40B4-BE49-F238E27FC236}">
              <a16:creationId xmlns:a16="http://schemas.microsoft.com/office/drawing/2014/main" xmlns="" id="{00000000-0008-0000-1700-00000D000000}"/>
            </a:ext>
          </a:extLst>
        </xdr:cNvPr>
        <xdr:cNvSpPr/>
      </xdr:nvSpPr>
      <xdr:spPr>
        <a:xfrm>
          <a:off x="762001" y="19898590"/>
          <a:ext cx="10562854" cy="959427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u="sng" kern="1200">
              <a:solidFill>
                <a:schemeClr val="lt1"/>
              </a:solidFill>
              <a:effectLst/>
              <a:latin typeface="+mn-lt"/>
              <a:ea typeface="+mn-ea"/>
              <a:cs typeface="+mn-cs"/>
            </a:rPr>
            <a:t>Tecnología empleada:</a:t>
          </a:r>
          <a:r>
            <a:rPr lang="es-ES_tradnl" sz="1800" kern="1200">
              <a:solidFill>
                <a:schemeClr val="lt1"/>
              </a:solidFill>
              <a:effectLst/>
              <a:latin typeface="+mn-lt"/>
              <a:ea typeface="+mn-ea"/>
              <a:cs typeface="+mn-cs"/>
            </a:rPr>
            <a:t> Para la demostración de la actividad, se debe emplear cintas para la marcación del terreno y rastrillos, palas y carretillas para la nivelación y limpieza del mismo.</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u="sng" kern="1200">
              <a:solidFill>
                <a:schemeClr val="lt1"/>
              </a:solidFill>
              <a:effectLst/>
              <a:latin typeface="+mn-lt"/>
              <a:ea typeface="+mn-ea"/>
              <a:cs typeface="+mn-cs"/>
            </a:rPr>
            <a:t>Rotación de ganado</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A manera de dinámica, se traslada y rota animales en las potreras formadas al interior de la parcela demostrativa y se explica que la actividad debe hacerse de manera periódica, según al tipo de pastoreo rotativo a desarrollar:</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2"/>
          <a:r>
            <a:rPr lang="es-ES_tradnl" sz="1800" b="1" kern="1200">
              <a:solidFill>
                <a:schemeClr val="lt1"/>
              </a:solidFill>
              <a:effectLst/>
              <a:latin typeface="+mn-lt"/>
              <a:ea typeface="+mn-ea"/>
              <a:cs typeface="+mn-cs"/>
            </a:rPr>
            <a:t>Pastoreo rotativo clásico: </a:t>
          </a:r>
          <a:r>
            <a:rPr lang="es-ES_tradnl" sz="1800" kern="1200">
              <a:solidFill>
                <a:schemeClr val="lt1"/>
              </a:solidFill>
              <a:effectLst/>
              <a:latin typeface="+mn-lt"/>
              <a:ea typeface="+mn-ea"/>
              <a:cs typeface="+mn-cs"/>
            </a:rPr>
            <a:t>la rotación del ganado se hace</a:t>
          </a:r>
          <a:r>
            <a:rPr lang="es-ES_tradnl" sz="1800" b="1" kern="1200">
              <a:solidFill>
                <a:schemeClr val="lt1"/>
              </a:solidFill>
              <a:effectLst/>
              <a:latin typeface="+mn-lt"/>
              <a:ea typeface="+mn-ea"/>
              <a:cs typeface="+mn-cs"/>
            </a:rPr>
            <a:t> </a:t>
          </a:r>
          <a:r>
            <a:rPr lang="es-ES_tradnl" sz="1800" kern="1200">
              <a:solidFill>
                <a:schemeClr val="lt1"/>
              </a:solidFill>
              <a:effectLst/>
              <a:latin typeface="+mn-lt"/>
              <a:ea typeface="+mn-ea"/>
              <a:cs typeface="+mn-cs"/>
            </a:rPr>
            <a:t>en función de la época del año, la oferta forrajera, la capacidad de carga animal, el número de animales, tipo y clase de ganado. Generalmente esta práctica se realiza en pequeñas áreas de pastoreo. Como ejemplo, tómese el caso de 4 potreros. El potrero 1 es pastoreado durante 30 días. Luego de este periodo, se pasa a un potrero 2, y así sucesivamente hasta regresar al primer potrero. Por lo mismo, cada extensión de pastizal tiene un periodo de descanso de 90 días para poder fomentar el desarrollo de las especies.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2"/>
          <a:r>
            <a:rPr lang="es-ES_tradnl" sz="1800" b="1" kern="1200">
              <a:solidFill>
                <a:schemeClr val="lt1"/>
              </a:solidFill>
              <a:effectLst/>
              <a:latin typeface="+mn-lt"/>
              <a:ea typeface="+mn-ea"/>
              <a:cs typeface="+mn-cs"/>
            </a:rPr>
            <a:t>Pastoreo rotativo diferido: </a:t>
          </a:r>
          <a:r>
            <a:rPr lang="es-ES_tradnl" sz="1800" kern="1200">
              <a:solidFill>
                <a:schemeClr val="lt1"/>
              </a:solidFill>
              <a:effectLst/>
              <a:latin typeface="+mn-lt"/>
              <a:ea typeface="+mn-ea"/>
              <a:cs typeface="+mn-cs"/>
            </a:rPr>
            <a:t>Se prioriza la recuperación del pastizal. Para ello se programan uno o más potreros de pastoreo adicionales que descansan por temporadas largas (aprox. 3 años), hasta que entran en uso reemplazando a otros que inician su descanso por un tiempo similar con propósitos de recuperación. Esta práctica se realiza cuando se dispone de mayores extensiones de terreno para el pastoreo. </a:t>
          </a:r>
          <a:endParaRPr lang="es-PE" sz="2000" kern="1200">
            <a:solidFill>
              <a:schemeClr val="lt1"/>
            </a:solidFill>
            <a:effectLst/>
            <a:latin typeface="+mn-lt"/>
            <a:ea typeface="+mn-ea"/>
            <a:cs typeface="+mn-cs"/>
          </a:endParaRPr>
        </a:p>
        <a:p>
          <a:r>
            <a:rPr lang="es-ES_tradnl" sz="1800" b="1"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2"/>
          <a:r>
            <a:rPr lang="es-ES_tradnl" sz="1800" b="1" kern="1200">
              <a:solidFill>
                <a:schemeClr val="lt1"/>
              </a:solidFill>
              <a:effectLst/>
              <a:latin typeface="+mn-lt"/>
              <a:ea typeface="+mn-ea"/>
              <a:cs typeface="+mn-cs"/>
            </a:rPr>
            <a:t>Recomendación:</a:t>
          </a:r>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3"/>
          <a:r>
            <a:rPr lang="es-ES_tradnl" sz="1800" kern="1200">
              <a:solidFill>
                <a:schemeClr val="lt1"/>
              </a:solidFill>
              <a:effectLst/>
              <a:latin typeface="+mn-lt"/>
              <a:ea typeface="+mn-ea"/>
              <a:cs typeface="+mn-cs"/>
            </a:rPr>
            <a:t>- Para las condiciones de la sierra del Perú donde el crecimiento de los pastos naturales andinos es estacional, y gran parte son áreas comunales, el sistema de pastoreo rotativo diferido con descanso estacional resulta el más recomendable. </a:t>
          </a:r>
          <a:endParaRPr lang="es-PE" sz="2000" kern="1200">
            <a:solidFill>
              <a:schemeClr val="lt1"/>
            </a:solidFill>
            <a:effectLst/>
            <a:latin typeface="+mn-lt"/>
            <a:ea typeface="+mn-ea"/>
            <a:cs typeface="+mn-cs"/>
          </a:endParaRPr>
        </a:p>
        <a:p>
          <a:pPr marL="1371600" lvl="3" indent="0" algn="l" defTabSz="914400" rtl="0" eaLnBrk="1" latinLnBrk="0" hangingPunct="1"/>
          <a:r>
            <a:rPr lang="es-ES_tradnl" sz="1800" kern="1200">
              <a:solidFill>
                <a:schemeClr val="lt1"/>
              </a:solidFill>
              <a:effectLst/>
              <a:latin typeface="+mn-lt"/>
              <a:ea typeface="+mn-ea"/>
              <a:cs typeface="+mn-cs"/>
            </a:rPr>
            <a:t>- Capacidad de carga = Unidades Animales/Superficie del terreno.</a:t>
          </a:r>
          <a:r>
            <a:rPr lang="es-PE" sz="1800" kern="1200">
              <a:solidFill>
                <a:schemeClr val="lt1"/>
              </a:solidFill>
              <a:effectLst/>
              <a:latin typeface="+mn-lt"/>
              <a:ea typeface="+mn-ea"/>
              <a:cs typeface="+mn-cs"/>
            </a:rPr>
            <a:t> </a:t>
          </a:r>
        </a:p>
      </xdr:txBody>
    </xdr:sp>
    <xdr:clientData/>
  </xdr:twoCellAnchor>
  <xdr:twoCellAnchor>
    <xdr:from>
      <xdr:col>1</xdr:col>
      <xdr:colOff>0</xdr:colOff>
      <xdr:row>190</xdr:row>
      <xdr:rowOff>0</xdr:rowOff>
    </xdr:from>
    <xdr:to>
      <xdr:col>14</xdr:col>
      <xdr:colOff>675409</xdr:colOff>
      <xdr:row>201</xdr:row>
      <xdr:rowOff>0</xdr:rowOff>
    </xdr:to>
    <xdr:sp macro="" textlink="">
      <xdr:nvSpPr>
        <xdr:cNvPr id="14" name="Rectángulo redondeado 13">
          <a:extLst>
            <a:ext uri="{FF2B5EF4-FFF2-40B4-BE49-F238E27FC236}">
              <a16:creationId xmlns:a16="http://schemas.microsoft.com/office/drawing/2014/main" xmlns="" id="{00000000-0008-0000-1700-00000E000000}"/>
            </a:ext>
          </a:extLst>
        </xdr:cNvPr>
        <xdr:cNvSpPr/>
      </xdr:nvSpPr>
      <xdr:spPr>
        <a:xfrm>
          <a:off x="762000" y="30029727"/>
          <a:ext cx="10581409" cy="17145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PE" sz="1800" u="sng" kern="1200">
              <a:solidFill>
                <a:schemeClr val="lt1"/>
              </a:solidFill>
              <a:effectLst/>
              <a:latin typeface="+mn-lt"/>
              <a:ea typeface="+mn-ea"/>
              <a:cs typeface="+mn-cs"/>
            </a:rPr>
            <a:t>Dinámica empleada:</a:t>
          </a:r>
          <a:r>
            <a:rPr lang="es-PE" sz="1800" kern="1200">
              <a:solidFill>
                <a:schemeClr val="lt1"/>
              </a:solidFill>
              <a:effectLst/>
              <a:latin typeface="+mn-lt"/>
              <a:ea typeface="+mn-ea"/>
              <a:cs typeface="+mn-cs"/>
            </a:rPr>
            <a:t> </a:t>
          </a:r>
          <a:r>
            <a:rPr lang="es-ES_tradnl" sz="1800" kern="1200">
              <a:solidFill>
                <a:schemeClr val="lt1"/>
              </a:solidFill>
              <a:effectLst/>
              <a:latin typeface="+mn-lt"/>
              <a:ea typeface="+mn-ea"/>
              <a:cs typeface="+mn-cs"/>
            </a:rPr>
            <a:t>Se recomienda la asociación con algún productor local y hacer la demostración en las áreas delimitadas con su ganado. Para garantizar la efectividad de la intervención, se recomienda una visita al siguiente año para ver el crecimiento de la especie vegetal y el rendimiento productivo del ganado.</a:t>
          </a:r>
          <a:endParaRPr lang="es-PE" sz="3600" kern="1200">
            <a:solidFill>
              <a:schemeClr val="lt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121229</xdr:colOff>
      <xdr:row>3</xdr:row>
      <xdr:rowOff>112567</xdr:rowOff>
    </xdr:from>
    <xdr:to>
      <xdr:col>11</xdr:col>
      <xdr:colOff>623456</xdr:colOff>
      <xdr:row>50</xdr:row>
      <xdr:rowOff>68036</xdr:rowOff>
    </xdr:to>
    <xdr:sp macro="" textlink="">
      <xdr:nvSpPr>
        <xdr:cNvPr id="7" name="6 Rectángulo"/>
        <xdr:cNvSpPr/>
      </xdr:nvSpPr>
      <xdr:spPr>
        <a:xfrm>
          <a:off x="706336" y="915388"/>
          <a:ext cx="8394370" cy="7956469"/>
        </a:xfrm>
        <a:prstGeom prst="rect">
          <a:avLst/>
        </a:prstGeom>
        <a:solidFill>
          <a:schemeClr val="accent3">
            <a:lumMod val="20000"/>
            <a:lumOff val="80000"/>
          </a:schemeClr>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PE" sz="1000">
            <a:solidFill>
              <a:sysClr val="windowText" lastClr="000000"/>
            </a:solidFill>
          </a:endParaRPr>
        </a:p>
      </xdr:txBody>
    </xdr:sp>
    <xdr:clientData/>
  </xdr:twoCellAnchor>
  <xdr:twoCellAnchor>
    <xdr:from>
      <xdr:col>1</xdr:col>
      <xdr:colOff>425532</xdr:colOff>
      <xdr:row>9</xdr:row>
      <xdr:rowOff>47006</xdr:rowOff>
    </xdr:from>
    <xdr:to>
      <xdr:col>11</xdr:col>
      <xdr:colOff>408214</xdr:colOff>
      <xdr:row>17</xdr:row>
      <xdr:rowOff>136072</xdr:rowOff>
    </xdr:to>
    <xdr:sp macro="" textlink="">
      <xdr:nvSpPr>
        <xdr:cNvPr id="3" name="2 Rectángulo redondeado"/>
        <xdr:cNvSpPr/>
      </xdr:nvSpPr>
      <xdr:spPr>
        <a:xfrm>
          <a:off x="1010639" y="2251363"/>
          <a:ext cx="7874825" cy="1395352"/>
        </a:xfrm>
        <a:prstGeom prst="roundRect">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PE" sz="2200" b="1">
              <a:solidFill>
                <a:srgbClr val="FFFF00"/>
              </a:solidFill>
              <a:latin typeface="+mn-lt"/>
              <a:ea typeface="+mn-ea"/>
              <a:cs typeface="+mn-cs"/>
            </a:rPr>
            <a:t> 2. Las intervenciones se deberán circunscribir en ecosistemas ubicados en la Región Natural Andina, que</a:t>
          </a:r>
          <a:r>
            <a:rPr lang="es-PE" sz="2200" b="1" baseline="0">
              <a:solidFill>
                <a:srgbClr val="FFFF00"/>
              </a:solidFill>
              <a:latin typeface="+mn-lt"/>
              <a:ea typeface="+mn-ea"/>
              <a:cs typeface="+mn-cs"/>
            </a:rPr>
            <a:t> se encuentren degradados</a:t>
          </a:r>
          <a:r>
            <a:rPr lang="es-PE" sz="2200" b="1">
              <a:solidFill>
                <a:srgbClr val="FFFF00"/>
              </a:solidFill>
              <a:latin typeface="+mn-lt"/>
              <a:ea typeface="+mn-ea"/>
              <a:cs typeface="+mn-cs"/>
            </a:rPr>
            <a:t>.</a:t>
          </a:r>
        </a:p>
      </xdr:txBody>
    </xdr:sp>
    <xdr:clientData/>
  </xdr:twoCellAnchor>
  <xdr:twoCellAnchor>
    <xdr:from>
      <xdr:col>1</xdr:col>
      <xdr:colOff>458930</xdr:colOff>
      <xdr:row>3</xdr:row>
      <xdr:rowOff>251114</xdr:rowOff>
    </xdr:from>
    <xdr:to>
      <xdr:col>11</xdr:col>
      <xdr:colOff>415637</xdr:colOff>
      <xdr:row>8</xdr:row>
      <xdr:rowOff>51956</xdr:rowOff>
    </xdr:to>
    <xdr:sp macro="" textlink="">
      <xdr:nvSpPr>
        <xdr:cNvPr id="4" name="3 Rectángulo redondeado"/>
        <xdr:cNvSpPr/>
      </xdr:nvSpPr>
      <xdr:spPr>
        <a:xfrm>
          <a:off x="1047748" y="1047750"/>
          <a:ext cx="7576707" cy="926524"/>
        </a:xfrm>
        <a:prstGeom prst="roundRect">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2200" b="1">
              <a:solidFill>
                <a:srgbClr val="FFFF00"/>
              </a:solidFill>
            </a:rPr>
            <a:t>1. Los proyectos a ser formulados aplican a montos de inversión de hasta 1500 UIT.</a:t>
          </a:r>
        </a:p>
      </xdr:txBody>
    </xdr:sp>
    <xdr:clientData/>
  </xdr:twoCellAnchor>
  <xdr:twoCellAnchor>
    <xdr:from>
      <xdr:col>1</xdr:col>
      <xdr:colOff>373575</xdr:colOff>
      <xdr:row>18</xdr:row>
      <xdr:rowOff>101804</xdr:rowOff>
    </xdr:from>
    <xdr:to>
      <xdr:col>11</xdr:col>
      <xdr:colOff>425531</xdr:colOff>
      <xdr:row>38</xdr:row>
      <xdr:rowOff>27214</xdr:rowOff>
    </xdr:to>
    <xdr:sp macro="" textlink="">
      <xdr:nvSpPr>
        <xdr:cNvPr id="5" name="4 Rectángulo redondeado"/>
        <xdr:cNvSpPr/>
      </xdr:nvSpPr>
      <xdr:spPr>
        <a:xfrm>
          <a:off x="958682" y="3775733"/>
          <a:ext cx="7944099" cy="3191124"/>
        </a:xfrm>
        <a:prstGeom prst="roundRect">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PE" sz="2200" b="1">
              <a:solidFill>
                <a:srgbClr val="FFFF00"/>
              </a:solidFill>
              <a:latin typeface="+mn-lt"/>
              <a:ea typeface="+mn-ea"/>
              <a:cs typeface="+mn-cs"/>
            </a:rPr>
            <a:t>3. Las  intervenciones se deberán realizar en UNO de los ecosistemas andinos siguientes: Páramo, Pajonal de Puna húmeda, Bofedal, Jalca, Matorral de Puna seca, Bosque Relicto Andino, Bosque Relicto Montano de Vertiente Occidental, Bosque Relicto Meso Andino, Bosque Estacionalmente seco Interandino, Matorral Andino, Humedales y Lagunas Andinas. De necesitarse intervenciones en más de uno de estos  ecosistemas no será aplicable la presente ficha. </a:t>
          </a:r>
        </a:p>
      </xdr:txBody>
    </xdr:sp>
    <xdr:clientData/>
  </xdr:twoCellAnchor>
  <xdr:twoCellAnchor>
    <xdr:from>
      <xdr:col>1</xdr:col>
      <xdr:colOff>387182</xdr:colOff>
      <xdr:row>38</xdr:row>
      <xdr:rowOff>138541</xdr:rowOff>
    </xdr:from>
    <xdr:to>
      <xdr:col>11</xdr:col>
      <xdr:colOff>456458</xdr:colOff>
      <xdr:row>49</xdr:row>
      <xdr:rowOff>103906</xdr:rowOff>
    </xdr:to>
    <xdr:sp macro="" textlink="">
      <xdr:nvSpPr>
        <xdr:cNvPr id="6" name="5 Rectángulo redondeado"/>
        <xdr:cNvSpPr/>
      </xdr:nvSpPr>
      <xdr:spPr>
        <a:xfrm>
          <a:off x="972289" y="7078184"/>
          <a:ext cx="7961419" cy="1761508"/>
        </a:xfrm>
        <a:prstGeom prst="roundRect">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PE" sz="2200" b="1">
              <a:solidFill>
                <a:srgbClr val="FFFF00"/>
              </a:solidFill>
              <a:latin typeface="+mn-lt"/>
              <a:ea typeface="+mn-ea"/>
              <a:cs typeface="+mn-cs"/>
            </a:rPr>
            <a:t> 4. No aplica cuando el objeto de intervención sean los servicios ecosistémicos de regulación hídrica o control de la erosión de suelos, en los cuales existe una población asociada a la demanda de estos servicios.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7</xdr:row>
      <xdr:rowOff>3589</xdr:rowOff>
    </xdr:from>
    <xdr:to>
      <xdr:col>3</xdr:col>
      <xdr:colOff>83344</xdr:colOff>
      <xdr:row>18</xdr:row>
      <xdr:rowOff>99703</xdr:rowOff>
    </xdr:to>
    <xdr:sp macro="" textlink="">
      <xdr:nvSpPr>
        <xdr:cNvPr id="2" name="Flecha derecha 1">
          <a:extLst>
            <a:ext uri="{FF2B5EF4-FFF2-40B4-BE49-F238E27FC236}">
              <a16:creationId xmlns:a16="http://schemas.microsoft.com/office/drawing/2014/main" xmlns="" id="{00000000-0008-0000-1800-000002000000}"/>
            </a:ext>
          </a:extLst>
        </xdr:cNvPr>
        <xdr:cNvSpPr/>
      </xdr:nvSpPr>
      <xdr:spPr>
        <a:xfrm>
          <a:off x="0" y="1250498"/>
          <a:ext cx="2369344" cy="1810614"/>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3</xdr:row>
      <xdr:rowOff>51955</xdr:rowOff>
    </xdr:from>
    <xdr:to>
      <xdr:col>14</xdr:col>
      <xdr:colOff>673183</xdr:colOff>
      <xdr:row>21</xdr:row>
      <xdr:rowOff>103909</xdr:rowOff>
    </xdr:to>
    <xdr:sp macro="" textlink="">
      <xdr:nvSpPr>
        <xdr:cNvPr id="3" name="Rectángulo redondeado 2">
          <a:extLst>
            <a:ext uri="{FF2B5EF4-FFF2-40B4-BE49-F238E27FC236}">
              <a16:creationId xmlns:a16="http://schemas.microsoft.com/office/drawing/2014/main" xmlns="" id="{00000000-0008-0000-1800-000003000000}"/>
            </a:ext>
          </a:extLst>
        </xdr:cNvPr>
        <xdr:cNvSpPr/>
      </xdr:nvSpPr>
      <xdr:spPr>
        <a:xfrm>
          <a:off x="3306784" y="675410"/>
          <a:ext cx="8034399" cy="2857499"/>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_tradnl" sz="1800" b="1" kern="1200">
              <a:solidFill>
                <a:schemeClr val="lt1"/>
              </a:solidFill>
              <a:effectLst/>
              <a:latin typeface="+mn-lt"/>
              <a:ea typeface="+mn-ea"/>
              <a:cs typeface="+mn-cs"/>
            </a:rPr>
            <a:t>- Perfil del capacitador</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El perfil del profesional a cargo de las actividades de capacitación corresponde a las carreras profesionales de ingeniería forestal, agrícola, agronomía, biología, geografía, ciencias ambientales afines, con experiencia en proyectos de desarrollo que incluyen medidas de adaptación al cambio climático y gestión de riesgos. </a:t>
          </a:r>
        </a:p>
        <a:p>
          <a:pPr lvl="0"/>
          <a:r>
            <a:rPr lang="es-PE" sz="1800" b="1" kern="1200">
              <a:solidFill>
                <a:schemeClr val="lt1"/>
              </a:solidFill>
              <a:effectLst/>
              <a:latin typeface="+mn-lt"/>
              <a:ea typeface="+mn-ea"/>
              <a:cs typeface="+mn-cs"/>
            </a:rPr>
            <a:t>- Población objetivo</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 presente acción está vinculada al desarrollo de capacidades de la población en general dentro del ámbito de intervención.</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26</xdr:row>
      <xdr:rowOff>86592</xdr:rowOff>
    </xdr:from>
    <xdr:to>
      <xdr:col>13</xdr:col>
      <xdr:colOff>640773</xdr:colOff>
      <xdr:row>44</xdr:row>
      <xdr:rowOff>0</xdr:rowOff>
    </xdr:to>
    <xdr:sp macro="" textlink="">
      <xdr:nvSpPr>
        <xdr:cNvPr id="4" name="Rectángulo redondeado 3">
          <a:extLst>
            <a:ext uri="{FF2B5EF4-FFF2-40B4-BE49-F238E27FC236}">
              <a16:creationId xmlns:a16="http://schemas.microsoft.com/office/drawing/2014/main" xmlns="" id="{00000000-0008-0000-1800-000004000000}"/>
            </a:ext>
          </a:extLst>
        </xdr:cNvPr>
        <xdr:cNvSpPr/>
      </xdr:nvSpPr>
      <xdr:spPr>
        <a:xfrm>
          <a:off x="1420091" y="4433456"/>
          <a:ext cx="9126682" cy="271895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temática impartida en los talleres de capacitación incluirá: (i) </a:t>
          </a:r>
          <a:r>
            <a:rPr lang="es-ES_tradnl" sz="1800" kern="1200">
              <a:solidFill>
                <a:schemeClr val="lt1"/>
              </a:solidFill>
              <a:effectLst/>
              <a:latin typeface="+mn-lt"/>
              <a:ea typeface="+mn-ea"/>
              <a:cs typeface="+mn-cs"/>
            </a:rPr>
            <a:t> Conceptos básicos del cambio climático (CC); ii) La importancia de los ecosistemas y su afectación por el cambio climático;</a:t>
          </a:r>
          <a:r>
            <a:rPr lang="es-ES_tradnl" sz="1800" kern="1200" baseline="0">
              <a:solidFill>
                <a:schemeClr val="lt1"/>
              </a:solidFill>
              <a:effectLst/>
              <a:latin typeface="+mn-lt"/>
              <a:ea typeface="+mn-ea"/>
              <a:cs typeface="+mn-cs"/>
            </a:rPr>
            <a:t> </a:t>
          </a:r>
          <a:r>
            <a:rPr lang="es-ES_tradnl" sz="1800" kern="1200">
              <a:solidFill>
                <a:schemeClr val="lt1"/>
              </a:solidFill>
              <a:effectLst/>
              <a:latin typeface="+mn-lt"/>
              <a:ea typeface="+mn-ea"/>
              <a:cs typeface="+mn-cs"/>
            </a:rPr>
            <a:t>iii) Impactos del cambio climático en los medios de vida de la población; v) Medidas de adaptación</a:t>
          </a:r>
          <a:r>
            <a:rPr lang="es-ES_tradnl" sz="1800" kern="1200" baseline="0">
              <a:solidFill>
                <a:schemeClr val="lt1"/>
              </a:solidFill>
              <a:effectLst/>
              <a:latin typeface="+mn-lt"/>
              <a:ea typeface="+mn-ea"/>
              <a:cs typeface="+mn-cs"/>
            </a:rPr>
            <a:t> basada en ecosistemas para incrementar resiliencia y disminuir vulnerabilidad en </a:t>
          </a:r>
          <a:r>
            <a:rPr lang="es-ES_tradnl" sz="1800" kern="1200">
              <a:solidFill>
                <a:schemeClr val="lt1"/>
              </a:solidFill>
              <a:effectLst/>
              <a:latin typeface="+mn-lt"/>
              <a:ea typeface="+mn-ea"/>
              <a:cs typeface="+mn-cs"/>
            </a:rPr>
            <a:t>comunidades y (vi) gestión de riesgos en un contexto de cambio climático y eventos externos.</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A manera de referencia, considerar el siguiente ejemplo de usos de herramientas para la capacitación a población rural sobre adaptación al cambio climático:</a:t>
          </a:r>
          <a:endParaRPr lang="es-PE" sz="3200" kern="1200">
            <a:solidFill>
              <a:schemeClr val="lt1"/>
            </a:solidFill>
            <a:effectLst/>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621226</xdr:colOff>
      <xdr:row>3</xdr:row>
      <xdr:rowOff>114300</xdr:rowOff>
    </xdr:from>
    <xdr:to>
      <xdr:col>13</xdr:col>
      <xdr:colOff>603908</xdr:colOff>
      <xdr:row>14</xdr:row>
      <xdr:rowOff>51954</xdr:rowOff>
    </xdr:to>
    <xdr:sp macro="" textlink="">
      <xdr:nvSpPr>
        <xdr:cNvPr id="2" name="Rectángulo redondeado 1">
          <a:extLst>
            <a:ext uri="{FF2B5EF4-FFF2-40B4-BE49-F238E27FC236}">
              <a16:creationId xmlns:a16="http://schemas.microsoft.com/office/drawing/2014/main" xmlns="" id="{00000000-0008-0000-1900-000002000000}"/>
            </a:ext>
          </a:extLst>
        </xdr:cNvPr>
        <xdr:cNvSpPr/>
      </xdr:nvSpPr>
      <xdr:spPr>
        <a:xfrm>
          <a:off x="1383226" y="737755"/>
          <a:ext cx="9126682" cy="1669472"/>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b="1" kern="1200">
              <a:solidFill>
                <a:schemeClr val="lt1"/>
              </a:solidFill>
              <a:effectLst/>
              <a:latin typeface="+mn-lt"/>
              <a:ea typeface="+mn-ea"/>
              <a:cs typeface="+mn-cs"/>
            </a:rPr>
            <a:t>Población objetivo: </a:t>
          </a:r>
          <a:r>
            <a:rPr lang="es-ES_tradnl" sz="1800" kern="1200">
              <a:solidFill>
                <a:schemeClr val="lt1"/>
              </a:solidFill>
              <a:effectLst/>
              <a:latin typeface="+mn-lt"/>
              <a:ea typeface="+mn-ea"/>
              <a:cs typeface="+mn-cs"/>
            </a:rPr>
            <a:t>Las campañas de sensibilización permiten una participación abierta de toda la población, pues su objetivo es llegar a la mayor cantidad de personas para que sean estos los que sean agentes de cambio sobre el uso de servicios ecosistémicos.</a:t>
          </a:r>
          <a:endParaRPr lang="es-PE" sz="1800" kern="1200">
            <a:solidFill>
              <a:schemeClr val="lt1"/>
            </a:solidFill>
            <a:effectLst/>
            <a:latin typeface="+mn-lt"/>
            <a:ea typeface="+mn-ea"/>
            <a:cs typeface="+mn-cs"/>
          </a:endParaRPr>
        </a:p>
      </xdr:txBody>
    </xdr:sp>
    <xdr:clientData/>
  </xdr:twoCellAnchor>
  <xdr:twoCellAnchor>
    <xdr:from>
      <xdr:col>1</xdr:col>
      <xdr:colOff>658091</xdr:colOff>
      <xdr:row>18</xdr:row>
      <xdr:rowOff>86592</xdr:rowOff>
    </xdr:from>
    <xdr:to>
      <xdr:col>13</xdr:col>
      <xdr:colOff>640773</xdr:colOff>
      <xdr:row>39</xdr:row>
      <xdr:rowOff>121227</xdr:rowOff>
    </xdr:to>
    <xdr:sp macro="" textlink="">
      <xdr:nvSpPr>
        <xdr:cNvPr id="3" name="Rectángulo redondeado 2">
          <a:extLst>
            <a:ext uri="{FF2B5EF4-FFF2-40B4-BE49-F238E27FC236}">
              <a16:creationId xmlns:a16="http://schemas.microsoft.com/office/drawing/2014/main" xmlns="" id="{00000000-0008-0000-1900-000003000000}"/>
            </a:ext>
          </a:extLst>
        </xdr:cNvPr>
        <xdr:cNvSpPr/>
      </xdr:nvSpPr>
      <xdr:spPr>
        <a:xfrm>
          <a:off x="1420091" y="3203865"/>
          <a:ext cx="9126682" cy="330777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estrategia para realizar campañas de sensibilización ambiental involucra la entrega de volantes, folletos y el uso de medios de difusión masiva de información hacia la población y los grupos de comuneros organizados. En las comunidades, la radio y el radioparlante son dos instrumentos con gran potencial de convocatoria y de impartición de información, relativa a la importancia de la gestión de los ecosistemas y el manejo adecuado de los recursos.</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Además, las actividades a ejecutar también deben comprender dinámicas o estrategias lúdicas destinadas a la población joven. En caso se usen exposiciones comunales, es necesario que los contenidos estén contextualizados a la zona que se está interviniendo.</a:t>
          </a:r>
          <a:endParaRPr lang="es-PE" sz="3200" kern="1200">
            <a:solidFill>
              <a:schemeClr val="lt1"/>
            </a:solidFill>
            <a:effectLst/>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658091</xdr:colOff>
      <xdr:row>5</xdr:row>
      <xdr:rowOff>86591</xdr:rowOff>
    </xdr:from>
    <xdr:to>
      <xdr:col>13</xdr:col>
      <xdr:colOff>640773</xdr:colOff>
      <xdr:row>28</xdr:row>
      <xdr:rowOff>103908</xdr:rowOff>
    </xdr:to>
    <xdr:sp macro="" textlink="">
      <xdr:nvSpPr>
        <xdr:cNvPr id="2" name="Rectángulo redondeado 1">
          <a:extLst>
            <a:ext uri="{FF2B5EF4-FFF2-40B4-BE49-F238E27FC236}">
              <a16:creationId xmlns:a16="http://schemas.microsoft.com/office/drawing/2014/main" xmlns="" id="{00000000-0008-0000-1A00-000002000000}"/>
            </a:ext>
          </a:extLst>
        </xdr:cNvPr>
        <xdr:cNvSpPr/>
      </xdr:nvSpPr>
      <xdr:spPr>
        <a:xfrm>
          <a:off x="1420091" y="1160318"/>
          <a:ext cx="9126682" cy="360218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actividades que se consideran a continuación se centran en la modalidad de pasantías en localidades donde se hayan ejecutado proyectos considerados de éxito, relacionados con la gestión del ecosistema y el manejo de recursos. </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Como pasantía, se entiende al traslado de un número determinado de representantes a otra comunidad que ya ha adquirido el conocimiento objetivo que se quiere lograr para un proyecto en específico y similar.</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Esta actividad se realiza bajo el enfoque de intercambio de experiencias para la mejora de la gestión de los proyectos y sus impactos en la recuperación del ecosistema y la provisión de servicios ecosistémicos.</a:t>
          </a:r>
          <a:endParaRPr lang="es-PE" sz="3200" kern="1200">
            <a:solidFill>
              <a:schemeClr val="lt1"/>
            </a:solidFill>
            <a:effectLst/>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7</xdr:row>
      <xdr:rowOff>3589</xdr:rowOff>
    </xdr:from>
    <xdr:to>
      <xdr:col>3</xdr:col>
      <xdr:colOff>83344</xdr:colOff>
      <xdr:row>18</xdr:row>
      <xdr:rowOff>99703</xdr:rowOff>
    </xdr:to>
    <xdr:sp macro="" textlink="">
      <xdr:nvSpPr>
        <xdr:cNvPr id="2" name="Flecha derecha 1">
          <a:extLst>
            <a:ext uri="{FF2B5EF4-FFF2-40B4-BE49-F238E27FC236}">
              <a16:creationId xmlns:a16="http://schemas.microsoft.com/office/drawing/2014/main" xmlns="" id="{00000000-0008-0000-1B00-000002000000}"/>
            </a:ext>
          </a:extLst>
        </xdr:cNvPr>
        <xdr:cNvSpPr/>
      </xdr:nvSpPr>
      <xdr:spPr>
        <a:xfrm>
          <a:off x="0" y="1270414"/>
          <a:ext cx="2369344" cy="1877289"/>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3</xdr:row>
      <xdr:rowOff>51955</xdr:rowOff>
    </xdr:from>
    <xdr:to>
      <xdr:col>14</xdr:col>
      <xdr:colOff>673183</xdr:colOff>
      <xdr:row>21</xdr:row>
      <xdr:rowOff>103909</xdr:rowOff>
    </xdr:to>
    <xdr:sp macro="" textlink="">
      <xdr:nvSpPr>
        <xdr:cNvPr id="3" name="Rectángulo redondeado 2">
          <a:extLst>
            <a:ext uri="{FF2B5EF4-FFF2-40B4-BE49-F238E27FC236}">
              <a16:creationId xmlns:a16="http://schemas.microsoft.com/office/drawing/2014/main" xmlns="" id="{00000000-0008-0000-1B00-000003000000}"/>
            </a:ext>
          </a:extLst>
        </xdr:cNvPr>
        <xdr:cNvSpPr/>
      </xdr:nvSpPr>
      <xdr:spPr>
        <a:xfrm>
          <a:off x="3306784" y="671080"/>
          <a:ext cx="8034399" cy="296660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_tradnl" sz="1800" b="1" kern="1200">
              <a:solidFill>
                <a:schemeClr val="lt1"/>
              </a:solidFill>
              <a:effectLst/>
              <a:latin typeface="+mn-lt"/>
              <a:ea typeface="+mn-ea"/>
              <a:cs typeface="+mn-cs"/>
            </a:rPr>
            <a:t>- Perfil del capacitador</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El perfil del profesional a cargo de las actividades de capacitación corresponde a las carreras profesionales de ingeniería forestal, agrícola, agronomía, biólogos, con competencia en proyectos de gestión del ecosistema y manejo de recursos. </a:t>
          </a:r>
        </a:p>
        <a:p>
          <a:pPr lvl="0"/>
          <a:r>
            <a:rPr lang="es-PE" sz="1800" b="1" kern="1200">
              <a:solidFill>
                <a:schemeClr val="lt1"/>
              </a:solidFill>
              <a:effectLst/>
              <a:latin typeface="+mn-lt"/>
              <a:ea typeface="+mn-ea"/>
              <a:cs typeface="+mn-cs"/>
            </a:rPr>
            <a:t>- Población objetivo</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 presenta acción estará orientada al desarrollo de capacidades de servidores públicos, autoridades comunitarias y líderes locales identificados. Esta acción contribuye a  garantizar la sostenibilidad del proyecto.</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26</xdr:row>
      <xdr:rowOff>86592</xdr:rowOff>
    </xdr:from>
    <xdr:to>
      <xdr:col>13</xdr:col>
      <xdr:colOff>640773</xdr:colOff>
      <xdr:row>56</xdr:row>
      <xdr:rowOff>103909</xdr:rowOff>
    </xdr:to>
    <xdr:sp macro="" textlink="">
      <xdr:nvSpPr>
        <xdr:cNvPr id="4" name="Rectángulo redondeado 3">
          <a:extLst>
            <a:ext uri="{FF2B5EF4-FFF2-40B4-BE49-F238E27FC236}">
              <a16:creationId xmlns:a16="http://schemas.microsoft.com/office/drawing/2014/main" xmlns="" id="{00000000-0008-0000-1B00-000004000000}"/>
            </a:ext>
          </a:extLst>
        </xdr:cNvPr>
        <xdr:cNvSpPr/>
      </xdr:nvSpPr>
      <xdr:spPr>
        <a:xfrm>
          <a:off x="1420091" y="4433456"/>
          <a:ext cx="9126682" cy="469322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Los talleres de capacitación son sesiones de aprendizajes planificados y organizados, didácticamente ejecutados, sujetos a evaluación y monitoreo, asumiéndose además las siguientes consideraciones:</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La capacitación está centrado en el logro de aprendizajes, respecto a la gestión del ecosistema.</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Las capacitaciones deberán tener un aforo de entre 15 y 20 personas que como destinatarios deben tener las características descritas en la población identificada.</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a:t>
          </a:r>
          <a:r>
            <a:rPr lang="es-ES_tradnl" sz="1800" kern="1200" baseline="0">
              <a:solidFill>
                <a:schemeClr val="lt1"/>
              </a:solidFill>
              <a:effectLst/>
              <a:latin typeface="+mn-lt"/>
              <a:ea typeface="+mn-ea"/>
              <a:cs typeface="+mn-cs"/>
            </a:rPr>
            <a:t> </a:t>
          </a:r>
          <a:r>
            <a:rPr lang="es-ES_tradnl" sz="1800" kern="1200">
              <a:solidFill>
                <a:schemeClr val="lt1"/>
              </a:solidFill>
              <a:effectLst/>
              <a:latin typeface="+mn-lt"/>
              <a:ea typeface="+mn-ea"/>
              <a:cs typeface="+mn-cs"/>
            </a:rPr>
            <a:t>Debido a la alta rotación de servidores públicos y líderes comunitarios, se recomienda garantizar que la periodicidad con que se den las sesiones de capacitación sea anual.</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Los talleres de capacitación sobre gestión del ecosistema, se focalizarán en temas como planificación local, instrumentos de gestión (planes) y documentos vinculados con la gestión del territorio. A manera referencial se considera el siguiente ejemplo:</a:t>
          </a:r>
          <a:endParaRPr lang="es-PE" sz="3200" kern="1200">
            <a:solidFill>
              <a:schemeClr val="lt1"/>
            </a:solidFill>
            <a:effectLst/>
            <a:latin typeface="+mn-lt"/>
            <a:ea typeface="+mn-ea"/>
            <a:cs typeface="+mn-cs"/>
          </a:endParaRPr>
        </a:p>
      </xdr:txBody>
    </xdr:sp>
    <xdr:clientData/>
  </xdr:twoCellAnchor>
  <xdr:twoCellAnchor>
    <xdr:from>
      <xdr:col>3</xdr:col>
      <xdr:colOff>190500</xdr:colOff>
      <xdr:row>59</xdr:row>
      <xdr:rowOff>0</xdr:rowOff>
    </xdr:from>
    <xdr:to>
      <xdr:col>13</xdr:col>
      <xdr:colOff>744682</xdr:colOff>
      <xdr:row>82</xdr:row>
      <xdr:rowOff>17318</xdr:rowOff>
    </xdr:to>
    <xdr:sp macro="" textlink="">
      <xdr:nvSpPr>
        <xdr:cNvPr id="5" name="Rectángulo redondeado 4">
          <a:extLst>
            <a:ext uri="{FF2B5EF4-FFF2-40B4-BE49-F238E27FC236}">
              <a16:creationId xmlns:a16="http://schemas.microsoft.com/office/drawing/2014/main" xmlns="" id="{00000000-0008-0000-1B00-000005000000}"/>
            </a:ext>
          </a:extLst>
        </xdr:cNvPr>
        <xdr:cNvSpPr/>
      </xdr:nvSpPr>
      <xdr:spPr>
        <a:xfrm>
          <a:off x="2476500" y="9490364"/>
          <a:ext cx="8174182" cy="360218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Capacitaciones sobre Zonificación Económica y Ecológica (ZEE) de la localidad: se pretende definir el uso actual y potencial del territorio según sus ventajas y limitaciones con respecto al desarrollo sostenible. Esta tiene tres niveles en función de su escala territorial:</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 Macro, aplicado a grandes espacios regionales o cuencas mayores.</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 Meso, aplicado a espacios intermedios, especialmente al nivel departamental, provincial o de cuenca.</a:t>
          </a:r>
        </a:p>
        <a:p>
          <a:pPr lvl="2"/>
          <a:r>
            <a:rPr lang="es-PE" sz="1800" kern="1200">
              <a:solidFill>
                <a:schemeClr val="lt1"/>
              </a:solidFill>
              <a:effectLst/>
              <a:latin typeface="+mn-lt"/>
              <a:ea typeface="+mn-ea"/>
              <a:cs typeface="+mn-cs"/>
            </a:rPr>
            <a:t>- Micro, aplicado a microcuencas, distritos, comunidades y centros urbanos.</a:t>
          </a:r>
          <a:endParaRPr lang="es-PE" sz="4800" kern="1200">
            <a:solidFill>
              <a:schemeClr val="lt1"/>
            </a:solidFill>
            <a:effectLst/>
            <a:latin typeface="+mn-lt"/>
            <a:ea typeface="+mn-ea"/>
            <a:cs typeface="+mn-cs"/>
          </a:endParaRPr>
        </a:p>
      </xdr:txBody>
    </xdr:sp>
    <xdr:clientData/>
  </xdr:twoCellAnchor>
  <xdr:twoCellAnchor>
    <xdr:from>
      <xdr:col>0</xdr:col>
      <xdr:colOff>0</xdr:colOff>
      <xdr:row>64</xdr:row>
      <xdr:rowOff>17316</xdr:rowOff>
    </xdr:from>
    <xdr:to>
      <xdr:col>3</xdr:col>
      <xdr:colOff>83344</xdr:colOff>
      <xdr:row>77</xdr:row>
      <xdr:rowOff>17317</xdr:rowOff>
    </xdr:to>
    <xdr:sp macro="" textlink="">
      <xdr:nvSpPr>
        <xdr:cNvPr id="6" name="Flecha derecha 5">
          <a:extLst>
            <a:ext uri="{FF2B5EF4-FFF2-40B4-BE49-F238E27FC236}">
              <a16:creationId xmlns:a16="http://schemas.microsoft.com/office/drawing/2014/main" xmlns="" id="{00000000-0008-0000-1B00-000006000000}"/>
            </a:ext>
          </a:extLst>
        </xdr:cNvPr>
        <xdr:cNvSpPr/>
      </xdr:nvSpPr>
      <xdr:spPr>
        <a:xfrm>
          <a:off x="0" y="10286998"/>
          <a:ext cx="2369344" cy="2026228"/>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800" b="1" kern="1200">
              <a:solidFill>
                <a:schemeClr val="lt1"/>
              </a:solidFill>
              <a:effectLst/>
              <a:latin typeface="+mn-lt"/>
              <a:ea typeface="+mn-ea"/>
              <a:cs typeface="+mn-cs"/>
            </a:rPr>
            <a:t>Ordenamiento territorial ambiental</a:t>
          </a:r>
          <a:endParaRPr lang="es-PE" sz="2000">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7</xdr:row>
      <xdr:rowOff>3589</xdr:rowOff>
    </xdr:from>
    <xdr:to>
      <xdr:col>3</xdr:col>
      <xdr:colOff>83344</xdr:colOff>
      <xdr:row>18</xdr:row>
      <xdr:rowOff>99703</xdr:rowOff>
    </xdr:to>
    <xdr:sp macro="" textlink="">
      <xdr:nvSpPr>
        <xdr:cNvPr id="2" name="Flecha derecha 1">
          <a:extLst>
            <a:ext uri="{FF2B5EF4-FFF2-40B4-BE49-F238E27FC236}">
              <a16:creationId xmlns:a16="http://schemas.microsoft.com/office/drawing/2014/main" xmlns="" id="{00000000-0008-0000-1C00-000002000000}"/>
            </a:ext>
          </a:extLst>
        </xdr:cNvPr>
        <xdr:cNvSpPr/>
      </xdr:nvSpPr>
      <xdr:spPr>
        <a:xfrm>
          <a:off x="0" y="1270414"/>
          <a:ext cx="2369344" cy="1877289"/>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2</xdr:row>
      <xdr:rowOff>0</xdr:rowOff>
    </xdr:from>
    <xdr:to>
      <xdr:col>14</xdr:col>
      <xdr:colOff>673183</xdr:colOff>
      <xdr:row>22</xdr:row>
      <xdr:rowOff>121226</xdr:rowOff>
    </xdr:to>
    <xdr:sp macro="" textlink="">
      <xdr:nvSpPr>
        <xdr:cNvPr id="3" name="Rectángulo redondeado 2">
          <a:extLst>
            <a:ext uri="{FF2B5EF4-FFF2-40B4-BE49-F238E27FC236}">
              <a16:creationId xmlns:a16="http://schemas.microsoft.com/office/drawing/2014/main" xmlns="" id="{00000000-0008-0000-1C00-000003000000}"/>
            </a:ext>
          </a:extLst>
        </xdr:cNvPr>
        <xdr:cNvSpPr/>
      </xdr:nvSpPr>
      <xdr:spPr>
        <a:xfrm>
          <a:off x="3306784" y="865909"/>
          <a:ext cx="8034399" cy="3238499"/>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ES_tradnl" sz="1800" b="1" kern="1200">
              <a:solidFill>
                <a:schemeClr val="lt1"/>
              </a:solidFill>
              <a:effectLst/>
              <a:latin typeface="+mn-lt"/>
              <a:ea typeface="+mn-ea"/>
              <a:cs typeface="+mn-cs"/>
            </a:rPr>
            <a:t>- Perfil del capacitador</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El perfil del profesional a cargo de las actividades de capacitación corresponde a las carreras profesionales de ingeniería forestal, agrícola, agronomía, biología, geografía, , ciencias ambientales afines con experiencia en proyectos de desarrollo que incluyen medidas de adaptación al cambio climático y gestión de riesgos en un contexto de cambio climático. </a:t>
          </a:r>
        </a:p>
        <a:p>
          <a:pPr lvl="0"/>
          <a:r>
            <a:rPr lang="es-PE" sz="1800" b="1" kern="1200">
              <a:solidFill>
                <a:schemeClr val="lt1"/>
              </a:solidFill>
              <a:effectLst/>
              <a:latin typeface="+mn-lt"/>
              <a:ea typeface="+mn-ea"/>
              <a:cs typeface="+mn-cs"/>
            </a:rPr>
            <a:t>- Población objetivo</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 presenta acción estará orientada al desarrollo de capacidades de funcionarios públicos, autoridades comunitarias y líderes locales identificados. Esta acción contribuye a  garantizar la sostenbilidad del proyecto.</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26</xdr:row>
      <xdr:rowOff>86592</xdr:rowOff>
    </xdr:from>
    <xdr:to>
      <xdr:col>13</xdr:col>
      <xdr:colOff>640773</xdr:colOff>
      <xdr:row>56</xdr:row>
      <xdr:rowOff>103909</xdr:rowOff>
    </xdr:to>
    <xdr:sp macro="" textlink="">
      <xdr:nvSpPr>
        <xdr:cNvPr id="4" name="Rectángulo redondeado 3">
          <a:extLst>
            <a:ext uri="{FF2B5EF4-FFF2-40B4-BE49-F238E27FC236}">
              <a16:creationId xmlns:a16="http://schemas.microsoft.com/office/drawing/2014/main" xmlns="" id="{00000000-0008-0000-1C00-000004000000}"/>
            </a:ext>
          </a:extLst>
        </xdr:cNvPr>
        <xdr:cNvSpPr/>
      </xdr:nvSpPr>
      <xdr:spPr>
        <a:xfrm>
          <a:off x="1420091" y="4553817"/>
          <a:ext cx="9126682" cy="487506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Los talleres de capacitación son sesiones de aprendizajes planificados y organizados, didácticamente ejecutados, sujetos a evaluación y monitoreo, asumiéndose además las siguientes consideraciones:</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La capacitación está centrado en el logro de aprendizajes, respecto al manejo de la flora y fauna de la zona de intervención.</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Las capacitaciones deberán tener un aforo de entre 15 y 20 personas que como destinatarios deben ser parte del comité de usuarios.</a:t>
          </a:r>
          <a:endParaRPr lang="es-PE" sz="18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Debido a la alta rotación de servidores públicos y líderes comunitarios, se recomienda garantizar que la periodicidad con que se den las sesiones de capacitación sea anual.</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A manera de referencia considerar la siguiente estructura en Los talleres de capacitación sobre impactos del cambio climático en la gestión del ecosistema, se focalizarán en la realización de las siguientes temáticas:</a:t>
          </a:r>
          <a:endParaRPr lang="es-PE" sz="3200" kern="1200">
            <a:solidFill>
              <a:schemeClr val="lt1"/>
            </a:solidFill>
            <a:effectLst/>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16</xdr:row>
      <xdr:rowOff>159452</xdr:rowOff>
    </xdr:from>
    <xdr:to>
      <xdr:col>3</xdr:col>
      <xdr:colOff>83344</xdr:colOff>
      <xdr:row>28</xdr:row>
      <xdr:rowOff>99704</xdr:rowOff>
    </xdr:to>
    <xdr:sp macro="" textlink="">
      <xdr:nvSpPr>
        <xdr:cNvPr id="2" name="Flecha derecha 1">
          <a:extLst>
            <a:ext uri="{FF2B5EF4-FFF2-40B4-BE49-F238E27FC236}">
              <a16:creationId xmlns:a16="http://schemas.microsoft.com/office/drawing/2014/main" xmlns="" id="{00000000-0008-0000-1D00-000002000000}"/>
            </a:ext>
          </a:extLst>
        </xdr:cNvPr>
        <xdr:cNvSpPr/>
      </xdr:nvSpPr>
      <xdr:spPr>
        <a:xfrm>
          <a:off x="0" y="3045527"/>
          <a:ext cx="2369344" cy="18833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12</xdr:row>
      <xdr:rowOff>86592</xdr:rowOff>
    </xdr:from>
    <xdr:to>
      <xdr:col>14</xdr:col>
      <xdr:colOff>673183</xdr:colOff>
      <xdr:row>29</xdr:row>
      <xdr:rowOff>55420</xdr:rowOff>
    </xdr:to>
    <xdr:sp macro="" textlink="">
      <xdr:nvSpPr>
        <xdr:cNvPr id="3" name="Rectángulo redondeado 2">
          <a:extLst>
            <a:ext uri="{FF2B5EF4-FFF2-40B4-BE49-F238E27FC236}">
              <a16:creationId xmlns:a16="http://schemas.microsoft.com/office/drawing/2014/main" xmlns="" id="{00000000-0008-0000-1D00-000003000000}"/>
            </a:ext>
          </a:extLst>
        </xdr:cNvPr>
        <xdr:cNvSpPr/>
      </xdr:nvSpPr>
      <xdr:spPr>
        <a:xfrm>
          <a:off x="3306784" y="2476501"/>
          <a:ext cx="8034399" cy="261851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Identificación de información de base existente: estudios e indicadores medibles para los factores del ecosistema identificados en el diagnóstico.</a:t>
          </a:r>
          <a:endParaRPr lang="es-PE" sz="2000" kern="1200">
            <a:solidFill>
              <a:schemeClr val="lt1"/>
            </a:solidFill>
            <a:effectLst/>
            <a:latin typeface="+mn-lt"/>
            <a:ea typeface="+mn-ea"/>
            <a:cs typeface="+mn-cs"/>
          </a:endParaRPr>
        </a:p>
        <a:p>
          <a:pPr lvl="0"/>
          <a:r>
            <a:rPr lang="es-PE" sz="1800" kern="1200">
              <a:solidFill>
                <a:schemeClr val="lt1"/>
              </a:solidFill>
              <a:effectLst/>
              <a:latin typeface="+mn-lt"/>
              <a:ea typeface="+mn-ea"/>
              <a:cs typeface="+mn-cs"/>
            </a:rPr>
            <a:t>Dotación de equipamiento mínimo necesario para el monitoreo de los indicadores en temas de flora, fauna, suelo y recurso hídrico. Por ejemplo: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construcción de vertederos para la medición de caudales.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Equipos portátiles para medición de la calidad de agua y suelo.</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GPS.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Dendómetros, para la medición del diámetro del árbol, entre otros.</a:t>
          </a:r>
          <a:endParaRPr lang="es-PE" sz="3600" kern="1200">
            <a:solidFill>
              <a:schemeClr val="lt1"/>
            </a:solidFill>
            <a:effectLst/>
            <a:latin typeface="+mn-lt"/>
            <a:ea typeface="+mn-ea"/>
            <a:cs typeface="+mn-cs"/>
          </a:endParaRPr>
        </a:p>
      </xdr:txBody>
    </xdr:sp>
    <xdr:clientData/>
  </xdr:twoCellAnchor>
  <xdr:twoCellAnchor>
    <xdr:from>
      <xdr:col>2</xdr:col>
      <xdr:colOff>742455</xdr:colOff>
      <xdr:row>2</xdr:row>
      <xdr:rowOff>131619</xdr:rowOff>
    </xdr:from>
    <xdr:to>
      <xdr:col>14</xdr:col>
      <xdr:colOff>725137</xdr:colOff>
      <xdr:row>10</xdr:row>
      <xdr:rowOff>121229</xdr:rowOff>
    </xdr:to>
    <xdr:sp macro="" textlink="">
      <xdr:nvSpPr>
        <xdr:cNvPr id="4" name="Rectángulo redondeado 3">
          <a:extLst>
            <a:ext uri="{FF2B5EF4-FFF2-40B4-BE49-F238E27FC236}">
              <a16:creationId xmlns:a16="http://schemas.microsoft.com/office/drawing/2014/main" xmlns="" id="{00000000-0008-0000-1D00-000004000000}"/>
            </a:ext>
          </a:extLst>
        </xdr:cNvPr>
        <xdr:cNvSpPr/>
      </xdr:nvSpPr>
      <xdr:spPr>
        <a:xfrm>
          <a:off x="2266455" y="945574"/>
          <a:ext cx="9126682" cy="125383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presente acción estará orientada al desarrollo de capacidades de servidores públicos, autoridades comunitarias y líderes locales identificados. Esta acción contribuye a  garantizar la sostenibilidad del proyecto.</a:t>
          </a:r>
        </a:p>
      </xdr:txBody>
    </xdr:sp>
    <xdr:clientData/>
  </xdr:twoCellAnchor>
  <xdr:twoCellAnchor>
    <xdr:from>
      <xdr:col>0</xdr:col>
      <xdr:colOff>0</xdr:colOff>
      <xdr:row>33</xdr:row>
      <xdr:rowOff>159452</xdr:rowOff>
    </xdr:from>
    <xdr:to>
      <xdr:col>3</xdr:col>
      <xdr:colOff>83344</xdr:colOff>
      <xdr:row>45</xdr:row>
      <xdr:rowOff>99704</xdr:rowOff>
    </xdr:to>
    <xdr:sp macro="" textlink="">
      <xdr:nvSpPr>
        <xdr:cNvPr id="5" name="Flecha derecha 4">
          <a:extLst>
            <a:ext uri="{FF2B5EF4-FFF2-40B4-BE49-F238E27FC236}">
              <a16:creationId xmlns:a16="http://schemas.microsoft.com/office/drawing/2014/main" xmlns="" id="{00000000-0008-0000-1D00-000005000000}"/>
            </a:ext>
          </a:extLst>
        </xdr:cNvPr>
        <xdr:cNvSpPr/>
      </xdr:nvSpPr>
      <xdr:spPr>
        <a:xfrm>
          <a:off x="0" y="3045527"/>
          <a:ext cx="2369344" cy="18833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Uso de indumentaria</a:t>
          </a:r>
        </a:p>
      </xdr:txBody>
    </xdr:sp>
    <xdr:clientData/>
  </xdr:twoCellAnchor>
  <xdr:twoCellAnchor>
    <xdr:from>
      <xdr:col>4</xdr:col>
      <xdr:colOff>258784</xdr:colOff>
      <xdr:row>33</xdr:row>
      <xdr:rowOff>41565</xdr:rowOff>
    </xdr:from>
    <xdr:to>
      <xdr:col>14</xdr:col>
      <xdr:colOff>673183</xdr:colOff>
      <xdr:row>46</xdr:row>
      <xdr:rowOff>38101</xdr:rowOff>
    </xdr:to>
    <xdr:sp macro="" textlink="">
      <xdr:nvSpPr>
        <xdr:cNvPr id="6" name="Rectángulo redondeado 5">
          <a:extLst>
            <a:ext uri="{FF2B5EF4-FFF2-40B4-BE49-F238E27FC236}">
              <a16:creationId xmlns:a16="http://schemas.microsoft.com/office/drawing/2014/main" xmlns="" id="{00000000-0008-0000-1D00-000006000000}"/>
            </a:ext>
          </a:extLst>
        </xdr:cNvPr>
        <xdr:cNvSpPr/>
      </xdr:nvSpPr>
      <xdr:spPr>
        <a:xfrm>
          <a:off x="3306784" y="2927640"/>
          <a:ext cx="8034399" cy="210156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PE" sz="1800" kern="1200">
              <a:solidFill>
                <a:schemeClr val="lt1"/>
              </a:solidFill>
              <a:effectLst/>
              <a:latin typeface="+mn-lt"/>
              <a:ea typeface="+mn-ea"/>
              <a:cs typeface="+mn-cs"/>
            </a:rPr>
            <a:t>El uso de la tecnología existente, a partir de la planificación del proyecto estará relaciona a los siguientes factores:</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 Tipo de ecosistema recuperado.</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 Tipo de servicio ecosistémico provisto.</a:t>
          </a:r>
        </a:p>
        <a:p>
          <a:pPr lvl="2"/>
          <a:r>
            <a:rPr lang="es-PE" sz="1800" kern="1200">
              <a:solidFill>
                <a:schemeClr val="lt1"/>
              </a:solidFill>
              <a:effectLst/>
              <a:latin typeface="+mn-lt"/>
              <a:ea typeface="+mn-ea"/>
              <a:cs typeface="+mn-cs"/>
            </a:rPr>
            <a:t>- Selección de tipo de monitoreo y seguimiento: (i) flora y fauna, (ii) suelos o (iii) regulación del recurso hídrico.</a:t>
          </a:r>
          <a:endParaRPr lang="es-PE" sz="3600" kern="1200">
            <a:solidFill>
              <a:schemeClr val="lt1"/>
            </a:solidFill>
            <a:effectLst/>
            <a:latin typeface="+mn-lt"/>
            <a:ea typeface="+mn-ea"/>
            <a:cs typeface="+mn-cs"/>
          </a:endParaRPr>
        </a:p>
      </xdr:txBody>
    </xdr:sp>
    <xdr:clientData/>
  </xdr:twoCellAnchor>
  <xdr:twoCellAnchor>
    <xdr:from>
      <xdr:col>0</xdr:col>
      <xdr:colOff>0</xdr:colOff>
      <xdr:row>51</xdr:row>
      <xdr:rowOff>142134</xdr:rowOff>
    </xdr:from>
    <xdr:to>
      <xdr:col>3</xdr:col>
      <xdr:colOff>83344</xdr:colOff>
      <xdr:row>63</xdr:row>
      <xdr:rowOff>82386</xdr:rowOff>
    </xdr:to>
    <xdr:sp macro="" textlink="">
      <xdr:nvSpPr>
        <xdr:cNvPr id="7" name="Flecha derecha 6">
          <a:extLst>
            <a:ext uri="{FF2B5EF4-FFF2-40B4-BE49-F238E27FC236}">
              <a16:creationId xmlns:a16="http://schemas.microsoft.com/office/drawing/2014/main" xmlns="" id="{00000000-0008-0000-1D00-000007000000}"/>
            </a:ext>
          </a:extLst>
        </xdr:cNvPr>
        <xdr:cNvSpPr/>
      </xdr:nvSpPr>
      <xdr:spPr>
        <a:xfrm>
          <a:off x="0" y="8749270"/>
          <a:ext cx="2369344" cy="1810616"/>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Uso de información</a:t>
          </a:r>
        </a:p>
      </xdr:txBody>
    </xdr:sp>
    <xdr:clientData/>
  </xdr:twoCellAnchor>
  <xdr:twoCellAnchor>
    <xdr:from>
      <xdr:col>4</xdr:col>
      <xdr:colOff>258784</xdr:colOff>
      <xdr:row>48</xdr:row>
      <xdr:rowOff>41564</xdr:rowOff>
    </xdr:from>
    <xdr:to>
      <xdr:col>14</xdr:col>
      <xdr:colOff>673183</xdr:colOff>
      <xdr:row>67</xdr:row>
      <xdr:rowOff>51953</xdr:rowOff>
    </xdr:to>
    <xdr:sp macro="" textlink="">
      <xdr:nvSpPr>
        <xdr:cNvPr id="8" name="Rectángulo redondeado 7">
          <a:extLst>
            <a:ext uri="{FF2B5EF4-FFF2-40B4-BE49-F238E27FC236}">
              <a16:creationId xmlns:a16="http://schemas.microsoft.com/office/drawing/2014/main" xmlns="" id="{00000000-0008-0000-1D00-000008000000}"/>
            </a:ext>
          </a:extLst>
        </xdr:cNvPr>
        <xdr:cNvSpPr/>
      </xdr:nvSpPr>
      <xdr:spPr>
        <a:xfrm>
          <a:off x="3306784" y="8181109"/>
          <a:ext cx="8034399" cy="2971799"/>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PE" sz="1800" kern="1200">
              <a:solidFill>
                <a:schemeClr val="lt1"/>
              </a:solidFill>
              <a:effectLst/>
              <a:latin typeface="+mn-lt"/>
              <a:ea typeface="+mn-ea"/>
              <a:cs typeface="+mn-cs"/>
            </a:rPr>
            <a:t>- Se debe aprovechar la información provista principalmente por los indicadores. Estos deben tener la capacidad de ser medibles fácilmente y ser actualizados con cierta periodicidad. De manera estándar se recomienda que mínimo deben ser recopilados año a año. Además, se recomienda clasificar los indicadores según el objetivo a medir que bien puede ser: producto, resultado o impacto. </a:t>
          </a:r>
        </a:p>
        <a:p>
          <a:pPr lvl="1"/>
          <a:r>
            <a:rPr lang="es-PE" sz="1800" kern="1200">
              <a:solidFill>
                <a:schemeClr val="lt1"/>
              </a:solidFill>
              <a:effectLst/>
              <a:latin typeface="+mn-lt"/>
              <a:ea typeface="+mn-ea"/>
              <a:cs typeface="+mn-cs"/>
            </a:rPr>
            <a:t>- Tomar los estudios de base para realizar: (i) inventarios de flora y fauna, (ii) seguimiento a indicadores de calidad y cantidad en provisión de agua, entre otros.</a:t>
          </a:r>
          <a:endParaRPr lang="es-PE" sz="5400" kern="1200">
            <a:solidFill>
              <a:schemeClr val="lt1"/>
            </a:solidFill>
            <a:effectLst/>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xdr:row>
      <xdr:rowOff>72861</xdr:rowOff>
    </xdr:from>
    <xdr:to>
      <xdr:col>3</xdr:col>
      <xdr:colOff>83344</xdr:colOff>
      <xdr:row>15</xdr:row>
      <xdr:rowOff>13112</xdr:rowOff>
    </xdr:to>
    <xdr:sp macro="" textlink="">
      <xdr:nvSpPr>
        <xdr:cNvPr id="2" name="Flecha derecha 1">
          <a:extLst>
            <a:ext uri="{FF2B5EF4-FFF2-40B4-BE49-F238E27FC236}">
              <a16:creationId xmlns:a16="http://schemas.microsoft.com/office/drawing/2014/main" xmlns="" id="{00000000-0008-0000-1E00-000002000000}"/>
            </a:ext>
          </a:extLst>
        </xdr:cNvPr>
        <xdr:cNvSpPr/>
      </xdr:nvSpPr>
      <xdr:spPr>
        <a:xfrm>
          <a:off x="0" y="696316"/>
          <a:ext cx="2369344" cy="1810614"/>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4</xdr:col>
      <xdr:colOff>258784</xdr:colOff>
      <xdr:row>3</xdr:row>
      <xdr:rowOff>51955</xdr:rowOff>
    </xdr:from>
    <xdr:to>
      <xdr:col>14</xdr:col>
      <xdr:colOff>673183</xdr:colOff>
      <xdr:row>15</xdr:row>
      <xdr:rowOff>138546</xdr:rowOff>
    </xdr:to>
    <xdr:sp macro="" textlink="">
      <xdr:nvSpPr>
        <xdr:cNvPr id="3" name="Rectángulo redondeado 2">
          <a:extLst>
            <a:ext uri="{FF2B5EF4-FFF2-40B4-BE49-F238E27FC236}">
              <a16:creationId xmlns:a16="http://schemas.microsoft.com/office/drawing/2014/main" xmlns="" id="{00000000-0008-0000-1E00-000003000000}"/>
            </a:ext>
          </a:extLst>
        </xdr:cNvPr>
        <xdr:cNvSpPr/>
      </xdr:nvSpPr>
      <xdr:spPr>
        <a:xfrm>
          <a:off x="3306784" y="675410"/>
          <a:ext cx="8034399" cy="195695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b="1" kern="1200">
              <a:solidFill>
                <a:schemeClr val="lt1"/>
              </a:solidFill>
              <a:effectLst/>
              <a:latin typeface="+mn-lt"/>
              <a:ea typeface="+mn-ea"/>
              <a:cs typeface="+mn-cs"/>
            </a:rPr>
            <a:t>Población objetivo</a:t>
          </a:r>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La presenta acción estará orientada al desarrollo de capacidades de servidores públicos, autoridades comunitarias y líderes locales identificados. Esta acción contribuye a  garantizar la sostenibilidad del proyecto.</a:t>
          </a:r>
          <a:endParaRPr lang="es-PE" sz="2000" kern="1200">
            <a:solidFill>
              <a:schemeClr val="lt1"/>
            </a:solidFill>
            <a:effectLst/>
            <a:latin typeface="+mn-lt"/>
            <a:ea typeface="+mn-ea"/>
            <a:cs typeface="+mn-cs"/>
          </a:endParaRPr>
        </a:p>
      </xdr:txBody>
    </xdr:sp>
    <xdr:clientData/>
  </xdr:twoCellAnchor>
  <xdr:twoCellAnchor>
    <xdr:from>
      <xdr:col>1</xdr:col>
      <xdr:colOff>658091</xdr:colOff>
      <xdr:row>20</xdr:row>
      <xdr:rowOff>69274</xdr:rowOff>
    </xdr:from>
    <xdr:to>
      <xdr:col>13</xdr:col>
      <xdr:colOff>640773</xdr:colOff>
      <xdr:row>44</xdr:row>
      <xdr:rowOff>76201</xdr:rowOff>
    </xdr:to>
    <xdr:sp macro="" textlink="">
      <xdr:nvSpPr>
        <xdr:cNvPr id="4" name="Rectángulo redondeado 3">
          <a:extLst>
            <a:ext uri="{FF2B5EF4-FFF2-40B4-BE49-F238E27FC236}">
              <a16:creationId xmlns:a16="http://schemas.microsoft.com/office/drawing/2014/main" xmlns="" id="{00000000-0008-0000-1E00-000004000000}"/>
            </a:ext>
          </a:extLst>
        </xdr:cNvPr>
        <xdr:cNvSpPr/>
      </xdr:nvSpPr>
      <xdr:spPr>
        <a:xfrm>
          <a:off x="1420091" y="3480956"/>
          <a:ext cx="9126682" cy="374765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Las actividades que se consideran a continuación se centran en la modalidad de pasantías en localidades donde se hayan ejecutado proyectos considerados de éxito, relacionados con la gestión del ecosistema y el manejo de recursos. </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Como pasantía, se entiende al traslado de un número determinado de representantes delimitados en la población objetivo, hacia otra comunidad que ya ha adquirido el conocimiento objetivo que se quiere lograr para un proyecto en específico y similar.</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Se recomienda enfocar la temática de las pasantías en la correcta gestión del territorio. Para ello, en la pasantía se debe contemplar la realización de dinámicas, como grupos de trabajo, la discusión de planes de manejo de territorio, inventarios de flora y fauna, entre otros.</a:t>
          </a:r>
          <a:endParaRPr lang="es-PE" sz="3200" kern="1200">
            <a:solidFill>
              <a:schemeClr val="lt1"/>
            </a:solidFill>
            <a:effectLst/>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14</xdr:col>
      <xdr:colOff>266700</xdr:colOff>
      <xdr:row>19</xdr:row>
      <xdr:rowOff>133350</xdr:rowOff>
    </xdr:from>
    <xdr:to>
      <xdr:col>26</xdr:col>
      <xdr:colOff>561975</xdr:colOff>
      <xdr:row>26</xdr:row>
      <xdr:rowOff>340200</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1486" t="35064" r="24292" b="5566"/>
        <a:stretch/>
      </xdr:blipFill>
      <xdr:spPr bwMode="auto">
        <a:xfrm>
          <a:off x="16887825" y="6686550"/>
          <a:ext cx="9439275" cy="422084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114301</xdr:colOff>
      <xdr:row>3</xdr:row>
      <xdr:rowOff>72442</xdr:rowOff>
    </xdr:from>
    <xdr:to>
      <xdr:col>3</xdr:col>
      <xdr:colOff>7486201</xdr:colOff>
      <xdr:row>11</xdr:row>
      <xdr:rowOff>474241</xdr:rowOff>
    </xdr:to>
    <xdr:pic>
      <xdr:nvPicPr>
        <xdr:cNvPr id="2" name="Imagen 1"/>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0701" y="586792"/>
          <a:ext cx="7371900" cy="3659349"/>
        </a:xfrm>
        <a:prstGeom prst="rect">
          <a:avLst/>
        </a:prstGeom>
      </xdr:spPr>
    </xdr:pic>
    <xdr:clientData/>
  </xdr:twoCellAnchor>
  <xdr:twoCellAnchor editAs="oneCell">
    <xdr:from>
      <xdr:col>3</xdr:col>
      <xdr:colOff>127908</xdr:colOff>
      <xdr:row>19</xdr:row>
      <xdr:rowOff>67695</xdr:rowOff>
    </xdr:from>
    <xdr:to>
      <xdr:col>3</xdr:col>
      <xdr:colOff>7499808</xdr:colOff>
      <xdr:row>27</xdr:row>
      <xdr:rowOff>381443</xdr:rowOff>
    </xdr:to>
    <xdr:pic>
      <xdr:nvPicPr>
        <xdr:cNvPr id="3" name="Imagen 2"/>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4308" y="6106545"/>
          <a:ext cx="7371900" cy="3694680"/>
        </a:xfrm>
        <a:prstGeom prst="rect">
          <a:avLst/>
        </a:prstGeom>
      </xdr:spPr>
    </xdr:pic>
    <xdr:clientData/>
  </xdr:twoCellAnchor>
  <xdr:twoCellAnchor editAs="oneCell">
    <xdr:from>
      <xdr:col>3</xdr:col>
      <xdr:colOff>150360</xdr:colOff>
      <xdr:row>37</xdr:row>
      <xdr:rowOff>179501</xdr:rowOff>
    </xdr:from>
    <xdr:to>
      <xdr:col>3</xdr:col>
      <xdr:colOff>7522260</xdr:colOff>
      <xdr:row>46</xdr:row>
      <xdr:rowOff>44302</xdr:rowOff>
    </xdr:to>
    <xdr:pic>
      <xdr:nvPicPr>
        <xdr:cNvPr id="4" name="6 Imagen" descr="DSC_0668.JPG"/>
        <xdr:cNvPicPr preferRelativeResize="0">
          <a:picLocks/>
        </xdr:cNvPicPr>
      </xdr:nvPicPr>
      <xdr:blipFill>
        <a:blip xmlns:r="http://schemas.openxmlformats.org/officeDocument/2006/relationships" r:embed="rId3"/>
        <a:stretch>
          <a:fillRect/>
        </a:stretch>
      </xdr:blipFill>
      <xdr:spPr>
        <a:xfrm>
          <a:off x="5643848" y="12694908"/>
          <a:ext cx="7371900" cy="3508667"/>
        </a:xfrm>
        <a:prstGeom prst="rect">
          <a:avLst/>
        </a:prstGeom>
        <a:ln>
          <a:solidFill>
            <a:srgbClr val="E7E6E6">
              <a:lumMod val="50000"/>
            </a:srgbClr>
          </a:solidFill>
        </a:ln>
      </xdr:spPr>
    </xdr:pic>
    <xdr:clientData/>
  </xdr:twoCellAnchor>
  <xdr:twoCellAnchor editAs="oneCell">
    <xdr:from>
      <xdr:col>3</xdr:col>
      <xdr:colOff>147977</xdr:colOff>
      <xdr:row>55</xdr:row>
      <xdr:rowOff>166135</xdr:rowOff>
    </xdr:from>
    <xdr:to>
      <xdr:col>3</xdr:col>
      <xdr:colOff>7519877</xdr:colOff>
      <xdr:row>62</xdr:row>
      <xdr:rowOff>105030</xdr:rowOff>
    </xdr:to>
    <xdr:pic>
      <xdr:nvPicPr>
        <xdr:cNvPr id="5" name="Imagen 4"/>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41465" y="19681309"/>
          <a:ext cx="7371900" cy="3627064"/>
        </a:xfrm>
        <a:prstGeom prst="rect">
          <a:avLst/>
        </a:prstGeom>
      </xdr:spPr>
    </xdr:pic>
    <xdr:clientData/>
  </xdr:twoCellAnchor>
  <xdr:twoCellAnchor editAs="oneCell">
    <xdr:from>
      <xdr:col>3</xdr:col>
      <xdr:colOff>107118</xdr:colOff>
      <xdr:row>70</xdr:row>
      <xdr:rowOff>189360</xdr:rowOff>
    </xdr:from>
    <xdr:to>
      <xdr:col>3</xdr:col>
      <xdr:colOff>7479018</xdr:colOff>
      <xdr:row>79</xdr:row>
      <xdr:rowOff>121831</xdr:rowOff>
    </xdr:to>
    <xdr:pic>
      <xdr:nvPicPr>
        <xdr:cNvPr id="6" name="Imagen 5"/>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00606" y="25674273"/>
          <a:ext cx="7371900" cy="3044709"/>
        </a:xfrm>
        <a:prstGeom prst="rect">
          <a:avLst/>
        </a:prstGeom>
      </xdr:spPr>
    </xdr:pic>
    <xdr:clientData/>
  </xdr:twoCellAnchor>
  <xdr:twoCellAnchor editAs="oneCell">
    <xdr:from>
      <xdr:col>3</xdr:col>
      <xdr:colOff>138794</xdr:colOff>
      <xdr:row>87</xdr:row>
      <xdr:rowOff>144575</xdr:rowOff>
    </xdr:from>
    <xdr:to>
      <xdr:col>3</xdr:col>
      <xdr:colOff>7517267</xdr:colOff>
      <xdr:row>95</xdr:row>
      <xdr:rowOff>130502</xdr:rowOff>
    </xdr:to>
    <xdr:pic>
      <xdr:nvPicPr>
        <xdr:cNvPr id="7" name="4 Imagen" descr="DSC_0129.JPG"/>
        <xdr:cNvPicPr>
          <a:picLocks noChangeAspect="1"/>
        </xdr:cNvPicPr>
      </xdr:nvPicPr>
      <xdr:blipFill>
        <a:blip xmlns:r="http://schemas.openxmlformats.org/officeDocument/2006/relationships" r:embed="rId6"/>
        <a:stretch>
          <a:fillRect/>
        </a:stretch>
      </xdr:blipFill>
      <xdr:spPr>
        <a:xfrm>
          <a:off x="5625194" y="31710425"/>
          <a:ext cx="7378473" cy="2768556"/>
        </a:xfrm>
        <a:prstGeom prst="rect">
          <a:avLst/>
        </a:prstGeom>
        <a:ln>
          <a:solidFill>
            <a:srgbClr val="E7E6E6">
              <a:lumMod val="50000"/>
            </a:srgbClr>
          </a:solidFill>
        </a:ln>
      </xdr:spPr>
    </xdr:pic>
    <xdr:clientData/>
  </xdr:twoCellAnchor>
  <xdr:twoCellAnchor editAs="oneCell">
    <xdr:from>
      <xdr:col>3</xdr:col>
      <xdr:colOff>106137</xdr:colOff>
      <xdr:row>105</xdr:row>
      <xdr:rowOff>108177</xdr:rowOff>
    </xdr:from>
    <xdr:to>
      <xdr:col>3</xdr:col>
      <xdr:colOff>7478037</xdr:colOff>
      <xdr:row>114</xdr:row>
      <xdr:rowOff>805592</xdr:rowOff>
    </xdr:to>
    <xdr:pic>
      <xdr:nvPicPr>
        <xdr:cNvPr id="8" name="Imagen 7"/>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92537" y="37484277"/>
          <a:ext cx="7371900" cy="3659690"/>
        </a:xfrm>
        <a:prstGeom prst="rect">
          <a:avLst/>
        </a:prstGeom>
      </xdr:spPr>
    </xdr:pic>
    <xdr:clientData/>
  </xdr:twoCellAnchor>
  <xdr:twoCellAnchor editAs="oneCell">
    <xdr:from>
      <xdr:col>3</xdr:col>
      <xdr:colOff>143895</xdr:colOff>
      <xdr:row>121</xdr:row>
      <xdr:rowOff>47286</xdr:rowOff>
    </xdr:from>
    <xdr:to>
      <xdr:col>3</xdr:col>
      <xdr:colOff>7515795</xdr:colOff>
      <xdr:row>128</xdr:row>
      <xdr:rowOff>64343</xdr:rowOff>
    </xdr:to>
    <xdr:pic>
      <xdr:nvPicPr>
        <xdr:cNvPr id="9" name="Imagen 8"/>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30295" y="43090761"/>
          <a:ext cx="7371900" cy="3474632"/>
        </a:xfrm>
        <a:prstGeom prst="rect">
          <a:avLst/>
        </a:prstGeom>
      </xdr:spPr>
    </xdr:pic>
    <xdr:clientData/>
  </xdr:twoCellAnchor>
  <xdr:twoCellAnchor editAs="oneCell">
    <xdr:from>
      <xdr:col>3</xdr:col>
      <xdr:colOff>291193</xdr:colOff>
      <xdr:row>138</xdr:row>
      <xdr:rowOff>116001</xdr:rowOff>
    </xdr:from>
    <xdr:to>
      <xdr:col>3</xdr:col>
      <xdr:colOff>7353300</xdr:colOff>
      <xdr:row>146</xdr:row>
      <xdr:rowOff>257175</xdr:rowOff>
    </xdr:to>
    <xdr:pic>
      <xdr:nvPicPr>
        <xdr:cNvPr id="10" name="Imagen 9"/>
        <xdr:cNvPicPr preferRelativeResize="0">
          <a:picLocks/>
        </xdr:cNvPicPr>
      </xdr:nvPicPr>
      <xdr:blipFill rotWithShape="1">
        <a:blip xmlns:r="http://schemas.openxmlformats.org/officeDocument/2006/relationships" r:embed="rId9"/>
        <a:srcRect l="15141" t="18089" r="39225" b="12017"/>
        <a:stretch/>
      </xdr:blipFill>
      <xdr:spPr>
        <a:xfrm>
          <a:off x="5777593" y="49531701"/>
          <a:ext cx="7062107" cy="3541599"/>
        </a:xfrm>
        <a:prstGeom prst="rect">
          <a:avLst/>
        </a:prstGeom>
      </xdr:spPr>
    </xdr:pic>
    <xdr:clientData/>
  </xdr:twoCellAnchor>
  <xdr:twoCellAnchor editAs="oneCell">
    <xdr:from>
      <xdr:col>3</xdr:col>
      <xdr:colOff>128928</xdr:colOff>
      <xdr:row>156</xdr:row>
      <xdr:rowOff>65994</xdr:rowOff>
    </xdr:from>
    <xdr:to>
      <xdr:col>3</xdr:col>
      <xdr:colOff>7500828</xdr:colOff>
      <xdr:row>166</xdr:row>
      <xdr:rowOff>134078</xdr:rowOff>
    </xdr:to>
    <xdr:pic>
      <xdr:nvPicPr>
        <xdr:cNvPr id="11" name="4 Imagen" descr="DSC_0139.JPG"/>
        <xdr:cNvPicPr preferRelativeResize="0">
          <a:picLocks/>
        </xdr:cNvPicPr>
      </xdr:nvPicPr>
      <xdr:blipFill>
        <a:blip xmlns:r="http://schemas.openxmlformats.org/officeDocument/2006/relationships" r:embed="rId10"/>
        <a:stretch>
          <a:fillRect/>
        </a:stretch>
      </xdr:blipFill>
      <xdr:spPr>
        <a:xfrm>
          <a:off x="5615328" y="55987269"/>
          <a:ext cx="7371900" cy="3287534"/>
        </a:xfrm>
        <a:prstGeom prst="rect">
          <a:avLst/>
        </a:prstGeom>
        <a:ln>
          <a:solidFill>
            <a:srgbClr val="E7E6E6">
              <a:lumMod val="50000"/>
            </a:srgbClr>
          </a:solidFill>
        </a:ln>
      </xdr:spPr>
    </xdr:pic>
    <xdr:clientData/>
  </xdr:twoCellAnchor>
  <xdr:twoCellAnchor>
    <xdr:from>
      <xdr:col>3</xdr:col>
      <xdr:colOff>251008</xdr:colOff>
      <xdr:row>174</xdr:row>
      <xdr:rowOff>142784</xdr:rowOff>
    </xdr:from>
    <xdr:to>
      <xdr:col>3</xdr:col>
      <xdr:colOff>7276657</xdr:colOff>
      <xdr:row>177</xdr:row>
      <xdr:rowOff>409796</xdr:rowOff>
    </xdr:to>
    <xdr:pic>
      <xdr:nvPicPr>
        <xdr:cNvPr id="13" name="Imagen 12" descr="IMG_7267"/>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44496" y="61213540"/>
          <a:ext cx="7025649" cy="3035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659946</xdr:colOff>
      <xdr:row>5</xdr:row>
      <xdr:rowOff>133347</xdr:rowOff>
    </xdr:from>
    <xdr:to>
      <xdr:col>13</xdr:col>
      <xdr:colOff>593271</xdr:colOff>
      <xdr:row>41</xdr:row>
      <xdr:rowOff>57150</xdr:rowOff>
    </xdr:to>
    <xdr:sp macro="" textlink="">
      <xdr:nvSpPr>
        <xdr:cNvPr id="4" name="3 Rectángulo"/>
        <xdr:cNvSpPr/>
      </xdr:nvSpPr>
      <xdr:spPr>
        <a:xfrm>
          <a:off x="659946" y="1004204"/>
          <a:ext cx="9839325" cy="1165316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solidFill>
              <a:sysClr val="windowText" lastClr="000000"/>
            </a:solidFill>
          </a:endParaRPr>
        </a:p>
      </xdr:txBody>
    </xdr:sp>
    <xdr:clientData/>
  </xdr:twoCellAnchor>
  <xdr:twoCellAnchor>
    <xdr:from>
      <xdr:col>1</xdr:col>
      <xdr:colOff>76200</xdr:colOff>
      <xdr:row>6</xdr:row>
      <xdr:rowOff>847724</xdr:rowOff>
    </xdr:from>
    <xdr:to>
      <xdr:col>5</xdr:col>
      <xdr:colOff>704850</xdr:colOff>
      <xdr:row>10</xdr:row>
      <xdr:rowOff>219074</xdr:rowOff>
    </xdr:to>
    <xdr:sp macro="" textlink="">
      <xdr:nvSpPr>
        <xdr:cNvPr id="5" name="4 Rectángulo redondeado"/>
        <xdr:cNvSpPr/>
      </xdr:nvSpPr>
      <xdr:spPr>
        <a:xfrm>
          <a:off x="838200" y="1866899"/>
          <a:ext cx="3676650" cy="199072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PE" sz="2000" b="1">
              <a:solidFill>
                <a:sysClr val="windowText" lastClr="000000"/>
              </a:solidFill>
            </a:rPr>
            <a:t>Humedales reconocidos en el Perú por la Convención Relativa a los Humedales de Importancia Internacional (RAMSAR)</a:t>
          </a:r>
        </a:p>
        <a:p>
          <a:pPr algn="l"/>
          <a:endParaRPr lang="es-PE" sz="1100">
            <a:solidFill>
              <a:sysClr val="windowText" lastClr="000000"/>
            </a:solidFill>
          </a:endParaRPr>
        </a:p>
      </xdr:txBody>
    </xdr:sp>
    <xdr:clientData/>
  </xdr:twoCellAnchor>
  <xdr:twoCellAnchor>
    <xdr:from>
      <xdr:col>1</xdr:col>
      <xdr:colOff>95250</xdr:colOff>
      <xdr:row>10</xdr:row>
      <xdr:rowOff>457199</xdr:rowOff>
    </xdr:from>
    <xdr:to>
      <xdr:col>5</xdr:col>
      <xdr:colOff>723900</xdr:colOff>
      <xdr:row>11</xdr:row>
      <xdr:rowOff>523874</xdr:rowOff>
    </xdr:to>
    <xdr:sp macro="" textlink="">
      <xdr:nvSpPr>
        <xdr:cNvPr id="6" name="5 Rectángulo redondeado"/>
        <xdr:cNvSpPr/>
      </xdr:nvSpPr>
      <xdr:spPr>
        <a:xfrm>
          <a:off x="857250" y="4095749"/>
          <a:ext cx="3676650" cy="9429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PE" sz="2000" b="1">
              <a:solidFill>
                <a:sysClr val="windowText" lastClr="000000"/>
              </a:solidFill>
            </a:rPr>
            <a:t>Áreas de conservación ambiental</a:t>
          </a:r>
          <a:r>
            <a:rPr lang="es-PE" sz="1800" b="1">
              <a:solidFill>
                <a:sysClr val="windowText" lastClr="000000"/>
              </a:solidFill>
            </a:rPr>
            <a:t>.</a:t>
          </a:r>
        </a:p>
        <a:p>
          <a:pPr algn="l"/>
          <a:endParaRPr lang="es-PE" sz="1100"/>
        </a:p>
      </xdr:txBody>
    </xdr:sp>
    <xdr:clientData/>
  </xdr:twoCellAnchor>
  <xdr:twoCellAnchor>
    <xdr:from>
      <xdr:col>1</xdr:col>
      <xdr:colOff>76200</xdr:colOff>
      <xdr:row>13</xdr:row>
      <xdr:rowOff>361948</xdr:rowOff>
    </xdr:from>
    <xdr:to>
      <xdr:col>5</xdr:col>
      <xdr:colOff>704850</xdr:colOff>
      <xdr:row>16</xdr:row>
      <xdr:rowOff>38099</xdr:rowOff>
    </xdr:to>
    <xdr:sp macro="" textlink="">
      <xdr:nvSpPr>
        <xdr:cNvPr id="7" name="6 Rectángulo redondeado"/>
        <xdr:cNvSpPr/>
      </xdr:nvSpPr>
      <xdr:spPr>
        <a:xfrm>
          <a:off x="838200" y="6505573"/>
          <a:ext cx="3676650" cy="1924051"/>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PE" sz="2000" b="1">
              <a:solidFill>
                <a:sysClr val="windowText" lastClr="000000"/>
              </a:solidFill>
            </a:rPr>
            <a:t>Zonas de recuperación identificadas en los procesos de zonificación ecológica económica aprobados por el MINAM</a:t>
          </a:r>
        </a:p>
        <a:p>
          <a:pPr algn="l"/>
          <a:endParaRPr lang="es-PE" sz="1100">
            <a:solidFill>
              <a:sysClr val="windowText" lastClr="000000"/>
            </a:solidFill>
          </a:endParaRPr>
        </a:p>
      </xdr:txBody>
    </xdr:sp>
    <xdr:clientData/>
  </xdr:twoCellAnchor>
  <xdr:twoCellAnchor>
    <xdr:from>
      <xdr:col>1</xdr:col>
      <xdr:colOff>47625</xdr:colOff>
      <xdr:row>12</xdr:row>
      <xdr:rowOff>85725</xdr:rowOff>
    </xdr:from>
    <xdr:to>
      <xdr:col>5</xdr:col>
      <xdr:colOff>676275</xdr:colOff>
      <xdr:row>13</xdr:row>
      <xdr:rowOff>161925</xdr:rowOff>
    </xdr:to>
    <xdr:sp macro="" textlink="">
      <xdr:nvSpPr>
        <xdr:cNvPr id="8" name="7 Rectángulo redondeado"/>
        <xdr:cNvSpPr/>
      </xdr:nvSpPr>
      <xdr:spPr>
        <a:xfrm>
          <a:off x="809625" y="5314950"/>
          <a:ext cx="3676650" cy="9906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s-PE" sz="2000" b="1">
              <a:solidFill>
                <a:sysClr val="windowText" lastClr="000000"/>
              </a:solidFill>
            </a:rPr>
            <a:t>Zonas de protección y conservación ecológica</a:t>
          </a:r>
        </a:p>
        <a:p>
          <a:pPr algn="l"/>
          <a:endParaRPr lang="es-PE" sz="1100">
            <a:solidFill>
              <a:sysClr val="windowText" lastClr="000000"/>
            </a:solidFill>
          </a:endParaRPr>
        </a:p>
      </xdr:txBody>
    </xdr:sp>
    <xdr:clientData/>
  </xdr:twoCellAnchor>
  <xdr:twoCellAnchor>
    <xdr:from>
      <xdr:col>1</xdr:col>
      <xdr:colOff>133350</xdr:colOff>
      <xdr:row>19</xdr:row>
      <xdr:rowOff>38099</xdr:rowOff>
    </xdr:from>
    <xdr:to>
      <xdr:col>5</xdr:col>
      <xdr:colOff>657225</xdr:colOff>
      <xdr:row>24</xdr:row>
      <xdr:rowOff>9525</xdr:rowOff>
    </xdr:to>
    <xdr:sp macro="" textlink="">
      <xdr:nvSpPr>
        <xdr:cNvPr id="9" name="8 Rectángulo redondeado"/>
        <xdr:cNvSpPr/>
      </xdr:nvSpPr>
      <xdr:spPr>
        <a:xfrm>
          <a:off x="895350" y="8991599"/>
          <a:ext cx="3571875" cy="781051"/>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PE" sz="2000" b="1">
              <a:solidFill>
                <a:sysClr val="windowText" lastClr="000000"/>
              </a:solidFill>
            </a:rPr>
            <a:t>Áreas Naturales Protegidas</a:t>
          </a:r>
        </a:p>
        <a:p>
          <a:pPr algn="ctr"/>
          <a:endParaRPr lang="es-PE" sz="2000" b="1">
            <a:solidFill>
              <a:sysClr val="windowText" lastClr="000000"/>
            </a:solidFill>
          </a:endParaRPr>
        </a:p>
      </xdr:txBody>
    </xdr:sp>
    <xdr:clientData/>
  </xdr:twoCellAnchor>
  <xdr:twoCellAnchor>
    <xdr:from>
      <xdr:col>1</xdr:col>
      <xdr:colOff>57150</xdr:colOff>
      <xdr:row>28</xdr:row>
      <xdr:rowOff>152399</xdr:rowOff>
    </xdr:from>
    <xdr:to>
      <xdr:col>5</xdr:col>
      <xdr:colOff>609600</xdr:colOff>
      <xdr:row>38</xdr:row>
      <xdr:rowOff>66675</xdr:rowOff>
    </xdr:to>
    <xdr:sp macro="" textlink="">
      <xdr:nvSpPr>
        <xdr:cNvPr id="10" name="9 Rectángulo redondeado"/>
        <xdr:cNvSpPr/>
      </xdr:nvSpPr>
      <xdr:spPr>
        <a:xfrm>
          <a:off x="819150" y="10563224"/>
          <a:ext cx="3600450" cy="1533526"/>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PE" sz="2000" b="1">
              <a:solidFill>
                <a:sysClr val="windowText" lastClr="000000"/>
              </a:solidFill>
            </a:rPr>
            <a:t>Zonas priorizadas por los Sistemas Regionales de Conservación</a:t>
          </a:r>
        </a:p>
      </xdr:txBody>
    </xdr:sp>
    <xdr:clientData/>
  </xdr:twoCellAnchor>
  <xdr:twoCellAnchor>
    <xdr:from>
      <xdr:col>4</xdr:col>
      <xdr:colOff>200025</xdr:colOff>
      <xdr:row>6</xdr:row>
      <xdr:rowOff>104775</xdr:rowOff>
    </xdr:from>
    <xdr:to>
      <xdr:col>10</xdr:col>
      <xdr:colOff>314325</xdr:colOff>
      <xdr:row>6</xdr:row>
      <xdr:rowOff>457200</xdr:rowOff>
    </xdr:to>
    <xdr:sp macro="" textlink="">
      <xdr:nvSpPr>
        <xdr:cNvPr id="11" name="10 CuadroTexto"/>
        <xdr:cNvSpPr txBox="1"/>
      </xdr:nvSpPr>
      <xdr:spPr>
        <a:xfrm>
          <a:off x="3248025" y="1123950"/>
          <a:ext cx="4686300" cy="352425"/>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2400" b="1"/>
            <a:t>ZONAS</a:t>
          </a:r>
          <a:r>
            <a:rPr lang="es-PE" sz="2400" b="1" baseline="0"/>
            <a:t> PRIORIZADAS</a:t>
          </a:r>
          <a:endParaRPr lang="es-PE" sz="2400" b="1"/>
        </a:p>
      </xdr:txBody>
    </xdr:sp>
    <xdr:clientData/>
  </xdr:twoCellAnchor>
  <xdr:twoCellAnchor>
    <xdr:from>
      <xdr:col>7</xdr:col>
      <xdr:colOff>504825</xdr:colOff>
      <xdr:row>6</xdr:row>
      <xdr:rowOff>981075</xdr:rowOff>
    </xdr:from>
    <xdr:to>
      <xdr:col>13</xdr:col>
      <xdr:colOff>152400</xdr:colOff>
      <xdr:row>10</xdr:row>
      <xdr:rowOff>28575</xdr:rowOff>
    </xdr:to>
    <xdr:sp macro="" textlink="">
      <xdr:nvSpPr>
        <xdr:cNvPr id="12" name="11 Rectángulo redondeado"/>
        <xdr:cNvSpPr/>
      </xdr:nvSpPr>
      <xdr:spPr>
        <a:xfrm>
          <a:off x="5838825" y="2000250"/>
          <a:ext cx="4219575" cy="1666875"/>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lang="es-PE" sz="1400"/>
            <a:t>Los RAMSAR con ecosistemas andinos rurales son: Reserva Nacional de Junín (Junín y Pasco), Lago Titicaca (Puno), Bofedales y Laguna de Salinas (Arequipa), Laguna del Indio-Dique de los Españoles (Arequipa), Humedal Lucre-Huarcapay (Cusco), Lagunas Las Arreviatadas (Cajamarca)</a:t>
          </a:r>
        </a:p>
      </xdr:txBody>
    </xdr:sp>
    <xdr:clientData/>
  </xdr:twoCellAnchor>
  <xdr:twoCellAnchor>
    <xdr:from>
      <xdr:col>7</xdr:col>
      <xdr:colOff>542925</xdr:colOff>
      <xdr:row>10</xdr:row>
      <xdr:rowOff>457199</xdr:rowOff>
    </xdr:from>
    <xdr:to>
      <xdr:col>13</xdr:col>
      <xdr:colOff>200025</xdr:colOff>
      <xdr:row>11</xdr:row>
      <xdr:rowOff>590550</xdr:rowOff>
    </xdr:to>
    <xdr:sp macro="" textlink="">
      <xdr:nvSpPr>
        <xdr:cNvPr id="14" name="13 Rectángulo redondeado"/>
        <xdr:cNvSpPr/>
      </xdr:nvSpPr>
      <xdr:spPr>
        <a:xfrm>
          <a:off x="5876925" y="4095749"/>
          <a:ext cx="4229100" cy="1009651"/>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lang="es-PE" sz="1400"/>
            <a:t>En caso de elegir la opción de “área de conservación ambiental”, se deberá anexar la ordenanza provincial de reconocimiento</a:t>
          </a:r>
        </a:p>
      </xdr:txBody>
    </xdr:sp>
    <xdr:clientData/>
  </xdr:twoCellAnchor>
  <xdr:twoCellAnchor>
    <xdr:from>
      <xdr:col>7</xdr:col>
      <xdr:colOff>514349</xdr:colOff>
      <xdr:row>12</xdr:row>
      <xdr:rowOff>85725</xdr:rowOff>
    </xdr:from>
    <xdr:to>
      <xdr:col>13</xdr:col>
      <xdr:colOff>200024</xdr:colOff>
      <xdr:row>14</xdr:row>
      <xdr:rowOff>57151</xdr:rowOff>
    </xdr:to>
    <xdr:sp macro="" textlink="">
      <xdr:nvSpPr>
        <xdr:cNvPr id="15" name="14 Rectángulo redondeado"/>
        <xdr:cNvSpPr/>
      </xdr:nvSpPr>
      <xdr:spPr>
        <a:xfrm>
          <a:off x="5848349" y="5314950"/>
          <a:ext cx="4257675" cy="2733676"/>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es-PE" sz="1400"/>
            <a:t>En caso de elegir la opción “zonas de protección y conservación ecológica”, o la opción “Zona de recuperación”, deberán contar con el documento de designación en el marco de la Ley Forestal y su Reglamento</a:t>
          </a:r>
        </a:p>
      </xdr:txBody>
    </xdr:sp>
    <xdr:clientData/>
  </xdr:twoCellAnchor>
  <xdr:twoCellAnchor>
    <xdr:from>
      <xdr:col>7</xdr:col>
      <xdr:colOff>676275</xdr:colOff>
      <xdr:row>17</xdr:row>
      <xdr:rowOff>76198</xdr:rowOff>
    </xdr:from>
    <xdr:to>
      <xdr:col>13</xdr:col>
      <xdr:colOff>314325</xdr:colOff>
      <xdr:row>25</xdr:row>
      <xdr:rowOff>57150</xdr:rowOff>
    </xdr:to>
    <xdr:sp macro="" textlink="">
      <xdr:nvSpPr>
        <xdr:cNvPr id="16" name="15 Rectángulo redondeado"/>
        <xdr:cNvSpPr/>
      </xdr:nvSpPr>
      <xdr:spPr>
        <a:xfrm>
          <a:off x="6010275" y="8629648"/>
          <a:ext cx="4210050" cy="1352552"/>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lang="es-PE" sz="1400"/>
            <a:t>En caso el ecosistema a intervenir forme parte de la una “Área Natural Protegida” de carácter nacional o regional, se deberá anexar el documento de creación de la ANP</a:t>
          </a:r>
        </a:p>
      </xdr:txBody>
    </xdr:sp>
    <xdr:clientData/>
  </xdr:twoCellAnchor>
  <xdr:twoCellAnchor>
    <xdr:from>
      <xdr:col>7</xdr:col>
      <xdr:colOff>723900</xdr:colOff>
      <xdr:row>30</xdr:row>
      <xdr:rowOff>0</xdr:rowOff>
    </xdr:from>
    <xdr:to>
      <xdr:col>13</xdr:col>
      <xdr:colOff>342900</xdr:colOff>
      <xdr:row>37</xdr:row>
      <xdr:rowOff>152400</xdr:rowOff>
    </xdr:to>
    <xdr:sp macro="" textlink="">
      <xdr:nvSpPr>
        <xdr:cNvPr id="17" name="16 Rectángulo redondeado"/>
        <xdr:cNvSpPr/>
      </xdr:nvSpPr>
      <xdr:spPr>
        <a:xfrm>
          <a:off x="6057900" y="10734675"/>
          <a:ext cx="4191000" cy="1285875"/>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lang="es-PE" sz="1400"/>
            <a:t>En caso elegir la opción “Zonas priorizadas por los sistemas regionales de conservación”, se deberá anexar la ordenanza o documento que las designe como tal.</a:t>
          </a:r>
        </a:p>
      </xdr:txBody>
    </xdr:sp>
    <xdr:clientData/>
  </xdr:twoCellAnchor>
  <xdr:twoCellAnchor>
    <xdr:from>
      <xdr:col>6</xdr:col>
      <xdr:colOff>276225</xdr:colOff>
      <xdr:row>7</xdr:row>
      <xdr:rowOff>419100</xdr:rowOff>
    </xdr:from>
    <xdr:to>
      <xdr:col>7</xdr:col>
      <xdr:colOff>352425</xdr:colOff>
      <xdr:row>8</xdr:row>
      <xdr:rowOff>628650</xdr:rowOff>
    </xdr:to>
    <xdr:sp macro="" textlink="">
      <xdr:nvSpPr>
        <xdr:cNvPr id="13" name="12 Flecha derecha"/>
        <xdr:cNvSpPr/>
      </xdr:nvSpPr>
      <xdr:spPr>
        <a:xfrm>
          <a:off x="4848225" y="2495550"/>
          <a:ext cx="838200" cy="828675"/>
        </a:xfrm>
        <a:prstGeom prst="rightArrow">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247649</xdr:colOff>
      <xdr:row>10</xdr:row>
      <xdr:rowOff>466723</xdr:rowOff>
    </xdr:from>
    <xdr:to>
      <xdr:col>7</xdr:col>
      <xdr:colOff>323849</xdr:colOff>
      <xdr:row>11</xdr:row>
      <xdr:rowOff>419098</xdr:rowOff>
    </xdr:to>
    <xdr:sp macro="" textlink="">
      <xdr:nvSpPr>
        <xdr:cNvPr id="21" name="20 Flecha derecha"/>
        <xdr:cNvSpPr/>
      </xdr:nvSpPr>
      <xdr:spPr>
        <a:xfrm>
          <a:off x="4819649" y="4105273"/>
          <a:ext cx="838200" cy="828675"/>
        </a:xfrm>
        <a:prstGeom prst="rightArrow">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295274</xdr:colOff>
      <xdr:row>13</xdr:row>
      <xdr:rowOff>47623</xdr:rowOff>
    </xdr:from>
    <xdr:to>
      <xdr:col>7</xdr:col>
      <xdr:colOff>371474</xdr:colOff>
      <xdr:row>13</xdr:row>
      <xdr:rowOff>876298</xdr:rowOff>
    </xdr:to>
    <xdr:sp macro="" textlink="">
      <xdr:nvSpPr>
        <xdr:cNvPr id="22" name="21 Flecha derecha"/>
        <xdr:cNvSpPr/>
      </xdr:nvSpPr>
      <xdr:spPr>
        <a:xfrm>
          <a:off x="4867274" y="6191248"/>
          <a:ext cx="838200" cy="828675"/>
        </a:xfrm>
        <a:prstGeom prst="rightArrow">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371474</xdr:colOff>
      <xdr:row>18</xdr:row>
      <xdr:rowOff>171447</xdr:rowOff>
    </xdr:from>
    <xdr:to>
      <xdr:col>7</xdr:col>
      <xdr:colOff>447674</xdr:colOff>
      <xdr:row>24</xdr:row>
      <xdr:rowOff>142874</xdr:rowOff>
    </xdr:to>
    <xdr:sp macro="" textlink="">
      <xdr:nvSpPr>
        <xdr:cNvPr id="23" name="22 Flecha derecha"/>
        <xdr:cNvSpPr/>
      </xdr:nvSpPr>
      <xdr:spPr>
        <a:xfrm>
          <a:off x="4943474" y="8924922"/>
          <a:ext cx="838200" cy="981077"/>
        </a:xfrm>
        <a:prstGeom prst="rightArrow">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342900</xdr:colOff>
      <xdr:row>30</xdr:row>
      <xdr:rowOff>47624</xdr:rowOff>
    </xdr:from>
    <xdr:to>
      <xdr:col>7</xdr:col>
      <xdr:colOff>419100</xdr:colOff>
      <xdr:row>35</xdr:row>
      <xdr:rowOff>85724</xdr:rowOff>
    </xdr:to>
    <xdr:sp macro="" textlink="">
      <xdr:nvSpPr>
        <xdr:cNvPr id="24" name="23 Flecha derecha"/>
        <xdr:cNvSpPr/>
      </xdr:nvSpPr>
      <xdr:spPr>
        <a:xfrm>
          <a:off x="4914900" y="10782299"/>
          <a:ext cx="838200" cy="847725"/>
        </a:xfrm>
        <a:prstGeom prst="rightArrow">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es-P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5</xdr:row>
      <xdr:rowOff>114300</xdr:rowOff>
    </xdr:from>
    <xdr:to>
      <xdr:col>11</xdr:col>
      <xdr:colOff>66676</xdr:colOff>
      <xdr:row>28</xdr:row>
      <xdr:rowOff>0</xdr:rowOff>
    </xdr:to>
    <xdr:sp macro="" textlink="">
      <xdr:nvSpPr>
        <xdr:cNvPr id="10" name="9 Rectángulo"/>
        <xdr:cNvSpPr/>
      </xdr:nvSpPr>
      <xdr:spPr>
        <a:xfrm>
          <a:off x="66676" y="1085850"/>
          <a:ext cx="8972550" cy="4267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2</xdr:col>
      <xdr:colOff>266700</xdr:colOff>
      <xdr:row>7</xdr:row>
      <xdr:rowOff>76199</xdr:rowOff>
    </xdr:from>
    <xdr:to>
      <xdr:col>7</xdr:col>
      <xdr:colOff>533400</xdr:colOff>
      <xdr:row>14</xdr:row>
      <xdr:rowOff>0</xdr:rowOff>
    </xdr:to>
    <xdr:sp macro="" textlink="">
      <xdr:nvSpPr>
        <xdr:cNvPr id="2" name="1 Triángulo isósceles"/>
        <xdr:cNvSpPr/>
      </xdr:nvSpPr>
      <xdr:spPr>
        <a:xfrm>
          <a:off x="2381250" y="1428749"/>
          <a:ext cx="4076700" cy="1257301"/>
        </a:xfrm>
        <a:prstGeom prst="triangle">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PE" sz="1100">
              <a:solidFill>
                <a:schemeClr val="dk1"/>
              </a:solidFill>
              <a:effectLst/>
              <a:latin typeface="+mn-lt"/>
              <a:ea typeface="+mn-ea"/>
              <a:cs typeface="+mn-cs"/>
            </a:rPr>
            <a:t>SOLAMENTE EL 29% O MENOS DEL RECORRIDO SE REALIZA CON VEHÍCULO</a:t>
          </a:r>
          <a:endParaRPr lang="es-PE">
            <a:effectLst/>
          </a:endParaRPr>
        </a:p>
        <a:p>
          <a:pPr algn="l"/>
          <a:endParaRPr lang="es-PE" sz="1100"/>
        </a:p>
      </xdr:txBody>
    </xdr:sp>
    <xdr:clientData/>
  </xdr:twoCellAnchor>
  <xdr:twoCellAnchor>
    <xdr:from>
      <xdr:col>1</xdr:col>
      <xdr:colOff>619125</xdr:colOff>
      <xdr:row>14</xdr:row>
      <xdr:rowOff>114299</xdr:rowOff>
    </xdr:from>
    <xdr:to>
      <xdr:col>9</xdr:col>
      <xdr:colOff>104775</xdr:colOff>
      <xdr:row>18</xdr:row>
      <xdr:rowOff>133350</xdr:rowOff>
    </xdr:to>
    <xdr:sp macro="" textlink="">
      <xdr:nvSpPr>
        <xdr:cNvPr id="3" name="2 Trapecio"/>
        <xdr:cNvSpPr/>
      </xdr:nvSpPr>
      <xdr:spPr>
        <a:xfrm>
          <a:off x="1381125" y="2800349"/>
          <a:ext cx="6172200" cy="781051"/>
        </a:xfrm>
        <a:prstGeom prst="trapezoid">
          <a:avLst>
            <a:gd name="adj" fmla="val 132964"/>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ctr"/>
          <a:endParaRPr lang="es-PE" sz="1200"/>
        </a:p>
        <a:p>
          <a:pPr algn="ctr"/>
          <a:endParaRPr lang="es-PE" sz="1200"/>
        </a:p>
        <a:p>
          <a:pPr algn="ctr"/>
          <a:r>
            <a:rPr lang="es-PE" sz="1200"/>
            <a:t>ENTRE 30% Y 69% DEL RECORRIDO CON ACCESO VÍA VEHÍCULO</a:t>
          </a:r>
        </a:p>
      </xdr:txBody>
    </xdr:sp>
    <xdr:clientData/>
  </xdr:twoCellAnchor>
  <xdr:twoCellAnchor>
    <xdr:from>
      <xdr:col>0</xdr:col>
      <xdr:colOff>95248</xdr:colOff>
      <xdr:row>19</xdr:row>
      <xdr:rowOff>38100</xdr:rowOff>
    </xdr:from>
    <xdr:to>
      <xdr:col>10</xdr:col>
      <xdr:colOff>628649</xdr:colOff>
      <xdr:row>23</xdr:row>
      <xdr:rowOff>161925</xdr:rowOff>
    </xdr:to>
    <xdr:sp macro="" textlink="">
      <xdr:nvSpPr>
        <xdr:cNvPr id="4" name="3 Trapecio"/>
        <xdr:cNvSpPr/>
      </xdr:nvSpPr>
      <xdr:spPr>
        <a:xfrm>
          <a:off x="95248" y="3676650"/>
          <a:ext cx="8743951" cy="885825"/>
        </a:xfrm>
        <a:prstGeom prst="trapezoid">
          <a:avLst>
            <a:gd name="adj" fmla="val 142204"/>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PE" sz="1200"/>
        </a:p>
        <a:p>
          <a:pPr algn="ctr"/>
          <a:r>
            <a:rPr lang="es-PE" sz="1200"/>
            <a:t>MÁS DEL 70% DEL RECORRIDO TOTAL SE PUEDE TRANSITAR CON VEHÍCULO</a:t>
          </a:r>
        </a:p>
      </xdr:txBody>
    </xdr:sp>
    <xdr:clientData/>
  </xdr:twoCellAnchor>
  <xdr:twoCellAnchor>
    <xdr:from>
      <xdr:col>4</xdr:col>
      <xdr:colOff>133350</xdr:colOff>
      <xdr:row>9</xdr:row>
      <xdr:rowOff>28575</xdr:rowOff>
    </xdr:from>
    <xdr:to>
      <xdr:col>5</xdr:col>
      <xdr:colOff>647700</xdr:colOff>
      <xdr:row>10</xdr:row>
      <xdr:rowOff>142875</xdr:rowOff>
    </xdr:to>
    <xdr:sp macro="" textlink="">
      <xdr:nvSpPr>
        <xdr:cNvPr id="7" name="6 Rectángulo"/>
        <xdr:cNvSpPr/>
      </xdr:nvSpPr>
      <xdr:spPr>
        <a:xfrm>
          <a:off x="3771900" y="1762125"/>
          <a:ext cx="1276350" cy="304800"/>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s-PE" sz="1800" b="1"/>
            <a:t>MALA</a:t>
          </a:r>
        </a:p>
        <a:p>
          <a:pPr algn="ctr"/>
          <a:endParaRPr lang="es-PE" sz="1800" b="1"/>
        </a:p>
      </xdr:txBody>
    </xdr:sp>
    <xdr:clientData/>
  </xdr:twoCellAnchor>
  <xdr:twoCellAnchor>
    <xdr:from>
      <xdr:col>3</xdr:col>
      <xdr:colOff>676275</xdr:colOff>
      <xdr:row>14</xdr:row>
      <xdr:rowOff>171449</xdr:rowOff>
    </xdr:from>
    <xdr:to>
      <xdr:col>6</xdr:col>
      <xdr:colOff>142875</xdr:colOff>
      <xdr:row>16</xdr:row>
      <xdr:rowOff>95249</xdr:rowOff>
    </xdr:to>
    <xdr:sp macro="" textlink="">
      <xdr:nvSpPr>
        <xdr:cNvPr id="8" name="7 Rectángulo"/>
        <xdr:cNvSpPr/>
      </xdr:nvSpPr>
      <xdr:spPr>
        <a:xfrm>
          <a:off x="3552825" y="2857499"/>
          <a:ext cx="1752600" cy="304800"/>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s-PE" sz="1800" b="1"/>
            <a:t>REGULAR</a:t>
          </a:r>
        </a:p>
        <a:p>
          <a:pPr algn="ctr"/>
          <a:endParaRPr lang="es-PE" sz="1800" b="1"/>
        </a:p>
      </xdr:txBody>
    </xdr:sp>
    <xdr:clientData/>
  </xdr:twoCellAnchor>
  <xdr:twoCellAnchor>
    <xdr:from>
      <xdr:col>3</xdr:col>
      <xdr:colOff>723899</xdr:colOff>
      <xdr:row>19</xdr:row>
      <xdr:rowOff>142875</xdr:rowOff>
    </xdr:from>
    <xdr:to>
      <xdr:col>6</xdr:col>
      <xdr:colOff>190499</xdr:colOff>
      <xdr:row>21</xdr:row>
      <xdr:rowOff>66675</xdr:rowOff>
    </xdr:to>
    <xdr:sp macro="" textlink="">
      <xdr:nvSpPr>
        <xdr:cNvPr id="9" name="8 Rectángulo"/>
        <xdr:cNvSpPr/>
      </xdr:nvSpPr>
      <xdr:spPr>
        <a:xfrm>
          <a:off x="3600449" y="3781425"/>
          <a:ext cx="1752600" cy="304800"/>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s-PE" sz="1800" b="1"/>
            <a:t>BUENA</a:t>
          </a:r>
        </a:p>
        <a:p>
          <a:pPr algn="ctr"/>
          <a:endParaRPr lang="es-PE" sz="1800" b="1"/>
        </a:p>
      </xdr:txBody>
    </xdr:sp>
    <xdr:clientData/>
  </xdr:twoCellAnchor>
  <xdr:twoCellAnchor>
    <xdr:from>
      <xdr:col>1</xdr:col>
      <xdr:colOff>1123951</xdr:colOff>
      <xdr:row>24</xdr:row>
      <xdr:rowOff>190498</xdr:rowOff>
    </xdr:from>
    <xdr:to>
      <xdr:col>8</xdr:col>
      <xdr:colOff>533401</xdr:colOff>
      <xdr:row>27</xdr:row>
      <xdr:rowOff>133349</xdr:rowOff>
    </xdr:to>
    <xdr:sp macro="" textlink="">
      <xdr:nvSpPr>
        <xdr:cNvPr id="11" name="10 CuadroTexto"/>
        <xdr:cNvSpPr txBox="1"/>
      </xdr:nvSpPr>
      <xdr:spPr>
        <a:xfrm>
          <a:off x="1885951" y="4781548"/>
          <a:ext cx="5334000" cy="514351"/>
        </a:xfrm>
        <a:prstGeom prst="rect">
          <a:avLst/>
        </a:prstGeom>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pPr algn="ctr"/>
          <a:r>
            <a:rPr lang="es-PE" sz="2400"/>
            <a:t>CONDICIONES</a:t>
          </a:r>
          <a:r>
            <a:rPr lang="es-PE" sz="2400" baseline="0"/>
            <a:t> DE LA VÍA </a:t>
          </a:r>
        </a:p>
        <a:p>
          <a:endParaRPr lang="es-P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675409</xdr:colOff>
      <xdr:row>22</xdr:row>
      <xdr:rowOff>225137</xdr:rowOff>
    </xdr:from>
    <xdr:to>
      <xdr:col>21</xdr:col>
      <xdr:colOff>0</xdr:colOff>
      <xdr:row>51</xdr:row>
      <xdr:rowOff>103910</xdr:rowOff>
    </xdr:to>
    <xdr:sp macro="" textlink="">
      <xdr:nvSpPr>
        <xdr:cNvPr id="4" name="3 Rectángulo redondeado"/>
        <xdr:cNvSpPr/>
      </xdr:nvSpPr>
      <xdr:spPr>
        <a:xfrm>
          <a:off x="2389909" y="15621001"/>
          <a:ext cx="17647227" cy="6909954"/>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22411</xdr:colOff>
      <xdr:row>32</xdr:row>
      <xdr:rowOff>7562</xdr:rowOff>
    </xdr:from>
    <xdr:to>
      <xdr:col>2</xdr:col>
      <xdr:colOff>416421</xdr:colOff>
      <xdr:row>43</xdr:row>
      <xdr:rowOff>47404</xdr:rowOff>
    </xdr:to>
    <xdr:sp macro="" textlink="">
      <xdr:nvSpPr>
        <xdr:cNvPr id="2" name="Flecha derecha 1">
          <a:extLst>
            <a:ext uri="{FF2B5EF4-FFF2-40B4-BE49-F238E27FC236}">
              <a16:creationId xmlns:a16="http://schemas.microsoft.com/office/drawing/2014/main" xmlns="" id="{00000000-0008-0000-0A00-000002000000}"/>
            </a:ext>
          </a:extLst>
        </xdr:cNvPr>
        <xdr:cNvSpPr/>
      </xdr:nvSpPr>
      <xdr:spPr>
        <a:xfrm>
          <a:off x="22411" y="12939150"/>
          <a:ext cx="1918010" cy="2505136"/>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DEFINICIÓN</a:t>
          </a:r>
        </a:p>
      </xdr:txBody>
    </xdr:sp>
    <xdr:clientData/>
  </xdr:twoCellAnchor>
  <xdr:twoCellAnchor>
    <xdr:from>
      <xdr:col>2</xdr:col>
      <xdr:colOff>1018477</xdr:colOff>
      <xdr:row>24</xdr:row>
      <xdr:rowOff>0</xdr:rowOff>
    </xdr:from>
    <xdr:to>
      <xdr:col>10</xdr:col>
      <xdr:colOff>266990</xdr:colOff>
      <xdr:row>50</xdr:row>
      <xdr:rowOff>190500</xdr:rowOff>
    </xdr:to>
    <xdr:sp macro="" textlink="">
      <xdr:nvSpPr>
        <xdr:cNvPr id="3" name="Rectángulo redondeado 2">
          <a:extLst>
            <a:ext uri="{FF2B5EF4-FFF2-40B4-BE49-F238E27FC236}">
              <a16:creationId xmlns:a16="http://schemas.microsoft.com/office/drawing/2014/main" xmlns="" id="{00000000-0008-0000-0A00-000003000000}"/>
            </a:ext>
          </a:extLst>
        </xdr:cNvPr>
        <xdr:cNvSpPr/>
      </xdr:nvSpPr>
      <xdr:spPr>
        <a:xfrm>
          <a:off x="2542477" y="11138647"/>
          <a:ext cx="9199337" cy="6017559"/>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2000" kern="1200">
              <a:solidFill>
                <a:schemeClr val="lt1"/>
              </a:solidFill>
              <a:effectLst/>
              <a:latin typeface="+mn-lt"/>
              <a:ea typeface="+mn-ea"/>
              <a:cs typeface="+mn-cs"/>
            </a:rPr>
            <a:t>El vivero es un ambiente, cuyo objetivo es albergar y producir un número determinado de plantones para su posterior uso en las actividades de plantación. Estos pueden clasificarse según su uso y según su temporalidad:</a:t>
          </a:r>
        </a:p>
        <a:p>
          <a:endParaRPr lang="es-PE" sz="2400"/>
        </a:p>
        <a:p>
          <a:pPr lvl="0"/>
          <a:r>
            <a:rPr lang="es-PE" sz="2000" u="sng" kern="1200">
              <a:solidFill>
                <a:schemeClr val="lt1"/>
              </a:solidFill>
              <a:effectLst/>
              <a:latin typeface="+mn-lt"/>
              <a:ea typeface="+mn-ea"/>
              <a:cs typeface="+mn-cs"/>
            </a:rPr>
            <a:t>Según su uso:</a:t>
          </a:r>
          <a:r>
            <a:rPr lang="es-PE" sz="2000" kern="1200">
              <a:solidFill>
                <a:schemeClr val="lt1"/>
              </a:solidFill>
              <a:effectLst/>
              <a:latin typeface="+mn-lt"/>
              <a:ea typeface="+mn-ea"/>
              <a:cs typeface="+mn-cs"/>
            </a:rPr>
            <a:t> viveros forestales, viveros para ornamentación, viveros de investigación y viveros de frutales.</a:t>
          </a:r>
        </a:p>
        <a:p>
          <a:r>
            <a:rPr lang="es-PE" sz="2000" u="sng" kern="1200">
              <a:solidFill>
                <a:schemeClr val="lt1"/>
              </a:solidFill>
              <a:effectLst/>
              <a:latin typeface="+mn-lt"/>
              <a:ea typeface="+mn-ea"/>
              <a:cs typeface="+mn-cs"/>
            </a:rPr>
            <a:t>Según temporalidad:</a:t>
          </a:r>
          <a:r>
            <a:rPr lang="es-PE" sz="2000" kern="1200">
              <a:solidFill>
                <a:schemeClr val="lt1"/>
              </a:solidFill>
              <a:effectLst/>
              <a:latin typeface="+mn-lt"/>
              <a:ea typeface="+mn-ea"/>
              <a:cs typeface="+mn-cs"/>
            </a:rPr>
            <a:t> volantes o temporales y fijos o permanentes. Los viveros temporales son mayormente empleados para la producción de especies forestales y frutales, mientras que los permanentes para plantas ornamentales u hortalizas.</a:t>
          </a:r>
          <a:endParaRPr lang="es-PE" sz="2400"/>
        </a:p>
      </xdr:txBody>
    </xdr:sp>
    <xdr:clientData/>
  </xdr:twoCellAnchor>
  <xdr:twoCellAnchor>
    <xdr:from>
      <xdr:col>0</xdr:col>
      <xdr:colOff>0</xdr:colOff>
      <xdr:row>98</xdr:row>
      <xdr:rowOff>197921</xdr:rowOff>
    </xdr:from>
    <xdr:to>
      <xdr:col>2</xdr:col>
      <xdr:colOff>845344</xdr:colOff>
      <xdr:row>114</xdr:row>
      <xdr:rowOff>98287</xdr:rowOff>
    </xdr:to>
    <xdr:sp macro="" textlink="">
      <xdr:nvSpPr>
        <xdr:cNvPr id="11" name="Flecha derecha 10">
          <a:extLst>
            <a:ext uri="{FF2B5EF4-FFF2-40B4-BE49-F238E27FC236}">
              <a16:creationId xmlns:a16="http://schemas.microsoft.com/office/drawing/2014/main" xmlns="" id="{00000000-0008-0000-0A00-00000B000000}"/>
            </a:ext>
          </a:extLst>
        </xdr:cNvPr>
        <xdr:cNvSpPr/>
      </xdr:nvSpPr>
      <xdr:spPr>
        <a:xfrm>
          <a:off x="0" y="35509694"/>
          <a:ext cx="2559844" cy="3502548"/>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Pasos para la siembra de semillas (almacigado)</a:t>
          </a:r>
          <a:endParaRPr lang="es-PE" sz="2000" b="1"/>
        </a:p>
      </xdr:txBody>
    </xdr:sp>
    <xdr:clientData/>
  </xdr:twoCellAnchor>
  <xdr:twoCellAnchor>
    <xdr:from>
      <xdr:col>3</xdr:col>
      <xdr:colOff>68036</xdr:colOff>
      <xdr:row>96</xdr:row>
      <xdr:rowOff>1</xdr:rowOff>
    </xdr:from>
    <xdr:to>
      <xdr:col>10</xdr:col>
      <xdr:colOff>405120</xdr:colOff>
      <xdr:row>117</xdr:row>
      <xdr:rowOff>69273</xdr:rowOff>
    </xdr:to>
    <xdr:sp macro="" textlink="">
      <xdr:nvSpPr>
        <xdr:cNvPr id="12" name="Rectángulo redondeado 11">
          <a:extLst>
            <a:ext uri="{FF2B5EF4-FFF2-40B4-BE49-F238E27FC236}">
              <a16:creationId xmlns:a16="http://schemas.microsoft.com/office/drawing/2014/main" xmlns="" id="{00000000-0008-0000-0A00-00000C000000}"/>
            </a:ext>
          </a:extLst>
        </xdr:cNvPr>
        <xdr:cNvSpPr/>
      </xdr:nvSpPr>
      <xdr:spPr>
        <a:xfrm>
          <a:off x="3029445" y="34861501"/>
          <a:ext cx="9030811" cy="479713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Se debe tener en cuenta las siguientes consideraciones:</a:t>
          </a:r>
        </a:p>
        <a:p>
          <a:r>
            <a:rPr lang="es-PE" sz="1800" kern="1200">
              <a:solidFill>
                <a:schemeClr val="lt1"/>
              </a:solidFill>
              <a:effectLst/>
              <a:latin typeface="+mn-lt"/>
              <a:ea typeface="+mn-ea"/>
              <a:cs typeface="+mn-cs"/>
            </a:rPr>
            <a:t> </a:t>
          </a:r>
        </a:p>
        <a:p>
          <a:pPr marL="285750" lvl="0" indent="-285750">
            <a:buFont typeface="Arial" panose="020B0604020202020204" pitchFamily="34" charset="0"/>
            <a:buChar char="•"/>
          </a:pPr>
          <a:r>
            <a:rPr lang="es-PE" sz="1800" kern="1200">
              <a:solidFill>
                <a:schemeClr val="lt1"/>
              </a:solidFill>
              <a:effectLst/>
              <a:latin typeface="+mn-lt"/>
              <a:ea typeface="+mn-ea"/>
              <a:cs typeface="+mn-cs"/>
            </a:rPr>
            <a:t>Se hacen hoyos para el sembrío, cuyo tamaño ronda los 1.5 y 2 cm en promedio.</a:t>
          </a:r>
        </a:p>
        <a:p>
          <a:pPr marL="285750" lvl="0" indent="-285750">
            <a:buFont typeface="Arial" panose="020B0604020202020204" pitchFamily="34" charset="0"/>
            <a:buChar char="•"/>
          </a:pPr>
          <a:r>
            <a:rPr lang="es-PE" sz="1800" kern="1200">
              <a:solidFill>
                <a:schemeClr val="lt1"/>
              </a:solidFill>
              <a:effectLst/>
              <a:latin typeface="+mn-lt"/>
              <a:ea typeface="+mn-ea"/>
              <a:cs typeface="+mn-cs"/>
            </a:rPr>
            <a:t>Las semillas deben estar previamente escarificadas y bien espaciadas entre sí (3 - 4 cm una de otra) en cada bolsa.</a:t>
          </a:r>
        </a:p>
        <a:p>
          <a:pPr marL="285750" lvl="0" indent="-285750">
            <a:buFont typeface="Arial" panose="020B0604020202020204" pitchFamily="34" charset="0"/>
            <a:buChar char="•"/>
          </a:pPr>
          <a:r>
            <a:rPr lang="es-PE" sz="1800" kern="1200">
              <a:solidFill>
                <a:schemeClr val="lt1"/>
              </a:solidFill>
              <a:effectLst/>
              <a:latin typeface="+mn-lt"/>
              <a:ea typeface="+mn-ea"/>
              <a:cs typeface="+mn-cs"/>
            </a:rPr>
            <a:t>Se siembra las semillas con el micrópilo (orificio que se obtiene mediante la escarificación) hacia abajo, puesto que esto facilita la germinación de la planta, ya que tiene germinación epigea.</a:t>
          </a:r>
        </a:p>
        <a:p>
          <a:pPr marL="285750" lvl="0" indent="-285750">
            <a:buFont typeface="Arial" panose="020B0604020202020204" pitchFamily="34" charset="0"/>
            <a:buChar char="•"/>
          </a:pPr>
          <a:r>
            <a:rPr lang="es-PE" sz="1800" kern="1200">
              <a:solidFill>
                <a:schemeClr val="lt1"/>
              </a:solidFill>
              <a:effectLst/>
              <a:latin typeface="+mn-lt"/>
              <a:ea typeface="+mn-ea"/>
              <a:cs typeface="+mn-cs"/>
            </a:rPr>
            <a:t>Se cubre las semillas (presionarlo ligeramente) con el mismo sustrato usado para llenar las bolsas.</a:t>
          </a:r>
        </a:p>
        <a:p>
          <a:pPr marL="285750" lvl="0" indent="-285750">
            <a:buFont typeface="Arial" panose="020B0604020202020204" pitchFamily="34" charset="0"/>
            <a:buChar char="•"/>
          </a:pPr>
          <a:r>
            <a:rPr lang="es-PE" sz="1800" kern="1200">
              <a:solidFill>
                <a:schemeClr val="lt1"/>
              </a:solidFill>
              <a:effectLst/>
              <a:latin typeface="+mn-lt"/>
              <a:ea typeface="+mn-ea"/>
              <a:cs typeface="+mn-cs"/>
            </a:rPr>
            <a:t>Por último, se riega el sustrato después de la siembra.</a:t>
          </a:r>
        </a:p>
      </xdr:txBody>
    </xdr:sp>
    <xdr:clientData/>
  </xdr:twoCellAnchor>
  <xdr:twoCellAnchor>
    <xdr:from>
      <xdr:col>0</xdr:col>
      <xdr:colOff>81642</xdr:colOff>
      <xdr:row>119</xdr:row>
      <xdr:rowOff>108856</xdr:rowOff>
    </xdr:from>
    <xdr:to>
      <xdr:col>2</xdr:col>
      <xdr:colOff>926986</xdr:colOff>
      <xdr:row>135</xdr:row>
      <xdr:rowOff>9224</xdr:rowOff>
    </xdr:to>
    <xdr:sp macro="" textlink="">
      <xdr:nvSpPr>
        <xdr:cNvPr id="13" name="Flecha derecha 12">
          <a:extLst>
            <a:ext uri="{FF2B5EF4-FFF2-40B4-BE49-F238E27FC236}">
              <a16:creationId xmlns:a16="http://schemas.microsoft.com/office/drawing/2014/main" xmlns="" id="{00000000-0008-0000-0A00-00000D000000}"/>
            </a:ext>
          </a:extLst>
        </xdr:cNvPr>
        <xdr:cNvSpPr/>
      </xdr:nvSpPr>
      <xdr:spPr>
        <a:xfrm>
          <a:off x="81642" y="44533456"/>
          <a:ext cx="2369344" cy="2491168"/>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Repique y reposición  </a:t>
          </a:r>
        </a:p>
        <a:p>
          <a:pPr algn="ctr"/>
          <a:r>
            <a:rPr lang="es-PE" sz="1800" b="1" kern="1200">
              <a:solidFill>
                <a:schemeClr val="lt1"/>
              </a:solidFill>
              <a:effectLst/>
              <a:latin typeface="+mn-lt"/>
              <a:ea typeface="+mn-ea"/>
              <a:cs typeface="+mn-cs"/>
            </a:rPr>
            <a:t>de plántula</a:t>
          </a:r>
        </a:p>
      </xdr:txBody>
    </xdr:sp>
    <xdr:clientData/>
  </xdr:twoCellAnchor>
  <xdr:twoCellAnchor>
    <xdr:from>
      <xdr:col>3</xdr:col>
      <xdr:colOff>68036</xdr:colOff>
      <xdr:row>121</xdr:row>
      <xdr:rowOff>1</xdr:rowOff>
    </xdr:from>
    <xdr:to>
      <xdr:col>10</xdr:col>
      <xdr:colOff>405120</xdr:colOff>
      <xdr:row>134</xdr:row>
      <xdr:rowOff>13608</xdr:rowOff>
    </xdr:to>
    <xdr:sp macro="" textlink="">
      <xdr:nvSpPr>
        <xdr:cNvPr id="14" name="Rectángulo redondeado 13">
          <a:extLst>
            <a:ext uri="{FF2B5EF4-FFF2-40B4-BE49-F238E27FC236}">
              <a16:creationId xmlns:a16="http://schemas.microsoft.com/office/drawing/2014/main" xmlns="" id="{00000000-0008-0000-0A00-00000E000000}"/>
            </a:ext>
          </a:extLst>
        </xdr:cNvPr>
        <xdr:cNvSpPr/>
      </xdr:nvSpPr>
      <xdr:spPr>
        <a:xfrm>
          <a:off x="2677886" y="44748451"/>
          <a:ext cx="9042934" cy="2118632"/>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s-PE" sz="1800" kern="1200">
              <a:solidFill>
                <a:schemeClr val="lt1"/>
              </a:solidFill>
              <a:effectLst/>
              <a:latin typeface="+mn-lt"/>
              <a:ea typeface="+mn-ea"/>
              <a:cs typeface="+mn-cs"/>
            </a:rPr>
            <a:t>El proceso de repique consiste en la separación y trasplante de plántulas en bolsas de almacigo, según las condiciones de agua y abonamiento para la misma especie. Algunas recomendaciones a considerar son:</a:t>
          </a:r>
        </a:p>
        <a:p>
          <a:pPr marL="0" marR="0" indent="0" algn="l" defTabSz="914400" rtl="0" eaLnBrk="1" fontAlgn="auto" latinLnBrk="0" hangingPunct="1">
            <a:lnSpc>
              <a:spcPct val="100000"/>
            </a:lnSpc>
            <a:spcBef>
              <a:spcPts val="0"/>
            </a:spcBef>
            <a:spcAft>
              <a:spcPts val="0"/>
            </a:spcAft>
            <a:buClrTx/>
            <a:buSzTx/>
            <a:buFontTx/>
            <a:buNone/>
            <a:tabLst/>
            <a:defRPr/>
          </a:pPr>
          <a:endParaRPr lang="es-PE" sz="1800" kern="1200">
            <a:solidFill>
              <a:schemeClr val="lt1"/>
            </a:solidFill>
            <a:effectLst/>
            <a:latin typeface="+mn-lt"/>
            <a:ea typeface="+mn-ea"/>
            <a:cs typeface="+mn-cs"/>
          </a:endParaRPr>
        </a:p>
        <a:p>
          <a:pPr lvl="0"/>
          <a:r>
            <a:rPr lang="es-PE" sz="1800" u="sng" kern="1200">
              <a:solidFill>
                <a:schemeClr val="lt1"/>
              </a:solidFill>
              <a:effectLst/>
              <a:latin typeface="+mn-lt"/>
              <a:ea typeface="+mn-ea"/>
              <a:cs typeface="+mn-cs"/>
            </a:rPr>
            <a:t>- Plántulas en mal estado:</a:t>
          </a:r>
          <a:r>
            <a:rPr lang="es-PE" sz="1800" kern="1200">
              <a:solidFill>
                <a:schemeClr val="lt1"/>
              </a:solidFill>
              <a:effectLst/>
              <a:latin typeface="+mn-lt"/>
              <a:ea typeface="+mn-ea"/>
              <a:cs typeface="+mn-cs"/>
            </a:rPr>
            <a:t> En caso en una bolsa no germine ninguna de las 2 semillas sembradas, se debe repicar una plántula sana de alguna bolsa de almacigo que tenga 2 plántulas de la misma especie y hacer el trasplante respectivo. </a:t>
          </a:r>
        </a:p>
        <a:p>
          <a:pPr lvl="0"/>
          <a:r>
            <a:rPr lang="es-PE" sz="1800" u="sng" kern="1200">
              <a:solidFill>
                <a:schemeClr val="lt1"/>
              </a:solidFill>
              <a:effectLst/>
              <a:latin typeface="+mn-lt"/>
              <a:ea typeface="+mn-ea"/>
              <a:cs typeface="+mn-cs"/>
            </a:rPr>
            <a:t>- Plántulas sin germinar:</a:t>
          </a:r>
          <a:r>
            <a:rPr lang="es-PE" sz="1800" kern="1200">
              <a:solidFill>
                <a:schemeClr val="lt1"/>
              </a:solidFill>
              <a:effectLst/>
              <a:latin typeface="+mn-lt"/>
              <a:ea typeface="+mn-ea"/>
              <a:cs typeface="+mn-cs"/>
            </a:rPr>
            <a:t> Retirar o remover las plántulas más pequeñas de las bolsas donde han permanecido sin germinar, teniendo cuidado de no dañar la plántula nueva.</a:t>
          </a:r>
        </a:p>
        <a:p>
          <a:pPr marL="0" marR="0" indent="0" algn="l" defTabSz="914400" rtl="0" eaLnBrk="1" fontAlgn="auto" latinLnBrk="0" hangingPunct="1">
            <a:lnSpc>
              <a:spcPct val="100000"/>
            </a:lnSpc>
            <a:spcBef>
              <a:spcPts val="0"/>
            </a:spcBef>
            <a:spcAft>
              <a:spcPts val="0"/>
            </a:spcAft>
            <a:buClrTx/>
            <a:buSzTx/>
            <a:buFontTx/>
            <a:buNone/>
            <a:tabLst/>
            <a:defRPr/>
          </a:pPr>
          <a:endParaRPr lang="es-ES" sz="1800" kern="1200">
            <a:solidFill>
              <a:schemeClr val="lt1"/>
            </a:solidFill>
            <a:effectLst/>
            <a:latin typeface="+mn-lt"/>
            <a:ea typeface="+mn-ea"/>
            <a:cs typeface="+mn-cs"/>
          </a:endParaRPr>
        </a:p>
      </xdr:txBody>
    </xdr:sp>
    <xdr:clientData/>
  </xdr:twoCellAnchor>
  <xdr:twoCellAnchor>
    <xdr:from>
      <xdr:col>0</xdr:col>
      <xdr:colOff>122465</xdr:colOff>
      <xdr:row>139</xdr:row>
      <xdr:rowOff>0</xdr:rowOff>
    </xdr:from>
    <xdr:to>
      <xdr:col>2</xdr:col>
      <xdr:colOff>967809</xdr:colOff>
      <xdr:row>154</xdr:row>
      <xdr:rowOff>63653</xdr:rowOff>
    </xdr:to>
    <xdr:sp macro="" textlink="">
      <xdr:nvSpPr>
        <xdr:cNvPr id="15" name="Flecha derecha 14">
          <a:extLst>
            <a:ext uri="{FF2B5EF4-FFF2-40B4-BE49-F238E27FC236}">
              <a16:creationId xmlns:a16="http://schemas.microsoft.com/office/drawing/2014/main" xmlns="" id="{00000000-0008-0000-0A00-00000F000000}"/>
            </a:ext>
          </a:extLst>
        </xdr:cNvPr>
        <xdr:cNvSpPr/>
      </xdr:nvSpPr>
      <xdr:spPr>
        <a:xfrm>
          <a:off x="122465" y="47663100"/>
          <a:ext cx="2369344" cy="2492528"/>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Control fitosanitario</a:t>
          </a:r>
          <a:endParaRPr lang="es-PE" sz="2000" b="1"/>
        </a:p>
      </xdr:txBody>
    </xdr:sp>
    <xdr:clientData/>
  </xdr:twoCellAnchor>
  <xdr:twoCellAnchor>
    <xdr:from>
      <xdr:col>3</xdr:col>
      <xdr:colOff>108859</xdr:colOff>
      <xdr:row>140</xdr:row>
      <xdr:rowOff>54430</xdr:rowOff>
    </xdr:from>
    <xdr:to>
      <xdr:col>10</xdr:col>
      <xdr:colOff>445943</xdr:colOff>
      <xdr:row>153</xdr:row>
      <xdr:rowOff>68038</xdr:rowOff>
    </xdr:to>
    <xdr:sp macro="" textlink="">
      <xdr:nvSpPr>
        <xdr:cNvPr id="16" name="Rectángulo redondeado 15">
          <a:extLst>
            <a:ext uri="{FF2B5EF4-FFF2-40B4-BE49-F238E27FC236}">
              <a16:creationId xmlns:a16="http://schemas.microsoft.com/office/drawing/2014/main" xmlns="" id="{00000000-0008-0000-0A00-000010000000}"/>
            </a:ext>
          </a:extLst>
        </xdr:cNvPr>
        <xdr:cNvSpPr/>
      </xdr:nvSpPr>
      <xdr:spPr>
        <a:xfrm>
          <a:off x="2718709" y="47879455"/>
          <a:ext cx="9042934" cy="211863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s-PE" sz="1800" kern="1200">
              <a:solidFill>
                <a:schemeClr val="lt1"/>
              </a:solidFill>
              <a:effectLst/>
              <a:latin typeface="+mn-lt"/>
              <a:ea typeface="+mn-ea"/>
              <a:cs typeface="+mn-cs"/>
            </a:rPr>
            <a:t>Aproximadamente durante el primer mes y medio de crecimiento de las plántulas, se las debe regar 1 vez cada 10 días en promedio por especie, con una solución controladora de hongos, evitándose con esto problemas de chupadera fungosa, enfermedad muy común en viveros de forestales. En caso de presentarse plagas (insectos), se recomienda  utilizar un tipo de agente para control de estos eventos.</a:t>
          </a:r>
        </a:p>
      </xdr:txBody>
    </xdr:sp>
    <xdr:clientData/>
  </xdr:twoCellAnchor>
  <xdr:twoCellAnchor>
    <xdr:from>
      <xdr:col>0</xdr:col>
      <xdr:colOff>136072</xdr:colOff>
      <xdr:row>173</xdr:row>
      <xdr:rowOff>149679</xdr:rowOff>
    </xdr:from>
    <xdr:to>
      <xdr:col>2</xdr:col>
      <xdr:colOff>981416</xdr:colOff>
      <xdr:row>189</xdr:row>
      <xdr:rowOff>50047</xdr:rowOff>
    </xdr:to>
    <xdr:sp macro="" textlink="">
      <xdr:nvSpPr>
        <xdr:cNvPr id="17" name="Flecha derecha 16">
          <a:extLst>
            <a:ext uri="{FF2B5EF4-FFF2-40B4-BE49-F238E27FC236}">
              <a16:creationId xmlns:a16="http://schemas.microsoft.com/office/drawing/2014/main" xmlns="" id="{00000000-0008-0000-0A00-000011000000}"/>
            </a:ext>
          </a:extLst>
        </xdr:cNvPr>
        <xdr:cNvSpPr/>
      </xdr:nvSpPr>
      <xdr:spPr>
        <a:xfrm>
          <a:off x="136072" y="50889354"/>
          <a:ext cx="2369344" cy="2491168"/>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Deshierbos</a:t>
          </a:r>
          <a:r>
            <a:rPr lang="es-PE" sz="1800" b="1" kern="1200" baseline="0">
              <a:solidFill>
                <a:schemeClr val="lt1"/>
              </a:solidFill>
              <a:effectLst/>
              <a:latin typeface="+mn-lt"/>
              <a:ea typeface="+mn-ea"/>
              <a:cs typeface="+mn-cs"/>
            </a:rPr>
            <a:t> y remoción de sustrato</a:t>
          </a:r>
          <a:endParaRPr lang="es-PE" sz="2000" b="1"/>
        </a:p>
      </xdr:txBody>
    </xdr:sp>
    <xdr:clientData/>
  </xdr:twoCellAnchor>
  <xdr:twoCellAnchor>
    <xdr:from>
      <xdr:col>3</xdr:col>
      <xdr:colOff>122466</xdr:colOff>
      <xdr:row>175</xdr:row>
      <xdr:rowOff>40824</xdr:rowOff>
    </xdr:from>
    <xdr:to>
      <xdr:col>10</xdr:col>
      <xdr:colOff>459550</xdr:colOff>
      <xdr:row>188</xdr:row>
      <xdr:rowOff>54431</xdr:rowOff>
    </xdr:to>
    <xdr:sp macro="" textlink="">
      <xdr:nvSpPr>
        <xdr:cNvPr id="18" name="Rectángulo redondeado 17">
          <a:extLst>
            <a:ext uri="{FF2B5EF4-FFF2-40B4-BE49-F238E27FC236}">
              <a16:creationId xmlns:a16="http://schemas.microsoft.com/office/drawing/2014/main" xmlns="" id="{00000000-0008-0000-0A00-000012000000}"/>
            </a:ext>
          </a:extLst>
        </xdr:cNvPr>
        <xdr:cNvSpPr/>
      </xdr:nvSpPr>
      <xdr:spPr>
        <a:xfrm>
          <a:off x="2732316" y="51104349"/>
          <a:ext cx="9042934" cy="2118632"/>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u="sng" kern="1200">
              <a:solidFill>
                <a:schemeClr val="lt1"/>
              </a:solidFill>
              <a:effectLst/>
              <a:latin typeface="+mn-lt"/>
              <a:ea typeface="+mn-ea"/>
              <a:cs typeface="+mn-cs"/>
            </a:rPr>
            <a:t>Temporalidad de la intervención</a:t>
          </a:r>
          <a:r>
            <a:rPr lang="es-PE" sz="1800" kern="1200">
              <a:solidFill>
                <a:schemeClr val="lt1"/>
              </a:solidFill>
              <a:effectLst/>
              <a:latin typeface="+mn-lt"/>
              <a:ea typeface="+mn-ea"/>
              <a:cs typeface="+mn-cs"/>
            </a:rPr>
            <a:t> El deshierbo deben realizarse cada vez que se considere necesario. Se recomienda realizarlo cada mes y medio, evitándose con esta práctica la posible competencia entre las malas hierbas y el plantón. </a:t>
          </a:r>
          <a:endParaRPr lang="es-PE" sz="2000" kern="1200">
            <a:solidFill>
              <a:schemeClr val="lt1"/>
            </a:solidFill>
            <a:effectLst/>
            <a:latin typeface="+mn-lt"/>
            <a:ea typeface="+mn-ea"/>
            <a:cs typeface="+mn-cs"/>
          </a:endParaRPr>
        </a:p>
        <a:p>
          <a:pPr lvl="0"/>
          <a:r>
            <a:rPr lang="es-PE" sz="1800" u="sng" kern="1200">
              <a:solidFill>
                <a:schemeClr val="lt1"/>
              </a:solidFill>
              <a:effectLst/>
              <a:latin typeface="+mn-lt"/>
              <a:ea typeface="+mn-ea"/>
              <a:cs typeface="+mn-cs"/>
            </a:rPr>
            <a:t>Actividades complementarias:</a:t>
          </a:r>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Regar el cultivo con una hora de anticipación al deshierbo.</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Remoción del sustrato superficial de las bolsas (con los dedos), con la finalidad de que se rompan las probables capas duras de tierra que puedan existir, y así el agua de riego pueda penetrar libre y rápidamente en todo el sustrato de la bolsa.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Control de plantas invasoras.</a:t>
          </a:r>
          <a:endParaRPr lang="es-PE" sz="2000" kern="1200">
            <a:solidFill>
              <a:schemeClr val="lt1"/>
            </a:solidFill>
            <a:effectLst/>
            <a:latin typeface="+mn-lt"/>
            <a:ea typeface="+mn-ea"/>
            <a:cs typeface="+mn-cs"/>
          </a:endParaRPr>
        </a:p>
      </xdr:txBody>
    </xdr:sp>
    <xdr:clientData/>
  </xdr:twoCellAnchor>
  <xdr:twoCellAnchor>
    <xdr:from>
      <xdr:col>0</xdr:col>
      <xdr:colOff>0</xdr:colOff>
      <xdr:row>203</xdr:row>
      <xdr:rowOff>91539</xdr:rowOff>
    </xdr:from>
    <xdr:to>
      <xdr:col>2</xdr:col>
      <xdr:colOff>845344</xdr:colOff>
      <xdr:row>213</xdr:row>
      <xdr:rowOff>0</xdr:rowOff>
    </xdr:to>
    <xdr:sp macro="" textlink="">
      <xdr:nvSpPr>
        <xdr:cNvPr id="19" name="Flecha derecha 18">
          <a:extLst>
            <a:ext uri="{FF2B5EF4-FFF2-40B4-BE49-F238E27FC236}">
              <a16:creationId xmlns:a16="http://schemas.microsoft.com/office/drawing/2014/main" xmlns="" id="{00000000-0008-0000-0A00-000013000000}"/>
            </a:ext>
          </a:extLst>
        </xdr:cNvPr>
        <xdr:cNvSpPr/>
      </xdr:nvSpPr>
      <xdr:spPr>
        <a:xfrm>
          <a:off x="0" y="63164357"/>
          <a:ext cx="2559844" cy="2159825"/>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Sistema</a:t>
          </a:r>
          <a:r>
            <a:rPr lang="es-PE" sz="1800" b="1" kern="1200" baseline="0">
              <a:solidFill>
                <a:schemeClr val="lt1"/>
              </a:solidFill>
              <a:effectLst/>
              <a:latin typeface="+mn-lt"/>
              <a:ea typeface="+mn-ea"/>
              <a:cs typeface="+mn-cs"/>
            </a:rPr>
            <a:t> de plantación</a:t>
          </a:r>
          <a:endParaRPr lang="es-PE" sz="2000" b="1"/>
        </a:p>
      </xdr:txBody>
    </xdr:sp>
    <xdr:clientData/>
  </xdr:twoCellAnchor>
  <xdr:twoCellAnchor>
    <xdr:from>
      <xdr:col>3</xdr:col>
      <xdr:colOff>108859</xdr:colOff>
      <xdr:row>203</xdr:row>
      <xdr:rowOff>54429</xdr:rowOff>
    </xdr:from>
    <xdr:to>
      <xdr:col>10</xdr:col>
      <xdr:colOff>445943</xdr:colOff>
      <xdr:row>213</xdr:row>
      <xdr:rowOff>207818</xdr:rowOff>
    </xdr:to>
    <xdr:sp macro="" textlink="">
      <xdr:nvSpPr>
        <xdr:cNvPr id="20" name="Rectángulo redondeado 19">
          <a:extLst>
            <a:ext uri="{FF2B5EF4-FFF2-40B4-BE49-F238E27FC236}">
              <a16:creationId xmlns:a16="http://schemas.microsoft.com/office/drawing/2014/main" xmlns="" id="{00000000-0008-0000-0A00-000014000000}"/>
            </a:ext>
          </a:extLst>
        </xdr:cNvPr>
        <xdr:cNvSpPr/>
      </xdr:nvSpPr>
      <xdr:spPr>
        <a:xfrm>
          <a:off x="3070268" y="63127247"/>
          <a:ext cx="9030811" cy="240475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Luego, según el tipo de plantación, es necesario establecer el distanciamiento entre plantones en campo definitivo y sus principales efectos. De manera general, en el cuadro Nº 5, se detalla la propuesta de la guía sobre el sistema de plantación a seguir, con su respectivo porcentaje de merma o plantones a replantar:</a:t>
          </a:r>
        </a:p>
      </xdr:txBody>
    </xdr:sp>
    <xdr:clientData/>
  </xdr:twoCellAnchor>
  <xdr:twoCellAnchor>
    <xdr:from>
      <xdr:col>3</xdr:col>
      <xdr:colOff>95251</xdr:colOff>
      <xdr:row>222</xdr:row>
      <xdr:rowOff>0</xdr:rowOff>
    </xdr:from>
    <xdr:to>
      <xdr:col>10</xdr:col>
      <xdr:colOff>432335</xdr:colOff>
      <xdr:row>244</xdr:row>
      <xdr:rowOff>51954</xdr:rowOff>
    </xdr:to>
    <xdr:sp macro="" textlink="">
      <xdr:nvSpPr>
        <xdr:cNvPr id="22" name="Rectángulo redondeado 21">
          <a:extLst>
            <a:ext uri="{FF2B5EF4-FFF2-40B4-BE49-F238E27FC236}">
              <a16:creationId xmlns:a16="http://schemas.microsoft.com/office/drawing/2014/main" xmlns="" id="{00000000-0008-0000-0A00-000016000000}"/>
            </a:ext>
          </a:extLst>
        </xdr:cNvPr>
        <xdr:cNvSpPr/>
      </xdr:nvSpPr>
      <xdr:spPr>
        <a:xfrm>
          <a:off x="3056660" y="68164364"/>
          <a:ext cx="9030811" cy="500495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El distanciamiento de plantones, también va a estar en función del diseño de la plantación:</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Diseño cuadrangular:</a:t>
          </a:r>
          <a:r>
            <a:rPr lang="es-PE" sz="1800" kern="1200">
              <a:solidFill>
                <a:schemeClr val="lt1"/>
              </a:solidFill>
              <a:effectLst/>
              <a:latin typeface="+mn-lt"/>
              <a:ea typeface="+mn-ea"/>
              <a:cs typeface="+mn-cs"/>
            </a:rPr>
            <a:t> utilizados en terrenos planos.</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Diseño a tres bolillos: </a:t>
          </a:r>
          <a:r>
            <a:rPr lang="es-PE" sz="1800" u="none" kern="1200">
              <a:solidFill>
                <a:schemeClr val="lt1"/>
              </a:solidFill>
              <a:effectLst/>
              <a:latin typeface="+mn-lt"/>
              <a:ea typeface="+mn-ea"/>
              <a:cs typeface="+mn-cs"/>
            </a:rPr>
            <a:t>utilizados </a:t>
          </a:r>
          <a:r>
            <a:rPr lang="es-PE" sz="1800" kern="1200">
              <a:solidFill>
                <a:schemeClr val="lt1"/>
              </a:solidFill>
              <a:effectLst/>
              <a:latin typeface="+mn-lt"/>
              <a:ea typeface="+mn-ea"/>
              <a:cs typeface="+mn-cs"/>
            </a:rPr>
            <a:t>en terrenos de pendiente pronunciada o para formaciones vegetales usadas como cortinas rompevientos.</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Diseño en curvas de nivel:</a:t>
          </a:r>
          <a:r>
            <a:rPr lang="es-PE" sz="1800" kern="1200">
              <a:solidFill>
                <a:schemeClr val="lt1"/>
              </a:solidFill>
              <a:effectLst/>
              <a:latin typeface="+mn-lt"/>
              <a:ea typeface="+mn-ea"/>
              <a:cs typeface="+mn-cs"/>
            </a:rPr>
            <a:t> utilizados en terrenos de pendientes pronunciadas con fines de control de la erosión, principalmente.</a:t>
          </a:r>
          <a:endParaRPr lang="es-PE" sz="2000" kern="1200">
            <a:solidFill>
              <a:schemeClr val="lt1"/>
            </a:solidFill>
            <a:effectLst/>
            <a:latin typeface="+mn-lt"/>
            <a:ea typeface="+mn-ea"/>
            <a:cs typeface="+mn-cs"/>
          </a:endParaRPr>
        </a:p>
        <a:p>
          <a:r>
            <a:rPr lang="es-PE" sz="1800" b="1"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Aun así, la distribución de especies nativas por tipo de ecosistema es altamente heterogénea, por lo que se sugiere tomar la información del cuadro Nº 5 de manera referencial. Además, se sugiere tomar en cuenta que, a mayor distanciamiento de plantones, las labores culturales como deshierbo y control de plantas invasoras, así como los requerimientos de agua en la plantación son mayores.</a:t>
          </a:r>
          <a:endParaRPr lang="es-PE" sz="3200" kern="1200">
            <a:solidFill>
              <a:schemeClr val="lt1"/>
            </a:solidFill>
            <a:effectLst/>
            <a:latin typeface="+mn-lt"/>
            <a:ea typeface="+mn-ea"/>
            <a:cs typeface="+mn-cs"/>
          </a:endParaRPr>
        </a:p>
      </xdr:txBody>
    </xdr:sp>
    <xdr:clientData/>
  </xdr:twoCellAnchor>
  <xdr:twoCellAnchor>
    <xdr:from>
      <xdr:col>0</xdr:col>
      <xdr:colOff>68036</xdr:colOff>
      <xdr:row>246</xdr:row>
      <xdr:rowOff>136072</xdr:rowOff>
    </xdr:from>
    <xdr:to>
      <xdr:col>2</xdr:col>
      <xdr:colOff>913380</xdr:colOff>
      <xdr:row>262</xdr:row>
      <xdr:rowOff>0</xdr:rowOff>
    </xdr:to>
    <xdr:sp macro="" textlink="">
      <xdr:nvSpPr>
        <xdr:cNvPr id="28" name="Flecha derecha 27">
          <a:extLst>
            <a:ext uri="{FF2B5EF4-FFF2-40B4-BE49-F238E27FC236}">
              <a16:creationId xmlns:a16="http://schemas.microsoft.com/office/drawing/2014/main" xmlns="" id="{00000000-0008-0000-0A00-00001C000000}"/>
            </a:ext>
          </a:extLst>
        </xdr:cNvPr>
        <xdr:cNvSpPr/>
      </xdr:nvSpPr>
      <xdr:spPr>
        <a:xfrm>
          <a:off x="68036" y="76936147"/>
          <a:ext cx="2369344" cy="2464253"/>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Hoyación</a:t>
          </a:r>
          <a:endParaRPr lang="es-PE" sz="2000" b="1"/>
        </a:p>
      </xdr:txBody>
    </xdr:sp>
    <xdr:clientData/>
  </xdr:twoCellAnchor>
  <xdr:twoCellAnchor>
    <xdr:from>
      <xdr:col>3</xdr:col>
      <xdr:colOff>200396</xdr:colOff>
      <xdr:row>250</xdr:row>
      <xdr:rowOff>8659</xdr:rowOff>
    </xdr:from>
    <xdr:to>
      <xdr:col>10</xdr:col>
      <xdr:colOff>695818</xdr:colOff>
      <xdr:row>258</xdr:row>
      <xdr:rowOff>22266</xdr:rowOff>
    </xdr:to>
    <xdr:sp macro="" textlink="">
      <xdr:nvSpPr>
        <xdr:cNvPr id="29" name="Rectángulo redondeado 28">
          <a:extLst>
            <a:ext uri="{FF2B5EF4-FFF2-40B4-BE49-F238E27FC236}">
              <a16:creationId xmlns:a16="http://schemas.microsoft.com/office/drawing/2014/main" xmlns="" id="{00000000-0008-0000-0A00-00001D000000}"/>
            </a:ext>
          </a:extLst>
        </xdr:cNvPr>
        <xdr:cNvSpPr/>
      </xdr:nvSpPr>
      <xdr:spPr>
        <a:xfrm>
          <a:off x="3161805" y="82928114"/>
          <a:ext cx="9189149" cy="195324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s-PE" sz="1800" kern="1200">
              <a:solidFill>
                <a:schemeClr val="lt1"/>
              </a:solidFill>
              <a:effectLst/>
              <a:latin typeface="+mn-lt"/>
              <a:ea typeface="+mn-ea"/>
              <a:cs typeface="+mn-cs"/>
            </a:rPr>
            <a:t>A manera de referencia se sugiere revisar lo realizado por FONAM (2007). Luego del trazado de líneas de instalación, según el formato optado, y la delimitación de la cantidad óptima de plantones, se procede a la apertura de los hoyos.</a:t>
          </a:r>
          <a:endParaRPr lang="es-ES">
            <a:effectLst/>
          </a:endParaRPr>
        </a:p>
      </xdr:txBody>
    </xdr:sp>
    <xdr:clientData/>
  </xdr:twoCellAnchor>
  <xdr:twoCellAnchor>
    <xdr:from>
      <xdr:col>0</xdr:col>
      <xdr:colOff>81643</xdr:colOff>
      <xdr:row>263</xdr:row>
      <xdr:rowOff>367392</xdr:rowOff>
    </xdr:from>
    <xdr:to>
      <xdr:col>2</xdr:col>
      <xdr:colOff>926987</xdr:colOff>
      <xdr:row>266</xdr:row>
      <xdr:rowOff>789213</xdr:rowOff>
    </xdr:to>
    <xdr:sp macro="" textlink="">
      <xdr:nvSpPr>
        <xdr:cNvPr id="30" name="Flecha derecha 29">
          <a:extLst>
            <a:ext uri="{FF2B5EF4-FFF2-40B4-BE49-F238E27FC236}">
              <a16:creationId xmlns:a16="http://schemas.microsoft.com/office/drawing/2014/main" xmlns="" id="{00000000-0008-0000-0A00-00001E000000}"/>
            </a:ext>
          </a:extLst>
        </xdr:cNvPr>
        <xdr:cNvSpPr/>
      </xdr:nvSpPr>
      <xdr:spPr>
        <a:xfrm>
          <a:off x="81643" y="79977342"/>
          <a:ext cx="2369344" cy="2488746"/>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Criterios de Hoyación</a:t>
          </a:r>
          <a:endParaRPr lang="es-PE" sz="2000" b="1"/>
        </a:p>
      </xdr:txBody>
    </xdr:sp>
    <xdr:clientData/>
  </xdr:twoCellAnchor>
  <xdr:twoCellAnchor>
    <xdr:from>
      <xdr:col>0</xdr:col>
      <xdr:colOff>64324</xdr:colOff>
      <xdr:row>274</xdr:row>
      <xdr:rowOff>165759</xdr:rowOff>
    </xdr:from>
    <xdr:to>
      <xdr:col>2</xdr:col>
      <xdr:colOff>909668</xdr:colOff>
      <xdr:row>289</xdr:row>
      <xdr:rowOff>75458</xdr:rowOff>
    </xdr:to>
    <xdr:sp macro="" textlink="">
      <xdr:nvSpPr>
        <xdr:cNvPr id="35" name="Flecha derecha 34">
          <a:extLst>
            <a:ext uri="{FF2B5EF4-FFF2-40B4-BE49-F238E27FC236}">
              <a16:creationId xmlns:a16="http://schemas.microsoft.com/office/drawing/2014/main" xmlns="" id="{00000000-0008-0000-0A00-000023000000}"/>
            </a:ext>
          </a:extLst>
        </xdr:cNvPr>
        <xdr:cNvSpPr/>
      </xdr:nvSpPr>
      <xdr:spPr>
        <a:xfrm>
          <a:off x="64324" y="83015941"/>
          <a:ext cx="2559844" cy="3286744"/>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Establecimiento de la plantación</a:t>
          </a:r>
          <a:endParaRPr lang="es-PE" sz="2000" b="1"/>
        </a:p>
      </xdr:txBody>
    </xdr:sp>
    <xdr:clientData/>
  </xdr:twoCellAnchor>
  <xdr:twoCellAnchor>
    <xdr:from>
      <xdr:col>2</xdr:col>
      <xdr:colOff>993320</xdr:colOff>
      <xdr:row>271</xdr:row>
      <xdr:rowOff>108856</xdr:rowOff>
    </xdr:from>
    <xdr:to>
      <xdr:col>10</xdr:col>
      <xdr:colOff>241833</xdr:colOff>
      <xdr:row>294</xdr:row>
      <xdr:rowOff>34635</xdr:rowOff>
    </xdr:to>
    <xdr:sp macro="" textlink="">
      <xdr:nvSpPr>
        <xdr:cNvPr id="36" name="Rectángulo redondeado 35">
          <a:extLst>
            <a:ext uri="{FF2B5EF4-FFF2-40B4-BE49-F238E27FC236}">
              <a16:creationId xmlns:a16="http://schemas.microsoft.com/office/drawing/2014/main" xmlns="" id="{00000000-0008-0000-0A00-000024000000}"/>
            </a:ext>
          </a:extLst>
        </xdr:cNvPr>
        <xdr:cNvSpPr/>
      </xdr:nvSpPr>
      <xdr:spPr>
        <a:xfrm>
          <a:off x="2707820" y="81971901"/>
          <a:ext cx="9189149" cy="5415643"/>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A continuación, se presentan los pasos generales y recomendados para el establecimiento de la plantación en terreno definitivo:</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Primer paso:</a:t>
          </a:r>
          <a:r>
            <a:rPr lang="es-PE" sz="1800" kern="1200">
              <a:solidFill>
                <a:schemeClr val="lt1"/>
              </a:solidFill>
              <a:effectLst/>
              <a:latin typeface="+mn-lt"/>
              <a:ea typeface="+mn-ea"/>
              <a:cs typeface="+mn-cs"/>
            </a:rPr>
            <a:t> colocar en la base la parte con contenido de materia orgánica.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Segundo paso:</a:t>
          </a:r>
          <a:r>
            <a:rPr lang="es-PE" sz="1800" kern="1200">
              <a:solidFill>
                <a:schemeClr val="lt1"/>
              </a:solidFill>
              <a:effectLst/>
              <a:latin typeface="+mn-lt"/>
              <a:ea typeface="+mn-ea"/>
              <a:cs typeface="+mn-cs"/>
            </a:rPr>
            <a:t> quitar la bolsa del plantón y colocar la planta de forma vertical en la parte central del agujero, llenando el contorno del hoyo con la otra parte de tierra que servirá́ de sostén para la planta.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Tercer paso:</a:t>
          </a:r>
          <a:r>
            <a:rPr lang="es-PE" sz="1800" kern="1200">
              <a:solidFill>
                <a:schemeClr val="lt1"/>
              </a:solidFill>
              <a:effectLst/>
              <a:latin typeface="+mn-lt"/>
              <a:ea typeface="+mn-ea"/>
              <a:cs typeface="+mn-cs"/>
            </a:rPr>
            <a:t> se afirma la tierra para que quede compactada. </a:t>
          </a:r>
          <a:endParaRPr lang="es-PE" sz="2000" kern="1200">
            <a:solidFill>
              <a:schemeClr val="lt1"/>
            </a:solidFill>
            <a:effectLst/>
            <a:latin typeface="+mn-lt"/>
            <a:ea typeface="+mn-ea"/>
            <a:cs typeface="+mn-cs"/>
          </a:endParaRPr>
        </a:p>
        <a:p>
          <a:pPr lvl="1"/>
          <a:r>
            <a:rPr lang="es-ES_tradnl" sz="1800" u="sng" kern="1200">
              <a:solidFill>
                <a:schemeClr val="lt1"/>
              </a:solidFill>
              <a:effectLst/>
              <a:latin typeface="+mn-lt"/>
              <a:ea typeface="+mn-ea"/>
              <a:cs typeface="+mn-cs"/>
            </a:rPr>
            <a:t>Recomendaciones adicionales:</a:t>
          </a:r>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Dejar un espacio de 2 a 3 cm entre la superficie del hoyo y la del terreno para facilitar la captación de agua. </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Mantener siempre el terreno húmero, más aún en épocas de estiaje y, </a:t>
          </a:r>
          <a:r>
            <a:rPr lang="es-ES_tradnl" sz="1800" kern="1200">
              <a:solidFill>
                <a:schemeClr val="lt1"/>
              </a:solidFill>
              <a:effectLst/>
              <a:latin typeface="+mn-lt"/>
              <a:ea typeface="+mn-ea"/>
              <a:cs typeface="+mn-cs"/>
            </a:rPr>
            <a:t>en el caso las haya bastante exposición solar, evitar sobreexponer las raíces por periodos largos de tiempo, al momento de la plantación.</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Se podría incluir hasta un 10% de especies exóticas como parte de la sostenibilidad reforestación.</a:t>
          </a:r>
          <a:r>
            <a:rPr lang="es-PE">
              <a:effectLst/>
            </a:rPr>
            <a:t> </a:t>
          </a:r>
          <a:r>
            <a:rPr lang="es-ES_tradnl" sz="1400" kern="1200">
              <a:solidFill>
                <a:schemeClr val="lt1"/>
              </a:solidFill>
              <a:effectLst/>
              <a:latin typeface="+mn-lt"/>
              <a:ea typeface="+mn-ea"/>
              <a:cs typeface="+mn-cs"/>
            </a:rPr>
            <a:t>Esta subactividad dependerá del tipo de ecosistema y de la especie empleada.</a:t>
          </a:r>
          <a:endParaRPr lang="es-PE" sz="2000" kern="1200">
            <a:solidFill>
              <a:schemeClr val="lt1"/>
            </a:solidFill>
            <a:effectLst/>
            <a:latin typeface="+mn-lt"/>
            <a:ea typeface="+mn-ea"/>
            <a:cs typeface="+mn-cs"/>
          </a:endParaRPr>
        </a:p>
      </xdr:txBody>
    </xdr:sp>
    <xdr:clientData/>
  </xdr:twoCellAnchor>
  <xdr:twoCellAnchor>
    <xdr:from>
      <xdr:col>0</xdr:col>
      <xdr:colOff>108857</xdr:colOff>
      <xdr:row>298</xdr:row>
      <xdr:rowOff>95250</xdr:rowOff>
    </xdr:from>
    <xdr:to>
      <xdr:col>2</xdr:col>
      <xdr:colOff>954201</xdr:colOff>
      <xdr:row>313</xdr:row>
      <xdr:rowOff>136071</xdr:rowOff>
    </xdr:to>
    <xdr:sp macro="" textlink="">
      <xdr:nvSpPr>
        <xdr:cNvPr id="37" name="Flecha derecha 36">
          <a:extLst>
            <a:ext uri="{FF2B5EF4-FFF2-40B4-BE49-F238E27FC236}">
              <a16:creationId xmlns:a16="http://schemas.microsoft.com/office/drawing/2014/main" xmlns="" id="{00000000-0008-0000-0A00-000025000000}"/>
            </a:ext>
          </a:extLst>
        </xdr:cNvPr>
        <xdr:cNvSpPr/>
      </xdr:nvSpPr>
      <xdr:spPr>
        <a:xfrm>
          <a:off x="108857" y="99326700"/>
          <a:ext cx="2369344" cy="2469696"/>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Consideraciones</a:t>
          </a:r>
          <a:endParaRPr lang="es-PE" sz="2000" b="1"/>
        </a:p>
      </xdr:txBody>
    </xdr:sp>
    <xdr:clientData/>
  </xdr:twoCellAnchor>
  <xdr:twoCellAnchor>
    <xdr:from>
      <xdr:col>2</xdr:col>
      <xdr:colOff>1020535</xdr:colOff>
      <xdr:row>299</xdr:row>
      <xdr:rowOff>54428</xdr:rowOff>
    </xdr:from>
    <xdr:to>
      <xdr:col>10</xdr:col>
      <xdr:colOff>269048</xdr:colOff>
      <xdr:row>313</xdr:row>
      <xdr:rowOff>13607</xdr:rowOff>
    </xdr:to>
    <xdr:sp macro="" textlink="">
      <xdr:nvSpPr>
        <xdr:cNvPr id="38" name="Rectángulo redondeado 37">
          <a:extLst>
            <a:ext uri="{FF2B5EF4-FFF2-40B4-BE49-F238E27FC236}">
              <a16:creationId xmlns:a16="http://schemas.microsoft.com/office/drawing/2014/main" xmlns="" id="{00000000-0008-0000-0A00-000026000000}"/>
            </a:ext>
          </a:extLst>
        </xdr:cNvPr>
        <xdr:cNvSpPr/>
      </xdr:nvSpPr>
      <xdr:spPr>
        <a:xfrm>
          <a:off x="2544535" y="99447803"/>
          <a:ext cx="9040213" cy="2226129"/>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Después de realizar la plantación se debe manejar y proteger, para generar beneficios hacia el largo plazo. </a:t>
          </a:r>
          <a:r>
            <a:rPr lang="es-PE" sz="1800" kern="1200">
              <a:solidFill>
                <a:schemeClr val="lt1"/>
              </a:solidFill>
              <a:effectLst/>
              <a:latin typeface="+mn-lt"/>
              <a:ea typeface="+mn-ea"/>
              <a:cs typeface="+mn-cs"/>
            </a:rPr>
            <a:t>Así, se recomienda tomar en cuenta que el crecimiento del plantón, independientemente de la especie, está en un rango entre 6 y 8 meses de establecida la plantación. Luego, la mayor parte de proyectos revisados evalúan la ejecución de sus metas físicas en un periodo de 3 a 4 años.</a:t>
          </a:r>
        </a:p>
        <a:p>
          <a:endParaRPr lang="es-PE" sz="18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Entre las principales subactividades culturales a realizar se encuentran:</a:t>
          </a:r>
        </a:p>
      </xdr:txBody>
    </xdr:sp>
    <xdr:clientData/>
  </xdr:twoCellAnchor>
  <xdr:twoCellAnchor>
    <xdr:from>
      <xdr:col>3</xdr:col>
      <xdr:colOff>154627</xdr:colOff>
      <xdr:row>322</xdr:row>
      <xdr:rowOff>65561</xdr:rowOff>
    </xdr:from>
    <xdr:to>
      <xdr:col>5</xdr:col>
      <xdr:colOff>726126</xdr:colOff>
      <xdr:row>326</xdr:row>
      <xdr:rowOff>92775</xdr:rowOff>
    </xdr:to>
    <xdr:sp macro="" textlink="">
      <xdr:nvSpPr>
        <xdr:cNvPr id="39" name="Rectángulo redondeado 38">
          <a:extLst>
            <a:ext uri="{FF2B5EF4-FFF2-40B4-BE49-F238E27FC236}">
              <a16:creationId xmlns:a16="http://schemas.microsoft.com/office/drawing/2014/main" xmlns="" id="{00000000-0008-0000-0A00-000027000000}"/>
            </a:ext>
          </a:extLst>
        </xdr:cNvPr>
        <xdr:cNvSpPr/>
      </xdr:nvSpPr>
      <xdr:spPr>
        <a:xfrm>
          <a:off x="3116036" y="93722288"/>
          <a:ext cx="2701635" cy="927760"/>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solidFill>
                <a:schemeClr val="tx1"/>
              </a:solidFill>
            </a:rPr>
            <a:t>Riego</a:t>
          </a:r>
        </a:p>
      </xdr:txBody>
    </xdr:sp>
    <xdr:clientData/>
  </xdr:twoCellAnchor>
  <xdr:twoCellAnchor>
    <xdr:from>
      <xdr:col>3</xdr:col>
      <xdr:colOff>97972</xdr:colOff>
      <xdr:row>346</xdr:row>
      <xdr:rowOff>29936</xdr:rowOff>
    </xdr:from>
    <xdr:to>
      <xdr:col>5</xdr:col>
      <xdr:colOff>669471</xdr:colOff>
      <xdr:row>350</xdr:row>
      <xdr:rowOff>57150</xdr:rowOff>
    </xdr:to>
    <xdr:sp macro="" textlink="">
      <xdr:nvSpPr>
        <xdr:cNvPr id="40" name="Rectángulo redondeado 39">
          <a:extLst>
            <a:ext uri="{FF2B5EF4-FFF2-40B4-BE49-F238E27FC236}">
              <a16:creationId xmlns:a16="http://schemas.microsoft.com/office/drawing/2014/main" xmlns="" id="{00000000-0008-0000-0A00-000028000000}"/>
            </a:ext>
          </a:extLst>
        </xdr:cNvPr>
        <xdr:cNvSpPr/>
      </xdr:nvSpPr>
      <xdr:spPr>
        <a:xfrm>
          <a:off x="2707822" y="104928761"/>
          <a:ext cx="2695574" cy="674914"/>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solidFill>
                <a:schemeClr val="tx1"/>
              </a:solidFill>
            </a:rPr>
            <a:t>Control de plantas invasoras</a:t>
          </a:r>
        </a:p>
      </xdr:txBody>
    </xdr:sp>
    <xdr:clientData/>
  </xdr:twoCellAnchor>
  <xdr:twoCellAnchor>
    <xdr:from>
      <xdr:col>3</xdr:col>
      <xdr:colOff>141516</xdr:colOff>
      <xdr:row>364</xdr:row>
      <xdr:rowOff>25234</xdr:rowOff>
    </xdr:from>
    <xdr:to>
      <xdr:col>5</xdr:col>
      <xdr:colOff>713015</xdr:colOff>
      <xdr:row>368</xdr:row>
      <xdr:rowOff>52449</xdr:rowOff>
    </xdr:to>
    <xdr:sp macro="" textlink="">
      <xdr:nvSpPr>
        <xdr:cNvPr id="41" name="Rectángulo redondeado 40">
          <a:extLst>
            <a:ext uri="{FF2B5EF4-FFF2-40B4-BE49-F238E27FC236}">
              <a16:creationId xmlns:a16="http://schemas.microsoft.com/office/drawing/2014/main" xmlns="" id="{00000000-0008-0000-0A00-000029000000}"/>
            </a:ext>
          </a:extLst>
        </xdr:cNvPr>
        <xdr:cNvSpPr/>
      </xdr:nvSpPr>
      <xdr:spPr>
        <a:xfrm>
          <a:off x="3102925" y="103137689"/>
          <a:ext cx="2701635" cy="927760"/>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solidFill>
                <a:schemeClr val="tx1"/>
              </a:solidFill>
            </a:rPr>
            <a:t>Replante</a:t>
          </a:r>
        </a:p>
      </xdr:txBody>
    </xdr:sp>
    <xdr:clientData/>
  </xdr:twoCellAnchor>
  <xdr:twoCellAnchor>
    <xdr:from>
      <xdr:col>5</xdr:col>
      <xdr:colOff>1279071</xdr:colOff>
      <xdr:row>314</xdr:row>
      <xdr:rowOff>122464</xdr:rowOff>
    </xdr:from>
    <xdr:to>
      <xdr:col>9</xdr:col>
      <xdr:colOff>707571</xdr:colOff>
      <xdr:row>335</xdr:row>
      <xdr:rowOff>69273</xdr:rowOff>
    </xdr:to>
    <xdr:sp macro="" textlink="">
      <xdr:nvSpPr>
        <xdr:cNvPr id="42" name="Rectángulo redondeado 41">
          <a:extLst>
            <a:ext uri="{FF2B5EF4-FFF2-40B4-BE49-F238E27FC236}">
              <a16:creationId xmlns:a16="http://schemas.microsoft.com/office/drawing/2014/main" xmlns="" id="{00000000-0008-0000-0A00-00002A000000}"/>
            </a:ext>
          </a:extLst>
        </xdr:cNvPr>
        <xdr:cNvSpPr/>
      </xdr:nvSpPr>
      <xdr:spPr>
        <a:xfrm>
          <a:off x="6370616" y="91978100"/>
          <a:ext cx="5230091" cy="4674673"/>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ES_tradnl" sz="1600">
              <a:solidFill>
                <a:sysClr val="windowText" lastClr="000000"/>
              </a:solidFill>
              <a:effectLst/>
              <a:latin typeface="+mn-lt"/>
              <a:ea typeface="+mn-ea"/>
              <a:cs typeface="+mn-cs"/>
            </a:rPr>
            <a:t>Dependiendo de la ubicación y la extensión de las temporadas de lluvia/sequía, para realizar esta subactividad considerar las siguientes recomendaciones:</a:t>
          </a:r>
          <a:endParaRPr lang="es-PE" sz="1800">
            <a:solidFill>
              <a:sysClr val="windowText" lastClr="000000"/>
            </a:solidFill>
            <a:effectLst/>
            <a:latin typeface="+mn-lt"/>
            <a:ea typeface="+mn-ea"/>
            <a:cs typeface="+mn-cs"/>
          </a:endParaRPr>
        </a:p>
        <a:p>
          <a:r>
            <a:rPr lang="es-ES_tradnl" sz="1600">
              <a:solidFill>
                <a:sysClr val="windowText" lastClr="000000"/>
              </a:solidFill>
              <a:effectLst/>
              <a:latin typeface="+mn-lt"/>
              <a:ea typeface="+mn-ea"/>
              <a:cs typeface="+mn-cs"/>
            </a:rPr>
            <a:t> </a:t>
          </a:r>
          <a:endParaRPr lang="es-PE" sz="1800">
            <a:solidFill>
              <a:sysClr val="windowText" lastClr="000000"/>
            </a:solidFill>
            <a:effectLst/>
            <a:latin typeface="+mn-lt"/>
            <a:ea typeface="+mn-ea"/>
            <a:cs typeface="+mn-cs"/>
          </a:endParaRPr>
        </a:p>
        <a:p>
          <a:pPr lvl="1"/>
          <a:r>
            <a:rPr lang="es-ES_tradnl" sz="1600">
              <a:solidFill>
                <a:sysClr val="windowText" lastClr="000000"/>
              </a:solidFill>
              <a:effectLst/>
              <a:latin typeface="+mn-lt"/>
              <a:ea typeface="+mn-ea"/>
              <a:cs typeface="+mn-cs"/>
            </a:rPr>
            <a:t>- Regar en los meses de febrero, marzo y abril.</a:t>
          </a:r>
          <a:endParaRPr lang="es-PE" sz="1800">
            <a:solidFill>
              <a:sysClr val="windowText" lastClr="000000"/>
            </a:solidFill>
            <a:effectLst/>
            <a:latin typeface="+mn-lt"/>
            <a:ea typeface="+mn-ea"/>
            <a:cs typeface="+mn-cs"/>
          </a:endParaRPr>
        </a:p>
        <a:p>
          <a:pPr lvl="1"/>
          <a:r>
            <a:rPr lang="es-ES_tradnl" sz="1600">
              <a:solidFill>
                <a:sysClr val="windowText" lastClr="000000"/>
              </a:solidFill>
              <a:effectLst/>
              <a:latin typeface="+mn-lt"/>
              <a:ea typeface="+mn-ea"/>
              <a:cs typeface="+mn-cs"/>
            </a:rPr>
            <a:t>- Aplicar entre 4 y 5 litros de agua por planta y según el tipo de reforestación. Esto puede variar según las necesidades de la especie</a:t>
          </a:r>
          <a:endParaRPr lang="es-PE" sz="1800">
            <a:solidFill>
              <a:sysClr val="windowText" lastClr="000000"/>
            </a:solidFill>
            <a:effectLst/>
            <a:latin typeface="+mn-lt"/>
            <a:ea typeface="+mn-ea"/>
            <a:cs typeface="+mn-cs"/>
          </a:endParaRPr>
        </a:p>
        <a:p>
          <a:pPr lvl="1"/>
          <a:r>
            <a:rPr lang="es-ES_tradnl" sz="1600">
              <a:solidFill>
                <a:sysClr val="windowText" lastClr="000000"/>
              </a:solidFill>
              <a:effectLst/>
              <a:latin typeface="+mn-lt"/>
              <a:ea typeface="+mn-ea"/>
              <a:cs typeface="+mn-cs"/>
            </a:rPr>
            <a:t>- La aplicación debe hacerse con cuidado y lentamente para no descubrir las raíces. Además, se debe permitir la absorción del agua por parte del suelo.</a:t>
          </a:r>
        </a:p>
        <a:p>
          <a:pPr lvl="1"/>
          <a:r>
            <a:rPr lang="es-ES_tradnl" sz="1600">
              <a:solidFill>
                <a:sysClr val="windowText" lastClr="000000"/>
              </a:solidFill>
              <a:effectLst/>
              <a:latin typeface="+mn-lt"/>
              <a:ea typeface="+mn-ea"/>
              <a:cs typeface="+mn-cs"/>
            </a:rPr>
            <a:t>- Optar, según las condiciones del terreno, el tipo de plantación y las especies utilizadas el tipo de riego: por goteo, por gravedad, con pivotes, entre otros).</a:t>
          </a:r>
          <a:endParaRPr lang="es-ES" sz="2400">
            <a:solidFill>
              <a:sysClr val="windowText" lastClr="000000"/>
            </a:solidFill>
            <a:effectLst/>
            <a:latin typeface="+mn-lt"/>
            <a:ea typeface="+mn-ea"/>
            <a:cs typeface="+mn-cs"/>
          </a:endParaRPr>
        </a:p>
      </xdr:txBody>
    </xdr:sp>
    <xdr:clientData/>
  </xdr:twoCellAnchor>
  <xdr:twoCellAnchor>
    <xdr:from>
      <xdr:col>5</xdr:col>
      <xdr:colOff>1281792</xdr:colOff>
      <xdr:row>336</xdr:row>
      <xdr:rowOff>97970</xdr:rowOff>
    </xdr:from>
    <xdr:to>
      <xdr:col>9</xdr:col>
      <xdr:colOff>710292</xdr:colOff>
      <xdr:row>360</xdr:row>
      <xdr:rowOff>13607</xdr:rowOff>
    </xdr:to>
    <xdr:sp macro="" textlink="">
      <xdr:nvSpPr>
        <xdr:cNvPr id="43" name="Rectángulo redondeado 42">
          <a:extLst>
            <a:ext uri="{FF2B5EF4-FFF2-40B4-BE49-F238E27FC236}">
              <a16:creationId xmlns:a16="http://schemas.microsoft.com/office/drawing/2014/main" xmlns="" id="{00000000-0008-0000-0A00-00002B000000}"/>
            </a:ext>
          </a:extLst>
        </xdr:cNvPr>
        <xdr:cNvSpPr/>
      </xdr:nvSpPr>
      <xdr:spPr>
        <a:xfrm>
          <a:off x="6015717" y="103377545"/>
          <a:ext cx="5248275" cy="3801837"/>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ES_tradnl" sz="1600">
              <a:solidFill>
                <a:sysClr val="windowText" lastClr="000000"/>
              </a:solidFill>
              <a:effectLst/>
              <a:latin typeface="+mn-lt"/>
              <a:ea typeface="+mn-ea"/>
              <a:cs typeface="+mn-cs"/>
            </a:rPr>
            <a:t>Es importante realizar el control de maleza, previa instalación de la plantación, para que sean tan solo los árboles los que aprovechen la humedad. </a:t>
          </a:r>
          <a:endParaRPr lang="es-PE" sz="1800">
            <a:solidFill>
              <a:sysClr val="windowText" lastClr="000000"/>
            </a:solidFill>
            <a:effectLst/>
            <a:latin typeface="+mn-lt"/>
            <a:ea typeface="+mn-ea"/>
            <a:cs typeface="+mn-cs"/>
          </a:endParaRPr>
        </a:p>
        <a:p>
          <a:r>
            <a:rPr lang="es-ES_tradnl" sz="1600">
              <a:solidFill>
                <a:sysClr val="windowText" lastClr="000000"/>
              </a:solidFill>
              <a:effectLst/>
              <a:latin typeface="+mn-lt"/>
              <a:ea typeface="+mn-ea"/>
              <a:cs typeface="+mn-cs"/>
            </a:rPr>
            <a:t> </a:t>
          </a:r>
          <a:endParaRPr lang="es-PE" sz="1800">
            <a:solidFill>
              <a:sysClr val="windowText" lastClr="000000"/>
            </a:solidFill>
            <a:effectLst/>
            <a:latin typeface="+mn-lt"/>
            <a:ea typeface="+mn-ea"/>
            <a:cs typeface="+mn-cs"/>
          </a:endParaRPr>
        </a:p>
        <a:p>
          <a:pPr lvl="1"/>
          <a:r>
            <a:rPr lang="es-ES_tradnl" sz="1600" u="sng">
              <a:solidFill>
                <a:sysClr val="windowText" lastClr="000000"/>
              </a:solidFill>
              <a:effectLst/>
              <a:latin typeface="+mn-lt"/>
              <a:ea typeface="+mn-ea"/>
              <a:cs typeface="+mn-cs"/>
            </a:rPr>
            <a:t>Temporalidad de la intervención:</a:t>
          </a:r>
          <a:r>
            <a:rPr lang="es-ES_tradnl" sz="1600">
              <a:solidFill>
                <a:sysClr val="windowText" lastClr="000000"/>
              </a:solidFill>
              <a:effectLst/>
              <a:latin typeface="+mn-lt"/>
              <a:ea typeface="+mn-ea"/>
              <a:cs typeface="+mn-cs"/>
            </a:rPr>
            <a:t> </a:t>
          </a:r>
          <a:endParaRPr lang="es-PE" sz="1800">
            <a:solidFill>
              <a:sysClr val="windowText" lastClr="000000"/>
            </a:solidFill>
            <a:effectLst/>
            <a:latin typeface="+mn-lt"/>
            <a:ea typeface="+mn-ea"/>
            <a:cs typeface="+mn-cs"/>
          </a:endParaRPr>
        </a:p>
        <a:p>
          <a:pPr lvl="0"/>
          <a:r>
            <a:rPr lang="es-ES_tradnl" sz="1600">
              <a:solidFill>
                <a:sysClr val="windowText" lastClr="000000"/>
              </a:solidFill>
              <a:effectLst/>
              <a:latin typeface="+mn-lt"/>
              <a:ea typeface="+mn-ea"/>
              <a:cs typeface="+mn-cs"/>
            </a:rPr>
            <a:t>- Su frecuencia varía según la rapidez del crecimiento de la maleza. Se recomienda, dependiendo de la zona, realizarse al menos los dos o tres primeros años de instalada la plantación. </a:t>
          </a:r>
          <a:endParaRPr lang="es-PE" sz="1800">
            <a:solidFill>
              <a:sysClr val="windowText" lastClr="000000"/>
            </a:solidFill>
            <a:effectLst/>
            <a:latin typeface="+mn-lt"/>
            <a:ea typeface="+mn-ea"/>
            <a:cs typeface="+mn-cs"/>
          </a:endParaRPr>
        </a:p>
        <a:p>
          <a:r>
            <a:rPr lang="es-ES_tradnl" sz="1600">
              <a:solidFill>
                <a:sysClr val="windowText" lastClr="000000"/>
              </a:solidFill>
              <a:effectLst/>
              <a:latin typeface="+mn-lt"/>
              <a:ea typeface="+mn-ea"/>
              <a:cs typeface="+mn-cs"/>
            </a:rPr>
            <a:t>- En el caso de deshierbes, se hacen en dos épocas en particular: (i) en época lluviosa, cuando las malezas crecen agresivamente, y rápidamente cubren los árboles y los deforman o pueden incluso matarlos; y (ii) al final de las lluvias, ya que así los árboles inician la época de sequía sin competencia.</a:t>
          </a:r>
          <a:endParaRPr lang="es-ES_tradnl" sz="2400">
            <a:solidFill>
              <a:sysClr val="windowText" lastClr="000000"/>
            </a:solidFill>
            <a:effectLst/>
            <a:latin typeface="+mn-lt"/>
            <a:ea typeface="+mn-ea"/>
            <a:cs typeface="+mn-cs"/>
          </a:endParaRPr>
        </a:p>
      </xdr:txBody>
    </xdr:sp>
    <xdr:clientData/>
  </xdr:twoCellAnchor>
  <xdr:twoCellAnchor>
    <xdr:from>
      <xdr:col>5</xdr:col>
      <xdr:colOff>1243692</xdr:colOff>
      <xdr:row>361</xdr:row>
      <xdr:rowOff>59870</xdr:rowOff>
    </xdr:from>
    <xdr:to>
      <xdr:col>9</xdr:col>
      <xdr:colOff>672192</xdr:colOff>
      <xdr:row>371</xdr:row>
      <xdr:rowOff>34636</xdr:rowOff>
    </xdr:to>
    <xdr:sp macro="" textlink="">
      <xdr:nvSpPr>
        <xdr:cNvPr id="44" name="Rectángulo redondeado 43">
          <a:extLst>
            <a:ext uri="{FF2B5EF4-FFF2-40B4-BE49-F238E27FC236}">
              <a16:creationId xmlns:a16="http://schemas.microsoft.com/office/drawing/2014/main" xmlns="" id="{00000000-0008-0000-0A00-00002C000000}"/>
            </a:ext>
          </a:extLst>
        </xdr:cNvPr>
        <xdr:cNvSpPr/>
      </xdr:nvSpPr>
      <xdr:spPr>
        <a:xfrm>
          <a:off x="6335237" y="102496915"/>
          <a:ext cx="5230091" cy="222613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s-PE" sz="1600">
              <a:solidFill>
                <a:sysClr val="windowText" lastClr="000000"/>
              </a:solidFill>
              <a:effectLst/>
              <a:latin typeface="+mn-lt"/>
              <a:ea typeface="+mn-ea"/>
              <a:cs typeface="+mn-cs"/>
            </a:rPr>
            <a:t>El replante se debe realizar cuando exista entre el 10% y 20% de mortandad entre los plantones. Normalmente, este se realiza entre 30 y 40 días de haber establecido la plantación, nunca después de un año. Es necesaria la selección de plantas más resistentes y las especies adecuadas, según el tipo de plantación, para la ejecución de esta actividad.</a:t>
          </a:r>
          <a:endParaRPr lang="es-ES_tradnl" sz="2400">
            <a:solidFill>
              <a:sysClr val="windowText" lastClr="000000"/>
            </a:solidFill>
            <a:effectLst/>
            <a:latin typeface="+mn-lt"/>
            <a:ea typeface="+mn-ea"/>
            <a:cs typeface="+mn-cs"/>
          </a:endParaRPr>
        </a:p>
      </xdr:txBody>
    </xdr:sp>
    <xdr:clientData/>
  </xdr:twoCellAnchor>
  <xdr:twoCellAnchor>
    <xdr:from>
      <xdr:col>0</xdr:col>
      <xdr:colOff>0</xdr:colOff>
      <xdr:row>73</xdr:row>
      <xdr:rowOff>185694</xdr:rowOff>
    </xdr:from>
    <xdr:to>
      <xdr:col>2</xdr:col>
      <xdr:colOff>845344</xdr:colOff>
      <xdr:row>89</xdr:row>
      <xdr:rowOff>86062</xdr:rowOff>
    </xdr:to>
    <xdr:sp macro="" textlink="">
      <xdr:nvSpPr>
        <xdr:cNvPr id="45" name="Flecha derecha 44">
          <a:extLst>
            <a:ext uri="{FF2B5EF4-FFF2-40B4-BE49-F238E27FC236}">
              <a16:creationId xmlns:a16="http://schemas.microsoft.com/office/drawing/2014/main" xmlns="" id="{00000000-0008-0000-0A00-00002D000000}"/>
            </a:ext>
          </a:extLst>
        </xdr:cNvPr>
        <xdr:cNvSpPr/>
      </xdr:nvSpPr>
      <xdr:spPr>
        <a:xfrm>
          <a:off x="0" y="29724400"/>
          <a:ext cx="2559844" cy="348625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Preparación del sustrato</a:t>
          </a:r>
          <a:endParaRPr lang="es-PE" sz="2000" b="1"/>
        </a:p>
      </xdr:txBody>
    </xdr:sp>
    <xdr:clientData/>
  </xdr:twoCellAnchor>
  <xdr:twoCellAnchor>
    <xdr:from>
      <xdr:col>3</xdr:col>
      <xdr:colOff>68036</xdr:colOff>
      <xdr:row>63</xdr:row>
      <xdr:rowOff>22410</xdr:rowOff>
    </xdr:from>
    <xdr:to>
      <xdr:col>10</xdr:col>
      <xdr:colOff>405120</xdr:colOff>
      <xdr:row>94</xdr:row>
      <xdr:rowOff>76158</xdr:rowOff>
    </xdr:to>
    <xdr:sp macro="" textlink="">
      <xdr:nvSpPr>
        <xdr:cNvPr id="46" name="Rectángulo redondeado 45">
          <a:extLst>
            <a:ext uri="{FF2B5EF4-FFF2-40B4-BE49-F238E27FC236}">
              <a16:creationId xmlns:a16="http://schemas.microsoft.com/office/drawing/2014/main" xmlns="" id="{00000000-0008-0000-0A00-00002E000000}"/>
            </a:ext>
          </a:extLst>
        </xdr:cNvPr>
        <xdr:cNvSpPr/>
      </xdr:nvSpPr>
      <xdr:spPr>
        <a:xfrm>
          <a:off x="3026389" y="27319939"/>
          <a:ext cx="9044055" cy="700139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El sustrato orgánico se entiende como la mezcla de suelo (Tierra Negra), Arena y Materia Orgánica (estiércol de ganado vacuno, carnero, gallinaza, humus, compost, entre otros) que se usa para llenar las bolsas en el vivero para la producción de plantones. Este también puede ser combinado en proporciones mínimas con cal u otro material que minimice los niveles de salinidad y acidez del suelo. Esto dependerá de la disponibilidad de materiales en la zona.</a:t>
          </a:r>
        </a:p>
        <a:p>
          <a:r>
            <a:rPr lang="es-PE" sz="1800" kern="1200">
              <a:solidFill>
                <a:schemeClr val="lt1"/>
              </a:solidFill>
              <a:effectLst/>
              <a:latin typeface="+mn-lt"/>
              <a:ea typeface="+mn-ea"/>
              <a:cs typeface="+mn-cs"/>
            </a:rPr>
            <a:t> </a:t>
          </a:r>
        </a:p>
        <a:p>
          <a:pPr lvl="0"/>
          <a:r>
            <a:rPr lang="es-PE" sz="1800" u="sng" kern="1200">
              <a:solidFill>
                <a:schemeClr val="lt1"/>
              </a:solidFill>
              <a:effectLst/>
              <a:latin typeface="+mn-lt"/>
              <a:ea typeface="+mn-ea"/>
              <a:cs typeface="+mn-cs"/>
            </a:rPr>
            <a:t>Criterio técnico sugerido:</a:t>
          </a:r>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La muestra comúnmente utilizada en semilleros o germinadores es una relación de 1 a 3 para materia orgánica o </a:t>
          </a:r>
          <a:r>
            <a:rPr lang="es-PE" sz="1800" i="1" kern="1200">
              <a:solidFill>
                <a:schemeClr val="lt1"/>
              </a:solidFill>
              <a:effectLst/>
              <a:latin typeface="+mn-lt"/>
              <a:ea typeface="+mn-ea"/>
              <a:cs typeface="+mn-cs"/>
            </a:rPr>
            <a:t>compost </a:t>
          </a:r>
          <a:r>
            <a:rPr lang="es-PE" sz="1800" kern="1200">
              <a:solidFill>
                <a:schemeClr val="lt1"/>
              </a:solidFill>
              <a:effectLst/>
              <a:latin typeface="+mn-lt"/>
              <a:ea typeface="+mn-ea"/>
              <a:cs typeface="+mn-cs"/>
            </a:rPr>
            <a:t>(30%) y tierra o arena cernida (70%), respectivamente. Esto es lo mismo a decir, una carretilla de materia orgánica y tres carretillas de arena.</a:t>
          </a:r>
        </a:p>
        <a:p>
          <a:pPr lvl="1"/>
          <a:r>
            <a:rPr lang="es-PE" sz="1800" kern="1200">
              <a:solidFill>
                <a:schemeClr val="lt1"/>
              </a:solidFill>
              <a:effectLst/>
              <a:latin typeface="+mn-lt"/>
              <a:ea typeface="+mn-ea"/>
              <a:cs typeface="+mn-cs"/>
            </a:rPr>
            <a:t>- En el caso de bolsas de almacigo o tubetes, la relación es de 1 a 2, o una carretilla de materia orgánica y dos de arena.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 Adicionalmente, se recomienda agregar 6 kg de cal para disminuir los niveles de acidez.</a:t>
          </a:r>
        </a:p>
        <a:p>
          <a:pPr lvl="1"/>
          <a:r>
            <a:rPr lang="es-PE" sz="1800" kern="1200">
              <a:solidFill>
                <a:schemeClr val="lt1"/>
              </a:solidFill>
              <a:effectLst/>
              <a:latin typeface="+mn-lt"/>
              <a:ea typeface="+mn-ea"/>
              <a:cs typeface="+mn-cs"/>
            </a:rPr>
            <a:t>- Considerar su desinfección mediante uso de agua hirviendo y algún material que aisle el calor (puede ser la propia bolsa de almacigo), previa siembra de semillas.</a:t>
          </a:r>
          <a:endParaRPr lang="es-PE" sz="3200" kern="1200">
            <a:solidFill>
              <a:schemeClr val="lt1"/>
            </a:solidFill>
            <a:effectLst/>
            <a:latin typeface="+mn-lt"/>
            <a:ea typeface="+mn-ea"/>
            <a:cs typeface="+mn-cs"/>
          </a:endParaRPr>
        </a:p>
      </xdr:txBody>
    </xdr:sp>
    <xdr:clientData/>
  </xdr:twoCellAnchor>
  <xdr:twoCellAnchor>
    <xdr:from>
      <xdr:col>0</xdr:col>
      <xdr:colOff>0</xdr:colOff>
      <xdr:row>155</xdr:row>
      <xdr:rowOff>173182</xdr:rowOff>
    </xdr:from>
    <xdr:to>
      <xdr:col>2</xdr:col>
      <xdr:colOff>845344</xdr:colOff>
      <xdr:row>171</xdr:row>
      <xdr:rowOff>73550</xdr:rowOff>
    </xdr:to>
    <xdr:sp macro="" textlink="">
      <xdr:nvSpPr>
        <xdr:cNvPr id="47" name="Flecha derecha 46">
          <a:extLst>
            <a:ext uri="{FF2B5EF4-FFF2-40B4-BE49-F238E27FC236}">
              <a16:creationId xmlns:a16="http://schemas.microsoft.com/office/drawing/2014/main" xmlns="" id="{00000000-0008-0000-0A00-00002F000000}"/>
            </a:ext>
          </a:extLst>
        </xdr:cNvPr>
        <xdr:cNvSpPr/>
      </xdr:nvSpPr>
      <xdr:spPr>
        <a:xfrm>
          <a:off x="0" y="48317727"/>
          <a:ext cx="2559844" cy="350255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Riego</a:t>
          </a:r>
          <a:endParaRPr lang="es-PE" sz="2000" b="1"/>
        </a:p>
      </xdr:txBody>
    </xdr:sp>
    <xdr:clientData/>
  </xdr:twoCellAnchor>
  <xdr:twoCellAnchor>
    <xdr:from>
      <xdr:col>2</xdr:col>
      <xdr:colOff>1233303</xdr:colOff>
      <xdr:row>158</xdr:row>
      <xdr:rowOff>116280</xdr:rowOff>
    </xdr:from>
    <xdr:to>
      <xdr:col>10</xdr:col>
      <xdr:colOff>323478</xdr:colOff>
      <xdr:row>168</xdr:row>
      <xdr:rowOff>69273</xdr:rowOff>
    </xdr:to>
    <xdr:sp macro="" textlink="">
      <xdr:nvSpPr>
        <xdr:cNvPr id="48" name="Rectángulo redondeado 47">
          <a:extLst>
            <a:ext uri="{FF2B5EF4-FFF2-40B4-BE49-F238E27FC236}">
              <a16:creationId xmlns:a16="http://schemas.microsoft.com/office/drawing/2014/main" xmlns="" id="{00000000-0008-0000-0A00-000030000000}"/>
            </a:ext>
          </a:extLst>
        </xdr:cNvPr>
        <xdr:cNvSpPr/>
      </xdr:nvSpPr>
      <xdr:spPr>
        <a:xfrm>
          <a:off x="2947803" y="48936235"/>
          <a:ext cx="9030811" cy="220435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u="sng" kern="1200">
              <a:solidFill>
                <a:schemeClr val="lt1"/>
              </a:solidFill>
              <a:effectLst/>
              <a:latin typeface="+mn-lt"/>
              <a:ea typeface="+mn-ea"/>
              <a:cs typeface="+mn-cs"/>
            </a:rPr>
            <a:t>Indumentaria usada:</a:t>
          </a:r>
          <a:r>
            <a:rPr lang="es-PE" sz="1800" kern="1200">
              <a:solidFill>
                <a:schemeClr val="lt1"/>
              </a:solidFill>
              <a:effectLst/>
              <a:latin typeface="+mn-lt"/>
              <a:ea typeface="+mn-ea"/>
              <a:cs typeface="+mn-cs"/>
            </a:rPr>
            <a:t> La acción de riego se realiza usando la regadera o una manguera con un aspersor en su extremo final.</a:t>
          </a:r>
        </a:p>
        <a:p>
          <a:r>
            <a:rPr lang="es-PE" sz="1800" u="sng" kern="1200">
              <a:solidFill>
                <a:schemeClr val="lt1"/>
              </a:solidFill>
              <a:effectLst/>
              <a:latin typeface="+mn-lt"/>
              <a:ea typeface="+mn-ea"/>
              <a:cs typeface="+mn-cs"/>
            </a:rPr>
            <a:t>Temporalidad de la intervención:</a:t>
          </a:r>
          <a:r>
            <a:rPr lang="es-PE" sz="1800" kern="1200">
              <a:solidFill>
                <a:schemeClr val="lt1"/>
              </a:solidFill>
              <a:effectLst/>
              <a:latin typeface="+mn-lt"/>
              <a:ea typeface="+mn-ea"/>
              <a:cs typeface="+mn-cs"/>
            </a:rPr>
            <a:t> Cada 3 o 4 días durante el primer mes y medio, y luego cada vez que sea necesario según las condiciones climáticas (aproximadamente cada semana).</a:t>
          </a:r>
        </a:p>
      </xdr:txBody>
    </xdr:sp>
    <xdr:clientData/>
  </xdr:twoCellAnchor>
  <xdr:twoCellAnchor>
    <xdr:from>
      <xdr:col>0</xdr:col>
      <xdr:colOff>0</xdr:colOff>
      <xdr:row>193</xdr:row>
      <xdr:rowOff>0</xdr:rowOff>
    </xdr:from>
    <xdr:to>
      <xdr:col>2</xdr:col>
      <xdr:colOff>845344</xdr:colOff>
      <xdr:row>203</xdr:row>
      <xdr:rowOff>17318</xdr:rowOff>
    </xdr:to>
    <xdr:sp macro="" textlink="">
      <xdr:nvSpPr>
        <xdr:cNvPr id="49" name="Flecha derecha 48">
          <a:extLst>
            <a:ext uri="{FF2B5EF4-FFF2-40B4-BE49-F238E27FC236}">
              <a16:creationId xmlns:a16="http://schemas.microsoft.com/office/drawing/2014/main" xmlns="" id="{00000000-0008-0000-0A00-000031000000}"/>
            </a:ext>
          </a:extLst>
        </xdr:cNvPr>
        <xdr:cNvSpPr/>
      </xdr:nvSpPr>
      <xdr:spPr>
        <a:xfrm>
          <a:off x="0" y="56699727"/>
          <a:ext cx="2559844" cy="226868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1800" b="1" kern="1200">
              <a:solidFill>
                <a:schemeClr val="lt1"/>
              </a:solidFill>
              <a:effectLst/>
              <a:latin typeface="+mn-lt"/>
              <a:ea typeface="+mn-ea"/>
              <a:cs typeface="+mn-cs"/>
            </a:rPr>
            <a:t>Tipo de plantación</a:t>
          </a:r>
          <a:endParaRPr lang="es-PE" sz="2000" b="1"/>
        </a:p>
      </xdr:txBody>
    </xdr:sp>
    <xdr:clientData/>
  </xdr:twoCellAnchor>
  <xdr:twoCellAnchor>
    <xdr:from>
      <xdr:col>3</xdr:col>
      <xdr:colOff>69273</xdr:colOff>
      <xdr:row>376</xdr:row>
      <xdr:rowOff>207822</xdr:rowOff>
    </xdr:from>
    <xdr:to>
      <xdr:col>5</xdr:col>
      <xdr:colOff>640772</xdr:colOff>
      <xdr:row>381</xdr:row>
      <xdr:rowOff>9900</xdr:rowOff>
    </xdr:to>
    <xdr:sp macro="" textlink="">
      <xdr:nvSpPr>
        <xdr:cNvPr id="50" name="Rectángulo redondeado 49">
          <a:extLst>
            <a:ext uri="{FF2B5EF4-FFF2-40B4-BE49-F238E27FC236}">
              <a16:creationId xmlns:a16="http://schemas.microsoft.com/office/drawing/2014/main" xmlns="" id="{00000000-0008-0000-0A00-000032000000}"/>
            </a:ext>
          </a:extLst>
        </xdr:cNvPr>
        <xdr:cNvSpPr/>
      </xdr:nvSpPr>
      <xdr:spPr>
        <a:xfrm>
          <a:off x="3030682" y="106021913"/>
          <a:ext cx="2701635" cy="927760"/>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solidFill>
                <a:schemeClr val="tx1"/>
              </a:solidFill>
            </a:rPr>
            <a:t>Raleo</a:t>
          </a:r>
        </a:p>
      </xdr:txBody>
    </xdr:sp>
    <xdr:clientData/>
  </xdr:twoCellAnchor>
  <xdr:twoCellAnchor>
    <xdr:from>
      <xdr:col>5</xdr:col>
      <xdr:colOff>1102176</xdr:colOff>
      <xdr:row>371</xdr:row>
      <xdr:rowOff>190502</xdr:rowOff>
    </xdr:from>
    <xdr:to>
      <xdr:col>9</xdr:col>
      <xdr:colOff>530676</xdr:colOff>
      <xdr:row>386</xdr:row>
      <xdr:rowOff>51954</xdr:rowOff>
    </xdr:to>
    <xdr:sp macro="" textlink="">
      <xdr:nvSpPr>
        <xdr:cNvPr id="51" name="Rectángulo redondeado 50">
          <a:extLst>
            <a:ext uri="{FF2B5EF4-FFF2-40B4-BE49-F238E27FC236}">
              <a16:creationId xmlns:a16="http://schemas.microsoft.com/office/drawing/2014/main" xmlns="" id="{00000000-0008-0000-0A00-000033000000}"/>
            </a:ext>
          </a:extLst>
        </xdr:cNvPr>
        <xdr:cNvSpPr/>
      </xdr:nvSpPr>
      <xdr:spPr>
        <a:xfrm>
          <a:off x="6193721" y="104878911"/>
          <a:ext cx="5230091" cy="3238498"/>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PE" sz="1600">
              <a:solidFill>
                <a:sysClr val="windowText" lastClr="000000"/>
              </a:solidFill>
              <a:effectLst/>
              <a:latin typeface="+mn-lt"/>
              <a:ea typeface="+mn-ea"/>
              <a:cs typeface="+mn-cs"/>
            </a:rPr>
            <a:t>Es importante reconocer los siguientes criterios para realizar la subactividad:</a:t>
          </a:r>
          <a:endParaRPr lang="es-PE" sz="1800">
            <a:solidFill>
              <a:sysClr val="windowText" lastClr="000000"/>
            </a:solidFill>
            <a:effectLst/>
            <a:latin typeface="+mn-lt"/>
            <a:ea typeface="+mn-ea"/>
            <a:cs typeface="+mn-cs"/>
          </a:endParaRPr>
        </a:p>
        <a:p>
          <a:pPr lvl="1"/>
          <a:r>
            <a:rPr lang="es-ES_tradnl" sz="1600">
              <a:solidFill>
                <a:sysClr val="windowText" lastClr="000000"/>
              </a:solidFill>
              <a:effectLst/>
              <a:latin typeface="+mn-lt"/>
              <a:ea typeface="+mn-ea"/>
              <a:cs typeface="+mn-cs"/>
            </a:rPr>
            <a:t>- Cuando las copas de los árboles son muy pequeñas y sus ramas chocan entre sí.</a:t>
          </a:r>
          <a:endParaRPr lang="es-PE" sz="1600">
            <a:solidFill>
              <a:sysClr val="windowText" lastClr="000000"/>
            </a:solidFill>
            <a:effectLst/>
            <a:latin typeface="+mn-lt"/>
            <a:ea typeface="+mn-ea"/>
            <a:cs typeface="+mn-cs"/>
          </a:endParaRPr>
        </a:p>
        <a:p>
          <a:pPr lvl="1"/>
          <a:r>
            <a:rPr lang="es-ES_tradnl" sz="1600">
              <a:solidFill>
                <a:sysClr val="windowText" lastClr="000000"/>
              </a:solidFill>
              <a:effectLst/>
              <a:latin typeface="+mn-lt"/>
              <a:ea typeface="+mn-ea"/>
              <a:cs typeface="+mn-cs"/>
            </a:rPr>
            <a:t>- Cuando existan plantones enfermos, defectuosos y mal formados.</a:t>
          </a:r>
          <a:endParaRPr lang="es-PE" sz="1800">
            <a:solidFill>
              <a:sysClr val="windowText" lastClr="000000"/>
            </a:solidFill>
            <a:effectLst/>
            <a:latin typeface="+mn-lt"/>
            <a:ea typeface="+mn-ea"/>
            <a:cs typeface="+mn-cs"/>
          </a:endParaRPr>
        </a:p>
        <a:p>
          <a:pPr lvl="1"/>
          <a:r>
            <a:rPr lang="es-ES_tradnl" sz="1600">
              <a:solidFill>
                <a:sysClr val="windowText" lastClr="000000"/>
              </a:solidFill>
              <a:effectLst/>
              <a:latin typeface="+mn-lt"/>
              <a:ea typeface="+mn-ea"/>
              <a:cs typeface="+mn-cs"/>
            </a:rPr>
            <a:t>- Cuando exista poca penetración de luz solar.</a:t>
          </a:r>
          <a:endParaRPr lang="es-PE" sz="1800">
            <a:solidFill>
              <a:sysClr val="windowText" lastClr="000000"/>
            </a:solidFill>
            <a:effectLst/>
            <a:latin typeface="+mn-lt"/>
            <a:ea typeface="+mn-ea"/>
            <a:cs typeface="+mn-cs"/>
          </a:endParaRPr>
        </a:p>
        <a:p>
          <a:r>
            <a:rPr lang="es-ES_tradnl" sz="1600">
              <a:solidFill>
                <a:sysClr val="windowText" lastClr="000000"/>
              </a:solidFill>
              <a:effectLst/>
              <a:latin typeface="+mn-lt"/>
              <a:ea typeface="+mn-ea"/>
              <a:cs typeface="+mn-cs"/>
            </a:rPr>
            <a:t>Se recomienda realizarlo cuando los plantones posean una altura entre 7m y 9m. Así, el primer raleo deberá realizarse al primer año de instalada la plantación y así sucesivamente cada dos años.</a:t>
          </a:r>
          <a:endParaRPr lang="es-ES_tradnl" sz="3600">
            <a:solidFill>
              <a:sysClr val="windowText" lastClr="000000"/>
            </a:solidFill>
            <a:effectLst/>
            <a:latin typeface="+mn-lt"/>
            <a:ea typeface="+mn-ea"/>
            <a:cs typeface="+mn-cs"/>
          </a:endParaRPr>
        </a:p>
      </xdr:txBody>
    </xdr:sp>
    <xdr:clientData/>
  </xdr:twoCellAnchor>
  <xdr:twoCellAnchor>
    <xdr:from>
      <xdr:col>3</xdr:col>
      <xdr:colOff>0</xdr:colOff>
      <xdr:row>392</xdr:row>
      <xdr:rowOff>103915</xdr:rowOff>
    </xdr:from>
    <xdr:to>
      <xdr:col>5</xdr:col>
      <xdr:colOff>571499</xdr:colOff>
      <xdr:row>396</xdr:row>
      <xdr:rowOff>131130</xdr:rowOff>
    </xdr:to>
    <xdr:sp macro="" textlink="">
      <xdr:nvSpPr>
        <xdr:cNvPr id="52" name="Rectángulo redondeado 51">
          <a:extLst>
            <a:ext uri="{FF2B5EF4-FFF2-40B4-BE49-F238E27FC236}">
              <a16:creationId xmlns:a16="http://schemas.microsoft.com/office/drawing/2014/main" xmlns="" id="{00000000-0008-0000-0A00-000034000000}"/>
            </a:ext>
          </a:extLst>
        </xdr:cNvPr>
        <xdr:cNvSpPr/>
      </xdr:nvSpPr>
      <xdr:spPr>
        <a:xfrm>
          <a:off x="2961409" y="109520188"/>
          <a:ext cx="2701635" cy="927760"/>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solidFill>
                <a:schemeClr val="tx1"/>
              </a:solidFill>
            </a:rPr>
            <a:t>Poda</a:t>
          </a:r>
        </a:p>
      </xdr:txBody>
    </xdr:sp>
    <xdr:clientData/>
  </xdr:twoCellAnchor>
  <xdr:twoCellAnchor>
    <xdr:from>
      <xdr:col>5</xdr:col>
      <xdr:colOff>1032903</xdr:colOff>
      <xdr:row>387</xdr:row>
      <xdr:rowOff>86595</xdr:rowOff>
    </xdr:from>
    <xdr:to>
      <xdr:col>9</xdr:col>
      <xdr:colOff>461403</xdr:colOff>
      <xdr:row>401</xdr:row>
      <xdr:rowOff>173184</xdr:rowOff>
    </xdr:to>
    <xdr:sp macro="" textlink="">
      <xdr:nvSpPr>
        <xdr:cNvPr id="53" name="Rectángulo redondeado 52">
          <a:extLst>
            <a:ext uri="{FF2B5EF4-FFF2-40B4-BE49-F238E27FC236}">
              <a16:creationId xmlns:a16="http://schemas.microsoft.com/office/drawing/2014/main" xmlns="" id="{00000000-0008-0000-0A00-000035000000}"/>
            </a:ext>
          </a:extLst>
        </xdr:cNvPr>
        <xdr:cNvSpPr/>
      </xdr:nvSpPr>
      <xdr:spPr>
        <a:xfrm>
          <a:off x="6124448" y="108377186"/>
          <a:ext cx="5230091" cy="3238498"/>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ES_tradnl" sz="1600">
              <a:solidFill>
                <a:sysClr val="windowText" lastClr="000000"/>
              </a:solidFill>
              <a:effectLst/>
              <a:latin typeface="+mn-lt"/>
              <a:ea typeface="+mn-ea"/>
              <a:cs typeface="+mn-cs"/>
            </a:rPr>
            <a:t>La poda tiene como finalidad la eliminación de las ramas para lograr obtener madera libre de nudos y de calidad. </a:t>
          </a:r>
          <a:endParaRPr lang="es-PE" sz="1600">
            <a:solidFill>
              <a:sysClr val="windowText" lastClr="000000"/>
            </a:solidFill>
            <a:effectLst/>
            <a:latin typeface="+mn-lt"/>
            <a:ea typeface="+mn-ea"/>
            <a:cs typeface="+mn-cs"/>
          </a:endParaRPr>
        </a:p>
        <a:p>
          <a:r>
            <a:rPr lang="es-ES_tradnl" sz="1600">
              <a:solidFill>
                <a:sysClr val="windowText" lastClr="000000"/>
              </a:solidFill>
              <a:effectLst/>
              <a:latin typeface="+mn-lt"/>
              <a:ea typeface="+mn-ea"/>
              <a:cs typeface="+mn-cs"/>
            </a:rPr>
            <a:t> </a:t>
          </a:r>
          <a:endParaRPr lang="es-PE" sz="1600">
            <a:solidFill>
              <a:sysClr val="windowText" lastClr="000000"/>
            </a:solidFill>
            <a:effectLst/>
            <a:latin typeface="+mn-lt"/>
            <a:ea typeface="+mn-ea"/>
            <a:cs typeface="+mn-cs"/>
          </a:endParaRPr>
        </a:p>
        <a:p>
          <a:r>
            <a:rPr lang="es-ES_tradnl" sz="1600" u="sng">
              <a:solidFill>
                <a:sysClr val="windowText" lastClr="000000"/>
              </a:solidFill>
              <a:effectLst/>
              <a:latin typeface="+mn-lt"/>
              <a:ea typeface="+mn-ea"/>
              <a:cs typeface="+mn-cs"/>
            </a:rPr>
            <a:t>Indumentaria usada:</a:t>
          </a:r>
          <a:r>
            <a:rPr lang="es-ES_tradnl" sz="1600">
              <a:solidFill>
                <a:sysClr val="windowText" lastClr="000000"/>
              </a:solidFill>
              <a:effectLst/>
              <a:latin typeface="+mn-lt"/>
              <a:ea typeface="+mn-ea"/>
              <a:cs typeface="+mn-cs"/>
            </a:rPr>
            <a:t> Esta se realiza con la ayuda de serruchos (ramas de 4 a 5 cm de diámetro), sierras y machetes bien afilados. Utilizando el machete se hace en dos cortes, el primer corte se hace de abajo hacia arriba para evitar que el peso de la rama raje la corteza, y el segundo de arriba hacia abajo para dejar liso el corte.</a:t>
          </a:r>
          <a:endParaRPr lang="es-ES_tradnl" sz="4800">
            <a:solidFill>
              <a:sysClr val="windowText" lastClr="000000"/>
            </a:solidFill>
            <a:effectLst/>
            <a:latin typeface="+mn-lt"/>
            <a:ea typeface="+mn-ea"/>
            <a:cs typeface="+mn-cs"/>
          </a:endParaRPr>
        </a:p>
      </xdr:txBody>
    </xdr:sp>
    <xdr:clientData/>
  </xdr:twoCellAnchor>
  <xdr:twoCellAnchor editAs="oneCell">
    <xdr:from>
      <xdr:col>11</xdr:col>
      <xdr:colOff>17320</xdr:colOff>
      <xdr:row>26</xdr:row>
      <xdr:rowOff>190500</xdr:rowOff>
    </xdr:from>
    <xdr:to>
      <xdr:col>20</xdr:col>
      <xdr:colOff>179370</xdr:colOff>
      <xdr:row>46</xdr:row>
      <xdr:rowOff>121227</xdr:rowOff>
    </xdr:to>
    <xdr:pic>
      <xdr:nvPicPr>
        <xdr:cNvPr id="5" name="4 Imagen"/>
        <xdr:cNvPicPr>
          <a:picLocks noChangeAspect="1"/>
        </xdr:cNvPicPr>
      </xdr:nvPicPr>
      <xdr:blipFill>
        <a:blip xmlns:r="http://schemas.openxmlformats.org/officeDocument/2006/relationships" r:embed="rId1"/>
        <a:stretch>
          <a:fillRect/>
        </a:stretch>
      </xdr:blipFill>
      <xdr:spPr>
        <a:xfrm>
          <a:off x="12434456" y="16556182"/>
          <a:ext cx="7020050" cy="47798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xdr:colOff>
      <xdr:row>1</xdr:row>
      <xdr:rowOff>209550</xdr:rowOff>
    </xdr:from>
    <xdr:to>
      <xdr:col>19</xdr:col>
      <xdr:colOff>744682</xdr:colOff>
      <xdr:row>36</xdr:row>
      <xdr:rowOff>57150</xdr:rowOff>
    </xdr:to>
    <xdr:sp macro="" textlink="">
      <xdr:nvSpPr>
        <xdr:cNvPr id="20" name="19 Rectángulo"/>
        <xdr:cNvSpPr/>
      </xdr:nvSpPr>
      <xdr:spPr>
        <a:xfrm>
          <a:off x="133350" y="798368"/>
          <a:ext cx="18223923" cy="5458691"/>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PE" sz="1100"/>
        </a:p>
      </xdr:txBody>
    </xdr:sp>
    <xdr:clientData/>
  </xdr:twoCellAnchor>
  <xdr:twoCellAnchor>
    <xdr:from>
      <xdr:col>0</xdr:col>
      <xdr:colOff>0</xdr:colOff>
      <xdr:row>10</xdr:row>
      <xdr:rowOff>57150</xdr:rowOff>
    </xdr:from>
    <xdr:to>
      <xdr:col>3</xdr:col>
      <xdr:colOff>83344</xdr:colOff>
      <xdr:row>21</xdr:row>
      <xdr:rowOff>57150</xdr:rowOff>
    </xdr:to>
    <xdr:sp macro="" textlink="">
      <xdr:nvSpPr>
        <xdr:cNvPr id="2" name="Flecha derecha 1">
          <a:extLst>
            <a:ext uri="{FF2B5EF4-FFF2-40B4-BE49-F238E27FC236}">
              <a16:creationId xmlns:a16="http://schemas.microsoft.com/office/drawing/2014/main" xmlns="" id="{00000000-0008-0000-0B00-000002000000}"/>
            </a:ext>
          </a:extLst>
        </xdr:cNvPr>
        <xdr:cNvSpPr/>
      </xdr:nvSpPr>
      <xdr:spPr>
        <a:xfrm>
          <a:off x="0" y="2038350"/>
          <a:ext cx="2369344" cy="188595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a:t>
          </a:r>
          <a:r>
            <a:rPr lang="es-PE" sz="2000" b="1" baseline="0"/>
            <a:t> generales</a:t>
          </a:r>
          <a:endParaRPr lang="es-PE" sz="2000" b="1"/>
        </a:p>
      </xdr:txBody>
    </xdr:sp>
    <xdr:clientData/>
  </xdr:twoCellAnchor>
  <xdr:twoCellAnchor>
    <xdr:from>
      <xdr:col>3</xdr:col>
      <xdr:colOff>234043</xdr:colOff>
      <xdr:row>1</xdr:row>
      <xdr:rowOff>190500</xdr:rowOff>
    </xdr:from>
    <xdr:to>
      <xdr:col>11</xdr:col>
      <xdr:colOff>408214</xdr:colOff>
      <xdr:row>35</xdr:row>
      <xdr:rowOff>19049</xdr:rowOff>
    </xdr:to>
    <xdr:sp macro="" textlink="">
      <xdr:nvSpPr>
        <xdr:cNvPr id="3" name="Rectángulo redondeado 2">
          <a:extLst>
            <a:ext uri="{FF2B5EF4-FFF2-40B4-BE49-F238E27FC236}">
              <a16:creationId xmlns:a16="http://schemas.microsoft.com/office/drawing/2014/main" xmlns="" id="{00000000-0008-0000-0B00-000003000000}"/>
            </a:ext>
          </a:extLst>
        </xdr:cNvPr>
        <xdr:cNvSpPr/>
      </xdr:nvSpPr>
      <xdr:spPr>
        <a:xfrm>
          <a:off x="2520043" y="495300"/>
          <a:ext cx="9432471" cy="5791199"/>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Para determinar el área a revegetar, es recomendable el uso de imágenes satelitales representativas de la zona degradada para la realización de un análisis histórico comparativo del estado del ecosistema, en un rango aproximado de 10 a 30 años. Además, tener en cuenta los siguientes criterios: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Según la disponibilidad de información, el formulador deberá establecer años representativos o subperíodos para realizar esta subactividad.</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Las imágenes deben garantizar el reconocimiento de los atributos del ecosistema: </a:t>
          </a:r>
          <a:r>
            <a:rPr lang="es-PE" sz="1800" kern="1200">
              <a:solidFill>
                <a:schemeClr val="lt1"/>
              </a:solidFill>
              <a:effectLst/>
              <a:latin typeface="+mn-lt"/>
              <a:ea typeface="+mn-ea"/>
              <a:cs typeface="+mn-cs"/>
            </a:rPr>
            <a:t>(i) florística del sitio (</a:t>
          </a:r>
          <a:r>
            <a:rPr lang="es-ES_tradnl" sz="1800" kern="1200">
              <a:solidFill>
                <a:schemeClr val="lt1"/>
              </a:solidFill>
              <a:effectLst/>
              <a:latin typeface="+mn-lt"/>
              <a:ea typeface="+mn-ea"/>
              <a:cs typeface="+mn-cs"/>
            </a:rPr>
            <a:t>entre gramíneas, graminoides, leguminosas y otras especies herbáceas)</a:t>
          </a:r>
          <a:r>
            <a:rPr lang="es-PE" sz="1800" kern="1200">
              <a:solidFill>
                <a:schemeClr val="lt1"/>
              </a:solidFill>
              <a:effectLst/>
              <a:latin typeface="+mn-lt"/>
              <a:ea typeface="+mn-ea"/>
              <a:cs typeface="+mn-cs"/>
            </a:rPr>
            <a:t>, (ii) estabilidad del suelo y (iii) integridad biótica. Esto implica asegurar que la actividad de reforestación facilite la heterogeneidad, integralidad y armonía entre los atributos.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De manera complementaria, realizar estudios de composición del suelo por tipo de ecosistema y las especies de cobertura vegetal predominantes.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Se podría incluir hasta un 10% de especies exóticas como parte de la sostenibilidad de la revegetación.</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Este proceso se debe aplicar para todo tipo de ecosistema.</a:t>
          </a:r>
          <a:endParaRPr lang="es-ES" sz="3200" kern="1200">
            <a:solidFill>
              <a:schemeClr val="lt1"/>
            </a:solidFill>
            <a:effectLst/>
            <a:latin typeface="+mn-lt"/>
            <a:ea typeface="+mn-ea"/>
            <a:cs typeface="+mn-cs"/>
          </a:endParaRPr>
        </a:p>
      </xdr:txBody>
    </xdr:sp>
    <xdr:clientData/>
  </xdr:twoCellAnchor>
  <xdr:twoCellAnchor>
    <xdr:from>
      <xdr:col>0</xdr:col>
      <xdr:colOff>106136</xdr:colOff>
      <xdr:row>37</xdr:row>
      <xdr:rowOff>269422</xdr:rowOff>
    </xdr:from>
    <xdr:to>
      <xdr:col>3</xdr:col>
      <xdr:colOff>189480</xdr:colOff>
      <xdr:row>50</xdr:row>
      <xdr:rowOff>136072</xdr:rowOff>
    </xdr:to>
    <xdr:sp macro="" textlink="">
      <xdr:nvSpPr>
        <xdr:cNvPr id="4" name="Flecha derecha 3">
          <a:extLst>
            <a:ext uri="{FF2B5EF4-FFF2-40B4-BE49-F238E27FC236}">
              <a16:creationId xmlns:a16="http://schemas.microsoft.com/office/drawing/2014/main" xmlns="" id="{00000000-0008-0000-0B00-000004000000}"/>
            </a:ext>
          </a:extLst>
        </xdr:cNvPr>
        <xdr:cNvSpPr/>
      </xdr:nvSpPr>
      <xdr:spPr>
        <a:xfrm>
          <a:off x="106136" y="31568572"/>
          <a:ext cx="2369344" cy="224790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Temporalidad de la intervención</a:t>
          </a:r>
        </a:p>
      </xdr:txBody>
    </xdr:sp>
    <xdr:clientData/>
  </xdr:twoCellAnchor>
  <xdr:twoCellAnchor>
    <xdr:from>
      <xdr:col>3</xdr:col>
      <xdr:colOff>312965</xdr:colOff>
      <xdr:row>38</xdr:row>
      <xdr:rowOff>152400</xdr:rowOff>
    </xdr:from>
    <xdr:to>
      <xdr:col>11</xdr:col>
      <xdr:colOff>487136</xdr:colOff>
      <xdr:row>50</xdr:row>
      <xdr:rowOff>0</xdr:rowOff>
    </xdr:to>
    <xdr:sp macro="" textlink="">
      <xdr:nvSpPr>
        <xdr:cNvPr id="5" name="Rectángulo redondeado 4">
          <a:extLst>
            <a:ext uri="{FF2B5EF4-FFF2-40B4-BE49-F238E27FC236}">
              <a16:creationId xmlns:a16="http://schemas.microsoft.com/office/drawing/2014/main" xmlns="" id="{00000000-0008-0000-0B00-000005000000}"/>
            </a:ext>
          </a:extLst>
        </xdr:cNvPr>
        <xdr:cNvSpPr/>
      </xdr:nvSpPr>
      <xdr:spPr>
        <a:xfrm>
          <a:off x="2598965" y="31756350"/>
          <a:ext cx="9432471" cy="19240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siembra de especies herbáceas se realiza principalmente durante la época de estiaje. Además, a manera de recomendación se debe sembrar inmediatamente después de una semana seguida de lluvias, que puede ser desde la segunda quincena de diciembre hasta primeros quince días de enero. No se recomienda siembras en febrero.</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Sin embargo, la temporalidad dependerá del tipo de ecosistema y la especie seleccionada.</a:t>
          </a:r>
        </a:p>
      </xdr:txBody>
    </xdr:sp>
    <xdr:clientData/>
  </xdr:twoCellAnchor>
  <xdr:twoCellAnchor>
    <xdr:from>
      <xdr:col>0</xdr:col>
      <xdr:colOff>114301</xdr:colOff>
      <xdr:row>59</xdr:row>
      <xdr:rowOff>87086</xdr:rowOff>
    </xdr:from>
    <xdr:to>
      <xdr:col>3</xdr:col>
      <xdr:colOff>197645</xdr:colOff>
      <xdr:row>72</xdr:row>
      <xdr:rowOff>57150</xdr:rowOff>
    </xdr:to>
    <xdr:sp macro="" textlink="">
      <xdr:nvSpPr>
        <xdr:cNvPr id="6" name="Flecha derecha 5">
          <a:extLst>
            <a:ext uri="{FF2B5EF4-FFF2-40B4-BE49-F238E27FC236}">
              <a16:creationId xmlns:a16="http://schemas.microsoft.com/office/drawing/2014/main" xmlns="" id="{00000000-0008-0000-0B00-000006000000}"/>
            </a:ext>
          </a:extLst>
        </xdr:cNvPr>
        <xdr:cNvSpPr/>
      </xdr:nvSpPr>
      <xdr:spPr>
        <a:xfrm>
          <a:off x="114301" y="35310536"/>
          <a:ext cx="2369344" cy="2198914"/>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Localización</a:t>
          </a:r>
          <a:r>
            <a:rPr lang="es-PE" sz="2000" b="1" baseline="0"/>
            <a:t> de área a revegetar</a:t>
          </a:r>
          <a:endParaRPr lang="es-PE" sz="2000" b="1"/>
        </a:p>
      </xdr:txBody>
    </xdr:sp>
    <xdr:clientData/>
  </xdr:twoCellAnchor>
  <xdr:twoCellAnchor>
    <xdr:from>
      <xdr:col>3</xdr:col>
      <xdr:colOff>302080</xdr:colOff>
      <xdr:row>51</xdr:row>
      <xdr:rowOff>133350</xdr:rowOff>
    </xdr:from>
    <xdr:to>
      <xdr:col>11</xdr:col>
      <xdr:colOff>476251</xdr:colOff>
      <xdr:row>79</xdr:row>
      <xdr:rowOff>76200</xdr:rowOff>
    </xdr:to>
    <xdr:sp macro="" textlink="">
      <xdr:nvSpPr>
        <xdr:cNvPr id="7" name="Rectángulo redondeado 6">
          <a:extLst>
            <a:ext uri="{FF2B5EF4-FFF2-40B4-BE49-F238E27FC236}">
              <a16:creationId xmlns:a16="http://schemas.microsoft.com/office/drawing/2014/main" xmlns="" id="{00000000-0008-0000-0B00-000007000000}"/>
            </a:ext>
          </a:extLst>
        </xdr:cNvPr>
        <xdr:cNvSpPr/>
      </xdr:nvSpPr>
      <xdr:spPr>
        <a:xfrm>
          <a:off x="2588080" y="33985200"/>
          <a:ext cx="9432471" cy="47434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Para realizar la elección del terreno se debe tener en cuenta las siguientes condiciones: ·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Que el terreno cuente con disponibilidad de agua todo el año, para poder realizar riegos oportunos y tener buena producción de pastos.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Suelos con buen drenaje, es decir que no sean oconales o presenten charcos de agua.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Suelo profundo, no rocoso.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Terreno de preferencia plano o con ligera pendiente (no mayor a 3%, caso contrario intentar nivelarlo).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Una vez elegido el terreno se debe realizar el muestreo de suelo para su respectivo análisis en el laboratorio, según el resultado se realiza la programación de la cantidad de fertilizantes a emplear. Así, se obtiene el pH o nivel de acidez o salinidad del suelo.</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Un suelo óptimo para los cultivos son los que presentan un pH neutro, eso significa que no es salino ni tampoco ácido.</a:t>
          </a:r>
          <a:r>
            <a:rPr lang="es-PE">
              <a:effectLst/>
            </a:rPr>
            <a:t> </a:t>
          </a:r>
          <a:r>
            <a:rPr lang="es-PE" sz="1800" kern="1200">
              <a:solidFill>
                <a:schemeClr val="lt1"/>
              </a:solidFill>
              <a:effectLst/>
              <a:latin typeface="+mn-lt"/>
              <a:ea typeface="+mn-ea"/>
              <a:cs typeface="+mn-cs"/>
            </a:rPr>
            <a:t>Considerar que la mayoría de los suelos de la sierra son relativamente ácidos.</a:t>
          </a:r>
          <a:endParaRPr lang="es-PE" sz="2800" kern="1200">
            <a:solidFill>
              <a:schemeClr val="lt1"/>
            </a:solidFill>
            <a:effectLst/>
            <a:latin typeface="+mn-lt"/>
            <a:ea typeface="+mn-ea"/>
            <a:cs typeface="+mn-cs"/>
          </a:endParaRPr>
        </a:p>
      </xdr:txBody>
    </xdr:sp>
    <xdr:clientData/>
  </xdr:twoCellAnchor>
  <xdr:twoCellAnchor>
    <xdr:from>
      <xdr:col>0</xdr:col>
      <xdr:colOff>108858</xdr:colOff>
      <xdr:row>79</xdr:row>
      <xdr:rowOff>108859</xdr:rowOff>
    </xdr:from>
    <xdr:to>
      <xdr:col>3</xdr:col>
      <xdr:colOff>192202</xdr:colOff>
      <xdr:row>93</xdr:row>
      <xdr:rowOff>13609</xdr:rowOff>
    </xdr:to>
    <xdr:sp macro="" textlink="">
      <xdr:nvSpPr>
        <xdr:cNvPr id="8" name="Flecha derecha 7">
          <a:extLst>
            <a:ext uri="{FF2B5EF4-FFF2-40B4-BE49-F238E27FC236}">
              <a16:creationId xmlns:a16="http://schemas.microsoft.com/office/drawing/2014/main" xmlns="" id="{00000000-0008-0000-0B00-000008000000}"/>
            </a:ext>
          </a:extLst>
        </xdr:cNvPr>
        <xdr:cNvSpPr/>
      </xdr:nvSpPr>
      <xdr:spPr>
        <a:xfrm>
          <a:off x="108858" y="44971609"/>
          <a:ext cx="2369344" cy="217170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Prepación</a:t>
          </a:r>
          <a:r>
            <a:rPr lang="es-PE" sz="2000" b="1" baseline="0"/>
            <a:t> del terreno</a:t>
          </a:r>
          <a:endParaRPr lang="es-PE" sz="2000" b="1"/>
        </a:p>
      </xdr:txBody>
    </xdr:sp>
    <xdr:clientData/>
  </xdr:twoCellAnchor>
  <xdr:twoCellAnchor>
    <xdr:from>
      <xdr:col>3</xdr:col>
      <xdr:colOff>340179</xdr:colOff>
      <xdr:row>81</xdr:row>
      <xdr:rowOff>25854</xdr:rowOff>
    </xdr:from>
    <xdr:to>
      <xdr:col>11</xdr:col>
      <xdr:colOff>514350</xdr:colOff>
      <xdr:row>91</xdr:row>
      <xdr:rowOff>57150</xdr:rowOff>
    </xdr:to>
    <xdr:sp macro="" textlink="">
      <xdr:nvSpPr>
        <xdr:cNvPr id="9" name="Rectángulo redondeado 8">
          <a:extLst>
            <a:ext uri="{FF2B5EF4-FFF2-40B4-BE49-F238E27FC236}">
              <a16:creationId xmlns:a16="http://schemas.microsoft.com/office/drawing/2014/main" xmlns="" id="{00000000-0008-0000-0B00-000009000000}"/>
            </a:ext>
          </a:extLst>
        </xdr:cNvPr>
        <xdr:cNvSpPr/>
      </xdr:nvSpPr>
      <xdr:spPr>
        <a:xfrm>
          <a:off x="2626179" y="45879204"/>
          <a:ext cx="9432471" cy="174579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preparación del terreno significa realizar diferentes actividades como: roturado del terreno, cruza, desterroneo, cantoneo, nivelación y melgueo; con la finalidad que la semilla de los pastos tenga buena germinación y de esa manera tener buena cobertura y producción de pastos.</a:t>
          </a:r>
        </a:p>
      </xdr:txBody>
    </xdr:sp>
    <xdr:clientData/>
  </xdr:twoCellAnchor>
  <xdr:twoCellAnchor>
    <xdr:from>
      <xdr:col>0</xdr:col>
      <xdr:colOff>84365</xdr:colOff>
      <xdr:row>97</xdr:row>
      <xdr:rowOff>43544</xdr:rowOff>
    </xdr:from>
    <xdr:to>
      <xdr:col>3</xdr:col>
      <xdr:colOff>167709</xdr:colOff>
      <xdr:row>112</xdr:row>
      <xdr:rowOff>38100</xdr:rowOff>
    </xdr:to>
    <xdr:sp macro="" textlink="">
      <xdr:nvSpPr>
        <xdr:cNvPr id="10" name="Flecha derecha 9">
          <a:extLst>
            <a:ext uri="{FF2B5EF4-FFF2-40B4-BE49-F238E27FC236}">
              <a16:creationId xmlns:a16="http://schemas.microsoft.com/office/drawing/2014/main" xmlns="" id="{00000000-0008-0000-0B00-00000A000000}"/>
            </a:ext>
          </a:extLst>
        </xdr:cNvPr>
        <xdr:cNvSpPr/>
      </xdr:nvSpPr>
      <xdr:spPr>
        <a:xfrm>
          <a:off x="84365" y="48640094"/>
          <a:ext cx="2369344" cy="2566306"/>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Selección de sistema</a:t>
          </a:r>
          <a:r>
            <a:rPr lang="es-PE" sz="2000" b="1" baseline="0"/>
            <a:t> de siembra</a:t>
          </a:r>
          <a:endParaRPr lang="es-PE" sz="2000" b="1"/>
        </a:p>
      </xdr:txBody>
    </xdr:sp>
    <xdr:clientData/>
  </xdr:twoCellAnchor>
  <xdr:twoCellAnchor>
    <xdr:from>
      <xdr:col>3</xdr:col>
      <xdr:colOff>315686</xdr:colOff>
      <xdr:row>94</xdr:row>
      <xdr:rowOff>38100</xdr:rowOff>
    </xdr:from>
    <xdr:to>
      <xdr:col>11</xdr:col>
      <xdr:colOff>489857</xdr:colOff>
      <xdr:row>113</xdr:row>
      <xdr:rowOff>76200</xdr:rowOff>
    </xdr:to>
    <xdr:sp macro="" textlink="">
      <xdr:nvSpPr>
        <xdr:cNvPr id="11" name="Rectángulo redondeado 10">
          <a:extLst>
            <a:ext uri="{FF2B5EF4-FFF2-40B4-BE49-F238E27FC236}">
              <a16:creationId xmlns:a16="http://schemas.microsoft.com/office/drawing/2014/main" xmlns="" id="{00000000-0008-0000-0B00-00000B000000}"/>
            </a:ext>
          </a:extLst>
        </xdr:cNvPr>
        <xdr:cNvSpPr/>
      </xdr:nvSpPr>
      <xdr:spPr>
        <a:xfrm>
          <a:off x="2601686" y="48120300"/>
          <a:ext cx="9432471" cy="329565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Una vez preparado el terreno, según la disponibilidad de mano de obra y el tipo de especie seleccionada se pueden realizar los siguientes sistemas de siembra:</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Siembra al Voleo.</a:t>
          </a:r>
          <a:r>
            <a:rPr lang="es-PE" sz="1800" kern="1200">
              <a:solidFill>
                <a:schemeClr val="lt1"/>
              </a:solidFill>
              <a:effectLst/>
              <a:latin typeface="+mn-lt"/>
              <a:ea typeface="+mn-ea"/>
              <a:cs typeface="+mn-cs"/>
            </a:rPr>
            <a:t> Se realiza a mano dejando caer la semilla en forma constante y uniforme es importante tener en cuenta la dirección del viento.</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Siembra en Líneas:</a:t>
          </a:r>
          <a:r>
            <a:rPr lang="es-PE" sz="1800" kern="1200">
              <a:solidFill>
                <a:schemeClr val="lt1"/>
              </a:solidFill>
              <a:effectLst/>
              <a:latin typeface="+mn-lt"/>
              <a:ea typeface="+mn-ea"/>
              <a:cs typeface="+mn-cs"/>
            </a:rPr>
            <a:t> Se realiza a mano, utilizando surcos o melgas que se hacen previamente o con el uso de yunta.</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Siembra Mecánica:</a:t>
          </a:r>
          <a:r>
            <a:rPr lang="es-PE" sz="1800" kern="1200">
              <a:solidFill>
                <a:schemeClr val="lt1"/>
              </a:solidFill>
              <a:effectLst/>
              <a:latin typeface="+mn-lt"/>
              <a:ea typeface="+mn-ea"/>
              <a:cs typeface="+mn-cs"/>
            </a:rPr>
            <a:t> Se realiza utilizando sembradora traccionada por tractor.</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A manera de recomendación, debido a la mayor infiltración del agua y mejor distribución de la cobertura vegetal, se recomienda la siembra a partir de un sistema de líneas.</a:t>
          </a:r>
          <a:endParaRPr lang="es-PE" sz="3200" kern="1200">
            <a:solidFill>
              <a:schemeClr val="lt1"/>
            </a:solidFill>
            <a:effectLst/>
            <a:latin typeface="+mn-lt"/>
            <a:ea typeface="+mn-ea"/>
            <a:cs typeface="+mn-cs"/>
          </a:endParaRPr>
        </a:p>
      </xdr:txBody>
    </xdr:sp>
    <xdr:clientData/>
  </xdr:twoCellAnchor>
  <xdr:twoCellAnchor>
    <xdr:from>
      <xdr:col>0</xdr:col>
      <xdr:colOff>100694</xdr:colOff>
      <xdr:row>117</xdr:row>
      <xdr:rowOff>21773</xdr:rowOff>
    </xdr:from>
    <xdr:to>
      <xdr:col>3</xdr:col>
      <xdr:colOff>184038</xdr:colOff>
      <xdr:row>133</xdr:row>
      <xdr:rowOff>97973</xdr:rowOff>
    </xdr:to>
    <xdr:sp macro="" textlink="">
      <xdr:nvSpPr>
        <xdr:cNvPr id="12" name="Flecha derecha 11">
          <a:extLst>
            <a:ext uri="{FF2B5EF4-FFF2-40B4-BE49-F238E27FC236}">
              <a16:creationId xmlns:a16="http://schemas.microsoft.com/office/drawing/2014/main" xmlns="" id="{00000000-0008-0000-0B00-00000C000000}"/>
            </a:ext>
          </a:extLst>
        </xdr:cNvPr>
        <xdr:cNvSpPr/>
      </xdr:nvSpPr>
      <xdr:spPr>
        <a:xfrm>
          <a:off x="100694" y="51018623"/>
          <a:ext cx="2369344" cy="281940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Plantación de esquejes</a:t>
          </a:r>
        </a:p>
      </xdr:txBody>
    </xdr:sp>
    <xdr:clientData/>
  </xdr:twoCellAnchor>
  <xdr:twoCellAnchor>
    <xdr:from>
      <xdr:col>3</xdr:col>
      <xdr:colOff>332015</xdr:colOff>
      <xdr:row>115</xdr:row>
      <xdr:rowOff>0</xdr:rowOff>
    </xdr:from>
    <xdr:to>
      <xdr:col>11</xdr:col>
      <xdr:colOff>506186</xdr:colOff>
      <xdr:row>135</xdr:row>
      <xdr:rowOff>152400</xdr:rowOff>
    </xdr:to>
    <xdr:sp macro="" textlink="">
      <xdr:nvSpPr>
        <xdr:cNvPr id="13" name="Rectángulo redondeado 12">
          <a:extLst>
            <a:ext uri="{FF2B5EF4-FFF2-40B4-BE49-F238E27FC236}">
              <a16:creationId xmlns:a16="http://schemas.microsoft.com/office/drawing/2014/main" xmlns="" id="{00000000-0008-0000-0B00-00000D000000}"/>
            </a:ext>
          </a:extLst>
        </xdr:cNvPr>
        <xdr:cNvSpPr/>
      </xdr:nvSpPr>
      <xdr:spPr>
        <a:xfrm>
          <a:off x="2618015" y="50653950"/>
          <a:ext cx="9432471" cy="35814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En caso se use el sistema de plantación de esquejes mediante líneas, considerar:</a:t>
          </a:r>
          <a:endParaRPr lang="es-PE" sz="2000" kern="1200">
            <a:solidFill>
              <a:schemeClr val="lt1"/>
            </a:solidFill>
            <a:effectLst/>
            <a:latin typeface="+mn-lt"/>
            <a:ea typeface="+mn-ea"/>
            <a:cs typeface="+mn-cs"/>
          </a:endParaRPr>
        </a:p>
        <a:p>
          <a:r>
            <a:rPr lang="es-PE" sz="1800" u="none" strike="noStrike"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Sistema por surcos:</a:t>
          </a:r>
          <a:r>
            <a:rPr lang="es-PE" sz="1800" kern="1200">
              <a:solidFill>
                <a:schemeClr val="lt1"/>
              </a:solidFill>
              <a:effectLst/>
              <a:latin typeface="+mn-lt"/>
              <a:ea typeface="+mn-ea"/>
              <a:cs typeface="+mn-cs"/>
            </a:rPr>
            <a:t> Se recomienda un distanciamiento de 40 cm entre surcos y 30 cm entre esquejes en promedio. </a:t>
          </a:r>
          <a:endParaRPr lang="es-PE" sz="2000" kern="1200">
            <a:solidFill>
              <a:schemeClr val="lt1"/>
            </a:solidFill>
            <a:effectLst/>
            <a:latin typeface="+mn-lt"/>
            <a:ea typeface="+mn-ea"/>
            <a:cs typeface="+mn-cs"/>
          </a:endParaRPr>
        </a:p>
        <a:p>
          <a:pPr lvl="1"/>
          <a:r>
            <a:rPr lang="es-PE" sz="1800" u="sng" kern="1200">
              <a:solidFill>
                <a:schemeClr val="lt1"/>
              </a:solidFill>
              <a:effectLst/>
              <a:latin typeface="+mn-lt"/>
              <a:ea typeface="+mn-ea"/>
              <a:cs typeface="+mn-cs"/>
            </a:rPr>
            <a:t>Sistema de melgas:</a:t>
          </a:r>
          <a:r>
            <a:rPr lang="es-PE" sz="1800" kern="1200">
              <a:solidFill>
                <a:schemeClr val="lt1"/>
              </a:solidFill>
              <a:effectLst/>
              <a:latin typeface="+mn-lt"/>
              <a:ea typeface="+mn-ea"/>
              <a:cs typeface="+mn-cs"/>
            </a:rPr>
            <a:t> se recomienda una distancia de 40 cm entre líneas y a 30 cm entre esquejes.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A manera preliminar, la irrigación del terreno debe ser inmediatamente luego de terminar con la instalación (considerar mantener el suelo húmedo). Además, considerar realizar esta actividad al inicio de la temporada de lluvias para facilitar el prendimiento y reducir el costo de mano de obra en irrigación.</a:t>
          </a:r>
          <a:endParaRPr lang="es-PE" sz="3200" kern="1200">
            <a:solidFill>
              <a:schemeClr val="lt1"/>
            </a:solidFill>
            <a:effectLst/>
            <a:latin typeface="+mn-lt"/>
            <a:ea typeface="+mn-ea"/>
            <a:cs typeface="+mn-cs"/>
          </a:endParaRPr>
        </a:p>
      </xdr:txBody>
    </xdr:sp>
    <xdr:clientData/>
  </xdr:twoCellAnchor>
  <xdr:twoCellAnchor>
    <xdr:from>
      <xdr:col>0</xdr:col>
      <xdr:colOff>89809</xdr:colOff>
      <xdr:row>140</xdr:row>
      <xdr:rowOff>21773</xdr:rowOff>
    </xdr:from>
    <xdr:to>
      <xdr:col>3</xdr:col>
      <xdr:colOff>173153</xdr:colOff>
      <xdr:row>153</xdr:row>
      <xdr:rowOff>89809</xdr:rowOff>
    </xdr:to>
    <xdr:sp macro="" textlink="">
      <xdr:nvSpPr>
        <xdr:cNvPr id="14" name="Flecha derecha 13">
          <a:extLst>
            <a:ext uri="{FF2B5EF4-FFF2-40B4-BE49-F238E27FC236}">
              <a16:creationId xmlns:a16="http://schemas.microsoft.com/office/drawing/2014/main" xmlns="" id="{00000000-0008-0000-0B00-00000E000000}"/>
            </a:ext>
          </a:extLst>
        </xdr:cNvPr>
        <xdr:cNvSpPr/>
      </xdr:nvSpPr>
      <xdr:spPr>
        <a:xfrm>
          <a:off x="89809" y="53437973"/>
          <a:ext cx="2369344" cy="2173061"/>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Riego</a:t>
          </a:r>
        </a:p>
      </xdr:txBody>
    </xdr:sp>
    <xdr:clientData/>
  </xdr:twoCellAnchor>
  <xdr:twoCellAnchor>
    <xdr:from>
      <xdr:col>3</xdr:col>
      <xdr:colOff>321130</xdr:colOff>
      <xdr:row>140</xdr:row>
      <xdr:rowOff>92530</xdr:rowOff>
    </xdr:from>
    <xdr:to>
      <xdr:col>11</xdr:col>
      <xdr:colOff>495301</xdr:colOff>
      <xdr:row>155</xdr:row>
      <xdr:rowOff>76200</xdr:rowOff>
    </xdr:to>
    <xdr:sp macro="" textlink="">
      <xdr:nvSpPr>
        <xdr:cNvPr id="15" name="Rectángulo redondeado 14">
          <a:extLst>
            <a:ext uri="{FF2B5EF4-FFF2-40B4-BE49-F238E27FC236}">
              <a16:creationId xmlns:a16="http://schemas.microsoft.com/office/drawing/2014/main" xmlns="" id="{00000000-0008-0000-0B00-00000F000000}"/>
            </a:ext>
          </a:extLst>
        </xdr:cNvPr>
        <xdr:cNvSpPr/>
      </xdr:nvSpPr>
      <xdr:spPr>
        <a:xfrm>
          <a:off x="2607130" y="54651730"/>
          <a:ext cx="9432471" cy="255542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r>
            <a:rPr lang="es-PE" sz="1800" u="sng" kern="1200">
              <a:solidFill>
                <a:schemeClr val="lt1"/>
              </a:solidFill>
              <a:effectLst/>
              <a:latin typeface="+mn-lt"/>
              <a:ea typeface="+mn-ea"/>
              <a:cs typeface="+mn-cs"/>
            </a:rPr>
            <a:t>Temporalidad de la actividad: </a:t>
          </a:r>
          <a:endParaRPr lang="es-PE" sz="2000" kern="1200">
            <a:solidFill>
              <a:schemeClr val="lt1"/>
            </a:solidFill>
            <a:effectLst/>
            <a:latin typeface="+mn-lt"/>
            <a:ea typeface="+mn-ea"/>
            <a:cs typeface="+mn-cs"/>
          </a:endParaRPr>
        </a:p>
        <a:p>
          <a:pPr lvl="2"/>
          <a:r>
            <a:rPr lang="es-PE" sz="1800" kern="1200">
              <a:solidFill>
                <a:schemeClr val="lt1"/>
              </a:solidFill>
              <a:effectLst/>
              <a:latin typeface="+mn-lt"/>
              <a:ea typeface="+mn-ea"/>
              <a:cs typeface="+mn-cs"/>
            </a:rPr>
            <a:t>Es necesario contar con agua durante todo el año, más aún durante los periodos de estiaje. </a:t>
          </a:r>
        </a:p>
        <a:p>
          <a:pPr lvl="2"/>
          <a:r>
            <a:rPr lang="es-PE" sz="1800" kern="1200">
              <a:solidFill>
                <a:schemeClr val="lt1"/>
              </a:solidFill>
              <a:effectLst/>
              <a:latin typeface="+mn-lt"/>
              <a:ea typeface="+mn-ea"/>
              <a:cs typeface="+mn-cs"/>
            </a:rPr>
            <a:t>Si las lluvias son irregulares, inclusive, se deben hacer riegos intensivos (bajo el sistema que correspondiera a la intervención), en un periodo de 8 días durante los primeros dos meses. Posterior a la plantación de esquejes, el riego debe hacerse cada 15 días durante el primer año de instalación. En periodos posteriores se pueden distanciar más las fechas de riego.</a:t>
          </a:r>
          <a:endParaRPr lang="es-PE" sz="3200" kern="1200">
            <a:solidFill>
              <a:schemeClr val="lt1"/>
            </a:solidFill>
            <a:effectLst/>
            <a:latin typeface="+mn-lt"/>
            <a:ea typeface="+mn-ea"/>
            <a:cs typeface="+mn-cs"/>
          </a:endParaRPr>
        </a:p>
      </xdr:txBody>
    </xdr:sp>
    <xdr:clientData/>
  </xdr:twoCellAnchor>
  <xdr:twoCellAnchor>
    <xdr:from>
      <xdr:col>0</xdr:col>
      <xdr:colOff>108857</xdr:colOff>
      <xdr:row>156</xdr:row>
      <xdr:rowOff>40822</xdr:rowOff>
    </xdr:from>
    <xdr:to>
      <xdr:col>3</xdr:col>
      <xdr:colOff>192201</xdr:colOff>
      <xdr:row>169</xdr:row>
      <xdr:rowOff>108857</xdr:rowOff>
    </xdr:to>
    <xdr:sp macro="" textlink="">
      <xdr:nvSpPr>
        <xdr:cNvPr id="16" name="Flecha derecha 15">
          <a:extLst>
            <a:ext uri="{FF2B5EF4-FFF2-40B4-BE49-F238E27FC236}">
              <a16:creationId xmlns:a16="http://schemas.microsoft.com/office/drawing/2014/main" xmlns="" id="{00000000-0008-0000-0B00-000010000000}"/>
            </a:ext>
          </a:extLst>
        </xdr:cNvPr>
        <xdr:cNvSpPr/>
      </xdr:nvSpPr>
      <xdr:spPr>
        <a:xfrm>
          <a:off x="108857" y="56047822"/>
          <a:ext cx="2369344" cy="2173060"/>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Deshierbe</a:t>
          </a:r>
        </a:p>
      </xdr:txBody>
    </xdr:sp>
    <xdr:clientData/>
  </xdr:twoCellAnchor>
  <xdr:twoCellAnchor>
    <xdr:from>
      <xdr:col>3</xdr:col>
      <xdr:colOff>340178</xdr:colOff>
      <xdr:row>156</xdr:row>
      <xdr:rowOff>111578</xdr:rowOff>
    </xdr:from>
    <xdr:to>
      <xdr:col>11</xdr:col>
      <xdr:colOff>514349</xdr:colOff>
      <xdr:row>170</xdr:row>
      <xdr:rowOff>-1</xdr:rowOff>
    </xdr:to>
    <xdr:sp macro="" textlink="">
      <xdr:nvSpPr>
        <xdr:cNvPr id="17" name="Rectángulo redondeado 16">
          <a:extLst>
            <a:ext uri="{FF2B5EF4-FFF2-40B4-BE49-F238E27FC236}">
              <a16:creationId xmlns:a16="http://schemas.microsoft.com/office/drawing/2014/main" xmlns="" id="{00000000-0008-0000-0B00-000011000000}"/>
            </a:ext>
          </a:extLst>
        </xdr:cNvPr>
        <xdr:cNvSpPr/>
      </xdr:nvSpPr>
      <xdr:spPr>
        <a:xfrm>
          <a:off x="2626178" y="57413978"/>
          <a:ext cx="9432471" cy="2288721"/>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Esta actividad consiste en la eliminación de malezas que compiten por agua, nutrientes, luz, espacio, entre otras. Para su realización, se considera el empleo de carretilla, picota y palana, instrumentos de uso manual. </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Esta actividad debe complementarse con el uso de cercos (con alambres o mallas protectoras) frente a actividades de sobrepastoreo en épocas de estiaje.</a:t>
          </a:r>
        </a:p>
      </xdr:txBody>
    </xdr:sp>
    <xdr:clientData/>
  </xdr:twoCellAnchor>
  <xdr:twoCellAnchor>
    <xdr:from>
      <xdr:col>0</xdr:col>
      <xdr:colOff>76200</xdr:colOff>
      <xdr:row>170</xdr:row>
      <xdr:rowOff>95250</xdr:rowOff>
    </xdr:from>
    <xdr:to>
      <xdr:col>3</xdr:col>
      <xdr:colOff>159544</xdr:colOff>
      <xdr:row>183</xdr:row>
      <xdr:rowOff>163285</xdr:rowOff>
    </xdr:to>
    <xdr:sp macro="" textlink="">
      <xdr:nvSpPr>
        <xdr:cNvPr id="18" name="Flecha derecha 17">
          <a:extLst>
            <a:ext uri="{FF2B5EF4-FFF2-40B4-BE49-F238E27FC236}">
              <a16:creationId xmlns:a16="http://schemas.microsoft.com/office/drawing/2014/main" xmlns="" id="{00000000-0008-0000-0B00-000012000000}"/>
            </a:ext>
          </a:extLst>
        </xdr:cNvPr>
        <xdr:cNvSpPr/>
      </xdr:nvSpPr>
      <xdr:spPr>
        <a:xfrm>
          <a:off x="76200" y="59797950"/>
          <a:ext cx="2369344" cy="2296885"/>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Revisión de raices</a:t>
          </a:r>
        </a:p>
      </xdr:txBody>
    </xdr:sp>
    <xdr:clientData/>
  </xdr:twoCellAnchor>
  <xdr:twoCellAnchor>
    <xdr:from>
      <xdr:col>3</xdr:col>
      <xdr:colOff>307521</xdr:colOff>
      <xdr:row>170</xdr:row>
      <xdr:rowOff>166007</xdr:rowOff>
    </xdr:from>
    <xdr:to>
      <xdr:col>11</xdr:col>
      <xdr:colOff>481692</xdr:colOff>
      <xdr:row>182</xdr:row>
      <xdr:rowOff>160565</xdr:rowOff>
    </xdr:to>
    <xdr:sp macro="" textlink="">
      <xdr:nvSpPr>
        <xdr:cNvPr id="19" name="Rectángulo redondeado 18">
          <a:extLst>
            <a:ext uri="{FF2B5EF4-FFF2-40B4-BE49-F238E27FC236}">
              <a16:creationId xmlns:a16="http://schemas.microsoft.com/office/drawing/2014/main" xmlns="" id="{00000000-0008-0000-0B00-000013000000}"/>
            </a:ext>
          </a:extLst>
        </xdr:cNvPr>
        <xdr:cNvSpPr/>
      </xdr:nvSpPr>
      <xdr:spPr>
        <a:xfrm>
          <a:off x="2593521" y="59868707"/>
          <a:ext cx="9432471" cy="2051958"/>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s-PE" sz="1800" kern="1200">
              <a:solidFill>
                <a:schemeClr val="lt1"/>
              </a:solidFill>
              <a:effectLst/>
              <a:latin typeface="+mn-lt"/>
              <a:ea typeface="+mn-ea"/>
              <a:cs typeface="+mn-cs"/>
            </a:rPr>
            <a:t>Es necesario revisar las raíces de la plantación para asegurar que se encuentran captando de manera adecuada el agua y el abono utilizado. En caso existan raíces en mal estado que puedan comprometer al crecimiento del pastizal, se las debe podar mediante el uso de una pequeña tijera.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421821</xdr:colOff>
      <xdr:row>21</xdr:row>
      <xdr:rowOff>136071</xdr:rowOff>
    </xdr:from>
    <xdr:to>
      <xdr:col>14</xdr:col>
      <xdr:colOff>351064</xdr:colOff>
      <xdr:row>32</xdr:row>
      <xdr:rowOff>136072</xdr:rowOff>
    </xdr:to>
    <xdr:sp macro="" textlink="">
      <xdr:nvSpPr>
        <xdr:cNvPr id="2" name="Rectángulo redondeado 1">
          <a:extLst>
            <a:ext uri="{FF2B5EF4-FFF2-40B4-BE49-F238E27FC236}">
              <a16:creationId xmlns:a16="http://schemas.microsoft.com/office/drawing/2014/main" xmlns="" id="{00000000-0008-0000-0C00-000002000000}"/>
            </a:ext>
          </a:extLst>
        </xdr:cNvPr>
        <xdr:cNvSpPr/>
      </xdr:nvSpPr>
      <xdr:spPr>
        <a:xfrm>
          <a:off x="1183821" y="1507671"/>
          <a:ext cx="9835243" cy="178117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Para el trazado y marcación del terreno se recomienda:</a:t>
          </a:r>
        </a:p>
        <a:p>
          <a:pPr lvl="0"/>
          <a:r>
            <a:rPr lang="es-PE" sz="1800" kern="1200">
              <a:solidFill>
                <a:schemeClr val="lt1"/>
              </a:solidFill>
              <a:effectLst/>
              <a:latin typeface="+mn-lt"/>
              <a:ea typeface="+mn-ea"/>
              <a:cs typeface="+mn-cs"/>
            </a:rPr>
            <a:t>- Considerar las características topográficas y la fisiografía de la zona andina a intervenir. </a:t>
          </a:r>
        </a:p>
        <a:p>
          <a:r>
            <a:rPr lang="es-PE" sz="1800" kern="1200">
              <a:solidFill>
                <a:schemeClr val="lt1"/>
              </a:solidFill>
              <a:effectLst/>
              <a:latin typeface="+mn-lt"/>
              <a:ea typeface="+mn-ea"/>
              <a:cs typeface="+mn-cs"/>
            </a:rPr>
            <a:t>- La marcación del espacio, considera una separación entre marcas de 5 metros. A partir de esto, el espacio a cubrir es medido por el número de marcas por Km.</a:t>
          </a:r>
        </a:p>
      </xdr:txBody>
    </xdr:sp>
    <xdr:clientData/>
  </xdr:twoCellAnchor>
  <xdr:twoCellAnchor>
    <xdr:from>
      <xdr:col>1</xdr:col>
      <xdr:colOff>367393</xdr:colOff>
      <xdr:row>38</xdr:row>
      <xdr:rowOff>17318</xdr:rowOff>
    </xdr:from>
    <xdr:to>
      <xdr:col>14</xdr:col>
      <xdr:colOff>296636</xdr:colOff>
      <xdr:row>61</xdr:row>
      <xdr:rowOff>34637</xdr:rowOff>
    </xdr:to>
    <xdr:sp macro="" textlink="">
      <xdr:nvSpPr>
        <xdr:cNvPr id="3" name="Rectángulo redondeado 2">
          <a:extLst>
            <a:ext uri="{FF2B5EF4-FFF2-40B4-BE49-F238E27FC236}">
              <a16:creationId xmlns:a16="http://schemas.microsoft.com/office/drawing/2014/main" xmlns="" id="{00000000-0008-0000-0C00-000003000000}"/>
            </a:ext>
          </a:extLst>
        </xdr:cNvPr>
        <xdr:cNvSpPr/>
      </xdr:nvSpPr>
      <xdr:spPr>
        <a:xfrm>
          <a:off x="1129393" y="8001000"/>
          <a:ext cx="9835243" cy="3602182"/>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Esta actividad se mide por la cantidad de hoyos aperturados por jornal en el día. Considerar los siguientes criterios técnicos:</a:t>
          </a:r>
        </a:p>
        <a:p>
          <a:r>
            <a:rPr lang="es-PE" sz="1800" kern="1200">
              <a:solidFill>
                <a:schemeClr val="lt1"/>
              </a:solidFill>
              <a:effectLst/>
              <a:latin typeface="+mn-lt"/>
              <a:ea typeface="+mn-ea"/>
              <a:cs typeface="+mn-cs"/>
            </a:rPr>
            <a:t> </a:t>
          </a:r>
        </a:p>
        <a:p>
          <a:pPr lvl="0"/>
          <a:r>
            <a:rPr lang="es-PE" sz="1800" kern="1200">
              <a:solidFill>
                <a:schemeClr val="lt1"/>
              </a:solidFill>
              <a:effectLst/>
              <a:latin typeface="+mn-lt"/>
              <a:ea typeface="+mn-ea"/>
              <a:cs typeface="+mn-cs"/>
            </a:rPr>
            <a:t>- Apertura de hoyos en un espacio cuadrado que ronda los 20 cm por lado y 50 cm de profundidad de manera estándar, es decir, superar la capa orgánica del suelo de aproximadamente 20 cm hasta llegar al subsuelo. </a:t>
          </a:r>
        </a:p>
        <a:p>
          <a:pPr lvl="0"/>
          <a:r>
            <a:rPr lang="es-PE" sz="1800" kern="1200">
              <a:solidFill>
                <a:schemeClr val="lt1"/>
              </a:solidFill>
              <a:effectLst/>
              <a:latin typeface="+mn-lt"/>
              <a:ea typeface="+mn-ea"/>
              <a:cs typeface="+mn-cs"/>
            </a:rPr>
            <a:t>- Considerar que los hoyos de las esquinas del terreno deben tener mayores dimensiones: 40 cm de diámetro y entre 60 y 70 cm de profundidad. </a:t>
          </a:r>
        </a:p>
        <a:p>
          <a:r>
            <a:rPr lang="es-PE" sz="1800" kern="1200">
              <a:solidFill>
                <a:schemeClr val="lt1"/>
              </a:solidFill>
              <a:effectLst/>
              <a:latin typeface="+mn-lt"/>
              <a:ea typeface="+mn-ea"/>
              <a:cs typeface="+mn-cs"/>
            </a:rPr>
            <a:t> </a:t>
          </a:r>
        </a:p>
        <a:p>
          <a:r>
            <a:rPr lang="es-PE" sz="1800" u="none" kern="1200">
              <a:solidFill>
                <a:schemeClr val="lt1"/>
              </a:solidFill>
              <a:effectLst/>
              <a:latin typeface="+mn-lt"/>
              <a:ea typeface="+mn-ea"/>
              <a:cs typeface="+mn-cs"/>
            </a:rPr>
            <a:t>	</a:t>
          </a:r>
          <a:r>
            <a:rPr lang="es-PE" sz="1800" u="sng" kern="1200">
              <a:solidFill>
                <a:schemeClr val="lt1"/>
              </a:solidFill>
              <a:effectLst/>
              <a:latin typeface="+mn-lt"/>
              <a:ea typeface="+mn-ea"/>
              <a:cs typeface="+mn-cs"/>
            </a:rPr>
            <a:t>Indumentaria a usar:</a:t>
          </a:r>
          <a:r>
            <a:rPr lang="es-PE" sz="1800" kern="1200">
              <a:solidFill>
                <a:schemeClr val="lt1"/>
              </a:solidFill>
              <a:effectLst/>
              <a:latin typeface="+mn-lt"/>
              <a:ea typeface="+mn-ea"/>
              <a:cs typeface="+mn-cs"/>
            </a:rPr>
            <a:t> Ambos puntos requieren el uso de palana, carretilla y piqueta.</a:t>
          </a:r>
        </a:p>
      </xdr:txBody>
    </xdr:sp>
    <xdr:clientData/>
  </xdr:twoCellAnchor>
  <xdr:twoCellAnchor>
    <xdr:from>
      <xdr:col>1</xdr:col>
      <xdr:colOff>421821</xdr:colOff>
      <xdr:row>64</xdr:row>
      <xdr:rowOff>69273</xdr:rowOff>
    </xdr:from>
    <xdr:to>
      <xdr:col>14</xdr:col>
      <xdr:colOff>351064</xdr:colOff>
      <xdr:row>134</xdr:row>
      <xdr:rowOff>69273</xdr:rowOff>
    </xdr:to>
    <xdr:sp macro="" textlink="">
      <xdr:nvSpPr>
        <xdr:cNvPr id="4" name="Rectángulo redondeado 3">
          <a:extLst>
            <a:ext uri="{FF2B5EF4-FFF2-40B4-BE49-F238E27FC236}">
              <a16:creationId xmlns:a16="http://schemas.microsoft.com/office/drawing/2014/main" xmlns="" id="{00000000-0008-0000-0C00-000004000000}"/>
            </a:ext>
          </a:extLst>
        </xdr:cNvPr>
        <xdr:cNvSpPr/>
      </xdr:nvSpPr>
      <xdr:spPr>
        <a:xfrm>
          <a:off x="1183821" y="12243955"/>
          <a:ext cx="9835243" cy="10910454"/>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Para el traslado e instalación de postes de madera, se deberá considerar los siguientes criterios: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Condiciones de acceso hacia cada zona: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En caso no existan rutas pavimentadas, el trabajo de traslado se realizará mediante el uso de animales de carga, o de vehículos para el transporte de mayor cantidad de postes.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Este trabajó debe hacerse en colaboración con los comuneros de la zona, por lo que la unidad de medida a considerar es el número de postes trasladados por jornal.</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Indumentaria a usar:</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Postes rollizos de madera o de otro material, preservados con tratamiento de brea en la base.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Las dimensiones de estos postes deben ser de 4" de grosor, por 2 metros de largo.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Se sugiere el uso de piedra, adobe, tapiales o champas. Además de mallas ganaderas de alambre (9 a 10 hilos), filas de alambre galvanizado, de alambre de púa, con geo mallas, entre otros.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Instalación de malla ganadera:</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Enterrar la base cubierta de brea (se recomienda 3 bloques de brea) de los postes de madera a 80 cm de profundidad, a un distanciamiento entre 5 y 7 metros.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Colocar los rollos de malla ganadera alrededor de los postes instalados. La altura de malla ganadera deberá ser aproximadamente de 0.9 m.</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Usar las grapas para poder fijar la malla a la madera (grapas de 1.5 pulgadas).</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Usar piedras o cemento para las esquinas y brindar estabilidad al cerco.</a:t>
          </a:r>
          <a:endParaRPr lang="es-PE" sz="2000" kern="1200">
            <a:solidFill>
              <a:schemeClr val="lt1"/>
            </a:solidFill>
            <a:effectLst/>
            <a:latin typeface="+mn-lt"/>
            <a:ea typeface="+mn-ea"/>
            <a:cs typeface="+mn-cs"/>
          </a:endParaRPr>
        </a:p>
        <a:p>
          <a:pPr lvl="1"/>
          <a:r>
            <a:rPr lang="es-PE" sz="1800" kern="1200">
              <a:solidFill>
                <a:schemeClr val="lt1"/>
              </a:solidFill>
              <a:effectLst/>
              <a:latin typeface="+mn-lt"/>
              <a:ea typeface="+mn-ea"/>
              <a:cs typeface="+mn-cs"/>
            </a:rPr>
            <a:t>Usar sogas y un tensador.</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Recomendaciones adicionales</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Se recomienda colocar piedras para garantizar su estabilización y evitar rellenar el espacio faltante con tierra para prevenir la podredumbre de la madera. Los postes deben de colocarse en hileras rectas considerando el distanciamiento de marcación realizados con anterioridad.</a:t>
          </a:r>
          <a:endParaRPr lang="es-PE" sz="3200" kern="1200">
            <a:solidFill>
              <a:schemeClr val="lt1"/>
            </a:solidFill>
            <a:effectLst/>
            <a:latin typeface="+mn-lt"/>
            <a:ea typeface="+mn-ea"/>
            <a:cs typeface="+mn-cs"/>
          </a:endParaRPr>
        </a:p>
      </xdr:txBody>
    </xdr:sp>
    <xdr:clientData/>
  </xdr:twoCellAnchor>
  <xdr:twoCellAnchor>
    <xdr:from>
      <xdr:col>1</xdr:col>
      <xdr:colOff>462643</xdr:colOff>
      <xdr:row>5</xdr:row>
      <xdr:rowOff>7422</xdr:rowOff>
    </xdr:from>
    <xdr:to>
      <xdr:col>14</xdr:col>
      <xdr:colOff>391886</xdr:colOff>
      <xdr:row>17</xdr:row>
      <xdr:rowOff>173182</xdr:rowOff>
    </xdr:to>
    <xdr:sp macro="" textlink="">
      <xdr:nvSpPr>
        <xdr:cNvPr id="6" name="Rectángulo redondeado 5">
          <a:extLst>
            <a:ext uri="{FF2B5EF4-FFF2-40B4-BE49-F238E27FC236}">
              <a16:creationId xmlns:a16="http://schemas.microsoft.com/office/drawing/2014/main" xmlns="" id="{00000000-0008-0000-0C00-000006000000}"/>
            </a:ext>
          </a:extLst>
        </xdr:cNvPr>
        <xdr:cNvSpPr/>
      </xdr:nvSpPr>
      <xdr:spPr>
        <a:xfrm>
          <a:off x="1224643" y="1254331"/>
          <a:ext cx="9835243" cy="321376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Para determinar el área a proteger, es recomendable el uso de imágenes satelitales representativas de la zona degradada para la realización de un análisis histórico comparativo del estado del ecosistema, en un rango aproximado de 10 a 30 años. Además, tener en cuenta los siguientes criterios: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Según la disponibilidad de información, el formulador deberá establecer años representativos o sub-períodos para realizar esta sub-actividad.</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 Las imágenes deben garantizar el reconocimiento de los atributos del ecosistema: </a:t>
          </a:r>
          <a:r>
            <a:rPr lang="es-PE" sz="1800" kern="1200">
              <a:solidFill>
                <a:schemeClr val="lt1"/>
              </a:solidFill>
              <a:effectLst/>
              <a:latin typeface="+mn-lt"/>
              <a:ea typeface="+mn-ea"/>
              <a:cs typeface="+mn-cs"/>
            </a:rPr>
            <a:t>(i) florística del sitio, (ii) estabilidad del suelo y (iii) integridad biótica. Esto implica asegurar que la actividad de reforestación facilite la heterogeneidad, integralidad y armonía entre los atributos.</a:t>
          </a:r>
          <a:endParaRPr lang="es-PE" sz="2000" kern="1200">
            <a:solidFill>
              <a:schemeClr val="lt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54181</xdr:colOff>
      <xdr:row>59</xdr:row>
      <xdr:rowOff>26102</xdr:rowOff>
    </xdr:from>
    <xdr:to>
      <xdr:col>3</xdr:col>
      <xdr:colOff>137525</xdr:colOff>
      <xdr:row>71</xdr:row>
      <xdr:rowOff>153390</xdr:rowOff>
    </xdr:to>
    <xdr:sp macro="" textlink="">
      <xdr:nvSpPr>
        <xdr:cNvPr id="2" name="Flecha derecha 1">
          <a:extLst>
            <a:ext uri="{FF2B5EF4-FFF2-40B4-BE49-F238E27FC236}">
              <a16:creationId xmlns:a16="http://schemas.microsoft.com/office/drawing/2014/main" xmlns="" id="{00000000-0008-0000-0D00-000002000000}"/>
            </a:ext>
          </a:extLst>
        </xdr:cNvPr>
        <xdr:cNvSpPr/>
      </xdr:nvSpPr>
      <xdr:spPr>
        <a:xfrm>
          <a:off x="54181" y="9447193"/>
          <a:ext cx="2369344" cy="1997652"/>
        </a:xfrm>
        <a:prstGeom prst="right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PE" sz="2000" b="1"/>
            <a:t>Criterios generales</a:t>
          </a:r>
        </a:p>
      </xdr:txBody>
    </xdr:sp>
    <xdr:clientData/>
  </xdr:twoCellAnchor>
  <xdr:twoCellAnchor>
    <xdr:from>
      <xdr:col>3</xdr:col>
      <xdr:colOff>312965</xdr:colOff>
      <xdr:row>42</xdr:row>
      <xdr:rowOff>138546</xdr:rowOff>
    </xdr:from>
    <xdr:to>
      <xdr:col>13</xdr:col>
      <xdr:colOff>727364</xdr:colOff>
      <xdr:row>89</xdr:row>
      <xdr:rowOff>51955</xdr:rowOff>
    </xdr:to>
    <xdr:sp macro="" textlink="">
      <xdr:nvSpPr>
        <xdr:cNvPr id="3" name="Rectángulo redondeado 2">
          <a:extLst>
            <a:ext uri="{FF2B5EF4-FFF2-40B4-BE49-F238E27FC236}">
              <a16:creationId xmlns:a16="http://schemas.microsoft.com/office/drawing/2014/main" xmlns="" id="{00000000-0008-0000-0D00-000003000000}"/>
            </a:ext>
          </a:extLst>
        </xdr:cNvPr>
        <xdr:cNvSpPr/>
      </xdr:nvSpPr>
      <xdr:spPr>
        <a:xfrm>
          <a:off x="2598965" y="6909955"/>
          <a:ext cx="8034399" cy="7239000"/>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r>
            <a:rPr lang="es-PE" sz="1800" kern="1200">
              <a:solidFill>
                <a:schemeClr val="lt1"/>
              </a:solidFill>
              <a:effectLst/>
              <a:latin typeface="+mn-lt"/>
              <a:ea typeface="+mn-ea"/>
              <a:cs typeface="+mn-cs"/>
            </a:rPr>
            <a:t>La siembra de especies herbáceas se realiza principalmente durante la época de </a:t>
          </a:r>
          <a:r>
            <a:rPr lang="es-ES_tradnl" sz="1800" b="1" kern="1200">
              <a:solidFill>
                <a:schemeClr val="lt1"/>
              </a:solidFill>
              <a:effectLst/>
              <a:latin typeface="+mn-lt"/>
              <a:ea typeface="+mn-ea"/>
              <a:cs typeface="+mn-cs"/>
            </a:rPr>
            <a:t>Identificación de zona de intervención</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Para determinar el área a fitorremediar, es recomendable el uso de imágenes satelitales representativas de la zona degradada para la realización de un análisis histórico comparativo del estado del ecosistema, en un rango aproximado de 10 a 30 años. Además, tener en cuenta los siguientes criterios:</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Según la disponibilidad de información, el formulador deberá establecer años representativos o subperíodos para realizar esta subactividad.</a:t>
          </a:r>
          <a:endParaRPr lang="es-PE" sz="2000" kern="1200">
            <a:solidFill>
              <a:schemeClr val="lt1"/>
            </a:solidFill>
            <a:effectLst/>
            <a:latin typeface="+mn-lt"/>
            <a:ea typeface="+mn-ea"/>
            <a:cs typeface="+mn-cs"/>
          </a:endParaRPr>
        </a:p>
        <a:p>
          <a:pPr lvl="1"/>
          <a:r>
            <a:rPr lang="es-ES_tradnl" sz="1800" kern="1200">
              <a:solidFill>
                <a:schemeClr val="lt1"/>
              </a:solidFill>
              <a:effectLst/>
              <a:latin typeface="+mn-lt"/>
              <a:ea typeface="+mn-ea"/>
              <a:cs typeface="+mn-cs"/>
            </a:rPr>
            <a:t>Las imágenes deben garantizar el reconocimiento de los atributos del ecosistema: </a:t>
          </a:r>
          <a:r>
            <a:rPr lang="es-PE" sz="1800" kern="1200">
              <a:solidFill>
                <a:schemeClr val="lt1"/>
              </a:solidFill>
              <a:effectLst/>
              <a:latin typeface="+mn-lt"/>
              <a:ea typeface="+mn-ea"/>
              <a:cs typeface="+mn-cs"/>
            </a:rPr>
            <a:t>(i) florística del sitio, (ii) estabilidad del agua e (iii) integridad biótica. </a:t>
          </a:r>
          <a:endParaRPr lang="es-PE" sz="20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pPr lvl="0"/>
          <a:r>
            <a:rPr lang="es-PE" sz="1800" b="1" kern="1200">
              <a:solidFill>
                <a:schemeClr val="lt1"/>
              </a:solidFill>
              <a:effectLst/>
              <a:latin typeface="+mn-lt"/>
              <a:ea typeface="+mn-ea"/>
              <a:cs typeface="+mn-cs"/>
            </a:rPr>
            <a:t>Análisis del recurso hídrico</a:t>
          </a:r>
          <a:endParaRPr lang="es-PE" sz="2000" kern="1200">
            <a:solidFill>
              <a:schemeClr val="lt1"/>
            </a:solidFill>
            <a:effectLst/>
            <a:latin typeface="+mn-lt"/>
            <a:ea typeface="+mn-ea"/>
            <a:cs typeface="+mn-cs"/>
          </a:endParaRPr>
        </a:p>
        <a:p>
          <a:r>
            <a:rPr lang="es-ES_tradnl" sz="1800" b="1" kern="1200">
              <a:solidFill>
                <a:schemeClr val="lt1"/>
              </a:solidFill>
              <a:effectLst/>
              <a:latin typeface="+mn-lt"/>
              <a:ea typeface="+mn-ea"/>
              <a:cs typeface="+mn-cs"/>
            </a:rPr>
            <a:t> </a:t>
          </a:r>
          <a:endParaRPr lang="es-PE" sz="2000" kern="1200">
            <a:solidFill>
              <a:schemeClr val="lt1"/>
            </a:solidFill>
            <a:effectLst/>
            <a:latin typeface="+mn-lt"/>
            <a:ea typeface="+mn-ea"/>
            <a:cs typeface="+mn-cs"/>
          </a:endParaRPr>
        </a:p>
        <a:p>
          <a:r>
            <a:rPr lang="es-PE" sz="1800" kern="1200">
              <a:solidFill>
                <a:schemeClr val="lt1"/>
              </a:solidFill>
              <a:effectLst/>
              <a:latin typeface="+mn-lt"/>
              <a:ea typeface="+mn-ea"/>
              <a:cs typeface="+mn-cs"/>
            </a:rPr>
            <a:t>Se analiza la incorporación de sedimentos y contaminación por metales del recurso hídrico, para determinar la magnitud del problema. Para ello, se recomienda el uso de equipos de monitoreo portátiles de la calidad del agua y un análisis de laboratorio al respecto.</a:t>
          </a:r>
          <a:endParaRPr lang="es-PE" sz="3200" kern="1200">
            <a:solidFill>
              <a:schemeClr val="lt1"/>
            </a:solidFill>
            <a:effectLst/>
            <a:latin typeface="+mn-lt"/>
            <a:ea typeface="+mn-ea"/>
            <a:cs typeface="+mn-cs"/>
          </a:endParaRPr>
        </a:p>
      </xdr:txBody>
    </xdr:sp>
    <xdr:clientData/>
  </xdr:twoCellAnchor>
  <xdr:twoCellAnchor>
    <xdr:from>
      <xdr:col>2</xdr:col>
      <xdr:colOff>34636</xdr:colOff>
      <xdr:row>2</xdr:row>
      <xdr:rowOff>-1</xdr:rowOff>
    </xdr:from>
    <xdr:to>
      <xdr:col>14</xdr:col>
      <xdr:colOff>17318</xdr:colOff>
      <xdr:row>40</xdr:row>
      <xdr:rowOff>138545</xdr:rowOff>
    </xdr:to>
    <xdr:sp macro="" textlink="">
      <xdr:nvSpPr>
        <xdr:cNvPr id="4" name="Rectángulo redondeado 3">
          <a:extLst>
            <a:ext uri="{FF2B5EF4-FFF2-40B4-BE49-F238E27FC236}">
              <a16:creationId xmlns:a16="http://schemas.microsoft.com/office/drawing/2014/main" xmlns="" id="{00000000-0008-0000-0D00-000004000000}"/>
            </a:ext>
          </a:extLst>
        </xdr:cNvPr>
        <xdr:cNvSpPr/>
      </xdr:nvSpPr>
      <xdr:spPr>
        <a:xfrm>
          <a:off x="1558636" y="467590"/>
          <a:ext cx="9126682" cy="613063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fitorremediación acuática se define como una práctica de limpieza pasiva y estéticamente agradable que aprovechan la capacidad de las plantas acuáticas y la energía solar para el tratamiento de una gran variedad de contaminantes del recurso hídrico. Esta puede ser usada según diferentes sistemas:</a:t>
          </a:r>
        </a:p>
        <a:p>
          <a:r>
            <a:rPr lang="es-PE" sz="1800" kern="1200">
              <a:solidFill>
                <a:schemeClr val="lt1"/>
              </a:solidFill>
              <a:effectLst/>
              <a:latin typeface="+mn-lt"/>
              <a:ea typeface="+mn-ea"/>
              <a:cs typeface="+mn-cs"/>
            </a:rPr>
            <a:t> </a:t>
          </a:r>
        </a:p>
        <a:p>
          <a:pPr lvl="0"/>
          <a:r>
            <a:rPr lang="es-PE" sz="1800" u="sng" kern="1200">
              <a:solidFill>
                <a:schemeClr val="lt1"/>
              </a:solidFill>
              <a:effectLst/>
              <a:latin typeface="+mn-lt"/>
              <a:ea typeface="+mn-ea"/>
              <a:cs typeface="+mn-cs"/>
            </a:rPr>
            <a:t>Humedales construidos:</a:t>
          </a:r>
          <a:r>
            <a:rPr lang="es-PE" sz="1800" kern="1200">
              <a:solidFill>
                <a:schemeClr val="lt1"/>
              </a:solidFill>
              <a:effectLst/>
              <a:latin typeface="+mn-lt"/>
              <a:ea typeface="+mn-ea"/>
              <a:cs typeface="+mn-cs"/>
            </a:rPr>
            <a:t> complejo de sustratos saturados, vegetaciones emergentes y sub-emergente, animales y agua que simula los humedales naturales.</a:t>
          </a:r>
        </a:p>
        <a:p>
          <a:pPr lvl="0"/>
          <a:r>
            <a:rPr lang="es-PE" sz="1800" u="sng" kern="1200">
              <a:solidFill>
                <a:schemeClr val="lt1"/>
              </a:solidFill>
              <a:effectLst/>
              <a:latin typeface="+mn-lt"/>
              <a:ea typeface="+mn-ea"/>
              <a:cs typeface="+mn-cs"/>
            </a:rPr>
            <a:t>Sistema de tratamiento con plantas acuáticas flotantes:</a:t>
          </a:r>
          <a:r>
            <a:rPr lang="es-PE" sz="1800" kern="1200">
              <a:solidFill>
                <a:schemeClr val="lt1"/>
              </a:solidFill>
              <a:effectLst/>
              <a:latin typeface="+mn-lt"/>
              <a:ea typeface="+mn-ea"/>
              <a:cs typeface="+mn-cs"/>
            </a:rPr>
            <a:t> uso de plantas flotantes con capacidad para tratar aguas residuales.</a:t>
          </a:r>
        </a:p>
        <a:p>
          <a:pPr lvl="0"/>
          <a:r>
            <a:rPr lang="es-PE" sz="1800" u="sng" kern="1200">
              <a:solidFill>
                <a:schemeClr val="lt1"/>
              </a:solidFill>
              <a:effectLst/>
              <a:latin typeface="+mn-lt"/>
              <a:ea typeface="+mn-ea"/>
              <a:cs typeface="+mn-cs"/>
            </a:rPr>
            <a:t>Sistema de tratamiento integral:</a:t>
          </a:r>
          <a:r>
            <a:rPr lang="es-PE" sz="1800" kern="1200">
              <a:solidFill>
                <a:schemeClr val="lt1"/>
              </a:solidFill>
              <a:effectLst/>
              <a:latin typeface="+mn-lt"/>
              <a:ea typeface="+mn-ea"/>
              <a:cs typeface="+mn-cs"/>
            </a:rPr>
            <a:t> involucra la construcción de humedales y la instalación de plantas acuáticas flotantes.</a:t>
          </a:r>
        </a:p>
        <a:p>
          <a:pPr lvl="0"/>
          <a:r>
            <a:rPr lang="es-PE" sz="1800" u="sng" kern="1200">
              <a:solidFill>
                <a:schemeClr val="lt1"/>
              </a:solidFill>
              <a:effectLst/>
              <a:latin typeface="+mn-lt"/>
              <a:ea typeface="+mn-ea"/>
              <a:cs typeface="+mn-cs"/>
            </a:rPr>
            <a:t>Sistema de rizofiltración:</a:t>
          </a:r>
          <a:r>
            <a:rPr lang="es-PE" sz="1800" kern="1200">
              <a:solidFill>
                <a:schemeClr val="lt1"/>
              </a:solidFill>
              <a:effectLst/>
              <a:latin typeface="+mn-lt"/>
              <a:ea typeface="+mn-ea"/>
              <a:cs typeface="+mn-cs"/>
            </a:rPr>
            <a:t> hacer crecer, en cultivos hidropónicos, raíces de plantas terrestres con alta tasa de crecimiento y área superficial para absorber, concentrar y precipitar metales pesados de aguas residuales contaminadas.</a:t>
          </a:r>
        </a:p>
        <a:p>
          <a:r>
            <a:rPr lang="es-PE" sz="1800" kern="1200">
              <a:solidFill>
                <a:schemeClr val="lt1"/>
              </a:solidFill>
              <a:effectLst/>
              <a:latin typeface="+mn-lt"/>
              <a:ea typeface="+mn-ea"/>
              <a:cs typeface="+mn-cs"/>
            </a:rPr>
            <a:t> </a:t>
          </a:r>
        </a:p>
        <a:p>
          <a:r>
            <a:rPr lang="es-PE" sz="1800" kern="1200">
              <a:solidFill>
                <a:schemeClr val="lt1"/>
              </a:solidFill>
              <a:effectLst/>
              <a:latin typeface="+mn-lt"/>
              <a:ea typeface="+mn-ea"/>
              <a:cs typeface="+mn-cs"/>
            </a:rPr>
            <a:t>Se recomienda el uso del sistema de tratamiento de aguas, a partir de plantas acuáticas flotantes. Para ello, se determinaron las siguientes actividades.</a:t>
          </a:r>
        </a:p>
      </xdr:txBody>
    </xdr:sp>
    <xdr:clientData/>
  </xdr:twoCellAnchor>
  <xdr:twoCellAnchor>
    <xdr:from>
      <xdr:col>1</xdr:col>
      <xdr:colOff>658091</xdr:colOff>
      <xdr:row>93</xdr:row>
      <xdr:rowOff>86592</xdr:rowOff>
    </xdr:from>
    <xdr:to>
      <xdr:col>13</xdr:col>
      <xdr:colOff>640773</xdr:colOff>
      <xdr:row>113</xdr:row>
      <xdr:rowOff>51955</xdr:rowOff>
    </xdr:to>
    <xdr:sp macro="" textlink="">
      <xdr:nvSpPr>
        <xdr:cNvPr id="5" name="Rectángulo redondeado 4">
          <a:extLst>
            <a:ext uri="{FF2B5EF4-FFF2-40B4-BE49-F238E27FC236}">
              <a16:creationId xmlns:a16="http://schemas.microsoft.com/office/drawing/2014/main" xmlns="" id="{00000000-0008-0000-0D00-000005000000}"/>
            </a:ext>
          </a:extLst>
        </xdr:cNvPr>
        <xdr:cNvSpPr/>
      </xdr:nvSpPr>
      <xdr:spPr>
        <a:xfrm>
          <a:off x="1420091" y="14945592"/>
          <a:ext cx="9126682" cy="3082636"/>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PE" sz="1800" kern="1200">
              <a:solidFill>
                <a:schemeClr val="lt1"/>
              </a:solidFill>
              <a:effectLst/>
              <a:latin typeface="+mn-lt"/>
              <a:ea typeface="+mn-ea"/>
              <a:cs typeface="+mn-cs"/>
            </a:rPr>
            <a:t>La eficiencia de remoción de contaminantes durante el proceso de fitorremediación dependerá principalmente de la especie de planta utilizada, el estado de crecimiento de las plantas, su estacionalidad y el tipo de metal a remover. Por lo mismo, para lograr buenos resultados, las plantas nativas a utilizar deben tener las siguientes características: </a:t>
          </a:r>
        </a:p>
        <a:p>
          <a:r>
            <a:rPr lang="es-PE" sz="1800" kern="1200">
              <a:solidFill>
                <a:schemeClr val="lt1"/>
              </a:solidFill>
              <a:effectLst/>
              <a:latin typeface="+mn-lt"/>
              <a:ea typeface="+mn-ea"/>
              <a:cs typeface="+mn-cs"/>
            </a:rPr>
            <a:t> </a:t>
          </a:r>
        </a:p>
        <a:p>
          <a:pPr lvl="0"/>
          <a:r>
            <a:rPr lang="es-PE" sz="1800" kern="1200">
              <a:solidFill>
                <a:schemeClr val="lt1"/>
              </a:solidFill>
              <a:effectLst/>
              <a:latin typeface="+mn-lt"/>
              <a:ea typeface="+mn-ea"/>
              <a:cs typeface="+mn-cs"/>
            </a:rPr>
            <a:t>Ser tolerantes a altas concentraciones de metales. </a:t>
          </a:r>
        </a:p>
        <a:p>
          <a:pPr lvl="0"/>
          <a:r>
            <a:rPr lang="es-PE" sz="1800" kern="1200">
              <a:solidFill>
                <a:schemeClr val="lt1"/>
              </a:solidFill>
              <a:effectLst/>
              <a:latin typeface="+mn-lt"/>
              <a:ea typeface="+mn-ea"/>
              <a:cs typeface="+mn-cs"/>
            </a:rPr>
            <a:t>Ser acumuladoras de metales.</a:t>
          </a:r>
        </a:p>
        <a:p>
          <a:pPr lvl="0"/>
          <a:r>
            <a:rPr lang="es-PE" sz="1800" kern="1200">
              <a:solidFill>
                <a:schemeClr val="lt1"/>
              </a:solidFill>
              <a:effectLst/>
              <a:latin typeface="+mn-lt"/>
              <a:ea typeface="+mn-ea"/>
              <a:cs typeface="+mn-cs"/>
            </a:rPr>
            <a:t>Tener una rápida tasa de crecimiento y alta productividad.</a:t>
          </a:r>
        </a:p>
        <a:p>
          <a:r>
            <a:rPr lang="es-PE" sz="1800" kern="1200">
              <a:solidFill>
                <a:schemeClr val="lt1"/>
              </a:solidFill>
              <a:effectLst/>
              <a:latin typeface="+mn-lt"/>
              <a:ea typeface="+mn-ea"/>
              <a:cs typeface="+mn-cs"/>
            </a:rPr>
            <a:t>Ser fácilmente cosechables.</a:t>
          </a:r>
        </a:p>
      </xdr:txBody>
    </xdr:sp>
    <xdr:clientData/>
  </xdr:twoCellAnchor>
  <xdr:twoCellAnchor>
    <xdr:from>
      <xdr:col>2</xdr:col>
      <xdr:colOff>0</xdr:colOff>
      <xdr:row>117</xdr:row>
      <xdr:rowOff>155862</xdr:rowOff>
    </xdr:from>
    <xdr:to>
      <xdr:col>13</xdr:col>
      <xdr:colOff>744682</xdr:colOff>
      <xdr:row>153</xdr:row>
      <xdr:rowOff>121226</xdr:rowOff>
    </xdr:to>
    <xdr:sp macro="" textlink="">
      <xdr:nvSpPr>
        <xdr:cNvPr id="6" name="Rectángulo redondeado 5">
          <a:extLst>
            <a:ext uri="{FF2B5EF4-FFF2-40B4-BE49-F238E27FC236}">
              <a16:creationId xmlns:a16="http://schemas.microsoft.com/office/drawing/2014/main" xmlns="" id="{00000000-0008-0000-0D00-000006000000}"/>
            </a:ext>
          </a:extLst>
        </xdr:cNvPr>
        <xdr:cNvSpPr/>
      </xdr:nvSpPr>
      <xdr:spPr>
        <a:xfrm>
          <a:off x="1524000" y="18894135"/>
          <a:ext cx="9126682" cy="5576455"/>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_tradnl" sz="1800" kern="1200">
              <a:solidFill>
                <a:schemeClr val="lt1"/>
              </a:solidFill>
              <a:effectLst/>
              <a:latin typeface="+mn-lt"/>
              <a:ea typeface="+mn-ea"/>
              <a:cs typeface="+mn-cs"/>
            </a:rPr>
            <a:t>Así, en el área delimitada a realizar la fitorremediación, se introducen de forma manual las especies seleccionadas. Estas formarán los siguientes grupos</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pPr lvl="0"/>
          <a:r>
            <a:rPr lang="es-ES_tradnl" sz="1800" b="1" kern="1200">
              <a:solidFill>
                <a:schemeClr val="lt1"/>
              </a:solidFill>
              <a:effectLst/>
              <a:latin typeface="+mn-lt"/>
              <a:ea typeface="+mn-ea"/>
              <a:cs typeface="+mn-cs"/>
            </a:rPr>
            <a:t>Plantas de libre flotación (no fijas):</a:t>
          </a:r>
          <a:r>
            <a:rPr lang="es-ES_tradnl" sz="1800" kern="1200">
              <a:solidFill>
                <a:schemeClr val="lt1"/>
              </a:solidFill>
              <a:effectLst/>
              <a:latin typeface="+mn-lt"/>
              <a:ea typeface="+mn-ea"/>
              <a:cs typeface="+mn-cs"/>
            </a:rPr>
            <a:t> sus tallos y hojas se desarrollan sobre la superficie del agua. Sin embargo, sus raíces no están fijas en ningún sustrato y cuelgan en la columna de agua. Sus estructuras vegetativas y reproductivas se mantienen emergentes.</a:t>
          </a:r>
          <a:endParaRPr lang="es-PE" sz="1800" kern="1200">
            <a:solidFill>
              <a:schemeClr val="lt1"/>
            </a:solidFill>
            <a:effectLst/>
            <a:latin typeface="+mn-lt"/>
            <a:ea typeface="+mn-ea"/>
            <a:cs typeface="+mn-cs"/>
          </a:endParaRPr>
        </a:p>
        <a:p>
          <a:pPr lvl="0"/>
          <a:r>
            <a:rPr lang="es-ES_tradnl" sz="1800" b="1" kern="1200">
              <a:solidFill>
                <a:schemeClr val="lt1"/>
              </a:solidFill>
              <a:effectLst/>
              <a:latin typeface="+mn-lt"/>
              <a:ea typeface="+mn-ea"/>
              <a:cs typeface="+mn-cs"/>
            </a:rPr>
            <a:t>Plantas de hoja flotante (fijas):</a:t>
          </a:r>
          <a:r>
            <a:rPr lang="es-ES_tradnl" sz="1800" kern="1200">
              <a:solidFill>
                <a:schemeClr val="lt1"/>
              </a:solidFill>
              <a:effectLst/>
              <a:latin typeface="+mn-lt"/>
              <a:ea typeface="+mn-ea"/>
              <a:cs typeface="+mn-cs"/>
            </a:rPr>
            <a:t> tienen sus hojas flotando sobre la superficie del agua, pero sus raíces están fijas en los sedimentos. </a:t>
          </a:r>
          <a:endParaRPr lang="es-PE" sz="1800" kern="1200">
            <a:solidFill>
              <a:schemeClr val="lt1"/>
            </a:solidFill>
            <a:effectLst/>
            <a:latin typeface="+mn-lt"/>
            <a:ea typeface="+mn-ea"/>
            <a:cs typeface="+mn-cs"/>
          </a:endParaRPr>
        </a:p>
        <a:p>
          <a:pPr lvl="0"/>
          <a:r>
            <a:rPr lang="es-ES_tradnl" sz="1800" b="1" kern="1200">
              <a:solidFill>
                <a:schemeClr val="lt1"/>
              </a:solidFill>
              <a:effectLst/>
              <a:latin typeface="+mn-lt"/>
              <a:ea typeface="+mn-ea"/>
              <a:cs typeface="+mn-cs"/>
            </a:rPr>
            <a:t>Sumergidas: </a:t>
          </a:r>
          <a:r>
            <a:rPr lang="es-ES_tradnl" sz="1800" kern="1200">
              <a:solidFill>
                <a:schemeClr val="lt1"/>
              </a:solidFill>
              <a:effectLst/>
              <a:latin typeface="+mn-lt"/>
              <a:ea typeface="+mn-ea"/>
              <a:cs typeface="+mn-cs"/>
            </a:rPr>
            <a:t>se desarrollan debajo de la superficie del agua o completamente sumergidas. Sus órganos reproductores pueden presentarse sumergidos, emerger o quedar por encima de la superficie de agua. </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 </a:t>
          </a:r>
          <a:endParaRPr lang="es-PE" sz="1800" kern="1200">
            <a:solidFill>
              <a:schemeClr val="lt1"/>
            </a:solidFill>
            <a:effectLst/>
            <a:latin typeface="+mn-lt"/>
            <a:ea typeface="+mn-ea"/>
            <a:cs typeface="+mn-cs"/>
          </a:endParaRPr>
        </a:p>
        <a:p>
          <a:r>
            <a:rPr lang="es-ES_tradnl" sz="1800" kern="1200">
              <a:solidFill>
                <a:schemeClr val="lt1"/>
              </a:solidFill>
              <a:effectLst/>
              <a:latin typeface="+mn-lt"/>
              <a:ea typeface="+mn-ea"/>
              <a:cs typeface="+mn-cs"/>
            </a:rPr>
            <a:t>En general, los mecanismos involucrados en la remoción de contaminantes de aguas residuales son de tres tipos: físicos (sedimentación, filtración, adsorción, volatilización), químicos (precipitación, hidrólisis, reacciones de óxido-reducción o fotoquímicas) y biológicos (resultado del metabolismo microbiano, del metabolismo de plantas, de procesos de bioabsorción).</a:t>
          </a:r>
          <a:endParaRPr lang="es-PE" sz="1800" kern="1200">
            <a:solidFill>
              <a:schemeClr val="lt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server\opmi$\Users\wsantacruz\Downloads\Mary\Ficha_Simplificada%20ecosistema%20con%20correcciones%20%20WALTER%20FINAL%2022.12.17%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eamiento Técnico"/>
      <sheetName val="datos"/>
      <sheetName val="FICHA ESTANDAR ECOSISTEMA"/>
      <sheetName val="REFORESTACION"/>
      <sheetName val="REVEGETACIÓN"/>
      <sheetName val="INSTALACIÓN DE TERRAZAS"/>
      <sheetName val="CONTROL DE CÁRCAVAS"/>
      <sheetName val="INSTALACIÓN DE ÁREAS DE EXCLUSI"/>
      <sheetName val="ABONAMIENTO DE PASTOS NATURALES"/>
      <sheetName val="CONSTRUCCIÓN DE ZANJAS DE INFIL"/>
      <sheetName val="CONSTRUCCIÓN DE QOCHAS"/>
      <sheetName val="CONSTRUCCIÓN DE AMUNAS"/>
      <sheetName val="CONSTRUCCIÓN CANALES DE MAMANTE"/>
      <sheetName val="OYM"/>
      <sheetName val="DESAGREGADO COSTO"/>
      <sheetName val="FLUJO DE COSTOS"/>
      <sheetName val="TIPOS DE ECOSISTEMAS "/>
      <sheetName val="VAC"/>
      <sheetName val="O&amp;m"/>
      <sheetName val="ESCALA"/>
      <sheetName val="ESPECIFICACION TECNICA"/>
      <sheetName val="ANEXOS"/>
      <sheetName val="Hoja1"/>
    </sheetNames>
    <sheetDataSet>
      <sheetData sheetId="0" refreshError="1"/>
      <sheetData sheetId="1">
        <row r="78">
          <cell r="B78" t="str">
            <v>DISMINUCIÓN DEL SERVICIO ECOSISTÉMICO DE PROVISIÓN DE ALIMENTO</v>
          </cell>
        </row>
        <row r="79">
          <cell r="B79" t="str">
            <v>DISMINUCIÓN DEL SERVICIO ECOSISTÉMICO DE PROVISIÓN DE FIBRA</v>
          </cell>
        </row>
        <row r="80">
          <cell r="B80" t="str">
            <v>DISMINUCIÓN DEL SERVICIO ECOSISTÉMICO DE PROVISIÓN DE RECURSOS GENÉTICOS</v>
          </cell>
        </row>
        <row r="81">
          <cell r="B81" t="str">
            <v>DISMINUCIÓN DEL SERVICIO ECOSISTÉMICO DE PROVISIÓN DE COMBUSTIBLES</v>
          </cell>
        </row>
        <row r="82">
          <cell r="B82" t="str">
            <v>DISMINUCIÓN DEL SERVICIO ECOSISTÉMICO DE PROVISIÓN DE PRODUCTOS BIOQUÍMICOS</v>
          </cell>
        </row>
        <row r="83">
          <cell r="B83" t="str">
            <v>DISMINUCIÓN DEL SERVICIO ECOSISTÉMICO DE PROVISIÓN DE MEDICINAS NATURALES</v>
          </cell>
        </row>
        <row r="84">
          <cell r="B84" t="str">
            <v>DISMINUCIÓN DEL SERVICIO ECOSISTÉMICO DE PROVISIÓN DE PRODUCTOS FARMACÉUTICOS</v>
          </cell>
        </row>
        <row r="85">
          <cell r="B85" t="str">
            <v>DISMINUCIÓN DEL SERVICIO ECOSISTÉMICO DE REGULACIÓN DE LA CALIDAD DE AIRE</v>
          </cell>
        </row>
        <row r="86">
          <cell r="B86" t="str">
            <v>DISMINUCIÓN DEL SERVICIO ECOSISTÉMICO DE REGULACIÓN DEL CLIMA</v>
          </cell>
        </row>
        <row r="87">
          <cell r="B87" t="str">
            <v>DISMINUCIÓN DEL SERVICIO ECOSISTÉMICO DE REGULACIÓN HÍDRICA</v>
          </cell>
        </row>
        <row r="88">
          <cell r="B88" t="str">
            <v>DISMINUCIÓN DEL SERVICIO ECOSISTÉMICO DE CONTROL DE LA EROSIÓN</v>
          </cell>
        </row>
        <row r="89">
          <cell r="B89" t="str">
            <v>DISMINUCIÓN DEL SERVICIO ECOSISTÉMICO DE PURIFICACIÓN DEL AGUA Y TRATAMIENTO DE AGUAS DE DESECHO</v>
          </cell>
        </row>
        <row r="90">
          <cell r="B90" t="str">
            <v>DISMINUCIÓN DEL SERVICIO ECOSISTÉMICO DE REGULACIÓN DE ENFERMEDADES. REGULACIÓN DE PESTES</v>
          </cell>
        </row>
        <row r="91">
          <cell r="B91" t="str">
            <v>DISMINUCIÓN DEL SERVICIO ECOSISTÉMICO DE POLINIZACIÓN</v>
          </cell>
        </row>
        <row r="92">
          <cell r="B92" t="str">
            <v>DISMINUCIÓN DEL SERVICIO ECOSISTÉMICO DE REGULACIÓN DE RIESGOS NATURALES</v>
          </cell>
        </row>
        <row r="93">
          <cell r="B93" t="str">
            <v>DISMINUCIÓN DEL SERVICIO ECOSISTÉMICO DE SECUESTRO DE CARBONO</v>
          </cell>
        </row>
        <row r="94">
          <cell r="B94" t="str">
            <v>DISMINUCION DEL SERVICIO ECOSISTEMICO DE VALORES CULTURALES Y RELIGIOSOS</v>
          </cell>
        </row>
        <row r="95">
          <cell r="B95" t="str">
            <v>DISMINUCIÓN DEL SERVICIO ECOSISTÉMICO DE VALORES ESTÉTICOS</v>
          </cell>
        </row>
        <row r="96">
          <cell r="B96" t="str">
            <v>DISMINUCIÓN DEL SERVICIO ECOSISTÉMICO DE BELLEZA PAISAJÍSTICA</v>
          </cell>
        </row>
        <row r="97">
          <cell r="B97" t="str">
            <v>DISMINUCIÓN DEL SERVICIO ECOSISTÉMICO DE RECREACIÓN Y ECOTURISMO</v>
          </cell>
        </row>
        <row r="98">
          <cell r="B98" t="str">
            <v>DISMINUCIÓN DEL SERVICIO ECOSISTÉMICO DE SENTIDO DE IDENTIDAD Y PERTENENCIA A UN LUGAR</v>
          </cell>
        </row>
        <row r="99">
          <cell r="B99" t="str">
            <v>DISMINUCIÓN DEL SERVICIO ECOSISTÉMICO DE SOPORTE DE CICLO DE NUTRIENTES</v>
          </cell>
        </row>
        <row r="100">
          <cell r="B100" t="str">
            <v>DISMINUCIÓN DEL SERVICIO ECOSISTÉMICO DE SOPORTE DE FORMACIÓN DE SUELOS</v>
          </cell>
        </row>
        <row r="101">
          <cell r="B101" t="str">
            <v>DISMINUCIÓN DEL SERVICIO ECOSISTÉMICO DE SOPORTE DE PRODUCCIÓN PRIMARIA</v>
          </cell>
        </row>
        <row r="102">
          <cell r="B102" t="str">
            <v>DISMINUCIÓN DEL SERVICIO ECOSISTÉMICO DE MANTENIMIENTO DE LA BIODIVERSIDAD (ESPECIES GENES Y ECOSISTEMAS)</v>
          </cell>
        </row>
        <row r="143">
          <cell r="B143" t="str">
            <v>FOTO SATELITAL</v>
          </cell>
        </row>
        <row r="144">
          <cell r="B144" t="str">
            <v>INFORME DE MONITOREO EN CAMPO</v>
          </cell>
        </row>
        <row r="145">
          <cell r="B145" t="str">
            <v>ACTA DE TALLERES CON ACTORES CLAVES</v>
          </cell>
        </row>
        <row r="146">
          <cell r="B146" t="str">
            <v>DOCUMENTOS DE GESTIÓN</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B5" t="str">
            <v>PLANO TOPOGRÁFICO O PLANO DE LA UBICACIÓN DEL PROYECTO O PLANO DE LA UBICACIÓN DEL PROYECTO</v>
          </cell>
        </row>
        <row r="6">
          <cell r="B6" t="str">
            <v>DOCUMENTO DE SUSTENTE LA RELEVANCIA ECONÓMICA, SOCIAL O CULTURAL DEL ECOSISTEMA</v>
          </cell>
        </row>
        <row r="7">
          <cell r="B7" t="str">
            <v xml:space="preserve">ENSAYOS DE LABORATORIO DEL ANÁLISIS DE AGUA, CON INFORME DE RESULTADOS </v>
          </cell>
        </row>
        <row r="8">
          <cell r="B8" t="str">
            <v xml:space="preserve">BALANCE HÍDRICO </v>
          </cell>
        </row>
        <row r="9">
          <cell r="B9" t="str">
            <v>ANÁLISIS DE PH DEL SUELO.</v>
          </cell>
        </row>
        <row r="10">
          <cell r="B10" t="str">
            <v xml:space="preserve">REPORTES DE PARÁMETROS METEOROLÓGICOS. </v>
          </cell>
        </row>
        <row r="11">
          <cell r="B11" t="str">
            <v>LISTADO DE ESPECIES E INFORME DE ESPECIALISTA TEMÁTICO.</v>
          </cell>
        </row>
        <row r="12">
          <cell r="B12" t="str">
            <v>INFORME DE ESPECIALISTA TEMÁTICO SOBRE PRESENCIA DE ESPECIES EXÓTICAS</v>
          </cell>
        </row>
        <row r="13">
          <cell r="B13" t="str">
            <v>REPORTE DE ESPECIALISTA TEMÁTICO SOBRE ALTERACIÓN DE HÁBITAT</v>
          </cell>
        </row>
        <row r="14">
          <cell r="B14" t="str">
            <v>EVIDENCIAS DE EXISTENCIA DE PRÁCTICAS DE APROVECHAMIENTO SOSTENIBLE (FOTOS, ENTREVISTAS, ESTADÍSTICAS ETC.)</v>
          </cell>
        </row>
        <row r="15">
          <cell r="B15" t="str">
            <v>ENTREVISTAS A PROFUNDIDAD A LOS GESTORES SOBRE CAPACIDADES DE GESTIÓN INTEGRADA DE LOS ECOSISTEMAS</v>
          </cell>
        </row>
        <row r="16">
          <cell r="B16" t="str">
            <v>EVIDENCIA DE DESARROLLO DE TALLERES, CAMPAÑAS, PASANTÍAS, EXTENSIONISMO EN LOS ÚLTIMOS DOS AÑOS (DOCUMENTAR CON ENTREVISTAS, FOTOS U OTROS DOCUMENTOS)</v>
          </cell>
        </row>
        <row r="17">
          <cell r="B17" t="str">
            <v>DOCUMENTOS DE ESTUDIOS PRESENTADOS</v>
          </cell>
        </row>
        <row r="18">
          <cell r="B18" t="str">
            <v>REPORTE DEL SISTEMA DE MONITOREO AMBIENTAL PRESENTADO</v>
          </cell>
        </row>
        <row r="19">
          <cell r="B19" t="str">
            <v>INSTRUMENTOS DE GESTIÓN PRESENTADOS E INFORME DE ESTADO ACTUAL DE LA ORGANIZACIÓN COMUNAL</v>
          </cell>
        </row>
        <row r="20">
          <cell r="B20" t="str">
            <v>ACTA DE SESIÓN EN USO DE TERRENOS (DE SER PERTINENTE)</v>
          </cell>
        </row>
      </sheetData>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J260"/>
  <sheetViews>
    <sheetView zoomScale="25" zoomScaleNormal="25" workbookViewId="0"/>
  </sheetViews>
  <sheetFormatPr baseColWidth="10" defaultColWidth="11.42578125" defaultRowHeight="25.5" x14ac:dyDescent="0.2"/>
  <cols>
    <col min="1" max="1" width="11.42578125" style="71"/>
    <col min="2" max="2" width="73.42578125" style="71" customWidth="1"/>
    <col min="3" max="3" width="81.7109375" style="71" customWidth="1"/>
    <col min="4" max="4" width="42.28515625" style="71" customWidth="1"/>
    <col min="5" max="5" width="74" style="71" customWidth="1"/>
    <col min="6" max="6" width="50.7109375" style="71" customWidth="1"/>
    <col min="7" max="7" width="57.85546875" style="71" customWidth="1"/>
    <col min="8" max="8" width="56.42578125" style="71" customWidth="1"/>
    <col min="9" max="9" width="61.28515625" style="71" customWidth="1"/>
    <col min="10" max="10" width="48" style="71" customWidth="1"/>
    <col min="11" max="11" width="39.140625" style="71" customWidth="1"/>
    <col min="12" max="12" width="38.7109375" style="71" customWidth="1"/>
    <col min="13" max="13" width="34" style="71" customWidth="1"/>
    <col min="14" max="24" width="37.7109375" style="71" customWidth="1"/>
    <col min="25" max="30" width="37.42578125" style="71" customWidth="1"/>
    <col min="31" max="35" width="36.140625" style="71" customWidth="1"/>
    <col min="36" max="36" width="30.42578125" style="71" customWidth="1"/>
    <col min="37" max="16384" width="11.42578125" style="71"/>
  </cols>
  <sheetData>
    <row r="1" spans="2:12" x14ac:dyDescent="0.2">
      <c r="B1" s="70"/>
      <c r="C1" s="70"/>
      <c r="D1" s="70"/>
    </row>
    <row r="2" spans="2:12" ht="26.25" x14ac:dyDescent="0.2">
      <c r="B2" s="72" t="s">
        <v>14</v>
      </c>
      <c r="C2" s="70"/>
      <c r="D2" s="70"/>
    </row>
    <row r="3" spans="2:12" ht="26.25" x14ac:dyDescent="0.2">
      <c r="B3" s="73" t="s">
        <v>28</v>
      </c>
      <c r="C3" s="70"/>
      <c r="D3" s="70"/>
    </row>
    <row r="4" spans="2:12" x14ac:dyDescent="0.2">
      <c r="B4" s="70" t="s">
        <v>29</v>
      </c>
      <c r="C4" s="70"/>
      <c r="D4" s="70"/>
    </row>
    <row r="5" spans="2:12" ht="26.25" x14ac:dyDescent="0.2">
      <c r="B5" s="73" t="s">
        <v>36</v>
      </c>
      <c r="C5" s="70"/>
      <c r="D5" s="70"/>
    </row>
    <row r="6" spans="2:12" x14ac:dyDescent="0.2">
      <c r="B6" s="70" t="s">
        <v>33</v>
      </c>
      <c r="C6" s="70"/>
      <c r="D6" s="70"/>
    </row>
    <row r="7" spans="2:12" x14ac:dyDescent="0.2">
      <c r="B7" s="74" t="s">
        <v>576</v>
      </c>
      <c r="C7" s="70"/>
      <c r="D7" s="70"/>
    </row>
    <row r="8" spans="2:12" x14ac:dyDescent="0.2">
      <c r="B8" s="74" t="s">
        <v>414</v>
      </c>
      <c r="C8" s="70"/>
      <c r="D8" s="70"/>
    </row>
    <row r="9" spans="2:12" x14ac:dyDescent="0.2">
      <c r="B9" s="74" t="s">
        <v>413</v>
      </c>
      <c r="C9" s="70"/>
      <c r="D9" s="70"/>
    </row>
    <row r="10" spans="2:12" x14ac:dyDescent="0.2">
      <c r="B10" s="74" t="s">
        <v>415</v>
      </c>
      <c r="C10" s="70"/>
      <c r="D10" s="70"/>
      <c r="E10" s="70"/>
      <c r="F10" s="70"/>
      <c r="G10" s="70"/>
      <c r="H10" s="70"/>
      <c r="I10" s="70"/>
      <c r="J10" s="70"/>
      <c r="K10" s="70"/>
      <c r="L10" s="70"/>
    </row>
    <row r="11" spans="2:12" x14ac:dyDescent="0.2">
      <c r="B11" s="74" t="s">
        <v>416</v>
      </c>
      <c r="C11" s="70"/>
      <c r="D11" s="70"/>
      <c r="E11" s="70" t="s">
        <v>431</v>
      </c>
      <c r="F11" s="70"/>
      <c r="G11" s="70" t="s">
        <v>434</v>
      </c>
      <c r="H11" s="70" t="s">
        <v>671</v>
      </c>
      <c r="I11" s="70" t="s">
        <v>447</v>
      </c>
      <c r="J11" s="70"/>
      <c r="K11" s="70" t="s">
        <v>451</v>
      </c>
      <c r="L11" s="70" t="s">
        <v>454</v>
      </c>
    </row>
    <row r="12" spans="2:12" x14ac:dyDescent="0.2">
      <c r="B12" s="74" t="s">
        <v>417</v>
      </c>
      <c r="C12" s="70"/>
      <c r="D12" s="70"/>
      <c r="E12" s="70" t="s">
        <v>432</v>
      </c>
      <c r="F12" s="70"/>
      <c r="G12" s="70" t="s">
        <v>370</v>
      </c>
      <c r="H12" s="70" t="s">
        <v>440</v>
      </c>
      <c r="I12" s="70" t="s">
        <v>448</v>
      </c>
      <c r="J12" s="70"/>
      <c r="K12" s="70" t="s">
        <v>452</v>
      </c>
      <c r="L12" s="70" t="s">
        <v>457</v>
      </c>
    </row>
    <row r="13" spans="2:12" x14ac:dyDescent="0.2">
      <c r="B13" s="74" t="s">
        <v>418</v>
      </c>
      <c r="C13" s="70"/>
      <c r="D13" s="70"/>
      <c r="E13" s="70" t="s">
        <v>670</v>
      </c>
      <c r="F13" s="70"/>
      <c r="G13" s="70" t="s">
        <v>238</v>
      </c>
      <c r="H13" s="70" t="s">
        <v>435</v>
      </c>
      <c r="I13" s="70" t="s">
        <v>446</v>
      </c>
      <c r="J13" s="70"/>
      <c r="K13" s="70" t="s">
        <v>450</v>
      </c>
      <c r="L13" s="70" t="s">
        <v>455</v>
      </c>
    </row>
    <row r="14" spans="2:12" x14ac:dyDescent="0.2">
      <c r="B14" s="74" t="s">
        <v>419</v>
      </c>
      <c r="C14" s="70"/>
      <c r="D14" s="70"/>
      <c r="E14" s="70" t="s">
        <v>433</v>
      </c>
      <c r="F14" s="70"/>
      <c r="G14" s="70"/>
      <c r="H14" s="70" t="s">
        <v>441</v>
      </c>
      <c r="I14" s="70" t="s">
        <v>365</v>
      </c>
      <c r="J14" s="70"/>
      <c r="K14" s="70" t="s">
        <v>282</v>
      </c>
      <c r="L14" s="70" t="s">
        <v>456</v>
      </c>
    </row>
    <row r="15" spans="2:12" x14ac:dyDescent="0.2">
      <c r="B15" s="74" t="s">
        <v>420</v>
      </c>
      <c r="C15" s="70"/>
      <c r="D15" s="70"/>
      <c r="E15" s="70" t="s">
        <v>439</v>
      </c>
      <c r="F15" s="70"/>
      <c r="G15" s="70"/>
      <c r="H15" s="70" t="s">
        <v>437</v>
      </c>
      <c r="I15" s="70" t="s">
        <v>401</v>
      </c>
      <c r="J15" s="70"/>
      <c r="K15" s="70"/>
      <c r="L15" s="70"/>
    </row>
    <row r="16" spans="2:12" x14ac:dyDescent="0.2">
      <c r="B16" s="74" t="s">
        <v>421</v>
      </c>
      <c r="C16" s="70"/>
      <c r="D16" s="70"/>
      <c r="E16" s="70" t="s">
        <v>438</v>
      </c>
      <c r="F16" s="70"/>
      <c r="G16" s="70"/>
      <c r="H16" s="70" t="s">
        <v>436</v>
      </c>
      <c r="J16" s="70"/>
      <c r="K16" s="70"/>
      <c r="L16" s="70"/>
    </row>
    <row r="17" spans="2:12" x14ac:dyDescent="0.2">
      <c r="B17" s="75" t="s">
        <v>422</v>
      </c>
      <c r="C17" s="70"/>
      <c r="D17" s="70"/>
      <c r="E17" s="70"/>
      <c r="F17" s="70"/>
      <c r="G17" s="70"/>
      <c r="H17" s="70" t="s">
        <v>442</v>
      </c>
      <c r="I17" s="70"/>
      <c r="J17" s="70"/>
      <c r="K17" s="70"/>
      <c r="L17" s="70"/>
    </row>
    <row r="18" spans="2:12" ht="26.25" x14ac:dyDescent="0.2">
      <c r="B18" s="72" t="s">
        <v>13</v>
      </c>
      <c r="E18" s="70"/>
      <c r="F18" s="70"/>
      <c r="G18" s="70"/>
      <c r="I18" s="70"/>
      <c r="J18" s="70"/>
      <c r="K18" s="70"/>
      <c r="L18" s="70"/>
    </row>
    <row r="19" spans="2:12" ht="26.25" x14ac:dyDescent="0.2">
      <c r="B19" s="506" t="s">
        <v>30</v>
      </c>
      <c r="C19" s="506"/>
      <c r="D19" s="76"/>
      <c r="E19" s="70"/>
      <c r="F19" s="70"/>
      <c r="G19" s="70"/>
      <c r="H19" s="70"/>
      <c r="I19" s="70"/>
      <c r="J19" s="70"/>
      <c r="K19" s="70"/>
      <c r="L19" s="70"/>
    </row>
    <row r="20" spans="2:12" x14ac:dyDescent="0.2">
      <c r="B20" s="507" t="s">
        <v>31</v>
      </c>
      <c r="C20" s="507"/>
      <c r="D20" s="77"/>
      <c r="E20" s="70"/>
      <c r="F20" s="70"/>
      <c r="G20" s="70"/>
      <c r="H20" s="70"/>
      <c r="I20" s="70"/>
      <c r="J20" s="70"/>
      <c r="K20" s="70"/>
    </row>
    <row r="21" spans="2:12" ht="26.25" x14ac:dyDescent="0.2">
      <c r="B21" s="506" t="s">
        <v>999</v>
      </c>
      <c r="C21" s="506"/>
      <c r="D21" s="76"/>
      <c r="E21" s="70"/>
      <c r="F21" s="70"/>
      <c r="G21" s="70"/>
      <c r="H21" s="70"/>
      <c r="I21" s="70"/>
      <c r="J21" s="70"/>
      <c r="K21" s="70"/>
    </row>
    <row r="22" spans="2:12" x14ac:dyDescent="0.2">
      <c r="B22" s="508" t="s">
        <v>503</v>
      </c>
      <c r="C22" s="508"/>
      <c r="D22" s="78"/>
      <c r="E22" s="70"/>
      <c r="F22" s="70"/>
      <c r="G22" s="70"/>
      <c r="H22" s="70"/>
      <c r="I22" s="70"/>
      <c r="J22" s="70"/>
      <c r="K22" s="70"/>
    </row>
    <row r="23" spans="2:12" ht="26.25" x14ac:dyDescent="0.2">
      <c r="B23" s="506" t="s">
        <v>1000</v>
      </c>
      <c r="C23" s="506"/>
      <c r="D23" s="76"/>
      <c r="E23" s="70"/>
      <c r="F23" s="70"/>
      <c r="G23" s="70"/>
      <c r="H23" s="70"/>
      <c r="I23" s="70"/>
      <c r="J23" s="70"/>
      <c r="K23" s="70"/>
    </row>
    <row r="24" spans="2:12" x14ac:dyDescent="0.2">
      <c r="B24" s="508" t="s">
        <v>32</v>
      </c>
      <c r="C24" s="508"/>
      <c r="D24" s="78"/>
      <c r="E24" s="70"/>
      <c r="F24" s="70"/>
      <c r="G24" s="70"/>
      <c r="H24" s="70"/>
      <c r="I24" s="70"/>
      <c r="J24" s="70"/>
      <c r="K24" s="70"/>
    </row>
    <row r="25" spans="2:12" ht="26.25" x14ac:dyDescent="0.2">
      <c r="B25" s="506" t="s">
        <v>1001</v>
      </c>
      <c r="C25" s="506"/>
      <c r="D25" s="76"/>
      <c r="E25" s="70"/>
      <c r="F25" s="70"/>
      <c r="G25" s="70"/>
      <c r="H25" s="70"/>
      <c r="I25" s="70"/>
      <c r="J25" s="70"/>
      <c r="K25" s="70"/>
    </row>
    <row r="26" spans="2:12" x14ac:dyDescent="0.2">
      <c r="B26" s="508" t="s">
        <v>34</v>
      </c>
      <c r="C26" s="508"/>
      <c r="D26" s="78"/>
      <c r="E26" s="70"/>
      <c r="F26" s="70"/>
      <c r="G26" s="70"/>
      <c r="H26" s="70"/>
      <c r="I26" s="70"/>
      <c r="J26" s="70"/>
      <c r="K26" s="70"/>
    </row>
    <row r="27" spans="2:12" ht="26.25" x14ac:dyDescent="0.2">
      <c r="B27" s="509" t="s">
        <v>35</v>
      </c>
      <c r="C27" s="509"/>
      <c r="D27" s="79"/>
    </row>
    <row r="28" spans="2:12" x14ac:dyDescent="0.2">
      <c r="B28" s="80" t="s">
        <v>565</v>
      </c>
      <c r="C28" s="80"/>
      <c r="D28" s="80"/>
      <c r="G28" s="71" t="s">
        <v>1066</v>
      </c>
    </row>
    <row r="29" spans="2:12" ht="51" x14ac:dyDescent="0.2">
      <c r="B29" s="81" t="s">
        <v>566</v>
      </c>
      <c r="C29" s="80"/>
      <c r="D29" s="80"/>
      <c r="G29" s="235"/>
      <c r="H29" s="235">
        <v>1</v>
      </c>
    </row>
    <row r="30" spans="2:12" x14ac:dyDescent="0.2">
      <c r="B30" s="82" t="s">
        <v>567</v>
      </c>
      <c r="C30" s="80"/>
      <c r="D30" s="80"/>
      <c r="G30" s="235" t="s">
        <v>360</v>
      </c>
    </row>
    <row r="31" spans="2:12" x14ac:dyDescent="0.2">
      <c r="B31" s="80" t="s">
        <v>568</v>
      </c>
      <c r="C31" s="80"/>
      <c r="D31" s="80"/>
      <c r="G31" s="235" t="s">
        <v>359</v>
      </c>
    </row>
    <row r="32" spans="2:12" ht="26.25" x14ac:dyDescent="0.2">
      <c r="B32" s="71" t="s">
        <v>569</v>
      </c>
      <c r="E32" s="83"/>
      <c r="F32" s="83"/>
      <c r="G32" s="83"/>
      <c r="H32" s="83"/>
      <c r="I32" s="83"/>
    </row>
    <row r="33" spans="2:9" ht="26.25" x14ac:dyDescent="0.2">
      <c r="B33" s="80" t="s">
        <v>570</v>
      </c>
      <c r="E33" s="83"/>
      <c r="F33" s="83"/>
      <c r="G33" s="235"/>
      <c r="H33" s="235">
        <v>1</v>
      </c>
      <c r="I33" s="83"/>
    </row>
    <row r="34" spans="2:9" ht="26.25" x14ac:dyDescent="0.2">
      <c r="B34" s="80" t="s">
        <v>571</v>
      </c>
      <c r="E34" s="83"/>
      <c r="F34" s="83"/>
      <c r="G34" s="235" t="s">
        <v>360</v>
      </c>
      <c r="I34" s="83"/>
    </row>
    <row r="35" spans="2:9" ht="26.25" x14ac:dyDescent="0.2">
      <c r="E35" s="83"/>
      <c r="F35" s="83"/>
      <c r="G35" s="235" t="s">
        <v>359</v>
      </c>
      <c r="I35" s="83"/>
    </row>
    <row r="36" spans="2:9" x14ac:dyDescent="0.2">
      <c r="C36" s="80"/>
      <c r="D36" s="80"/>
    </row>
    <row r="37" spans="2:9" ht="26.25" x14ac:dyDescent="0.2">
      <c r="B37" s="510" t="s">
        <v>38</v>
      </c>
      <c r="C37" s="510"/>
      <c r="D37" s="84"/>
      <c r="G37" s="71" t="s">
        <v>1064</v>
      </c>
    </row>
    <row r="38" spans="2:9" x14ac:dyDescent="0.2">
      <c r="B38" s="85"/>
      <c r="G38" s="233">
        <v>1</v>
      </c>
      <c r="H38" s="233">
        <v>1</v>
      </c>
    </row>
    <row r="39" spans="2:9" ht="26.25" x14ac:dyDescent="0.2">
      <c r="B39" s="505" t="s">
        <v>39</v>
      </c>
      <c r="C39" s="505"/>
      <c r="D39" s="86"/>
      <c r="G39" s="234"/>
      <c r="H39" s="234"/>
    </row>
    <row r="40" spans="2:9" x14ac:dyDescent="0.2">
      <c r="B40" s="87"/>
      <c r="G40" s="234" t="s">
        <v>360</v>
      </c>
      <c r="H40" s="234" t="s">
        <v>360</v>
      </c>
    </row>
    <row r="41" spans="2:9" x14ac:dyDescent="0.2">
      <c r="B41" s="71" t="s">
        <v>673</v>
      </c>
      <c r="G41" s="234" t="s">
        <v>359</v>
      </c>
      <c r="H41" s="234" t="s">
        <v>359</v>
      </c>
    </row>
    <row r="43" spans="2:9" x14ac:dyDescent="0.2">
      <c r="B43" s="71" t="s">
        <v>674</v>
      </c>
      <c r="G43" s="71" t="s">
        <v>1067</v>
      </c>
    </row>
    <row r="44" spans="2:9" x14ac:dyDescent="0.2">
      <c r="G44" s="235" t="b">
        <v>0</v>
      </c>
    </row>
    <row r="45" spans="2:9" x14ac:dyDescent="0.2">
      <c r="B45" s="71" t="s">
        <v>675</v>
      </c>
      <c r="G45" s="235" t="b">
        <v>0</v>
      </c>
    </row>
    <row r="46" spans="2:9" x14ac:dyDescent="0.2">
      <c r="G46" s="235" t="b">
        <v>0</v>
      </c>
    </row>
    <row r="47" spans="2:9" x14ac:dyDescent="0.2">
      <c r="B47" s="87"/>
      <c r="G47" s="235" t="b">
        <v>0</v>
      </c>
    </row>
    <row r="48" spans="2:9" ht="26.25" x14ac:dyDescent="0.2">
      <c r="B48" s="88" t="s">
        <v>676</v>
      </c>
      <c r="C48" s="88"/>
      <c r="D48" s="86"/>
      <c r="G48" s="235" t="b">
        <v>0</v>
      </c>
    </row>
    <row r="49" spans="2:7" ht="26.25" thickBot="1" x14ac:dyDescent="0.25">
      <c r="B49" s="87"/>
      <c r="E49" s="71" t="s">
        <v>1070</v>
      </c>
      <c r="G49" s="235" t="b">
        <v>0</v>
      </c>
    </row>
    <row r="50" spans="2:7" ht="73.5" customHeight="1" x14ac:dyDescent="0.2">
      <c r="B50" s="89" t="s">
        <v>677</v>
      </c>
      <c r="D50" s="87"/>
      <c r="E50" s="14" t="str">
        <f>IF('FICHA ESTANDAR ECOSISTEMA'!B138="","","CAUSA_DIRECTA_1")</f>
        <v/>
      </c>
      <c r="G50" s="235" t="b">
        <v>0</v>
      </c>
    </row>
    <row r="51" spans="2:7" ht="73.5" customHeight="1" thickBot="1" x14ac:dyDescent="0.25">
      <c r="B51" s="90"/>
      <c r="D51" s="87"/>
      <c r="E51" s="14" t="str">
        <f>IF('FICHA ESTANDAR ECOSISTEMA'!B139="","","CAUSA_DIRECTA_2.1")</f>
        <v/>
      </c>
      <c r="G51" s="235" t="b">
        <v>0</v>
      </c>
    </row>
    <row r="52" spans="2:7" ht="57.75" customHeight="1" x14ac:dyDescent="0.2">
      <c r="B52" s="89" t="s">
        <v>922</v>
      </c>
      <c r="D52" s="91"/>
      <c r="E52" s="14" t="str">
        <f>IF('FICHA ESTANDAR ECOSISTEMA'!B139="","","CAUSA_DIRECTA_2.2")</f>
        <v/>
      </c>
      <c r="G52" s="235" t="b">
        <v>0</v>
      </c>
    </row>
    <row r="53" spans="2:7" ht="57.75" customHeight="1" x14ac:dyDescent="0.2">
      <c r="B53" s="90"/>
      <c r="D53" s="91"/>
      <c r="E53" s="14" t="str">
        <f>IF('FICHA ESTANDAR ECOSISTEMA'!B139="","","CAUSA_DIRECTA_2.3")</f>
        <v/>
      </c>
      <c r="G53" s="235" t="b">
        <v>0</v>
      </c>
    </row>
    <row r="54" spans="2:7" ht="43.5" customHeight="1" x14ac:dyDescent="0.2">
      <c r="B54" s="90" t="s">
        <v>678</v>
      </c>
      <c r="D54" s="91"/>
      <c r="E54" s="14" t="str">
        <f>IF('FICHA ESTANDAR ECOSISTEMA'!B142="","","CAUSA_DIRECTA_3.1")</f>
        <v/>
      </c>
      <c r="G54" s="235" t="b">
        <v>0</v>
      </c>
    </row>
    <row r="55" spans="2:7" ht="43.5" customHeight="1" x14ac:dyDescent="0.2">
      <c r="B55" s="90"/>
      <c r="D55" s="91"/>
      <c r="E55" s="14" t="str">
        <f>IF('FICHA ESTANDAR ECOSISTEMA'!B142="","","CAUSA_DIRECTA_3.2")</f>
        <v/>
      </c>
      <c r="G55" s="235" t="b">
        <v>0</v>
      </c>
    </row>
    <row r="56" spans="2:7" ht="51" x14ac:dyDescent="0.2">
      <c r="B56" s="90" t="s">
        <v>963</v>
      </c>
      <c r="D56" s="87"/>
      <c r="G56" s="235" t="b">
        <v>0</v>
      </c>
    </row>
    <row r="57" spans="2:7" ht="26.25" thickBot="1" x14ac:dyDescent="0.25">
      <c r="B57" s="92"/>
      <c r="D57" s="87"/>
      <c r="G57" s="235" t="b">
        <v>0</v>
      </c>
    </row>
    <row r="58" spans="2:7" ht="25.5" customHeight="1" x14ac:dyDescent="0.2">
      <c r="B58" s="89" t="s">
        <v>679</v>
      </c>
      <c r="D58" s="87"/>
      <c r="G58" s="235" t="b">
        <v>0</v>
      </c>
    </row>
    <row r="59" spans="2:7" ht="25.5" customHeight="1" x14ac:dyDescent="0.2">
      <c r="B59" s="90"/>
      <c r="D59" s="87"/>
      <c r="G59" s="235" t="b">
        <v>0</v>
      </c>
    </row>
    <row r="60" spans="2:7" ht="48.75" customHeight="1" x14ac:dyDescent="0.2">
      <c r="B60" s="90" t="s">
        <v>680</v>
      </c>
      <c r="D60" s="91"/>
    </row>
    <row r="61" spans="2:7" ht="48.75" customHeight="1" thickBot="1" x14ac:dyDescent="0.25">
      <c r="B61" s="92"/>
      <c r="C61" s="92"/>
      <c r="D61" s="91"/>
    </row>
    <row r="62" spans="2:7" x14ac:dyDescent="0.2">
      <c r="B62" s="91"/>
      <c r="C62" s="87"/>
      <c r="D62" s="87"/>
    </row>
    <row r="63" spans="2:7" ht="26.25" x14ac:dyDescent="0.2">
      <c r="B63" s="505" t="s">
        <v>179</v>
      </c>
      <c r="C63" s="505"/>
      <c r="D63" s="86"/>
    </row>
    <row r="65" spans="2:4" ht="26.25" thickBot="1" x14ac:dyDescent="0.25">
      <c r="B65" s="93"/>
      <c r="C65" s="93"/>
      <c r="D65" s="94"/>
    </row>
    <row r="66" spans="2:4" ht="77.25" thickBot="1" x14ac:dyDescent="0.25">
      <c r="B66" s="93" t="s">
        <v>291</v>
      </c>
    </row>
    <row r="67" spans="2:4" ht="77.25" thickBot="1" x14ac:dyDescent="0.25">
      <c r="B67" s="93" t="s">
        <v>292</v>
      </c>
    </row>
    <row r="68" spans="2:4" ht="77.25" thickBot="1" x14ac:dyDescent="0.25">
      <c r="B68" s="93" t="s">
        <v>293</v>
      </c>
    </row>
    <row r="69" spans="2:4" ht="77.25" thickBot="1" x14ac:dyDescent="0.25">
      <c r="B69" s="93" t="s">
        <v>294</v>
      </c>
    </row>
    <row r="70" spans="2:4" ht="77.25" thickBot="1" x14ac:dyDescent="0.25">
      <c r="B70" s="93" t="s">
        <v>295</v>
      </c>
    </row>
    <row r="71" spans="2:4" ht="77.25" thickBot="1" x14ac:dyDescent="0.25">
      <c r="B71" s="93" t="s">
        <v>296</v>
      </c>
    </row>
    <row r="72" spans="2:4" ht="77.25" thickBot="1" x14ac:dyDescent="0.25">
      <c r="B72" s="93" t="s">
        <v>297</v>
      </c>
    </row>
    <row r="73" spans="2:4" ht="77.25" thickBot="1" x14ac:dyDescent="0.25">
      <c r="B73" s="93" t="s">
        <v>298</v>
      </c>
    </row>
    <row r="74" spans="2:4" ht="77.25" thickBot="1" x14ac:dyDescent="0.25">
      <c r="B74" s="95" t="s">
        <v>299</v>
      </c>
    </row>
    <row r="75" spans="2:4" ht="77.25" thickBot="1" x14ac:dyDescent="0.25">
      <c r="B75" s="93" t="s">
        <v>300</v>
      </c>
    </row>
    <row r="76" spans="2:4" ht="77.25" thickBot="1" x14ac:dyDescent="0.25">
      <c r="B76" s="93" t="s">
        <v>301</v>
      </c>
    </row>
    <row r="77" spans="2:4" ht="102.75" thickBot="1" x14ac:dyDescent="0.25">
      <c r="B77" s="93" t="s">
        <v>302</v>
      </c>
    </row>
    <row r="78" spans="2:4" ht="102.75" thickBot="1" x14ac:dyDescent="0.25">
      <c r="B78" s="93" t="s">
        <v>303</v>
      </c>
    </row>
    <row r="79" spans="2:4" ht="51.75" thickBot="1" x14ac:dyDescent="0.25">
      <c r="B79" s="93" t="s">
        <v>304</v>
      </c>
    </row>
    <row r="80" spans="2:4" ht="77.25" thickBot="1" x14ac:dyDescent="0.25">
      <c r="B80" s="93" t="s">
        <v>305</v>
      </c>
    </row>
    <row r="81" spans="2:4" ht="77.25" thickBot="1" x14ac:dyDescent="0.25">
      <c r="B81" s="93" t="s">
        <v>306</v>
      </c>
    </row>
    <row r="82" spans="2:4" ht="77.25" thickBot="1" x14ac:dyDescent="0.25">
      <c r="B82" s="93" t="s">
        <v>307</v>
      </c>
    </row>
    <row r="83" spans="2:4" ht="77.25" thickBot="1" x14ac:dyDescent="0.25">
      <c r="B83" s="93" t="s">
        <v>308</v>
      </c>
    </row>
    <row r="84" spans="2:4" ht="77.25" thickBot="1" x14ac:dyDescent="0.25">
      <c r="B84" s="93" t="s">
        <v>309</v>
      </c>
    </row>
    <row r="85" spans="2:4" ht="77.25" thickBot="1" x14ac:dyDescent="0.25">
      <c r="B85" s="93" t="s">
        <v>310</v>
      </c>
    </row>
    <row r="86" spans="2:4" ht="102.75" thickBot="1" x14ac:dyDescent="0.25">
      <c r="B86" s="93" t="s">
        <v>311</v>
      </c>
    </row>
    <row r="87" spans="2:4" ht="77.25" thickBot="1" x14ac:dyDescent="0.25">
      <c r="B87" s="93" t="s">
        <v>312</v>
      </c>
    </row>
    <row r="88" spans="2:4" ht="77.25" thickBot="1" x14ac:dyDescent="0.25">
      <c r="B88" s="93" t="s">
        <v>313</v>
      </c>
    </row>
    <row r="89" spans="2:4" ht="77.25" thickBot="1" x14ac:dyDescent="0.25">
      <c r="B89" s="93" t="s">
        <v>314</v>
      </c>
    </row>
    <row r="90" spans="2:4" ht="102.75" thickBot="1" x14ac:dyDescent="0.25">
      <c r="B90" s="93" t="s">
        <v>504</v>
      </c>
    </row>
    <row r="91" spans="2:4" ht="26.25" thickBot="1" x14ac:dyDescent="0.25">
      <c r="B91" s="93"/>
    </row>
    <row r="92" spans="2:4" ht="26.25" x14ac:dyDescent="0.2">
      <c r="B92" s="505" t="s">
        <v>178</v>
      </c>
      <c r="C92" s="505"/>
      <c r="D92" s="86"/>
    </row>
    <row r="93" spans="2:4" x14ac:dyDescent="0.2">
      <c r="B93" s="96"/>
    </row>
    <row r="95" spans="2:4" ht="51.75" thickBot="1" x14ac:dyDescent="0.25">
      <c r="B95" s="93" t="s">
        <v>170</v>
      </c>
    </row>
    <row r="96" spans="2:4" ht="51.75" thickBot="1" x14ac:dyDescent="0.25">
      <c r="B96" s="93" t="s">
        <v>218</v>
      </c>
    </row>
    <row r="97" spans="2:2" ht="51.75" thickBot="1" x14ac:dyDescent="0.25">
      <c r="B97" s="93" t="s">
        <v>219</v>
      </c>
    </row>
    <row r="98" spans="2:2" ht="51.75" thickBot="1" x14ac:dyDescent="0.25">
      <c r="B98" s="93" t="s">
        <v>171</v>
      </c>
    </row>
    <row r="99" spans="2:2" ht="51.75" thickBot="1" x14ac:dyDescent="0.25">
      <c r="B99" s="93" t="s">
        <v>172</v>
      </c>
    </row>
    <row r="100" spans="2:2" ht="77.25" thickBot="1" x14ac:dyDescent="0.25">
      <c r="B100" s="93" t="s">
        <v>505</v>
      </c>
    </row>
    <row r="101" spans="2:2" ht="51.75" thickBot="1" x14ac:dyDescent="0.25">
      <c r="B101" s="93" t="s">
        <v>173</v>
      </c>
    </row>
    <row r="102" spans="2:2" ht="26.25" thickBot="1" x14ac:dyDescent="0.25">
      <c r="B102" s="93" t="s">
        <v>220</v>
      </c>
    </row>
    <row r="103" spans="2:2" ht="26.25" thickBot="1" x14ac:dyDescent="0.25">
      <c r="B103" s="93" t="s">
        <v>221</v>
      </c>
    </row>
    <row r="104" spans="2:2" ht="26.25" thickBot="1" x14ac:dyDescent="0.25">
      <c r="B104" s="93" t="s">
        <v>222</v>
      </c>
    </row>
    <row r="105" spans="2:2" ht="26.25" thickBot="1" x14ac:dyDescent="0.25">
      <c r="B105" s="93" t="s">
        <v>223</v>
      </c>
    </row>
    <row r="106" spans="2:2" ht="26.25" thickBot="1" x14ac:dyDescent="0.25">
      <c r="B106" s="93" t="s">
        <v>224</v>
      </c>
    </row>
    <row r="107" spans="2:2" ht="51.75" thickBot="1" x14ac:dyDescent="0.25">
      <c r="B107" s="93" t="s">
        <v>506</v>
      </c>
    </row>
    <row r="108" spans="2:2" ht="51.75" thickBot="1" x14ac:dyDescent="0.25">
      <c r="B108" s="93" t="s">
        <v>174</v>
      </c>
    </row>
    <row r="109" spans="2:2" x14ac:dyDescent="0.2">
      <c r="B109" s="71" t="s">
        <v>225</v>
      </c>
    </row>
    <row r="110" spans="2:2" ht="26.25" thickBot="1" x14ac:dyDescent="0.25">
      <c r="B110" s="93" t="s">
        <v>175</v>
      </c>
    </row>
    <row r="111" spans="2:2" ht="51.75" thickBot="1" x14ac:dyDescent="0.25">
      <c r="B111" s="93" t="s">
        <v>176</v>
      </c>
    </row>
    <row r="112" spans="2:2" ht="26.25" thickBot="1" x14ac:dyDescent="0.25">
      <c r="B112" s="93" t="s">
        <v>177</v>
      </c>
    </row>
    <row r="114" spans="1:4" ht="26.25" x14ac:dyDescent="0.2">
      <c r="B114" s="505" t="s">
        <v>180</v>
      </c>
      <c r="C114" s="505"/>
      <c r="D114" s="86"/>
    </row>
    <row r="116" spans="1:4" ht="27" thickBot="1" x14ac:dyDescent="0.25">
      <c r="B116" s="97" t="s">
        <v>40</v>
      </c>
      <c r="C116" s="97" t="s">
        <v>250</v>
      </c>
    </row>
    <row r="117" spans="1:4" ht="51.75" thickBot="1" x14ac:dyDescent="0.25">
      <c r="A117" s="71">
        <v>1</v>
      </c>
      <c r="B117" s="98" t="s">
        <v>681</v>
      </c>
      <c r="C117" s="99" t="s">
        <v>739</v>
      </c>
    </row>
    <row r="118" spans="1:4" ht="51.75" thickBot="1" x14ac:dyDescent="0.25">
      <c r="A118" s="71">
        <v>2</v>
      </c>
      <c r="B118" s="100" t="s">
        <v>682</v>
      </c>
      <c r="C118" s="99" t="s">
        <v>742</v>
      </c>
    </row>
    <row r="119" spans="1:4" ht="51.75" thickBot="1" x14ac:dyDescent="0.25">
      <c r="A119" s="71">
        <v>3</v>
      </c>
      <c r="B119" s="93" t="s">
        <v>683</v>
      </c>
      <c r="C119" s="99" t="s">
        <v>743</v>
      </c>
    </row>
    <row r="120" spans="1:4" ht="51.75" thickBot="1" x14ac:dyDescent="0.25">
      <c r="A120" s="71">
        <v>4</v>
      </c>
      <c r="B120" s="93" t="s">
        <v>684</v>
      </c>
      <c r="C120" s="99" t="s">
        <v>744</v>
      </c>
    </row>
    <row r="121" spans="1:4" ht="77.25" thickBot="1" x14ac:dyDescent="0.25">
      <c r="A121" s="71">
        <v>5</v>
      </c>
      <c r="B121" s="93" t="s">
        <v>685</v>
      </c>
      <c r="C121" s="99" t="s">
        <v>740</v>
      </c>
    </row>
    <row r="122" spans="1:4" ht="102.75" thickBot="1" x14ac:dyDescent="0.25">
      <c r="A122" s="71">
        <v>6</v>
      </c>
      <c r="B122" s="93" t="s">
        <v>686</v>
      </c>
      <c r="C122" s="99" t="s">
        <v>741</v>
      </c>
    </row>
    <row r="124" spans="1:4" ht="26.25" x14ac:dyDescent="0.2">
      <c r="B124" s="97" t="s">
        <v>315</v>
      </c>
    </row>
    <row r="125" spans="1:4" x14ac:dyDescent="0.2">
      <c r="B125" s="94" t="s">
        <v>316</v>
      </c>
    </row>
    <row r="126" spans="1:4" ht="51" x14ac:dyDescent="0.2">
      <c r="B126" s="94" t="s">
        <v>317</v>
      </c>
    </row>
    <row r="127" spans="1:4" ht="51" x14ac:dyDescent="0.2">
      <c r="B127" s="94" t="s">
        <v>318</v>
      </c>
    </row>
    <row r="128" spans="1:4" x14ac:dyDescent="0.2">
      <c r="B128" s="94" t="s">
        <v>319</v>
      </c>
    </row>
    <row r="131" spans="1:9" ht="26.25" x14ac:dyDescent="0.2">
      <c r="B131" s="505" t="s">
        <v>530</v>
      </c>
      <c r="C131" s="505"/>
      <c r="D131" s="86"/>
    </row>
    <row r="134" spans="1:9" ht="26.25" thickBot="1" x14ac:dyDescent="0.25"/>
    <row r="135" spans="1:9" ht="27" thickBot="1" x14ac:dyDescent="0.25">
      <c r="B135" s="101" t="s">
        <v>248</v>
      </c>
      <c r="C135" s="101" t="s">
        <v>383</v>
      </c>
      <c r="D135" s="102" t="s">
        <v>555</v>
      </c>
      <c r="I135" s="103" t="s">
        <v>227</v>
      </c>
    </row>
    <row r="136" spans="1:9" ht="53.25" thickBot="1" x14ac:dyDescent="0.25">
      <c r="A136" s="71">
        <v>1</v>
      </c>
      <c r="B136" s="104" t="str">
        <f>B117</f>
        <v>RECUPERACIÓN DE LA COBERTURA VEGETAL</v>
      </c>
      <c r="C136" s="105" t="s">
        <v>687</v>
      </c>
      <c r="D136" s="106" t="s">
        <v>325</v>
      </c>
      <c r="F136" s="107" t="s">
        <v>852</v>
      </c>
      <c r="I136" s="71" t="s">
        <v>325</v>
      </c>
    </row>
    <row r="137" spans="1:9" ht="51.75" thickBot="1" x14ac:dyDescent="0.25">
      <c r="C137" s="108" t="s">
        <v>688</v>
      </c>
      <c r="D137" s="106" t="s">
        <v>325</v>
      </c>
      <c r="F137" s="107" t="s">
        <v>850</v>
      </c>
      <c r="I137" s="71" t="s">
        <v>320</v>
      </c>
    </row>
    <row r="138" spans="1:9" ht="51.75" thickBot="1" x14ac:dyDescent="0.25">
      <c r="C138" s="106" t="s">
        <v>689</v>
      </c>
      <c r="D138" s="106" t="s">
        <v>325</v>
      </c>
      <c r="F138" s="107" t="s">
        <v>851</v>
      </c>
    </row>
    <row r="139" spans="1:9" ht="53.25" thickBot="1" x14ac:dyDescent="0.25">
      <c r="A139" s="71">
        <v>2</v>
      </c>
      <c r="B139" s="109" t="str">
        <f>B118</f>
        <v>RECUPERACIÓN DE LA CANTIDAD Y CALIDAD DEL AGUA</v>
      </c>
      <c r="C139" s="110" t="s">
        <v>690</v>
      </c>
      <c r="D139" s="111" t="s">
        <v>325</v>
      </c>
      <c r="F139" s="107" t="s">
        <v>853</v>
      </c>
    </row>
    <row r="140" spans="1:9" ht="51.75" thickBot="1" x14ac:dyDescent="0.25">
      <c r="C140" s="112" t="s">
        <v>691</v>
      </c>
      <c r="D140" s="111" t="s">
        <v>325</v>
      </c>
      <c r="F140" s="107" t="s">
        <v>854</v>
      </c>
    </row>
    <row r="141" spans="1:9" ht="51" x14ac:dyDescent="0.2">
      <c r="C141" s="113" t="s">
        <v>693</v>
      </c>
      <c r="D141" s="111" t="s">
        <v>325</v>
      </c>
      <c r="F141" s="107" t="s">
        <v>855</v>
      </c>
    </row>
    <row r="142" spans="1:9" ht="51" x14ac:dyDescent="0.2">
      <c r="C142" s="113" t="s">
        <v>692</v>
      </c>
      <c r="D142" s="111" t="s">
        <v>325</v>
      </c>
      <c r="F142" s="107" t="s">
        <v>856</v>
      </c>
    </row>
    <row r="143" spans="1:9" ht="51" x14ac:dyDescent="0.2">
      <c r="C143" s="113" t="s">
        <v>642</v>
      </c>
      <c r="D143" s="111" t="s">
        <v>325</v>
      </c>
      <c r="F143" s="107" t="s">
        <v>857</v>
      </c>
    </row>
    <row r="144" spans="1:9" ht="51.75" thickBot="1" x14ac:dyDescent="0.25">
      <c r="C144" s="114" t="s">
        <v>694</v>
      </c>
      <c r="D144" s="111" t="s">
        <v>325</v>
      </c>
      <c r="F144" s="107" t="s">
        <v>858</v>
      </c>
    </row>
    <row r="145" spans="1:9" ht="53.25" thickBot="1" x14ac:dyDescent="0.25">
      <c r="A145" s="71">
        <v>3</v>
      </c>
      <c r="B145" s="115" t="str">
        <f>B119</f>
        <v>RECUPERACIÓN DE LA ESTRUCTURA DEL SUELO</v>
      </c>
      <c r="C145" s="116" t="s">
        <v>636</v>
      </c>
      <c r="D145" s="117" t="s">
        <v>325</v>
      </c>
      <c r="F145" s="107" t="s">
        <v>859</v>
      </c>
    </row>
    <row r="146" spans="1:9" ht="69.75" customHeight="1" thickBot="1" x14ac:dyDescent="0.25">
      <c r="C146" s="118" t="s">
        <v>695</v>
      </c>
      <c r="D146" s="119" t="s">
        <v>325</v>
      </c>
      <c r="F146" s="107" t="s">
        <v>860</v>
      </c>
      <c r="I146" s="103" t="s">
        <v>326</v>
      </c>
    </row>
    <row r="147" spans="1:9" ht="69.75" customHeight="1" thickBot="1" x14ac:dyDescent="0.25">
      <c r="C147" s="120" t="s">
        <v>696</v>
      </c>
      <c r="D147" s="118" t="s">
        <v>325</v>
      </c>
      <c r="F147" s="107" t="s">
        <v>861</v>
      </c>
      <c r="I147" s="121"/>
    </row>
    <row r="148" spans="1:9" ht="53.25" thickBot="1" x14ac:dyDescent="0.25">
      <c r="A148" s="71">
        <v>4</v>
      </c>
      <c r="B148" s="122" t="str">
        <f>B120</f>
        <v>ADAPTACIÓN AL RÉGIMEN DE PRECIPITACIONES</v>
      </c>
      <c r="C148" s="116" t="s">
        <v>693</v>
      </c>
      <c r="D148" s="113" t="s">
        <v>325</v>
      </c>
      <c r="F148" s="107" t="s">
        <v>862</v>
      </c>
      <c r="I148" s="71" t="s">
        <v>330</v>
      </c>
    </row>
    <row r="149" spans="1:9" ht="51" x14ac:dyDescent="0.2">
      <c r="C149" s="113" t="s">
        <v>692</v>
      </c>
      <c r="D149" s="113" t="s">
        <v>325</v>
      </c>
      <c r="F149" s="107" t="s">
        <v>863</v>
      </c>
      <c r="I149" s="71" t="s">
        <v>327</v>
      </c>
    </row>
    <row r="150" spans="1:9" ht="51" x14ac:dyDescent="0.2">
      <c r="C150" s="113" t="s">
        <v>642</v>
      </c>
      <c r="D150" s="113" t="s">
        <v>325</v>
      </c>
      <c r="F150" s="107" t="s">
        <v>864</v>
      </c>
    </row>
    <row r="151" spans="1:9" ht="51.75" thickBot="1" x14ac:dyDescent="0.25">
      <c r="C151" s="114" t="s">
        <v>694</v>
      </c>
      <c r="D151" s="113" t="s">
        <v>325</v>
      </c>
      <c r="F151" s="107" t="s">
        <v>865</v>
      </c>
    </row>
    <row r="152" spans="1:9" ht="54.75" customHeight="1" thickBot="1" x14ac:dyDescent="0.25">
      <c r="A152" s="71">
        <v>5</v>
      </c>
      <c r="B152" s="123" t="str">
        <f>B121</f>
        <v>ADECUADAS PRÁCTICAS DE MANEJO DEL ECOSISTEMA</v>
      </c>
      <c r="C152" s="116" t="s">
        <v>697</v>
      </c>
      <c r="D152" s="113" t="s">
        <v>320</v>
      </c>
      <c r="F152" s="107" t="s">
        <v>866</v>
      </c>
      <c r="I152" s="71" t="s">
        <v>324</v>
      </c>
    </row>
    <row r="153" spans="1:9" ht="42" customHeight="1" x14ac:dyDescent="0.2">
      <c r="C153" s="113" t="s">
        <v>698</v>
      </c>
      <c r="D153" s="113" t="s">
        <v>320</v>
      </c>
      <c r="F153" s="107" t="s">
        <v>867</v>
      </c>
      <c r="I153" s="71" t="s">
        <v>323</v>
      </c>
    </row>
    <row r="154" spans="1:9" ht="57" customHeight="1" x14ac:dyDescent="0.2">
      <c r="C154" s="113" t="s">
        <v>848</v>
      </c>
      <c r="D154" s="113" t="s">
        <v>320</v>
      </c>
      <c r="F154" s="107" t="s">
        <v>868</v>
      </c>
    </row>
    <row r="155" spans="1:9" ht="42" customHeight="1" x14ac:dyDescent="0.2">
      <c r="C155" s="113" t="s">
        <v>699</v>
      </c>
      <c r="D155" s="113" t="s">
        <v>320</v>
      </c>
      <c r="F155" s="107" t="s">
        <v>869</v>
      </c>
    </row>
    <row r="156" spans="1:9" ht="42" customHeight="1" thickBot="1" x14ac:dyDescent="0.25">
      <c r="C156" s="114" t="s">
        <v>704</v>
      </c>
      <c r="D156" s="113" t="s">
        <v>320</v>
      </c>
      <c r="F156" s="107" t="s">
        <v>870</v>
      </c>
    </row>
    <row r="157" spans="1:9" ht="79.5" thickBot="1" x14ac:dyDescent="0.25">
      <c r="A157" s="71">
        <v>6</v>
      </c>
      <c r="B157" s="122" t="str">
        <f>B122</f>
        <v>ADECUADAS CAPACIDADES DE LAS ENTIDADES A CARGO DE LA GESTIÓN DEL ECOSISTEMA</v>
      </c>
      <c r="C157" s="116" t="s">
        <v>701</v>
      </c>
      <c r="D157" s="113" t="s">
        <v>320</v>
      </c>
      <c r="F157" s="107" t="s">
        <v>871</v>
      </c>
      <c r="I157" s="71" t="s">
        <v>509</v>
      </c>
    </row>
    <row r="158" spans="1:9" ht="127.5" x14ac:dyDescent="0.2">
      <c r="C158" s="113" t="s">
        <v>702</v>
      </c>
      <c r="D158" s="113" t="s">
        <v>320</v>
      </c>
      <c r="F158" s="107" t="s">
        <v>872</v>
      </c>
      <c r="I158" s="71" t="s">
        <v>328</v>
      </c>
    </row>
    <row r="159" spans="1:9" ht="102" x14ac:dyDescent="0.2">
      <c r="C159" s="113" t="s">
        <v>703</v>
      </c>
      <c r="D159" s="113" t="s">
        <v>320</v>
      </c>
      <c r="F159" s="107" t="s">
        <v>873</v>
      </c>
    </row>
    <row r="160" spans="1:9" ht="51.75" thickBot="1" x14ac:dyDescent="0.25">
      <c r="C160" s="114" t="s">
        <v>700</v>
      </c>
      <c r="D160" s="113" t="s">
        <v>320</v>
      </c>
      <c r="F160" s="107" t="s">
        <v>874</v>
      </c>
    </row>
    <row r="161" spans="2:36" x14ac:dyDescent="0.2">
      <c r="C161" s="124"/>
      <c r="D161" s="124"/>
    </row>
    <row r="162" spans="2:36" x14ac:dyDescent="0.2">
      <c r="C162" s="124"/>
      <c r="D162" s="124"/>
    </row>
    <row r="163" spans="2:36" x14ac:dyDescent="0.2">
      <c r="C163" s="124"/>
      <c r="D163" s="124"/>
    </row>
    <row r="164" spans="2:36" ht="26.25" thickBot="1" x14ac:dyDescent="0.25"/>
    <row r="165" spans="2:36" ht="21" customHeight="1" thickBot="1" x14ac:dyDescent="0.25">
      <c r="B165" s="102" t="s">
        <v>383</v>
      </c>
    </row>
    <row r="166" spans="2:36" ht="255.75" thickBot="1" x14ac:dyDescent="0.25">
      <c r="B166" s="125" t="str">
        <f>C136</f>
        <v>REFORESTACIÓN CON ESPECIES NATIVAS</v>
      </c>
      <c r="C166" s="126" t="str">
        <f>C137</f>
        <v>REVEGETACIÓN CON ESPECIES NATIVAS</v>
      </c>
      <c r="D166" s="127" t="str">
        <f>C138</f>
        <v>INSTALACIÓN DE EXCLUIDORES</v>
      </c>
      <c r="E166" s="128" t="str">
        <f>C139</f>
        <v>FITORREMEDIACIÓN DE AGUAS</v>
      </c>
      <c r="F166" s="129" t="str">
        <f>C140</f>
        <v>EXTRACCIÓN DE VEGETACIÓN ACUÁTICA</v>
      </c>
      <c r="G166" s="129" t="str">
        <f>C141</f>
        <v>MEJORAMIENTO DE AMUNAS</v>
      </c>
      <c r="H166" s="129" t="str">
        <f>C142</f>
        <v>MEJORAMIENTO DE CANALES DE MAMANTEO</v>
      </c>
      <c r="I166" s="129" t="str">
        <f>C143</f>
        <v>CONSTRUCCIÓN DE ZANJAS DE INFILTRACIÓN</v>
      </c>
      <c r="J166" s="130" t="str">
        <f>C144</f>
        <v>INSTALACIÓN DE QOCHAS</v>
      </c>
      <c r="K166" s="128" t="str">
        <f>C145</f>
        <v>CONTROL DE CÁRCAVAS</v>
      </c>
      <c r="L166" s="129" t="str">
        <f>FUENTES_DE_AGUA_NO_EXPUESTOS_A_CONTAMINANTES_QUÍMICOS</f>
        <v>ENRIQUECIMIENTO DE SUELOS</v>
      </c>
      <c r="M166" s="130" t="str">
        <f>C147</f>
        <v>INSTALACIÓN DE TERRAZAS DE FORMACIÓN LENTA</v>
      </c>
      <c r="N166" s="128" t="str">
        <f>C152</f>
        <v>CAPACITACIÓN EN BUENAS PRÁCTICAS EN EL MANEJO DE FLORA Y FAUNA</v>
      </c>
      <c r="O166" s="129" t="str">
        <f>C153</f>
        <v>ASISTENCIA TÉCNICA EN BUENAS PRÁCTICAS EN EL MANEJO DE FLORA Y FAUNA</v>
      </c>
      <c r="P166" s="129" t="str">
        <f>C154</f>
        <v>CAPACITACIÓN EN BUENAS PRÁCTICAS PARA LA ADAPTACIÓN AL CAMBIO CLIMÁTICO Y GESTIÓN DE RIESGOS</v>
      </c>
      <c r="Q166" s="129" t="str">
        <f>C155</f>
        <v>SENSIBILIZACIÓN RELACIONADA A LOS ECOSISTEMAS</v>
      </c>
      <c r="R166" s="130" t="str">
        <f>C156</f>
        <v>INTERCAMBIO DE EXPERIENCIAS RELACIONADO AL ECOSISTEMA</v>
      </c>
      <c r="S166" s="128" t="str">
        <f>C157</f>
        <v>CAPACITACIÓN A FUNCIONARIOS SOBRE GESTIÓN DEL ECOSISTEMA</v>
      </c>
      <c r="T166" s="129" t="str">
        <f>C158</f>
        <v>CAPACITACIÓN A FUNCIONARIOS PÚBLICOS SOBRE LAS MEDIDAS DE ADAPTACIÓN EN UN CONTEXTO DE CAMBIO CLIMÁTICO EN LA GESTIÓN DE LOS ECOSISTEMAS</v>
      </c>
      <c r="U166" s="129" t="str">
        <f>C159</f>
        <v>DESARROLLO DE CAPACIDADES PARA EL MONITOREO Y SEGUIMIENTO DE LOS ECOSISTEMAS Y SUS SERVICIOS ECOSISTÉMICOS</v>
      </c>
      <c r="V166" s="130" t="str">
        <f>C160</f>
        <v>INTERCAMBIO DE EXPERIENCIAS SOBRE LA GESTIÓN DEL ECOSISTEMA</v>
      </c>
    </row>
    <row r="167" spans="2:36" ht="21" customHeight="1" thickBot="1" x14ac:dyDescent="0.25">
      <c r="M167" s="112"/>
    </row>
    <row r="168" spans="2:36" ht="21" customHeight="1" thickBot="1" x14ac:dyDescent="0.25">
      <c r="B168" s="131" t="s">
        <v>257</v>
      </c>
      <c r="M168" s="132"/>
    </row>
    <row r="169" spans="2:36" s="87" customFormat="1" ht="72.75" customHeight="1" thickBot="1" x14ac:dyDescent="0.25">
      <c r="B169" s="133" t="s">
        <v>705</v>
      </c>
      <c r="C169" s="134" t="s">
        <v>707</v>
      </c>
      <c r="D169" s="133" t="s">
        <v>711</v>
      </c>
      <c r="E169" s="89" t="s">
        <v>709</v>
      </c>
      <c r="F169" s="135" t="s">
        <v>713</v>
      </c>
      <c r="G169" s="89" t="s">
        <v>714</v>
      </c>
      <c r="H169" s="133" t="s">
        <v>717</v>
      </c>
      <c r="I169" s="89" t="s">
        <v>534</v>
      </c>
      <c r="J169" s="135" t="s">
        <v>721</v>
      </c>
      <c r="K169" s="89" t="s">
        <v>722</v>
      </c>
      <c r="L169" s="136" t="s">
        <v>723</v>
      </c>
      <c r="M169" s="89" t="s">
        <v>711</v>
      </c>
      <c r="N169" s="137" t="s">
        <v>730</v>
      </c>
      <c r="O169" s="89" t="s">
        <v>981</v>
      </c>
      <c r="P169" s="135" t="s">
        <v>732</v>
      </c>
      <c r="Q169" s="138" t="s">
        <v>733</v>
      </c>
      <c r="R169" s="135" t="s">
        <v>734</v>
      </c>
      <c r="S169" s="99" t="s">
        <v>735</v>
      </c>
      <c r="T169" s="139" t="s">
        <v>736</v>
      </c>
      <c r="U169" s="99" t="s">
        <v>737</v>
      </c>
      <c r="V169" s="135" t="s">
        <v>734</v>
      </c>
      <c r="W169" s="71"/>
      <c r="X169" s="71"/>
      <c r="Y169" s="71"/>
      <c r="Z169" s="71"/>
      <c r="AA169" s="71"/>
      <c r="AB169" s="71"/>
      <c r="AC169" s="71"/>
      <c r="AD169" s="71"/>
      <c r="AE169" s="71"/>
      <c r="AF169" s="71"/>
      <c r="AG169" s="71"/>
      <c r="AH169" s="71"/>
      <c r="AI169" s="71"/>
      <c r="AJ169" s="71"/>
    </row>
    <row r="170" spans="2:36" s="87" customFormat="1" ht="72.75" customHeight="1" x14ac:dyDescent="0.2">
      <c r="B170" s="140"/>
      <c r="C170" s="141"/>
      <c r="D170" s="142"/>
      <c r="E170" s="90"/>
      <c r="F170" s="143"/>
      <c r="G170" s="90"/>
      <c r="H170" s="142"/>
      <c r="I170" s="90"/>
      <c r="J170" s="143"/>
      <c r="K170" s="90"/>
      <c r="L170" s="144"/>
      <c r="M170" s="90"/>
      <c r="N170" s="145"/>
      <c r="O170" s="90"/>
      <c r="P170" s="143"/>
      <c r="Q170" s="146"/>
      <c r="R170" s="143"/>
      <c r="S170" s="91"/>
      <c r="T170" s="143"/>
      <c r="U170" s="91"/>
      <c r="V170" s="143"/>
      <c r="W170" s="71"/>
      <c r="X170" s="71"/>
      <c r="Y170" s="71"/>
      <c r="Z170" s="71"/>
      <c r="AA170" s="71"/>
      <c r="AB170" s="71"/>
      <c r="AC170" s="71"/>
      <c r="AD170" s="71"/>
      <c r="AE170" s="71"/>
      <c r="AF170" s="71"/>
      <c r="AG170" s="71"/>
      <c r="AH170" s="71"/>
      <c r="AI170" s="71"/>
      <c r="AJ170" s="71"/>
    </row>
    <row r="171" spans="2:36" s="87" customFormat="1" ht="64.5" customHeight="1" thickBot="1" x14ac:dyDescent="0.25">
      <c r="B171" s="147" t="s">
        <v>533</v>
      </c>
      <c r="C171" s="148" t="s">
        <v>708</v>
      </c>
      <c r="D171" s="142" t="s">
        <v>490</v>
      </c>
      <c r="E171" s="92" t="s">
        <v>710</v>
      </c>
      <c r="G171" s="90" t="s">
        <v>715</v>
      </c>
      <c r="H171" s="142" t="s">
        <v>718</v>
      </c>
      <c r="I171" s="90" t="s">
        <v>720</v>
      </c>
      <c r="K171" s="90" t="s">
        <v>721</v>
      </c>
      <c r="L171" s="144" t="s">
        <v>724</v>
      </c>
      <c r="M171" s="90" t="s">
        <v>727</v>
      </c>
      <c r="N171" s="149" t="s">
        <v>731</v>
      </c>
      <c r="O171" s="92" t="s">
        <v>731</v>
      </c>
      <c r="W171" s="71"/>
      <c r="X171" s="71"/>
      <c r="Y171" s="71"/>
      <c r="Z171" s="71"/>
      <c r="AA171" s="71"/>
      <c r="AB171" s="71"/>
      <c r="AC171" s="71"/>
      <c r="AD171" s="71"/>
      <c r="AE171" s="71"/>
      <c r="AF171" s="71"/>
      <c r="AG171" s="71"/>
      <c r="AH171" s="71"/>
      <c r="AI171" s="71"/>
      <c r="AJ171" s="71"/>
    </row>
    <row r="172" spans="2:36" s="87" customFormat="1" ht="64.5" customHeight="1" x14ac:dyDescent="0.2">
      <c r="B172" s="140"/>
      <c r="C172" s="91"/>
      <c r="D172" s="142"/>
      <c r="E172" s="91"/>
      <c r="G172" s="90"/>
      <c r="H172" s="142"/>
      <c r="I172" s="90"/>
      <c r="K172" s="90"/>
      <c r="L172" s="144"/>
      <c r="M172" s="90"/>
      <c r="N172" s="143"/>
      <c r="O172" s="91"/>
      <c r="W172" s="71"/>
      <c r="X172" s="71"/>
      <c r="Y172" s="71"/>
      <c r="Z172" s="71"/>
      <c r="AA172" s="71"/>
      <c r="AB172" s="71"/>
      <c r="AC172" s="71"/>
      <c r="AD172" s="71"/>
      <c r="AE172" s="71"/>
      <c r="AF172" s="71"/>
      <c r="AG172" s="71"/>
      <c r="AH172" s="71"/>
      <c r="AI172" s="71"/>
      <c r="AJ172" s="71"/>
    </row>
    <row r="173" spans="2:36" s="87" customFormat="1" ht="54.75" customHeight="1" thickBot="1" x14ac:dyDescent="0.25">
      <c r="B173" s="150" t="s">
        <v>581</v>
      </c>
      <c r="D173" s="151" t="s">
        <v>712</v>
      </c>
      <c r="G173" s="92" t="s">
        <v>716</v>
      </c>
      <c r="H173" s="151" t="s">
        <v>719</v>
      </c>
      <c r="I173" s="92" t="s">
        <v>738</v>
      </c>
      <c r="K173" s="92" t="s">
        <v>984</v>
      </c>
      <c r="L173" s="144" t="s">
        <v>725</v>
      </c>
      <c r="M173" s="90" t="s">
        <v>728</v>
      </c>
      <c r="O173" s="71"/>
      <c r="U173" s="71"/>
      <c r="W173" s="71"/>
      <c r="X173" s="71"/>
      <c r="Y173" s="71"/>
      <c r="Z173" s="71"/>
      <c r="AA173" s="71"/>
      <c r="AB173" s="71"/>
      <c r="AC173" s="71"/>
      <c r="AD173" s="71"/>
      <c r="AE173" s="71"/>
      <c r="AF173" s="71"/>
      <c r="AG173" s="71"/>
      <c r="AH173" s="71"/>
      <c r="AI173" s="71"/>
      <c r="AJ173" s="71"/>
    </row>
    <row r="174" spans="2:36" s="87" customFormat="1" ht="54.75" customHeight="1" x14ac:dyDescent="0.2">
      <c r="B174" s="150"/>
      <c r="D174" s="143"/>
      <c r="G174" s="91"/>
      <c r="H174" s="143"/>
      <c r="I174" s="91"/>
      <c r="K174" s="91"/>
      <c r="L174" s="144"/>
      <c r="M174" s="90"/>
      <c r="O174" s="71"/>
      <c r="U174" s="71"/>
      <c r="W174" s="71"/>
      <c r="X174" s="71"/>
      <c r="Y174" s="71"/>
      <c r="Z174" s="71"/>
      <c r="AA174" s="71"/>
      <c r="AB174" s="71"/>
      <c r="AC174" s="71"/>
      <c r="AD174" s="71"/>
      <c r="AE174" s="71"/>
      <c r="AF174" s="71"/>
      <c r="AG174" s="71"/>
      <c r="AH174" s="71"/>
      <c r="AI174" s="71"/>
      <c r="AJ174" s="71"/>
    </row>
    <row r="175" spans="2:36" s="87" customFormat="1" ht="21" customHeight="1" thickBot="1" x14ac:dyDescent="0.25">
      <c r="B175" s="150" t="s">
        <v>532</v>
      </c>
      <c r="L175" s="152" t="s">
        <v>726</v>
      </c>
      <c r="M175" s="90" t="s">
        <v>502</v>
      </c>
      <c r="O175" s="71"/>
      <c r="U175" s="71"/>
      <c r="W175" s="71"/>
      <c r="X175" s="71"/>
      <c r="Y175" s="71"/>
      <c r="Z175" s="71"/>
      <c r="AA175" s="71"/>
      <c r="AB175" s="71"/>
      <c r="AC175" s="71"/>
      <c r="AD175" s="71"/>
      <c r="AE175" s="71"/>
      <c r="AF175" s="71"/>
      <c r="AG175" s="71"/>
      <c r="AH175" s="71"/>
      <c r="AI175" s="71"/>
      <c r="AJ175" s="71"/>
    </row>
    <row r="176" spans="2:36" s="87" customFormat="1" ht="21" customHeight="1" x14ac:dyDescent="0.2">
      <c r="B176" s="150"/>
      <c r="L176" s="143"/>
      <c r="M176" s="90"/>
      <c r="O176" s="71"/>
      <c r="U176" s="71"/>
      <c r="W176" s="71"/>
      <c r="X176" s="71"/>
      <c r="Y176" s="71"/>
      <c r="Z176" s="71"/>
      <c r="AA176" s="71"/>
      <c r="AB176" s="71"/>
      <c r="AC176" s="71"/>
      <c r="AD176" s="71"/>
      <c r="AE176" s="71"/>
      <c r="AF176" s="71"/>
      <c r="AG176" s="71"/>
      <c r="AH176" s="71"/>
      <c r="AI176" s="71"/>
      <c r="AJ176" s="71"/>
    </row>
    <row r="177" spans="2:36" s="87" customFormat="1" ht="21" customHeight="1" thickBot="1" x14ac:dyDescent="0.25">
      <c r="B177" s="153" t="s">
        <v>706</v>
      </c>
      <c r="M177" s="92" t="s">
        <v>729</v>
      </c>
      <c r="O177" s="71"/>
      <c r="W177" s="71"/>
      <c r="X177" s="71"/>
      <c r="Y177" s="71"/>
      <c r="Z177" s="71"/>
      <c r="AA177" s="71"/>
      <c r="AB177" s="71"/>
      <c r="AC177" s="71"/>
      <c r="AD177" s="71"/>
      <c r="AE177" s="71"/>
      <c r="AF177" s="71"/>
      <c r="AG177" s="71"/>
      <c r="AH177" s="71"/>
      <c r="AI177" s="71"/>
      <c r="AJ177" s="71"/>
    </row>
    <row r="178" spans="2:36" s="87" customFormat="1" ht="21" customHeight="1" x14ac:dyDescent="0.2">
      <c r="B178" s="143"/>
      <c r="M178" s="91"/>
      <c r="O178" s="71"/>
      <c r="W178" s="71"/>
      <c r="X178" s="71"/>
      <c r="Y178" s="71"/>
      <c r="Z178" s="71"/>
      <c r="AA178" s="71"/>
      <c r="AB178" s="71"/>
      <c r="AC178" s="71"/>
      <c r="AD178" s="71"/>
      <c r="AE178" s="71"/>
      <c r="AF178" s="71"/>
      <c r="AG178" s="71"/>
      <c r="AH178" s="71"/>
      <c r="AI178" s="71"/>
      <c r="AJ178" s="71"/>
    </row>
    <row r="179" spans="2:36" ht="21" customHeight="1" thickBot="1" x14ac:dyDescent="0.25"/>
    <row r="180" spans="2:36" ht="21" customHeight="1" thickBot="1" x14ac:dyDescent="0.25">
      <c r="B180" s="131" t="s">
        <v>27</v>
      </c>
      <c r="F180" s="87"/>
    </row>
    <row r="181" spans="2:36" ht="21" customHeight="1" thickBot="1" x14ac:dyDescent="0.25">
      <c r="B181" s="133" t="s">
        <v>329</v>
      </c>
      <c r="C181" s="89" t="s">
        <v>921</v>
      </c>
      <c r="D181" s="133" t="s">
        <v>324</v>
      </c>
      <c r="E181" s="89" t="s">
        <v>329</v>
      </c>
      <c r="F181" s="154" t="s">
        <v>327</v>
      </c>
      <c r="G181" s="89" t="s">
        <v>329</v>
      </c>
      <c r="H181" s="133" t="s">
        <v>329</v>
      </c>
      <c r="I181" s="89" t="s">
        <v>323</v>
      </c>
      <c r="J181" s="135" t="s">
        <v>329</v>
      </c>
      <c r="K181" s="89" t="s">
        <v>327</v>
      </c>
      <c r="L181" s="155" t="s">
        <v>323</v>
      </c>
      <c r="M181" s="89" t="s">
        <v>324</v>
      </c>
      <c r="N181" s="156" t="s">
        <v>324</v>
      </c>
      <c r="O181" s="89" t="s">
        <v>324</v>
      </c>
      <c r="P181" s="154" t="s">
        <v>321</v>
      </c>
      <c r="Q181" s="157" t="s">
        <v>324</v>
      </c>
      <c r="R181" s="154" t="s">
        <v>510</v>
      </c>
      <c r="S181" s="158" t="s">
        <v>321</v>
      </c>
      <c r="T181" s="159" t="s">
        <v>321</v>
      </c>
      <c r="U181" s="158" t="s">
        <v>321</v>
      </c>
      <c r="V181" s="154" t="s">
        <v>510</v>
      </c>
    </row>
    <row r="182" spans="2:36" ht="21" customHeight="1" thickBot="1" x14ac:dyDescent="0.25">
      <c r="B182" s="142" t="s">
        <v>323</v>
      </c>
      <c r="C182" s="92" t="s">
        <v>324</v>
      </c>
      <c r="D182" s="142" t="s">
        <v>329</v>
      </c>
      <c r="E182" s="92" t="s">
        <v>327</v>
      </c>
      <c r="G182" s="90" t="s">
        <v>329</v>
      </c>
      <c r="H182" s="142" t="s">
        <v>329</v>
      </c>
      <c r="I182" s="90" t="s">
        <v>323</v>
      </c>
      <c r="K182" s="90" t="s">
        <v>329</v>
      </c>
      <c r="L182" s="160" t="s">
        <v>323</v>
      </c>
      <c r="M182" s="90" t="s">
        <v>324</v>
      </c>
      <c r="N182" s="161" t="s">
        <v>321</v>
      </c>
      <c r="O182" s="92" t="s">
        <v>321</v>
      </c>
    </row>
    <row r="183" spans="2:36" ht="21" customHeight="1" thickBot="1" x14ac:dyDescent="0.25">
      <c r="B183" s="142" t="s">
        <v>324</v>
      </c>
      <c r="D183" s="151" t="s">
        <v>324</v>
      </c>
      <c r="G183" s="92" t="s">
        <v>327</v>
      </c>
      <c r="H183" s="151" t="s">
        <v>327</v>
      </c>
      <c r="I183" s="92" t="s">
        <v>324</v>
      </c>
      <c r="K183" s="92" t="s">
        <v>324</v>
      </c>
      <c r="L183" s="160" t="s">
        <v>323</v>
      </c>
      <c r="M183" s="90" t="s">
        <v>324</v>
      </c>
    </row>
    <row r="184" spans="2:36" ht="21" customHeight="1" thickBot="1" x14ac:dyDescent="0.25">
      <c r="B184" s="142" t="s">
        <v>327</v>
      </c>
      <c r="L184" s="162" t="s">
        <v>327</v>
      </c>
      <c r="M184" s="163" t="s">
        <v>324</v>
      </c>
    </row>
    <row r="185" spans="2:36" ht="21" customHeight="1" thickBot="1" x14ac:dyDescent="0.25">
      <c r="B185" s="151" t="s">
        <v>324</v>
      </c>
      <c r="M185" s="92" t="s">
        <v>324</v>
      </c>
    </row>
    <row r="186" spans="2:36" ht="21" customHeight="1" thickBot="1" x14ac:dyDescent="0.25"/>
    <row r="187" spans="2:36" ht="21" customHeight="1" thickBot="1" x14ac:dyDescent="0.25">
      <c r="B187" s="103" t="s">
        <v>529</v>
      </c>
      <c r="D187" s="71" t="s">
        <v>1068</v>
      </c>
      <c r="F187" s="71" t="s">
        <v>1069</v>
      </c>
    </row>
    <row r="188" spans="2:36" ht="21" customHeight="1" x14ac:dyDescent="0.2">
      <c r="B188" s="71" t="s">
        <v>578</v>
      </c>
      <c r="D188" s="235" t="b">
        <v>0</v>
      </c>
      <c r="G188" s="71">
        <v>1</v>
      </c>
    </row>
    <row r="189" spans="2:36" ht="21" customHeight="1" x14ac:dyDescent="0.2">
      <c r="B189" s="71" t="s">
        <v>579</v>
      </c>
      <c r="D189" s="235" t="b">
        <v>0</v>
      </c>
      <c r="F189" s="71" t="s">
        <v>360</v>
      </c>
    </row>
    <row r="190" spans="2:36" ht="21" customHeight="1" x14ac:dyDescent="0.2">
      <c r="B190" s="71" t="s">
        <v>580</v>
      </c>
      <c r="D190" s="235" t="b">
        <v>0</v>
      </c>
      <c r="F190" s="71" t="s">
        <v>359</v>
      </c>
    </row>
    <row r="191" spans="2:36" ht="21" customHeight="1" x14ac:dyDescent="0.2">
      <c r="D191" s="235" t="b">
        <v>0</v>
      </c>
      <c r="F191" s="71" t="s">
        <v>23</v>
      </c>
    </row>
    <row r="192" spans="2:36" ht="21" customHeight="1" x14ac:dyDescent="0.2">
      <c r="D192" s="235" t="b">
        <v>0</v>
      </c>
    </row>
    <row r="193" spans="2:4" ht="21" customHeight="1" x14ac:dyDescent="0.2"/>
    <row r="194" spans="2:4" ht="21" customHeight="1" x14ac:dyDescent="0.2"/>
    <row r="195" spans="2:4" ht="21" customHeight="1" x14ac:dyDescent="0.2"/>
    <row r="196" spans="2:4" ht="21" customHeight="1" x14ac:dyDescent="0.2">
      <c r="B196" s="505" t="s">
        <v>584</v>
      </c>
      <c r="C196" s="505"/>
    </row>
    <row r="197" spans="2:4" ht="21" customHeight="1" x14ac:dyDescent="0.2">
      <c r="B197" s="71" t="s">
        <v>585</v>
      </c>
    </row>
    <row r="198" spans="2:4" ht="21" customHeight="1" x14ac:dyDescent="0.2">
      <c r="B198" s="71" t="s">
        <v>586</v>
      </c>
    </row>
    <row r="199" spans="2:4" ht="21" customHeight="1" x14ac:dyDescent="0.2">
      <c r="B199" s="71" t="s">
        <v>588</v>
      </c>
    </row>
    <row r="200" spans="2:4" ht="21" customHeight="1" x14ac:dyDescent="0.2">
      <c r="B200" s="71" t="s">
        <v>587</v>
      </c>
    </row>
    <row r="201" spans="2:4" ht="21" customHeight="1" x14ac:dyDescent="0.2">
      <c r="B201" s="71" t="s">
        <v>590</v>
      </c>
    </row>
    <row r="202" spans="2:4" ht="21" customHeight="1" thickBot="1" x14ac:dyDescent="0.25"/>
    <row r="203" spans="2:4" ht="53.25" thickBot="1" x14ac:dyDescent="0.25">
      <c r="B203" s="164" t="s">
        <v>331</v>
      </c>
      <c r="C203" s="165" t="s">
        <v>332</v>
      </c>
      <c r="D203" s="166"/>
    </row>
    <row r="204" spans="2:4" ht="51.75" thickBot="1" x14ac:dyDescent="0.25">
      <c r="B204" s="511" t="s">
        <v>333</v>
      </c>
      <c r="C204" s="167" t="s">
        <v>334</v>
      </c>
      <c r="D204" s="168"/>
    </row>
    <row r="205" spans="2:4" ht="51.75" thickBot="1" x14ac:dyDescent="0.25">
      <c r="B205" s="512"/>
      <c r="C205" s="169" t="s">
        <v>335</v>
      </c>
      <c r="D205" s="170"/>
    </row>
    <row r="206" spans="2:4" ht="51.75" thickBot="1" x14ac:dyDescent="0.25">
      <c r="B206" s="512"/>
      <c r="C206" s="171" t="s">
        <v>336</v>
      </c>
      <c r="D206" s="172"/>
    </row>
    <row r="207" spans="2:4" ht="51.75" thickBot="1" x14ac:dyDescent="0.25">
      <c r="B207" s="512"/>
      <c r="C207" s="173" t="s">
        <v>337</v>
      </c>
      <c r="D207" s="91"/>
    </row>
    <row r="208" spans="2:4" ht="51.75" thickBot="1" x14ac:dyDescent="0.25">
      <c r="B208" s="512"/>
      <c r="C208" s="171" t="s">
        <v>338</v>
      </c>
      <c r="D208" s="172"/>
    </row>
    <row r="209" spans="2:4" ht="51.75" thickBot="1" x14ac:dyDescent="0.25">
      <c r="B209" s="513"/>
      <c r="C209" s="173" t="s">
        <v>339</v>
      </c>
      <c r="D209" s="91"/>
    </row>
    <row r="210" spans="2:4" ht="51.75" thickBot="1" x14ac:dyDescent="0.25">
      <c r="B210" s="174"/>
      <c r="C210" s="167" t="s">
        <v>341</v>
      </c>
      <c r="D210" s="168"/>
    </row>
    <row r="211" spans="2:4" ht="53.25" thickBot="1" x14ac:dyDescent="0.25">
      <c r="B211" s="174" t="s">
        <v>340</v>
      </c>
      <c r="C211" s="169" t="s">
        <v>342</v>
      </c>
      <c r="D211" s="170"/>
    </row>
    <row r="212" spans="2:4" ht="102.75" thickBot="1" x14ac:dyDescent="0.25">
      <c r="B212" s="174"/>
      <c r="C212" s="167" t="s">
        <v>343</v>
      </c>
      <c r="D212" s="168"/>
    </row>
    <row r="213" spans="2:4" ht="51.75" thickBot="1" x14ac:dyDescent="0.25">
      <c r="B213" s="174"/>
      <c r="C213" s="169" t="s">
        <v>344</v>
      </c>
      <c r="D213" s="170"/>
    </row>
    <row r="214" spans="2:4" ht="27" thickBot="1" x14ac:dyDescent="0.25">
      <c r="B214" s="174"/>
      <c r="C214" s="167" t="s">
        <v>345</v>
      </c>
      <c r="D214" s="168"/>
    </row>
    <row r="215" spans="2:4" ht="77.25" thickBot="1" x14ac:dyDescent="0.25">
      <c r="B215" s="174"/>
      <c r="C215" s="175" t="s">
        <v>346</v>
      </c>
      <c r="D215" s="175"/>
    </row>
    <row r="216" spans="2:4" ht="77.25" thickBot="1" x14ac:dyDescent="0.25">
      <c r="B216" s="174"/>
      <c r="C216" s="176" t="s">
        <v>507</v>
      </c>
      <c r="D216" s="172"/>
    </row>
    <row r="217" spans="2:4" ht="77.25" thickBot="1" x14ac:dyDescent="0.25">
      <c r="B217" s="177"/>
      <c r="C217" s="173" t="s">
        <v>347</v>
      </c>
      <c r="D217" s="91"/>
    </row>
    <row r="218" spans="2:4" ht="77.25" thickBot="1" x14ac:dyDescent="0.25">
      <c r="B218" s="178"/>
      <c r="C218" s="171" t="s">
        <v>508</v>
      </c>
      <c r="D218" s="172"/>
    </row>
    <row r="219" spans="2:4" ht="51.75" thickBot="1" x14ac:dyDescent="0.25">
      <c r="B219" s="514" t="s">
        <v>348</v>
      </c>
      <c r="C219" s="169" t="s">
        <v>349</v>
      </c>
      <c r="D219" s="170"/>
    </row>
    <row r="220" spans="2:4" ht="51.75" thickBot="1" x14ac:dyDescent="0.25">
      <c r="B220" s="515"/>
      <c r="C220" s="167" t="s">
        <v>350</v>
      </c>
      <c r="D220" s="168"/>
    </row>
    <row r="221" spans="2:4" ht="53.25" thickBot="1" x14ac:dyDescent="0.25">
      <c r="B221" s="179" t="s">
        <v>351</v>
      </c>
      <c r="C221" s="169" t="s">
        <v>352</v>
      </c>
      <c r="D221" s="170"/>
    </row>
    <row r="224" spans="2:4" ht="26.25" x14ac:dyDescent="0.2">
      <c r="B224" s="505" t="s">
        <v>596</v>
      </c>
      <c r="C224" s="505"/>
    </row>
    <row r="225" spans="2:3" ht="26.25" x14ac:dyDescent="0.2">
      <c r="B225" s="180" t="s">
        <v>377</v>
      </c>
      <c r="C225" s="180" t="s">
        <v>377</v>
      </c>
    </row>
    <row r="226" spans="2:3" ht="26.25" x14ac:dyDescent="0.2">
      <c r="B226" s="180" t="s">
        <v>597</v>
      </c>
      <c r="C226" s="180" t="s">
        <v>602</v>
      </c>
    </row>
    <row r="227" spans="2:3" x14ac:dyDescent="0.2">
      <c r="B227" s="71" t="s">
        <v>650</v>
      </c>
      <c r="C227" s="71" t="s">
        <v>603</v>
      </c>
    </row>
    <row r="228" spans="2:3" x14ac:dyDescent="0.2">
      <c r="B228" s="71" t="s">
        <v>598</v>
      </c>
      <c r="C228" s="71" t="s">
        <v>604</v>
      </c>
    </row>
    <row r="229" spans="2:3" x14ac:dyDescent="0.2">
      <c r="B229" s="71" t="s">
        <v>599</v>
      </c>
      <c r="C229" s="71" t="s">
        <v>605</v>
      </c>
    </row>
    <row r="230" spans="2:3" x14ac:dyDescent="0.2">
      <c r="B230" s="71" t="s">
        <v>401</v>
      </c>
    </row>
    <row r="234" spans="2:3" ht="26.25" x14ac:dyDescent="0.2">
      <c r="B234" s="180" t="s">
        <v>383</v>
      </c>
    </row>
    <row r="235" spans="2:3" ht="26.25" x14ac:dyDescent="0.2">
      <c r="B235" s="180" t="s">
        <v>600</v>
      </c>
    </row>
    <row r="236" spans="2:3" x14ac:dyDescent="0.2">
      <c r="B236" s="71" t="s">
        <v>651</v>
      </c>
    </row>
    <row r="237" spans="2:3" x14ac:dyDescent="0.2">
      <c r="B237" s="71" t="s">
        <v>652</v>
      </c>
    </row>
    <row r="238" spans="2:3" x14ac:dyDescent="0.2">
      <c r="B238" s="71" t="s">
        <v>601</v>
      </c>
    </row>
    <row r="239" spans="2:3" x14ac:dyDescent="0.2">
      <c r="B239" s="71" t="s">
        <v>401</v>
      </c>
    </row>
    <row r="241" spans="2:3" ht="26.25" x14ac:dyDescent="0.2">
      <c r="B241" s="181" t="s">
        <v>749</v>
      </c>
    </row>
    <row r="242" spans="2:3" x14ac:dyDescent="0.2">
      <c r="B242" s="182" t="s">
        <v>745</v>
      </c>
      <c r="C242" s="183" t="s">
        <v>397</v>
      </c>
    </row>
    <row r="243" spans="2:3" x14ac:dyDescent="0.2">
      <c r="B243" s="71" t="s">
        <v>746</v>
      </c>
      <c r="C243" s="71" t="s">
        <v>750</v>
      </c>
    </row>
    <row r="244" spans="2:3" x14ac:dyDescent="0.2">
      <c r="B244" s="71" t="s">
        <v>747</v>
      </c>
      <c r="C244" s="71" t="s">
        <v>751</v>
      </c>
    </row>
    <row r="245" spans="2:3" x14ac:dyDescent="0.2">
      <c r="B245" s="71" t="s">
        <v>748</v>
      </c>
      <c r="C245" s="71" t="s">
        <v>752</v>
      </c>
    </row>
    <row r="247" spans="2:3" ht="26.25" x14ac:dyDescent="0.2">
      <c r="B247" s="181" t="s">
        <v>753</v>
      </c>
    </row>
    <row r="248" spans="2:3" x14ac:dyDescent="0.2">
      <c r="B248" s="71" t="s">
        <v>754</v>
      </c>
    </row>
    <row r="249" spans="2:3" x14ac:dyDescent="0.2">
      <c r="B249" s="71" t="s">
        <v>755</v>
      </c>
    </row>
    <row r="250" spans="2:3" x14ac:dyDescent="0.2">
      <c r="B250" s="71" t="s">
        <v>756</v>
      </c>
    </row>
    <row r="251" spans="2:3" x14ac:dyDescent="0.2">
      <c r="B251" s="71" t="s">
        <v>962</v>
      </c>
    </row>
    <row r="252" spans="2:3" x14ac:dyDescent="0.2">
      <c r="B252" s="71" t="s">
        <v>960</v>
      </c>
    </row>
    <row r="253" spans="2:3" x14ac:dyDescent="0.2">
      <c r="B253" s="71" t="s">
        <v>961</v>
      </c>
    </row>
    <row r="255" spans="2:3" ht="26.25" x14ac:dyDescent="0.2">
      <c r="B255" s="181" t="s">
        <v>953</v>
      </c>
    </row>
    <row r="256" spans="2:3" x14ac:dyDescent="0.2">
      <c r="B256" s="71" t="s">
        <v>954</v>
      </c>
    </row>
    <row r="257" spans="2:2" x14ac:dyDescent="0.2">
      <c r="B257" s="71" t="s">
        <v>955</v>
      </c>
    </row>
    <row r="258" spans="2:2" x14ac:dyDescent="0.2">
      <c r="B258" s="71" t="s">
        <v>956</v>
      </c>
    </row>
    <row r="259" spans="2:2" x14ac:dyDescent="0.2">
      <c r="B259" s="71" t="s">
        <v>957</v>
      </c>
    </row>
    <row r="260" spans="2:2" x14ac:dyDescent="0.2">
      <c r="B260" s="71" t="s">
        <v>958</v>
      </c>
    </row>
  </sheetData>
  <autoFilter ref="A135:E160"/>
  <sortState ref="E11:E16">
    <sortCondition ref="E11"/>
  </sortState>
  <mergeCells count="19">
    <mergeCell ref="B224:C224"/>
    <mergeCell ref="B114:C114"/>
    <mergeCell ref="B131:C131"/>
    <mergeCell ref="B204:B209"/>
    <mergeCell ref="B219:B220"/>
    <mergeCell ref="B92:C92"/>
    <mergeCell ref="B196:C196"/>
    <mergeCell ref="B63:C63"/>
    <mergeCell ref="B19:C19"/>
    <mergeCell ref="B20:C20"/>
    <mergeCell ref="B21:C21"/>
    <mergeCell ref="B22:C22"/>
    <mergeCell ref="B23:C23"/>
    <mergeCell ref="B39:C39"/>
    <mergeCell ref="B24:C24"/>
    <mergeCell ref="B25:C25"/>
    <mergeCell ref="B26:C26"/>
    <mergeCell ref="B27:C27"/>
    <mergeCell ref="B37:C37"/>
  </mergeCells>
  <pageMargins left="0.7" right="0.7" top="0.75" bottom="0.75" header="0.3" footer="0.3"/>
  <pageSetup paperSize="9"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63"/>
  <sheetViews>
    <sheetView view="pageBreakPreview" zoomScale="60" zoomScaleNormal="60" workbookViewId="0">
      <selection activeCell="R10" sqref="R10"/>
    </sheetView>
  </sheetViews>
  <sheetFormatPr baseColWidth="10" defaultColWidth="11.42578125" defaultRowHeight="12.75" x14ac:dyDescent="0.2"/>
  <cols>
    <col min="1" max="16384" width="11.42578125" style="29"/>
  </cols>
  <sheetData>
    <row r="1" spans="1:20" ht="36" customHeight="1" x14ac:dyDescent="0.2">
      <c r="A1" s="1029" t="s">
        <v>689</v>
      </c>
      <c r="B1" s="1029"/>
      <c r="C1" s="1029"/>
      <c r="D1" s="1029"/>
      <c r="E1" s="1029"/>
      <c r="F1" s="1029"/>
      <c r="G1" s="1029"/>
      <c r="H1" s="1029"/>
      <c r="I1" s="1029"/>
      <c r="J1" s="1029"/>
      <c r="K1" s="1029"/>
      <c r="L1" s="1029"/>
      <c r="M1" s="1029"/>
      <c r="N1" s="1029"/>
      <c r="O1" s="1029"/>
      <c r="P1" s="1029"/>
      <c r="R1" s="937" t="s">
        <v>443</v>
      </c>
      <c r="S1" s="938"/>
      <c r="T1" s="939"/>
    </row>
    <row r="2" spans="1:20" ht="24" thickBot="1" x14ac:dyDescent="0.25">
      <c r="A2" s="31"/>
      <c r="B2" s="31"/>
      <c r="C2" s="31"/>
      <c r="D2" s="31"/>
      <c r="E2" s="31"/>
      <c r="F2" s="31"/>
      <c r="G2" s="31"/>
      <c r="H2" s="31"/>
      <c r="I2" s="31"/>
      <c r="J2" s="31"/>
      <c r="K2" s="31"/>
      <c r="L2" s="31"/>
      <c r="M2" s="31"/>
      <c r="R2" s="940"/>
      <c r="S2" s="941"/>
      <c r="T2" s="942"/>
    </row>
    <row r="3" spans="1:20" ht="23.25" customHeight="1" x14ac:dyDescent="0.2">
      <c r="A3" s="1073" t="s">
        <v>790</v>
      </c>
      <c r="B3" s="1073"/>
      <c r="C3" s="1073"/>
      <c r="D3" s="1073"/>
      <c r="E3" s="1073"/>
      <c r="F3" s="1073"/>
      <c r="G3" s="1073"/>
      <c r="H3" s="1073"/>
      <c r="I3" s="1073"/>
      <c r="J3" s="1073"/>
      <c r="K3" s="1073"/>
      <c r="L3" s="1073"/>
      <c r="M3" s="1073"/>
      <c r="N3" s="1073"/>
      <c r="O3" s="1073"/>
      <c r="P3" s="1073"/>
    </row>
    <row r="4" spans="1:20" ht="15" customHeight="1" x14ac:dyDescent="0.2">
      <c r="A4" s="31"/>
      <c r="B4" s="31"/>
      <c r="C4" s="31"/>
      <c r="D4" s="31"/>
      <c r="E4" s="31"/>
      <c r="F4" s="31"/>
      <c r="G4" s="31"/>
      <c r="H4" s="31"/>
      <c r="I4" s="31"/>
      <c r="J4" s="31"/>
      <c r="K4" s="31"/>
      <c r="L4" s="31"/>
      <c r="M4" s="31"/>
    </row>
    <row r="5" spans="1:20" ht="12.75" customHeight="1" x14ac:dyDescent="0.2">
      <c r="A5" s="31"/>
      <c r="B5" s="31"/>
      <c r="C5" s="31"/>
      <c r="D5" s="31"/>
      <c r="E5" s="31"/>
      <c r="F5" s="31"/>
      <c r="G5" s="31"/>
      <c r="H5" s="31"/>
      <c r="I5" s="31"/>
      <c r="J5" s="31"/>
      <c r="K5" s="31"/>
      <c r="L5" s="31"/>
      <c r="M5" s="31"/>
    </row>
    <row r="6" spans="1:20" ht="23.25" x14ac:dyDescent="0.2">
      <c r="A6" s="31"/>
      <c r="B6" s="31"/>
      <c r="C6" s="31"/>
      <c r="D6" s="31"/>
      <c r="E6" s="31"/>
      <c r="F6" s="31"/>
      <c r="G6" s="31"/>
      <c r="H6" s="31"/>
      <c r="I6" s="31"/>
      <c r="J6" s="31"/>
      <c r="K6" s="31"/>
      <c r="L6" s="31"/>
      <c r="M6" s="31"/>
    </row>
    <row r="7" spans="1:20" ht="23.25" x14ac:dyDescent="0.2">
      <c r="A7" s="31"/>
      <c r="B7" s="31"/>
      <c r="C7" s="31"/>
      <c r="D7" s="31"/>
      <c r="E7" s="31"/>
      <c r="F7" s="31"/>
      <c r="G7" s="31"/>
      <c r="H7" s="31"/>
      <c r="I7" s="31"/>
      <c r="J7" s="31"/>
      <c r="K7" s="31"/>
      <c r="L7" s="31"/>
      <c r="M7" s="31"/>
    </row>
    <row r="8" spans="1:20" ht="23.25" x14ac:dyDescent="0.2">
      <c r="A8" s="31"/>
      <c r="B8" s="31"/>
      <c r="C8" s="31"/>
      <c r="D8" s="31"/>
      <c r="E8" s="31"/>
      <c r="F8" s="31"/>
      <c r="G8" s="31"/>
      <c r="H8" s="31"/>
      <c r="I8" s="31"/>
      <c r="J8" s="31"/>
      <c r="K8" s="31"/>
      <c r="L8" s="31"/>
      <c r="M8" s="31"/>
    </row>
    <row r="9" spans="1:20" ht="23.25" x14ac:dyDescent="0.2">
      <c r="A9" s="31"/>
      <c r="B9" s="31"/>
      <c r="C9" s="31"/>
      <c r="D9" s="31"/>
      <c r="E9" s="31"/>
      <c r="F9" s="31"/>
      <c r="G9" s="31"/>
      <c r="H9" s="31"/>
      <c r="I9" s="31"/>
      <c r="J9" s="31"/>
      <c r="K9" s="31"/>
      <c r="L9" s="31"/>
      <c r="M9" s="31"/>
    </row>
    <row r="10" spans="1:20" ht="23.25" x14ac:dyDescent="0.2">
      <c r="A10" s="31"/>
      <c r="B10" s="31"/>
      <c r="C10" s="31"/>
      <c r="D10" s="31"/>
      <c r="E10" s="31"/>
      <c r="F10" s="31"/>
      <c r="G10" s="31"/>
      <c r="H10" s="31"/>
      <c r="I10" s="31"/>
      <c r="J10" s="31"/>
      <c r="K10" s="31"/>
      <c r="L10" s="31"/>
      <c r="M10" s="31"/>
    </row>
    <row r="11" spans="1:20" ht="18" customHeight="1" x14ac:dyDescent="0.2">
      <c r="A11" s="31"/>
      <c r="B11" s="31"/>
      <c r="C11" s="31"/>
      <c r="D11" s="31"/>
      <c r="E11" s="31"/>
      <c r="F11" s="31"/>
      <c r="G11" s="31"/>
      <c r="H11" s="31"/>
      <c r="I11" s="31"/>
      <c r="J11" s="31"/>
      <c r="K11" s="31"/>
      <c r="L11" s="31"/>
      <c r="M11" s="31"/>
    </row>
    <row r="12" spans="1:20" ht="18" customHeight="1" x14ac:dyDescent="0.2">
      <c r="A12" s="31"/>
      <c r="B12" s="31"/>
      <c r="C12" s="31"/>
      <c r="D12" s="31"/>
      <c r="E12" s="31"/>
      <c r="F12" s="31"/>
      <c r="G12" s="31"/>
      <c r="H12" s="31"/>
      <c r="I12" s="31"/>
      <c r="J12" s="31"/>
      <c r="K12" s="31"/>
      <c r="L12" s="31"/>
      <c r="M12" s="31"/>
    </row>
    <row r="13" spans="1:20" ht="18" customHeight="1" x14ac:dyDescent="0.2">
      <c r="A13" s="31"/>
      <c r="B13" s="31"/>
      <c r="C13" s="31"/>
      <c r="D13" s="31"/>
      <c r="E13" s="31"/>
      <c r="F13" s="31"/>
      <c r="G13" s="31"/>
      <c r="H13" s="31"/>
      <c r="I13" s="31"/>
      <c r="J13" s="31"/>
      <c r="K13" s="31"/>
      <c r="L13" s="31"/>
      <c r="M13" s="31"/>
    </row>
    <row r="14" spans="1:20" ht="18" customHeight="1" x14ac:dyDescent="0.2">
      <c r="A14" s="31"/>
      <c r="B14" s="31"/>
      <c r="C14" s="31"/>
      <c r="D14" s="31"/>
      <c r="E14" s="31"/>
      <c r="F14" s="31"/>
      <c r="G14" s="31"/>
      <c r="H14" s="31"/>
      <c r="I14" s="31"/>
      <c r="J14" s="31"/>
      <c r="K14" s="31"/>
      <c r="L14" s="31"/>
      <c r="M14" s="31"/>
    </row>
    <row r="15" spans="1:20" ht="18" customHeight="1" x14ac:dyDescent="0.2">
      <c r="A15" s="31"/>
      <c r="B15" s="31"/>
      <c r="C15" s="31"/>
      <c r="D15" s="31"/>
      <c r="E15" s="31"/>
      <c r="F15" s="31"/>
      <c r="G15" s="31"/>
      <c r="H15" s="31"/>
      <c r="I15" s="31"/>
      <c r="J15" s="31"/>
      <c r="K15" s="31"/>
      <c r="L15" s="31"/>
      <c r="M15" s="31"/>
    </row>
    <row r="16" spans="1:20" ht="18" customHeight="1" x14ac:dyDescent="0.2">
      <c r="A16" s="31"/>
      <c r="B16" s="31"/>
      <c r="C16" s="31"/>
      <c r="D16" s="31"/>
      <c r="E16" s="31"/>
      <c r="F16" s="31"/>
      <c r="G16" s="31"/>
      <c r="H16" s="31"/>
      <c r="I16" s="31"/>
      <c r="J16" s="31"/>
      <c r="K16" s="31"/>
      <c r="L16" s="31"/>
      <c r="M16" s="31"/>
    </row>
    <row r="17" spans="1:16" ht="18" customHeight="1" x14ac:dyDescent="0.2">
      <c r="A17" s="31"/>
      <c r="B17" s="31"/>
      <c r="C17" s="31"/>
      <c r="D17" s="31"/>
      <c r="E17" s="31"/>
      <c r="F17" s="31"/>
      <c r="G17" s="31"/>
      <c r="H17" s="31"/>
      <c r="I17" s="31"/>
      <c r="J17" s="31"/>
      <c r="K17" s="31"/>
      <c r="L17" s="31"/>
      <c r="M17" s="31"/>
    </row>
    <row r="18" spans="1:16" ht="23.25" customHeight="1" x14ac:dyDescent="0.2"/>
    <row r="20" spans="1:16" ht="23.25" x14ac:dyDescent="0.2">
      <c r="A20" s="1073" t="s">
        <v>637</v>
      </c>
      <c r="B20" s="1073"/>
      <c r="C20" s="1073"/>
      <c r="D20" s="1073"/>
      <c r="E20" s="1073"/>
      <c r="F20" s="1073"/>
      <c r="G20" s="1073"/>
      <c r="H20" s="1073"/>
      <c r="I20" s="1073"/>
      <c r="J20" s="1073"/>
      <c r="K20" s="1073"/>
      <c r="L20" s="1073"/>
      <c r="M20" s="1073"/>
      <c r="N20" s="1073"/>
      <c r="O20" s="1073"/>
      <c r="P20" s="1073"/>
    </row>
    <row r="37" spans="1:16" ht="23.25" customHeight="1" x14ac:dyDescent="0.2">
      <c r="A37" s="1073" t="s">
        <v>638</v>
      </c>
      <c r="B37" s="1073"/>
      <c r="C37" s="1073"/>
      <c r="D37" s="1073"/>
      <c r="E37" s="1073"/>
      <c r="F37" s="1073"/>
      <c r="G37" s="1073"/>
      <c r="H37" s="1073"/>
      <c r="I37" s="1073"/>
      <c r="J37" s="1073"/>
      <c r="K37" s="1073"/>
      <c r="L37" s="1073"/>
      <c r="M37" s="1073"/>
      <c r="N37" s="1073"/>
      <c r="O37" s="1073"/>
      <c r="P37" s="1073"/>
    </row>
    <row r="63" spans="1:16" ht="23.25" x14ac:dyDescent="0.2">
      <c r="A63" s="1073" t="s">
        <v>639</v>
      </c>
      <c r="B63" s="1073"/>
      <c r="C63" s="1073"/>
      <c r="D63" s="1073"/>
      <c r="E63" s="1073"/>
      <c r="F63" s="1073"/>
      <c r="G63" s="1073"/>
      <c r="H63" s="1073"/>
      <c r="I63" s="1073"/>
      <c r="J63" s="1073"/>
      <c r="K63" s="1073"/>
      <c r="L63" s="1073"/>
      <c r="M63" s="1073"/>
      <c r="N63" s="1073"/>
      <c r="O63" s="1073"/>
      <c r="P63" s="1073"/>
    </row>
  </sheetData>
  <sheetProtection algorithmName="SHA-512" hashValue="h2LQOLuIkXaLYBZLgE8DcKK0w9MEcNXf4BznuD365k/ga3wivnUd9+kj4MdHEGnzi38ae2b9YqGQyevBegDVRg==" saltValue="JAgFI1XnKnSXHTGsJzsuyQ==" spinCount="100000" sheet="1" scenarios="1" formatCells="0" formatColumns="0" formatRows="0" insertColumns="0" insertRows="0"/>
  <mergeCells count="6">
    <mergeCell ref="R1:T2"/>
    <mergeCell ref="A1:P1"/>
    <mergeCell ref="A20:P20"/>
    <mergeCell ref="A37:P37"/>
    <mergeCell ref="A63:P63"/>
    <mergeCell ref="A3:P3"/>
  </mergeCells>
  <hyperlinks>
    <hyperlink ref="R1:T2" location="'FICHA ESTANDAR ECOSISTEMA'!R204" display="REGRESAR A FICHA"/>
  </hyperlinks>
  <pageMargins left="0.25" right="0.25" top="0.75" bottom="0.75" header="0.3" footer="0.3"/>
  <pageSetup paperSize="9" scale="44" fitToHeight="0" orientation="portrait" r:id="rId1"/>
  <rowBreaks count="1" manualBreakCount="1">
    <brk id="61"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view="pageBreakPreview" zoomScale="55" zoomScaleNormal="55" zoomScaleSheetLayoutView="55" workbookViewId="0">
      <selection activeCell="Q19" sqref="Q19"/>
    </sheetView>
  </sheetViews>
  <sheetFormatPr baseColWidth="10" defaultRowHeight="12.75" x14ac:dyDescent="0.2"/>
  <cols>
    <col min="1" max="16384" width="11.42578125" style="32"/>
  </cols>
  <sheetData>
    <row r="1" spans="1:26" ht="46.5" x14ac:dyDescent="0.2">
      <c r="A1" s="1029" t="s">
        <v>690</v>
      </c>
      <c r="B1" s="1029"/>
      <c r="C1" s="1029"/>
      <c r="D1" s="1029"/>
      <c r="E1" s="1029"/>
      <c r="F1" s="1029"/>
      <c r="G1" s="1029"/>
      <c r="H1" s="1029"/>
      <c r="I1" s="1029"/>
      <c r="J1" s="1029"/>
      <c r="K1" s="1029"/>
      <c r="L1" s="1029"/>
      <c r="M1" s="1029"/>
      <c r="N1" s="1029"/>
      <c r="O1" s="1029"/>
      <c r="P1" s="1029"/>
      <c r="R1" s="937" t="s">
        <v>654</v>
      </c>
      <c r="S1" s="938"/>
      <c r="T1" s="939"/>
    </row>
    <row r="2" spans="1:26" ht="13.5" thickBot="1" x14ac:dyDescent="0.25">
      <c r="A2" s="33"/>
      <c r="B2" s="33"/>
      <c r="C2" s="33"/>
      <c r="D2" s="33"/>
      <c r="E2" s="33"/>
      <c r="F2" s="33"/>
      <c r="G2" s="33"/>
      <c r="H2" s="33"/>
      <c r="I2" s="33"/>
      <c r="J2" s="33"/>
      <c r="K2" s="33"/>
      <c r="L2" s="33"/>
      <c r="M2" s="33"/>
      <c r="N2" s="33"/>
      <c r="O2" s="33"/>
      <c r="P2" s="33"/>
      <c r="R2" s="940"/>
      <c r="S2" s="941"/>
      <c r="T2" s="942"/>
    </row>
    <row r="3" spans="1:26" x14ac:dyDescent="0.2">
      <c r="A3" s="33"/>
      <c r="B3" s="33"/>
      <c r="C3" s="33"/>
      <c r="D3" s="33"/>
      <c r="E3" s="33"/>
      <c r="F3" s="33"/>
      <c r="G3" s="33"/>
      <c r="H3" s="33"/>
      <c r="I3" s="33"/>
      <c r="J3" s="33"/>
      <c r="K3" s="33"/>
      <c r="L3" s="33"/>
      <c r="M3" s="33"/>
      <c r="N3" s="33"/>
      <c r="O3" s="33"/>
      <c r="P3" s="33"/>
    </row>
    <row r="4" spans="1:26" s="30" customFormat="1" x14ac:dyDescent="0.2">
      <c r="A4" s="29"/>
      <c r="B4" s="29"/>
      <c r="C4" s="29"/>
      <c r="D4" s="29"/>
      <c r="E4" s="29"/>
      <c r="F4" s="29"/>
      <c r="G4" s="29"/>
      <c r="H4" s="29"/>
      <c r="I4" s="29"/>
      <c r="J4" s="29"/>
      <c r="K4" s="29"/>
      <c r="L4" s="29"/>
      <c r="M4" s="29"/>
      <c r="N4" s="29"/>
      <c r="O4" s="29"/>
      <c r="P4" s="29"/>
      <c r="Q4" s="29"/>
      <c r="R4" s="29"/>
      <c r="S4" s="29"/>
      <c r="T4" s="29"/>
      <c r="U4" s="29"/>
      <c r="V4" s="29"/>
      <c r="W4" s="29"/>
      <c r="X4" s="29"/>
      <c r="Y4" s="29"/>
      <c r="Z4" s="29"/>
    </row>
    <row r="5" spans="1:26" s="30" customFormat="1" ht="15" customHeight="1" x14ac:dyDescent="0.2">
      <c r="A5" s="29"/>
      <c r="B5" s="29"/>
      <c r="C5" s="29"/>
      <c r="D5" s="29"/>
      <c r="E5" s="29"/>
      <c r="F5" s="29"/>
      <c r="G5" s="29"/>
      <c r="H5" s="29"/>
      <c r="I5" s="29"/>
      <c r="J5" s="29"/>
      <c r="K5" s="29"/>
      <c r="L5" s="29"/>
      <c r="M5" s="29"/>
      <c r="N5" s="29"/>
      <c r="O5" s="29"/>
      <c r="P5" s="29"/>
      <c r="Q5" s="29"/>
      <c r="R5" s="29"/>
      <c r="S5" s="29"/>
      <c r="T5" s="29"/>
      <c r="U5" s="29"/>
      <c r="V5" s="29"/>
      <c r="W5" s="29"/>
      <c r="X5" s="29"/>
      <c r="Y5" s="29"/>
      <c r="Z5" s="29"/>
    </row>
    <row r="6" spans="1:26" s="30" customFormat="1" x14ac:dyDescent="0.2">
      <c r="A6" s="29"/>
      <c r="B6" s="29"/>
      <c r="C6" s="29"/>
      <c r="D6" s="29"/>
      <c r="E6" s="29"/>
      <c r="F6" s="29"/>
      <c r="G6" s="29"/>
      <c r="H6" s="29"/>
      <c r="I6" s="29"/>
      <c r="J6" s="29"/>
      <c r="K6" s="29"/>
      <c r="L6" s="29"/>
      <c r="M6" s="29"/>
      <c r="N6" s="29"/>
      <c r="O6" s="29"/>
      <c r="P6" s="29"/>
      <c r="Q6" s="29"/>
      <c r="R6" s="29"/>
      <c r="S6" s="29"/>
      <c r="T6" s="29"/>
      <c r="U6" s="29"/>
      <c r="V6" s="29"/>
      <c r="W6" s="29"/>
      <c r="X6" s="29"/>
      <c r="Y6" s="29"/>
      <c r="Z6" s="29"/>
    </row>
    <row r="7" spans="1:26" s="30" customFormat="1" x14ac:dyDescent="0.2">
      <c r="A7" s="29"/>
      <c r="B7" s="29"/>
      <c r="C7" s="29"/>
      <c r="D7" s="29"/>
      <c r="E7" s="29"/>
      <c r="F7" s="29"/>
      <c r="G7" s="29"/>
      <c r="H7" s="29"/>
      <c r="I7" s="29"/>
      <c r="J7" s="29"/>
      <c r="K7" s="29"/>
      <c r="L7" s="29"/>
      <c r="M7" s="29"/>
      <c r="N7" s="29"/>
      <c r="O7" s="29"/>
      <c r="P7" s="29"/>
      <c r="Q7" s="29"/>
      <c r="R7" s="29"/>
      <c r="S7" s="29"/>
      <c r="T7" s="29"/>
      <c r="U7" s="29"/>
      <c r="V7" s="29"/>
      <c r="W7" s="29"/>
      <c r="X7" s="29"/>
      <c r="Y7" s="29"/>
      <c r="Z7" s="29"/>
    </row>
    <row r="8" spans="1:26" s="30" customFormat="1" ht="12.75" customHeight="1" x14ac:dyDescent="0.2">
      <c r="A8" s="29"/>
      <c r="B8" s="29"/>
      <c r="C8" s="29"/>
      <c r="D8" s="29"/>
      <c r="E8" s="29"/>
      <c r="F8" s="29"/>
      <c r="G8" s="29"/>
      <c r="H8" s="29"/>
      <c r="I8" s="29"/>
      <c r="J8" s="29"/>
      <c r="K8" s="29"/>
      <c r="L8" s="29"/>
      <c r="M8" s="29"/>
      <c r="N8" s="29"/>
      <c r="O8" s="29"/>
      <c r="P8" s="29"/>
      <c r="Q8" s="29"/>
      <c r="R8" s="29"/>
      <c r="S8" s="29"/>
      <c r="T8" s="29"/>
      <c r="U8" s="29"/>
      <c r="V8" s="29"/>
      <c r="W8" s="29"/>
      <c r="X8" s="29"/>
      <c r="Y8" s="29"/>
      <c r="Z8" s="29"/>
    </row>
    <row r="9" spans="1:26" s="30" customFormat="1" ht="13.5" customHeight="1" x14ac:dyDescent="0.2">
      <c r="A9" s="29"/>
      <c r="B9" s="29"/>
      <c r="C9" s="29"/>
      <c r="D9" s="29"/>
      <c r="E9" s="29"/>
      <c r="F9" s="29"/>
      <c r="G9" s="29"/>
      <c r="H9" s="29"/>
      <c r="I9" s="29"/>
      <c r="J9" s="29"/>
      <c r="K9" s="29"/>
      <c r="L9" s="29"/>
      <c r="M9" s="29"/>
      <c r="N9" s="29"/>
      <c r="O9" s="29"/>
      <c r="P9" s="29"/>
      <c r="Q9" s="29"/>
      <c r="R9" s="29"/>
      <c r="S9" s="29"/>
      <c r="T9" s="29"/>
      <c r="U9" s="29"/>
      <c r="V9" s="29"/>
      <c r="W9" s="29"/>
      <c r="X9" s="29"/>
      <c r="Y9" s="29"/>
      <c r="Z9" s="29"/>
    </row>
    <row r="10" spans="1:26" s="30" customFormat="1" ht="12.75" customHeight="1" x14ac:dyDescent="0.2">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s="30" customFormat="1" ht="13.5" customHeight="1" x14ac:dyDescent="0.2">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s="30" customFormat="1" x14ac:dyDescent="0.2">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s="30" customFormat="1" x14ac:dyDescent="0.2">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s="30" customFormat="1" x14ac:dyDescent="0.2">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s="30" customFormat="1"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s="30" customForma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s="30" customFormat="1" x14ac:dyDescent="0.2">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x14ac:dyDescent="0.2">
      <c r="A18" s="33"/>
      <c r="B18" s="33"/>
      <c r="C18" s="33"/>
      <c r="D18" s="33"/>
      <c r="E18" s="33"/>
      <c r="F18" s="33"/>
      <c r="G18" s="33"/>
      <c r="H18" s="33"/>
      <c r="I18" s="33"/>
      <c r="J18" s="33"/>
      <c r="K18" s="33"/>
      <c r="L18" s="33"/>
      <c r="M18" s="33"/>
      <c r="N18" s="33"/>
      <c r="O18" s="33"/>
      <c r="P18" s="33"/>
    </row>
    <row r="19" spans="1:26" x14ac:dyDescent="0.2">
      <c r="A19" s="33"/>
      <c r="B19" s="33"/>
      <c r="C19" s="33"/>
      <c r="D19" s="33"/>
      <c r="E19" s="33"/>
      <c r="F19" s="33"/>
      <c r="G19" s="33"/>
      <c r="H19" s="33"/>
      <c r="I19" s="33"/>
      <c r="J19" s="33"/>
      <c r="K19" s="33"/>
      <c r="L19" s="33"/>
      <c r="M19" s="33"/>
      <c r="N19" s="33"/>
      <c r="O19" s="33"/>
      <c r="P19" s="33"/>
    </row>
    <row r="20" spans="1:26" x14ac:dyDescent="0.2">
      <c r="A20" s="33"/>
      <c r="B20" s="33"/>
      <c r="C20" s="33"/>
      <c r="D20" s="33"/>
      <c r="E20" s="33"/>
      <c r="F20" s="33"/>
      <c r="G20" s="33"/>
      <c r="H20" s="33"/>
      <c r="I20" s="33"/>
      <c r="J20" s="33"/>
      <c r="K20" s="33"/>
      <c r="L20" s="33"/>
      <c r="M20" s="33"/>
      <c r="N20" s="33"/>
      <c r="O20" s="33"/>
      <c r="P20" s="33"/>
    </row>
    <row r="21" spans="1:26" x14ac:dyDescent="0.2">
      <c r="A21" s="33"/>
      <c r="B21" s="33"/>
      <c r="C21" s="33"/>
      <c r="D21" s="33"/>
      <c r="E21" s="33"/>
      <c r="F21" s="33"/>
      <c r="G21" s="33"/>
      <c r="H21" s="33"/>
      <c r="I21" s="33"/>
      <c r="J21" s="33"/>
      <c r="K21" s="33"/>
      <c r="L21" s="33"/>
      <c r="M21" s="33"/>
      <c r="N21" s="33"/>
      <c r="O21" s="33"/>
      <c r="P21" s="33"/>
    </row>
    <row r="22" spans="1:26" x14ac:dyDescent="0.2">
      <c r="A22" s="33"/>
      <c r="B22" s="33"/>
      <c r="C22" s="33"/>
      <c r="D22" s="33"/>
      <c r="E22" s="33"/>
      <c r="F22" s="33"/>
      <c r="G22" s="33"/>
      <c r="H22" s="33"/>
      <c r="I22" s="33"/>
      <c r="J22" s="33"/>
      <c r="K22" s="33"/>
      <c r="L22" s="33"/>
      <c r="M22" s="33"/>
      <c r="N22" s="33"/>
      <c r="O22" s="33"/>
      <c r="P22" s="33"/>
    </row>
    <row r="23" spans="1:26" x14ac:dyDescent="0.2">
      <c r="A23" s="33"/>
      <c r="B23" s="33"/>
      <c r="C23" s="33"/>
      <c r="D23" s="33"/>
      <c r="E23" s="33"/>
      <c r="F23" s="33"/>
      <c r="G23" s="33"/>
      <c r="H23" s="33"/>
      <c r="I23" s="33"/>
      <c r="J23" s="33"/>
      <c r="K23" s="33"/>
      <c r="L23" s="33"/>
      <c r="M23" s="33"/>
      <c r="N23" s="33"/>
      <c r="O23" s="33"/>
      <c r="P23" s="33"/>
    </row>
    <row r="24" spans="1:26" x14ac:dyDescent="0.2">
      <c r="A24" s="33"/>
      <c r="B24" s="33"/>
      <c r="C24" s="33"/>
      <c r="D24" s="33"/>
      <c r="E24" s="33"/>
      <c r="F24" s="33"/>
      <c r="G24" s="33"/>
      <c r="H24" s="33"/>
      <c r="I24" s="33"/>
      <c r="J24" s="33"/>
      <c r="K24" s="33"/>
      <c r="L24" s="33"/>
      <c r="M24" s="33"/>
      <c r="N24" s="33"/>
      <c r="O24" s="33"/>
      <c r="P24" s="33"/>
    </row>
    <row r="25" spans="1:26" x14ac:dyDescent="0.2">
      <c r="A25" s="33"/>
      <c r="B25" s="33"/>
      <c r="C25" s="33"/>
      <c r="D25" s="33"/>
      <c r="E25" s="33"/>
      <c r="F25" s="33"/>
      <c r="G25" s="33"/>
      <c r="H25" s="33"/>
      <c r="I25" s="33"/>
      <c r="J25" s="33"/>
      <c r="K25" s="33"/>
      <c r="L25" s="33"/>
      <c r="M25" s="33"/>
      <c r="N25" s="33"/>
      <c r="O25" s="33"/>
      <c r="P25" s="33"/>
    </row>
    <row r="26" spans="1:26" x14ac:dyDescent="0.2">
      <c r="A26" s="33"/>
      <c r="B26" s="33"/>
      <c r="C26" s="33"/>
      <c r="D26" s="33"/>
      <c r="E26" s="33"/>
      <c r="F26" s="33"/>
      <c r="G26" s="33"/>
      <c r="H26" s="33"/>
      <c r="I26" s="33"/>
      <c r="J26" s="33"/>
      <c r="K26" s="33"/>
      <c r="L26" s="33"/>
      <c r="M26" s="33"/>
      <c r="N26" s="33"/>
      <c r="O26" s="33"/>
      <c r="P26" s="33"/>
    </row>
    <row r="27" spans="1:26" x14ac:dyDescent="0.2">
      <c r="A27" s="33"/>
      <c r="B27" s="33"/>
      <c r="C27" s="33"/>
      <c r="D27" s="33"/>
      <c r="E27" s="33"/>
      <c r="F27" s="33"/>
      <c r="G27" s="33"/>
      <c r="H27" s="33"/>
      <c r="I27" s="33"/>
      <c r="J27" s="33"/>
      <c r="K27" s="33"/>
      <c r="L27" s="33"/>
      <c r="M27" s="33"/>
      <c r="N27" s="33"/>
      <c r="O27" s="33"/>
      <c r="P27" s="33"/>
    </row>
    <row r="28" spans="1:26" x14ac:dyDescent="0.2">
      <c r="A28" s="33"/>
      <c r="B28" s="33"/>
      <c r="C28" s="33"/>
      <c r="D28" s="33"/>
      <c r="E28" s="33"/>
      <c r="F28" s="33"/>
      <c r="G28" s="33"/>
      <c r="H28" s="33"/>
      <c r="I28" s="33"/>
      <c r="J28" s="33"/>
      <c r="K28" s="33"/>
      <c r="L28" s="33"/>
      <c r="M28" s="33"/>
      <c r="N28" s="33"/>
      <c r="O28" s="33"/>
      <c r="P28" s="33"/>
    </row>
    <row r="29" spans="1:26" x14ac:dyDescent="0.2">
      <c r="A29" s="33"/>
      <c r="B29" s="33"/>
      <c r="C29" s="33"/>
      <c r="D29" s="33"/>
      <c r="E29" s="33"/>
      <c r="F29" s="33"/>
      <c r="G29" s="33"/>
      <c r="H29" s="33"/>
      <c r="I29" s="33"/>
      <c r="J29" s="33"/>
      <c r="K29" s="33"/>
      <c r="L29" s="33"/>
      <c r="M29" s="33"/>
      <c r="N29" s="33"/>
      <c r="O29" s="33"/>
      <c r="P29" s="33"/>
    </row>
    <row r="30" spans="1:26" x14ac:dyDescent="0.2">
      <c r="A30" s="33"/>
      <c r="B30" s="33"/>
      <c r="C30" s="33"/>
      <c r="D30" s="33"/>
      <c r="E30" s="33"/>
      <c r="F30" s="33"/>
      <c r="G30" s="33"/>
      <c r="H30" s="33"/>
      <c r="I30" s="33"/>
      <c r="J30" s="33"/>
      <c r="K30" s="33"/>
      <c r="L30" s="33"/>
      <c r="M30" s="33"/>
      <c r="N30" s="33"/>
      <c r="O30" s="33"/>
      <c r="P30" s="33"/>
    </row>
    <row r="31" spans="1:26" x14ac:dyDescent="0.2">
      <c r="A31" s="33"/>
      <c r="B31" s="33"/>
      <c r="C31" s="33"/>
      <c r="D31" s="33"/>
      <c r="E31" s="33"/>
      <c r="F31" s="33"/>
      <c r="G31" s="33"/>
      <c r="H31" s="33"/>
      <c r="I31" s="33"/>
      <c r="J31" s="33"/>
      <c r="K31" s="33"/>
      <c r="L31" s="33"/>
      <c r="M31" s="33"/>
      <c r="N31" s="33"/>
      <c r="O31" s="33"/>
      <c r="P31" s="33"/>
    </row>
    <row r="32" spans="1:26" x14ac:dyDescent="0.2">
      <c r="A32" s="33"/>
      <c r="B32" s="33"/>
      <c r="C32" s="33"/>
      <c r="D32" s="33"/>
      <c r="E32" s="33"/>
      <c r="F32" s="33"/>
      <c r="G32" s="33"/>
      <c r="H32" s="33"/>
      <c r="I32" s="33"/>
      <c r="J32" s="33"/>
      <c r="K32" s="33"/>
      <c r="L32" s="33"/>
      <c r="M32" s="33"/>
      <c r="N32" s="33"/>
      <c r="O32" s="33"/>
      <c r="P32" s="3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29"/>
      <c r="B45" s="29"/>
      <c r="C45" s="29"/>
      <c r="D45" s="29"/>
      <c r="E45" s="29"/>
      <c r="F45" s="29"/>
      <c r="G45" s="29"/>
      <c r="H45" s="29"/>
      <c r="I45" s="29"/>
      <c r="J45" s="29"/>
      <c r="K45" s="29"/>
      <c r="L45" s="29"/>
      <c r="M45" s="29"/>
      <c r="N45" s="33"/>
      <c r="O45" s="33"/>
      <c r="P45" s="33"/>
    </row>
    <row r="46" spans="1:16" x14ac:dyDescent="0.2">
      <c r="A46" s="29"/>
      <c r="B46" s="29"/>
      <c r="C46" s="29"/>
      <c r="D46" s="29"/>
      <c r="E46" s="29"/>
      <c r="F46" s="29"/>
      <c r="G46" s="29"/>
      <c r="H46" s="29"/>
      <c r="I46" s="29"/>
      <c r="J46" s="29"/>
      <c r="K46" s="29"/>
      <c r="L46" s="29"/>
      <c r="M46" s="29"/>
      <c r="N46" s="33"/>
      <c r="O46" s="33"/>
      <c r="P46" s="33"/>
    </row>
    <row r="47" spans="1:16" x14ac:dyDescent="0.2">
      <c r="A47" s="29"/>
      <c r="B47" s="29"/>
      <c r="C47" s="29"/>
      <c r="D47" s="29"/>
      <c r="E47" s="29"/>
      <c r="F47" s="29"/>
      <c r="G47" s="29"/>
      <c r="H47" s="29"/>
      <c r="I47" s="29"/>
      <c r="J47" s="29"/>
      <c r="K47" s="29"/>
      <c r="L47" s="29"/>
      <c r="M47" s="29"/>
      <c r="N47" s="33"/>
      <c r="O47" s="33"/>
      <c r="P47" s="33"/>
    </row>
    <row r="48" spans="1:16" x14ac:dyDescent="0.2">
      <c r="A48" s="29"/>
      <c r="B48" s="29"/>
      <c r="C48" s="29"/>
      <c r="D48" s="29"/>
      <c r="E48" s="29"/>
      <c r="F48" s="29"/>
      <c r="G48" s="29"/>
      <c r="H48" s="29"/>
      <c r="I48" s="29"/>
      <c r="J48" s="29"/>
      <c r="K48" s="29"/>
      <c r="L48" s="29"/>
      <c r="M48" s="29"/>
      <c r="N48" s="33"/>
      <c r="O48" s="33"/>
      <c r="P48" s="33"/>
    </row>
    <row r="49" spans="1:16" x14ac:dyDescent="0.2">
      <c r="A49" s="29"/>
      <c r="B49" s="29"/>
      <c r="C49" s="29"/>
      <c r="D49" s="29"/>
      <c r="E49" s="29"/>
      <c r="F49" s="29"/>
      <c r="G49" s="29"/>
      <c r="H49" s="29"/>
      <c r="I49" s="29"/>
      <c r="J49" s="29"/>
      <c r="K49" s="29"/>
      <c r="L49" s="29"/>
      <c r="M49" s="29"/>
      <c r="N49" s="33"/>
      <c r="O49" s="33"/>
      <c r="P49" s="33"/>
    </row>
    <row r="50" spans="1:16" x14ac:dyDescent="0.2">
      <c r="A50" s="29"/>
      <c r="B50" s="29"/>
      <c r="C50" s="29"/>
      <c r="D50" s="29"/>
      <c r="E50" s="29"/>
      <c r="F50" s="29"/>
      <c r="G50" s="29"/>
      <c r="H50" s="29"/>
      <c r="I50" s="29"/>
      <c r="J50" s="29"/>
      <c r="K50" s="29"/>
      <c r="L50" s="29"/>
      <c r="M50" s="29"/>
      <c r="N50" s="33"/>
      <c r="O50" s="33"/>
      <c r="P50" s="33"/>
    </row>
    <row r="51" spans="1:16" x14ac:dyDescent="0.2">
      <c r="A51" s="29"/>
      <c r="B51" s="29"/>
      <c r="C51" s="29"/>
      <c r="D51" s="29"/>
      <c r="E51" s="29"/>
      <c r="F51" s="29"/>
      <c r="G51" s="29"/>
      <c r="H51" s="29"/>
      <c r="I51" s="29"/>
      <c r="J51" s="29"/>
      <c r="K51" s="29"/>
      <c r="L51" s="29"/>
      <c r="M51" s="29"/>
      <c r="N51" s="33"/>
      <c r="O51" s="33"/>
      <c r="P51" s="33"/>
    </row>
    <row r="52" spans="1:16" x14ac:dyDescent="0.2">
      <c r="A52" s="29"/>
      <c r="B52" s="29"/>
      <c r="C52" s="29"/>
      <c r="D52" s="29"/>
      <c r="E52" s="29"/>
      <c r="F52" s="29"/>
      <c r="G52" s="29"/>
      <c r="H52" s="29"/>
      <c r="I52" s="29"/>
      <c r="J52" s="29"/>
      <c r="K52" s="29"/>
      <c r="L52" s="29"/>
      <c r="M52" s="29"/>
      <c r="N52" s="33"/>
      <c r="O52" s="33"/>
      <c r="P52" s="33"/>
    </row>
    <row r="53" spans="1:16" x14ac:dyDescent="0.2">
      <c r="A53" s="29"/>
      <c r="B53" s="29"/>
      <c r="C53" s="29"/>
      <c r="D53" s="29"/>
      <c r="E53" s="29"/>
      <c r="F53" s="29"/>
      <c r="G53" s="29"/>
      <c r="H53" s="29"/>
      <c r="I53" s="29"/>
      <c r="J53" s="29"/>
      <c r="K53" s="29"/>
      <c r="L53" s="29"/>
      <c r="M53" s="29"/>
      <c r="N53" s="33"/>
      <c r="O53" s="33"/>
      <c r="P53" s="33"/>
    </row>
    <row r="54" spans="1:16" x14ac:dyDescent="0.2">
      <c r="A54" s="29"/>
      <c r="B54" s="29"/>
      <c r="C54" s="29"/>
      <c r="D54" s="29"/>
      <c r="E54" s="29"/>
      <c r="F54" s="29"/>
      <c r="G54" s="29"/>
      <c r="H54" s="29"/>
      <c r="I54" s="29"/>
      <c r="J54" s="29"/>
      <c r="K54" s="29"/>
      <c r="L54" s="29"/>
      <c r="M54" s="29"/>
      <c r="N54" s="33"/>
      <c r="O54" s="33"/>
      <c r="P54" s="33"/>
    </row>
    <row r="55" spans="1:16" x14ac:dyDescent="0.2">
      <c r="A55" s="29"/>
      <c r="B55" s="29"/>
      <c r="C55" s="29"/>
      <c r="D55" s="29"/>
      <c r="E55" s="29"/>
      <c r="F55" s="29"/>
      <c r="G55" s="29"/>
      <c r="H55" s="29"/>
      <c r="I55" s="29"/>
      <c r="J55" s="29"/>
      <c r="K55" s="29"/>
      <c r="L55" s="29"/>
      <c r="M55" s="29"/>
      <c r="N55" s="33"/>
      <c r="O55" s="33"/>
      <c r="P55" s="33"/>
    </row>
    <row r="56" spans="1:16" x14ac:dyDescent="0.2">
      <c r="A56" s="29"/>
      <c r="B56" s="29"/>
      <c r="C56" s="29"/>
      <c r="D56" s="29"/>
      <c r="E56" s="29"/>
      <c r="F56" s="29"/>
      <c r="G56" s="29"/>
      <c r="H56" s="29"/>
      <c r="I56" s="29"/>
      <c r="J56" s="29"/>
      <c r="K56" s="29"/>
      <c r="L56" s="29"/>
      <c r="M56" s="29"/>
      <c r="N56" s="33"/>
      <c r="O56" s="33"/>
      <c r="P56" s="33"/>
    </row>
    <row r="57" spans="1:16" x14ac:dyDescent="0.2">
      <c r="A57" s="29"/>
      <c r="B57" s="29"/>
      <c r="C57" s="29"/>
      <c r="D57" s="29"/>
      <c r="E57" s="29"/>
      <c r="F57" s="29"/>
      <c r="G57" s="29"/>
      <c r="H57" s="29"/>
      <c r="I57" s="29"/>
      <c r="J57" s="29"/>
      <c r="K57" s="29"/>
      <c r="L57" s="29"/>
      <c r="M57" s="29"/>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x14ac:dyDescent="0.2">
      <c r="A60" s="33"/>
      <c r="B60" s="33"/>
      <c r="C60" s="33"/>
      <c r="D60" s="33"/>
      <c r="E60" s="33"/>
      <c r="F60" s="33"/>
      <c r="G60" s="33"/>
      <c r="H60" s="33"/>
      <c r="I60" s="33"/>
      <c r="J60" s="33"/>
      <c r="K60" s="33"/>
      <c r="L60" s="33"/>
      <c r="M60" s="33"/>
      <c r="N60" s="33"/>
      <c r="O60" s="33"/>
      <c r="P60" s="3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x14ac:dyDescent="0.2">
      <c r="A63" s="33"/>
      <c r="B63" s="33"/>
      <c r="C63" s="33"/>
      <c r="D63" s="33"/>
      <c r="E63" s="33"/>
      <c r="F63" s="33"/>
      <c r="G63" s="33"/>
      <c r="H63" s="33"/>
      <c r="I63" s="33"/>
      <c r="J63" s="33"/>
      <c r="K63" s="33"/>
      <c r="L63" s="33"/>
      <c r="M63" s="33"/>
      <c r="N63" s="33"/>
      <c r="O63" s="33"/>
      <c r="P63" s="33"/>
    </row>
    <row r="64" spans="1:16" x14ac:dyDescent="0.2">
      <c r="A64" s="33"/>
      <c r="B64" s="33"/>
      <c r="C64" s="33"/>
      <c r="D64" s="33"/>
      <c r="E64" s="33"/>
      <c r="F64" s="33"/>
      <c r="G64" s="33"/>
      <c r="H64" s="33"/>
      <c r="I64" s="33"/>
      <c r="J64" s="33"/>
      <c r="K64" s="33"/>
      <c r="L64" s="33"/>
      <c r="M64" s="33"/>
      <c r="N64" s="33"/>
      <c r="O64" s="33"/>
      <c r="P64" s="33"/>
    </row>
    <row r="65" spans="1:16" x14ac:dyDescent="0.2">
      <c r="A65" s="33"/>
      <c r="B65" s="33"/>
      <c r="C65" s="33"/>
      <c r="D65" s="33"/>
      <c r="E65" s="33"/>
      <c r="F65" s="33"/>
      <c r="G65" s="33"/>
      <c r="H65" s="33"/>
      <c r="I65" s="33"/>
      <c r="J65" s="33"/>
      <c r="K65" s="33"/>
      <c r="L65" s="33"/>
      <c r="M65" s="33"/>
      <c r="N65" s="33"/>
      <c r="O65" s="33"/>
      <c r="P65" s="33"/>
    </row>
    <row r="66" spans="1:16" x14ac:dyDescent="0.2">
      <c r="A66" s="33"/>
      <c r="B66" s="33"/>
      <c r="C66" s="33"/>
      <c r="D66" s="33"/>
      <c r="E66" s="33"/>
      <c r="F66" s="33"/>
      <c r="G66" s="33"/>
      <c r="H66" s="33"/>
      <c r="I66" s="33"/>
      <c r="J66" s="33"/>
      <c r="K66" s="33"/>
      <c r="L66" s="33"/>
      <c r="M66" s="33"/>
      <c r="N66" s="33"/>
      <c r="O66" s="33"/>
      <c r="P66" s="33"/>
    </row>
    <row r="67" spans="1:16" x14ac:dyDescent="0.2">
      <c r="A67" s="33"/>
      <c r="B67" s="33"/>
      <c r="C67" s="33"/>
      <c r="D67" s="33"/>
      <c r="E67" s="33"/>
      <c r="F67" s="33"/>
      <c r="G67" s="33"/>
      <c r="H67" s="33"/>
      <c r="I67" s="33"/>
      <c r="J67" s="33"/>
      <c r="K67" s="33"/>
      <c r="L67" s="33"/>
      <c r="M67" s="33"/>
      <c r="N67" s="33"/>
      <c r="O67" s="33"/>
      <c r="P67" s="33"/>
    </row>
    <row r="68" spans="1:16" x14ac:dyDescent="0.2">
      <c r="A68" s="33"/>
      <c r="B68" s="33"/>
      <c r="C68" s="33"/>
      <c r="D68" s="33"/>
      <c r="E68" s="33"/>
      <c r="F68" s="33"/>
      <c r="G68" s="33"/>
      <c r="H68" s="33"/>
      <c r="I68" s="33"/>
      <c r="J68" s="33"/>
      <c r="K68" s="33"/>
      <c r="L68" s="33"/>
      <c r="M68" s="33"/>
      <c r="N68" s="33"/>
      <c r="O68" s="33"/>
      <c r="P68" s="33"/>
    </row>
    <row r="69" spans="1:16" x14ac:dyDescent="0.2">
      <c r="A69" s="33"/>
      <c r="B69" s="33"/>
      <c r="C69" s="33"/>
      <c r="D69" s="33"/>
      <c r="E69" s="33"/>
      <c r="F69" s="33"/>
      <c r="G69" s="33"/>
      <c r="H69" s="33"/>
      <c r="I69" s="33"/>
      <c r="J69" s="33"/>
      <c r="K69" s="33"/>
      <c r="L69" s="33"/>
      <c r="M69" s="33"/>
      <c r="N69" s="33"/>
      <c r="O69" s="33"/>
      <c r="P69" s="33"/>
    </row>
    <row r="70" spans="1:16" x14ac:dyDescent="0.2">
      <c r="A70" s="33"/>
      <c r="B70" s="33"/>
      <c r="C70" s="33"/>
      <c r="D70" s="33"/>
      <c r="E70" s="33"/>
      <c r="F70" s="33"/>
      <c r="G70" s="33"/>
      <c r="H70" s="33"/>
      <c r="I70" s="33"/>
      <c r="J70" s="33"/>
      <c r="K70" s="33"/>
      <c r="L70" s="33"/>
      <c r="M70" s="33"/>
      <c r="N70" s="33"/>
      <c r="O70" s="33"/>
      <c r="P70" s="33"/>
    </row>
    <row r="71" spans="1:16" x14ac:dyDescent="0.2">
      <c r="A71" s="33"/>
      <c r="B71" s="33"/>
      <c r="C71" s="33"/>
      <c r="D71" s="33"/>
      <c r="E71" s="33"/>
      <c r="F71" s="33"/>
      <c r="G71" s="33"/>
      <c r="H71" s="33"/>
      <c r="I71" s="33"/>
      <c r="J71" s="33"/>
      <c r="K71" s="33"/>
      <c r="L71" s="33"/>
      <c r="M71" s="33"/>
      <c r="N71" s="33"/>
      <c r="O71" s="33"/>
      <c r="P71" s="33"/>
    </row>
    <row r="72" spans="1:16" x14ac:dyDescent="0.2">
      <c r="A72" s="33"/>
      <c r="B72" s="33"/>
      <c r="C72" s="33"/>
      <c r="D72" s="33"/>
      <c r="E72" s="33"/>
      <c r="F72" s="33"/>
      <c r="G72" s="33"/>
      <c r="H72" s="33"/>
      <c r="I72" s="33"/>
      <c r="J72" s="33"/>
      <c r="K72" s="33"/>
      <c r="L72" s="33"/>
      <c r="M72" s="33"/>
      <c r="N72" s="33"/>
      <c r="O72" s="33"/>
      <c r="P72" s="33"/>
    </row>
    <row r="73" spans="1:16" x14ac:dyDescent="0.2">
      <c r="A73" s="33"/>
      <c r="B73" s="33"/>
      <c r="C73" s="33"/>
      <c r="D73" s="33"/>
      <c r="E73" s="33"/>
      <c r="F73" s="33"/>
      <c r="G73" s="33"/>
      <c r="H73" s="33"/>
      <c r="I73" s="33"/>
      <c r="J73" s="33"/>
      <c r="K73" s="33"/>
      <c r="L73" s="33"/>
      <c r="M73" s="33"/>
      <c r="N73" s="33"/>
      <c r="O73" s="33"/>
      <c r="P73" s="33"/>
    </row>
    <row r="74" spans="1:16" x14ac:dyDescent="0.2">
      <c r="A74" s="33"/>
      <c r="B74" s="33"/>
      <c r="C74" s="33"/>
      <c r="D74" s="33"/>
      <c r="E74" s="33"/>
      <c r="F74" s="33"/>
      <c r="G74" s="33"/>
      <c r="H74" s="33"/>
      <c r="I74" s="33"/>
      <c r="J74" s="33"/>
      <c r="K74" s="33"/>
      <c r="L74" s="33"/>
      <c r="M74" s="33"/>
      <c r="N74" s="33"/>
      <c r="O74" s="33"/>
      <c r="P74" s="33"/>
    </row>
    <row r="75" spans="1:16" x14ac:dyDescent="0.2">
      <c r="A75" s="33"/>
      <c r="B75" s="33"/>
      <c r="C75" s="33"/>
      <c r="D75" s="33"/>
      <c r="E75" s="33"/>
      <c r="F75" s="33"/>
      <c r="G75" s="33"/>
      <c r="H75" s="33"/>
      <c r="I75" s="33"/>
      <c r="J75" s="33"/>
      <c r="K75" s="33"/>
      <c r="L75" s="33"/>
      <c r="M75" s="33"/>
      <c r="N75" s="33"/>
      <c r="O75" s="33"/>
      <c r="P75" s="33"/>
    </row>
    <row r="76" spans="1:16" x14ac:dyDescent="0.2">
      <c r="A76" s="33"/>
      <c r="B76" s="33"/>
      <c r="C76" s="33"/>
      <c r="D76" s="33"/>
      <c r="E76" s="33"/>
      <c r="F76" s="33"/>
      <c r="G76" s="33"/>
      <c r="H76" s="33"/>
      <c r="I76" s="33"/>
      <c r="J76" s="33"/>
      <c r="K76" s="33"/>
      <c r="L76" s="33"/>
      <c r="M76" s="33"/>
      <c r="N76" s="33"/>
      <c r="O76" s="33"/>
      <c r="P76" s="33"/>
    </row>
    <row r="77" spans="1:16" x14ac:dyDescent="0.2">
      <c r="A77" s="33"/>
      <c r="B77" s="33"/>
      <c r="C77" s="33"/>
      <c r="D77" s="33"/>
      <c r="E77" s="33"/>
      <c r="F77" s="33"/>
      <c r="G77" s="33"/>
      <c r="H77" s="33"/>
      <c r="I77" s="33"/>
      <c r="J77" s="33"/>
      <c r="K77" s="33"/>
      <c r="L77" s="33"/>
      <c r="M77" s="33"/>
      <c r="N77" s="33"/>
      <c r="O77" s="33"/>
      <c r="P77" s="33"/>
    </row>
    <row r="78" spans="1:16" x14ac:dyDescent="0.2">
      <c r="A78" s="33"/>
      <c r="B78" s="33"/>
      <c r="C78" s="33"/>
      <c r="D78" s="33"/>
      <c r="E78" s="33"/>
      <c r="F78" s="33"/>
      <c r="G78" s="33"/>
      <c r="H78" s="33"/>
      <c r="I78" s="33"/>
      <c r="J78" s="33"/>
      <c r="K78" s="33"/>
      <c r="L78" s="33"/>
      <c r="M78" s="33"/>
      <c r="N78" s="33"/>
      <c r="O78" s="33"/>
      <c r="P78" s="33"/>
    </row>
    <row r="79" spans="1:16" x14ac:dyDescent="0.2">
      <c r="A79" s="33"/>
      <c r="B79" s="33"/>
      <c r="C79" s="33"/>
      <c r="D79" s="33"/>
      <c r="E79" s="33"/>
      <c r="F79" s="33"/>
      <c r="G79" s="33"/>
      <c r="H79" s="33"/>
      <c r="I79" s="33"/>
      <c r="J79" s="33"/>
      <c r="K79" s="33"/>
      <c r="L79" s="33"/>
      <c r="M79" s="33"/>
      <c r="N79" s="33"/>
      <c r="O79" s="33"/>
      <c r="P79" s="33"/>
    </row>
    <row r="80" spans="1:16" x14ac:dyDescent="0.2">
      <c r="A80" s="33"/>
      <c r="B80" s="33"/>
      <c r="C80" s="33"/>
      <c r="D80" s="33"/>
      <c r="E80" s="33"/>
      <c r="F80" s="33"/>
      <c r="G80" s="33"/>
      <c r="H80" s="33"/>
      <c r="I80" s="33"/>
      <c r="J80" s="33"/>
      <c r="K80" s="33"/>
      <c r="L80" s="33"/>
      <c r="M80" s="33"/>
      <c r="N80" s="33"/>
      <c r="O80" s="33"/>
      <c r="P80" s="33"/>
    </row>
    <row r="81" spans="1:16" x14ac:dyDescent="0.2">
      <c r="A81" s="33"/>
      <c r="B81" s="33"/>
      <c r="C81" s="33"/>
      <c r="D81" s="33"/>
      <c r="E81" s="33"/>
      <c r="F81" s="33"/>
      <c r="G81" s="33"/>
      <c r="H81" s="33"/>
      <c r="I81" s="33"/>
      <c r="J81" s="33"/>
      <c r="K81" s="33"/>
      <c r="L81" s="33"/>
      <c r="M81" s="33"/>
      <c r="N81" s="33"/>
      <c r="O81" s="33"/>
      <c r="P81" s="33"/>
    </row>
    <row r="82" spans="1:16" x14ac:dyDescent="0.2">
      <c r="A82" s="33"/>
      <c r="B82" s="33"/>
      <c r="C82" s="33"/>
      <c r="D82" s="33"/>
      <c r="E82" s="33"/>
      <c r="F82" s="33"/>
      <c r="G82" s="33"/>
      <c r="H82" s="33"/>
      <c r="I82" s="33"/>
      <c r="J82" s="33"/>
      <c r="K82" s="33"/>
      <c r="L82" s="33"/>
      <c r="M82" s="33"/>
      <c r="N82" s="33"/>
      <c r="O82" s="33"/>
      <c r="P82" s="33"/>
    </row>
    <row r="83" spans="1:16" x14ac:dyDescent="0.2">
      <c r="A83" s="33"/>
      <c r="B83" s="33"/>
      <c r="C83" s="33"/>
      <c r="D83" s="33"/>
      <c r="E83" s="33"/>
      <c r="F83" s="33"/>
      <c r="G83" s="33"/>
      <c r="H83" s="33"/>
      <c r="I83" s="33"/>
      <c r="J83" s="33"/>
      <c r="K83" s="33"/>
      <c r="L83" s="33"/>
      <c r="M83" s="33"/>
      <c r="N83" s="33"/>
      <c r="O83" s="33"/>
      <c r="P83" s="33"/>
    </row>
    <row r="84" spans="1:16" x14ac:dyDescent="0.2">
      <c r="A84" s="33"/>
      <c r="B84" s="33"/>
      <c r="C84" s="33"/>
      <c r="D84" s="33"/>
      <c r="E84" s="33"/>
      <c r="F84" s="33"/>
      <c r="G84" s="33"/>
      <c r="H84" s="33"/>
      <c r="I84" s="33"/>
      <c r="J84" s="33"/>
      <c r="K84" s="33"/>
      <c r="L84" s="33"/>
      <c r="M84" s="33"/>
      <c r="N84" s="33"/>
      <c r="O84" s="33"/>
      <c r="P84" s="33"/>
    </row>
    <row r="85" spans="1:16" x14ac:dyDescent="0.2">
      <c r="A85" s="33"/>
      <c r="B85" s="33"/>
      <c r="C85" s="33"/>
      <c r="D85" s="33"/>
      <c r="E85" s="33"/>
      <c r="F85" s="33"/>
      <c r="G85" s="33"/>
      <c r="H85" s="33"/>
      <c r="I85" s="33"/>
      <c r="J85" s="33"/>
      <c r="K85" s="33"/>
      <c r="L85" s="33"/>
      <c r="M85" s="33"/>
      <c r="N85" s="33"/>
      <c r="O85" s="33"/>
      <c r="P85" s="33"/>
    </row>
    <row r="86" spans="1:16" x14ac:dyDescent="0.2">
      <c r="A86" s="33"/>
      <c r="B86" s="33"/>
      <c r="C86" s="33"/>
      <c r="D86" s="33"/>
      <c r="E86" s="33"/>
      <c r="F86" s="33"/>
      <c r="G86" s="33"/>
      <c r="H86" s="33"/>
      <c r="I86" s="33"/>
      <c r="J86" s="33"/>
      <c r="K86" s="33"/>
      <c r="L86" s="33"/>
      <c r="M86" s="33"/>
      <c r="N86" s="33"/>
      <c r="O86" s="33"/>
      <c r="P86" s="33"/>
    </row>
    <row r="87" spans="1:16" x14ac:dyDescent="0.2">
      <c r="A87" s="33"/>
      <c r="B87" s="33"/>
      <c r="C87" s="33"/>
      <c r="D87" s="33"/>
      <c r="E87" s="33"/>
      <c r="F87" s="33"/>
      <c r="G87" s="33"/>
      <c r="H87" s="33"/>
      <c r="I87" s="33"/>
      <c r="J87" s="33"/>
      <c r="K87" s="33"/>
      <c r="L87" s="33"/>
      <c r="M87" s="33"/>
      <c r="N87" s="33"/>
      <c r="O87" s="33"/>
      <c r="P87" s="33"/>
    </row>
    <row r="88" spans="1:16" x14ac:dyDescent="0.2">
      <c r="A88" s="33"/>
      <c r="B88" s="33"/>
      <c r="C88" s="33"/>
      <c r="D88" s="33"/>
      <c r="E88" s="33"/>
      <c r="F88" s="33"/>
      <c r="G88" s="33"/>
      <c r="H88" s="33"/>
      <c r="I88" s="33"/>
      <c r="J88" s="33"/>
      <c r="K88" s="33"/>
      <c r="L88" s="33"/>
      <c r="M88" s="33"/>
      <c r="N88" s="33"/>
      <c r="O88" s="33"/>
      <c r="P88" s="33"/>
    </row>
    <row r="89" spans="1:16" x14ac:dyDescent="0.2">
      <c r="A89" s="33"/>
      <c r="B89" s="33"/>
      <c r="C89" s="33"/>
      <c r="D89" s="33"/>
      <c r="E89" s="33"/>
      <c r="F89" s="33"/>
      <c r="G89" s="33"/>
      <c r="H89" s="33"/>
      <c r="I89" s="33"/>
      <c r="J89" s="33"/>
      <c r="K89" s="33"/>
      <c r="L89" s="33"/>
      <c r="M89" s="33"/>
      <c r="N89" s="33"/>
      <c r="O89" s="33"/>
      <c r="P89" s="33"/>
    </row>
    <row r="90" spans="1:16" x14ac:dyDescent="0.2">
      <c r="A90" s="33"/>
      <c r="B90" s="33"/>
      <c r="C90" s="33"/>
      <c r="D90" s="33"/>
      <c r="E90" s="33"/>
      <c r="F90" s="33"/>
      <c r="G90" s="33"/>
      <c r="H90" s="33"/>
      <c r="I90" s="33"/>
      <c r="J90" s="33"/>
      <c r="K90" s="33"/>
      <c r="L90" s="33"/>
      <c r="M90" s="33"/>
      <c r="N90" s="33"/>
      <c r="O90" s="33"/>
      <c r="P90" s="33"/>
    </row>
    <row r="91" spans="1:16" x14ac:dyDescent="0.2">
      <c r="A91" s="33"/>
      <c r="B91" s="33"/>
      <c r="C91" s="33"/>
      <c r="D91" s="33"/>
      <c r="E91" s="33"/>
      <c r="F91" s="33"/>
      <c r="G91" s="33"/>
      <c r="H91" s="33"/>
      <c r="I91" s="33"/>
      <c r="J91" s="33"/>
      <c r="K91" s="33"/>
      <c r="L91" s="33"/>
      <c r="M91" s="33"/>
      <c r="N91" s="33"/>
      <c r="O91" s="33"/>
      <c r="P91" s="33"/>
    </row>
    <row r="92" spans="1:16" ht="31.5" x14ac:dyDescent="0.2">
      <c r="A92" s="1031" t="s">
        <v>791</v>
      </c>
      <c r="B92" s="1031"/>
      <c r="C92" s="1031"/>
      <c r="D92" s="1031"/>
      <c r="E92" s="1031"/>
      <c r="F92" s="1031"/>
      <c r="G92" s="1031"/>
      <c r="H92" s="1031"/>
      <c r="I92" s="1031"/>
      <c r="J92" s="1031"/>
      <c r="K92" s="1031"/>
      <c r="L92" s="1031"/>
      <c r="M92" s="1031"/>
      <c r="N92" s="1031"/>
      <c r="O92" s="1031"/>
      <c r="P92" s="1031"/>
    </row>
    <row r="93" spans="1:16" x14ac:dyDescent="0.2">
      <c r="A93" s="33"/>
      <c r="B93" s="33"/>
      <c r="C93" s="33"/>
      <c r="D93" s="33"/>
      <c r="E93" s="33"/>
      <c r="F93" s="33"/>
      <c r="G93" s="33"/>
      <c r="H93" s="33"/>
      <c r="I93" s="33"/>
      <c r="J93" s="33"/>
      <c r="K93" s="33"/>
      <c r="L93" s="33"/>
      <c r="M93" s="33"/>
      <c r="N93" s="33"/>
      <c r="O93" s="33"/>
      <c r="P93" s="33"/>
    </row>
    <row r="94" spans="1:16" x14ac:dyDescent="0.2">
      <c r="A94" s="33"/>
      <c r="B94" s="33"/>
      <c r="C94" s="33"/>
      <c r="D94" s="33"/>
      <c r="E94" s="33"/>
      <c r="F94" s="33"/>
      <c r="G94" s="33"/>
      <c r="H94" s="33"/>
      <c r="I94" s="33"/>
      <c r="J94" s="33"/>
      <c r="K94" s="33"/>
      <c r="L94" s="33"/>
      <c r="M94" s="33"/>
      <c r="N94" s="33"/>
      <c r="O94" s="33"/>
      <c r="P94" s="33"/>
    </row>
    <row r="95" spans="1:16" x14ac:dyDescent="0.2">
      <c r="A95" s="33"/>
      <c r="B95" s="33"/>
      <c r="C95" s="33"/>
      <c r="D95" s="33"/>
      <c r="E95" s="33"/>
      <c r="F95" s="33"/>
      <c r="G95" s="33"/>
      <c r="H95" s="33"/>
      <c r="I95" s="33"/>
      <c r="J95" s="33"/>
      <c r="K95" s="33"/>
      <c r="L95" s="33"/>
      <c r="M95" s="33"/>
      <c r="N95" s="33"/>
      <c r="O95" s="33"/>
      <c r="P95" s="33"/>
    </row>
    <row r="96" spans="1:16" x14ac:dyDescent="0.2">
      <c r="A96" s="33"/>
      <c r="B96" s="33"/>
      <c r="C96" s="33"/>
      <c r="D96" s="33"/>
      <c r="E96" s="33"/>
      <c r="F96" s="33"/>
      <c r="G96" s="33"/>
      <c r="H96" s="33"/>
      <c r="I96" s="33"/>
      <c r="J96" s="33"/>
      <c r="K96" s="33"/>
      <c r="L96" s="33"/>
      <c r="M96" s="33"/>
      <c r="N96" s="33"/>
      <c r="O96" s="33"/>
      <c r="P96" s="33"/>
    </row>
    <row r="97" spans="1:16" x14ac:dyDescent="0.2">
      <c r="A97" s="33"/>
      <c r="B97" s="33"/>
      <c r="C97" s="33"/>
      <c r="D97" s="33"/>
      <c r="E97" s="33"/>
      <c r="F97" s="33"/>
      <c r="G97" s="33"/>
      <c r="H97" s="33"/>
      <c r="I97" s="33"/>
      <c r="J97" s="33"/>
      <c r="K97" s="33"/>
      <c r="L97" s="33"/>
      <c r="M97" s="33"/>
      <c r="N97" s="33"/>
      <c r="O97" s="33"/>
      <c r="P97" s="33"/>
    </row>
    <row r="98" spans="1:16" x14ac:dyDescent="0.2">
      <c r="A98" s="33"/>
      <c r="B98" s="33"/>
      <c r="C98" s="33"/>
      <c r="D98" s="33"/>
      <c r="E98" s="33"/>
      <c r="F98" s="33"/>
      <c r="G98" s="33"/>
      <c r="H98" s="33"/>
      <c r="I98" s="33"/>
      <c r="J98" s="33"/>
      <c r="K98" s="33"/>
      <c r="L98" s="33"/>
      <c r="M98" s="33"/>
      <c r="N98" s="33"/>
      <c r="O98" s="33"/>
      <c r="P98" s="33"/>
    </row>
    <row r="99" spans="1:16" x14ac:dyDescent="0.2">
      <c r="A99" s="33"/>
      <c r="B99" s="33"/>
      <c r="C99" s="33"/>
      <c r="D99" s="33"/>
      <c r="E99" s="33"/>
      <c r="F99" s="33"/>
      <c r="G99" s="33"/>
      <c r="H99" s="33"/>
      <c r="I99" s="33"/>
      <c r="J99" s="33"/>
      <c r="K99" s="33"/>
      <c r="L99" s="33"/>
      <c r="M99" s="33"/>
      <c r="N99" s="33"/>
      <c r="O99" s="33"/>
      <c r="P99" s="33"/>
    </row>
    <row r="100" spans="1:16" x14ac:dyDescent="0.2">
      <c r="A100" s="33"/>
      <c r="B100" s="33"/>
      <c r="C100" s="33"/>
      <c r="D100" s="33"/>
      <c r="E100" s="33"/>
      <c r="F100" s="33"/>
      <c r="G100" s="33"/>
      <c r="H100" s="33"/>
      <c r="I100" s="33"/>
      <c r="J100" s="33"/>
      <c r="K100" s="33"/>
      <c r="L100" s="33"/>
      <c r="M100" s="33"/>
      <c r="N100" s="33"/>
      <c r="O100" s="33"/>
      <c r="P100" s="33"/>
    </row>
    <row r="101" spans="1:16" x14ac:dyDescent="0.2">
      <c r="A101" s="33"/>
      <c r="B101" s="33"/>
      <c r="C101" s="33"/>
      <c r="D101" s="33"/>
      <c r="E101" s="33"/>
      <c r="F101" s="33"/>
      <c r="G101" s="33"/>
      <c r="H101" s="33"/>
      <c r="I101" s="33"/>
      <c r="J101" s="33"/>
      <c r="K101" s="33"/>
      <c r="L101" s="33"/>
      <c r="M101" s="33"/>
      <c r="N101" s="33"/>
      <c r="O101" s="33"/>
      <c r="P101" s="33"/>
    </row>
    <row r="102" spans="1:16" x14ac:dyDescent="0.2">
      <c r="A102" s="33"/>
      <c r="B102" s="33"/>
      <c r="C102" s="33"/>
      <c r="D102" s="33"/>
      <c r="E102" s="33"/>
      <c r="F102" s="33"/>
      <c r="G102" s="33"/>
      <c r="H102" s="33"/>
      <c r="I102" s="33"/>
      <c r="J102" s="33"/>
      <c r="K102" s="33"/>
      <c r="L102" s="33"/>
      <c r="M102" s="33"/>
      <c r="N102" s="33"/>
      <c r="O102" s="33"/>
      <c r="P102" s="33"/>
    </row>
    <row r="103" spans="1:16" x14ac:dyDescent="0.2">
      <c r="A103" s="33"/>
      <c r="B103" s="33"/>
      <c r="C103" s="33"/>
      <c r="D103" s="33"/>
      <c r="E103" s="33"/>
      <c r="F103" s="33"/>
      <c r="G103" s="33"/>
      <c r="H103" s="33"/>
      <c r="I103" s="33"/>
      <c r="J103" s="33"/>
      <c r="K103" s="33"/>
      <c r="L103" s="33"/>
      <c r="M103" s="33"/>
      <c r="N103" s="33"/>
      <c r="O103" s="33"/>
      <c r="P103" s="33"/>
    </row>
    <row r="104" spans="1:16" x14ac:dyDescent="0.2">
      <c r="A104" s="33"/>
      <c r="B104" s="33"/>
      <c r="C104" s="33"/>
      <c r="D104" s="33"/>
      <c r="E104" s="33"/>
      <c r="F104" s="33"/>
      <c r="G104" s="33"/>
      <c r="H104" s="33"/>
      <c r="I104" s="33"/>
      <c r="J104" s="33"/>
      <c r="K104" s="33"/>
      <c r="L104" s="33"/>
      <c r="M104" s="33"/>
      <c r="N104" s="33"/>
      <c r="O104" s="33"/>
      <c r="P104" s="33"/>
    </row>
    <row r="105" spans="1:16" x14ac:dyDescent="0.2">
      <c r="A105" s="33"/>
      <c r="B105" s="33"/>
      <c r="C105" s="33"/>
      <c r="D105" s="33"/>
      <c r="E105" s="33"/>
      <c r="F105" s="33"/>
      <c r="G105" s="33"/>
      <c r="H105" s="33"/>
      <c r="I105" s="33"/>
      <c r="J105" s="33"/>
      <c r="K105" s="33"/>
      <c r="L105" s="33"/>
      <c r="M105" s="33"/>
      <c r="N105" s="33"/>
      <c r="O105" s="33"/>
      <c r="P105" s="33"/>
    </row>
    <row r="106" spans="1:16" x14ac:dyDescent="0.2">
      <c r="A106" s="33"/>
      <c r="B106" s="33"/>
      <c r="C106" s="33"/>
      <c r="D106" s="33"/>
      <c r="E106" s="33"/>
      <c r="F106" s="33"/>
      <c r="G106" s="33"/>
      <c r="H106" s="33"/>
      <c r="I106" s="33"/>
      <c r="J106" s="33"/>
      <c r="K106" s="33"/>
      <c r="L106" s="33"/>
      <c r="M106" s="33"/>
      <c r="N106" s="33"/>
      <c r="O106" s="33"/>
      <c r="P106" s="33"/>
    </row>
    <row r="107" spans="1:16" x14ac:dyDescent="0.2">
      <c r="A107" s="33"/>
      <c r="B107" s="33"/>
      <c r="C107" s="33"/>
      <c r="D107" s="33"/>
      <c r="E107" s="33"/>
      <c r="F107" s="33"/>
      <c r="G107" s="33"/>
      <c r="H107" s="33"/>
      <c r="I107" s="33"/>
      <c r="J107" s="33"/>
      <c r="K107" s="33"/>
      <c r="L107" s="33"/>
      <c r="M107" s="33"/>
      <c r="N107" s="33"/>
      <c r="O107" s="33"/>
      <c r="P107" s="33"/>
    </row>
    <row r="108" spans="1:16" x14ac:dyDescent="0.2">
      <c r="A108" s="33"/>
      <c r="B108" s="33"/>
      <c r="C108" s="33"/>
      <c r="D108" s="33"/>
      <c r="E108" s="33"/>
      <c r="F108" s="33"/>
      <c r="G108" s="33"/>
      <c r="H108" s="33"/>
      <c r="I108" s="33"/>
      <c r="J108" s="33"/>
      <c r="K108" s="33"/>
      <c r="L108" s="33"/>
      <c r="M108" s="33"/>
      <c r="N108" s="33"/>
      <c r="O108" s="33"/>
      <c r="P108" s="33"/>
    </row>
    <row r="109" spans="1:16" x14ac:dyDescent="0.2">
      <c r="A109" s="33"/>
      <c r="B109" s="33"/>
      <c r="C109" s="33"/>
      <c r="D109" s="33"/>
      <c r="E109" s="33"/>
      <c r="F109" s="33"/>
      <c r="G109" s="33"/>
      <c r="H109" s="33"/>
      <c r="I109" s="33"/>
      <c r="J109" s="33"/>
      <c r="K109" s="33"/>
      <c r="L109" s="33"/>
      <c r="M109" s="33"/>
      <c r="N109" s="33"/>
      <c r="O109" s="33"/>
      <c r="P109" s="33"/>
    </row>
    <row r="110" spans="1:16" x14ac:dyDescent="0.2">
      <c r="A110" s="33"/>
      <c r="B110" s="33"/>
      <c r="C110" s="33"/>
      <c r="D110" s="33"/>
      <c r="E110" s="33"/>
      <c r="F110" s="33"/>
      <c r="G110" s="33"/>
      <c r="H110" s="33"/>
      <c r="I110" s="33"/>
      <c r="J110" s="33"/>
      <c r="K110" s="33"/>
      <c r="L110" s="33"/>
      <c r="M110" s="33"/>
      <c r="N110" s="33"/>
      <c r="O110" s="33"/>
      <c r="P110" s="33"/>
    </row>
    <row r="111" spans="1:16" x14ac:dyDescent="0.2">
      <c r="A111" s="33"/>
      <c r="B111" s="33"/>
      <c r="C111" s="33"/>
      <c r="D111" s="33"/>
      <c r="E111" s="33"/>
      <c r="F111" s="33"/>
      <c r="G111" s="33"/>
      <c r="H111" s="33"/>
      <c r="I111" s="33"/>
      <c r="J111" s="33"/>
      <c r="K111" s="33"/>
      <c r="L111" s="33"/>
      <c r="M111" s="33"/>
      <c r="N111" s="33"/>
      <c r="O111" s="33"/>
      <c r="P111" s="33"/>
    </row>
    <row r="112" spans="1:16" x14ac:dyDescent="0.2">
      <c r="A112" s="33"/>
      <c r="B112" s="33"/>
      <c r="C112" s="33"/>
      <c r="D112" s="33"/>
      <c r="E112" s="33"/>
      <c r="F112" s="33"/>
      <c r="G112" s="33"/>
      <c r="H112" s="33"/>
      <c r="I112" s="33"/>
      <c r="J112" s="33"/>
      <c r="K112" s="33"/>
      <c r="L112" s="33"/>
      <c r="M112" s="33"/>
      <c r="N112" s="33"/>
      <c r="O112" s="33"/>
      <c r="P112" s="33"/>
    </row>
    <row r="113" spans="1:16" x14ac:dyDescent="0.2">
      <c r="A113" s="33"/>
      <c r="B113" s="33"/>
      <c r="C113" s="33"/>
      <c r="D113" s="33"/>
      <c r="E113" s="33"/>
      <c r="F113" s="33"/>
      <c r="G113" s="33"/>
      <c r="H113" s="33"/>
      <c r="I113" s="33"/>
      <c r="J113" s="33"/>
      <c r="K113" s="33"/>
      <c r="L113" s="33"/>
      <c r="M113" s="33"/>
      <c r="N113" s="33"/>
      <c r="O113" s="33"/>
      <c r="P113" s="33"/>
    </row>
    <row r="114" spans="1:16" x14ac:dyDescent="0.2">
      <c r="A114" s="33"/>
      <c r="B114" s="33"/>
      <c r="C114" s="33"/>
      <c r="D114" s="33"/>
      <c r="E114" s="33"/>
      <c r="F114" s="33"/>
      <c r="G114" s="33"/>
      <c r="H114" s="33"/>
      <c r="I114" s="33"/>
      <c r="J114" s="33"/>
      <c r="K114" s="33"/>
      <c r="L114" s="33"/>
      <c r="M114" s="33"/>
      <c r="N114" s="33"/>
      <c r="O114" s="33"/>
      <c r="P114" s="33"/>
    </row>
    <row r="115" spans="1:16" x14ac:dyDescent="0.2">
      <c r="A115" s="33"/>
      <c r="B115" s="33"/>
      <c r="C115" s="33"/>
      <c r="D115" s="33"/>
      <c r="E115" s="33"/>
      <c r="F115" s="33"/>
      <c r="G115" s="33"/>
      <c r="H115" s="33"/>
      <c r="I115" s="33"/>
      <c r="J115" s="33"/>
      <c r="K115" s="33"/>
      <c r="L115" s="33"/>
      <c r="M115" s="33"/>
      <c r="N115" s="33"/>
      <c r="O115" s="33"/>
      <c r="P115" s="33"/>
    </row>
    <row r="116" spans="1:16" ht="31.5" x14ac:dyDescent="0.2">
      <c r="A116" s="1031" t="s">
        <v>792</v>
      </c>
      <c r="B116" s="1031"/>
      <c r="C116" s="1031"/>
      <c r="D116" s="1031"/>
      <c r="E116" s="1031"/>
      <c r="F116" s="1031"/>
      <c r="G116" s="1031"/>
      <c r="H116" s="1031"/>
      <c r="I116" s="1031"/>
      <c r="J116" s="1031"/>
      <c r="K116" s="1031"/>
      <c r="L116" s="1031"/>
      <c r="M116" s="1031"/>
      <c r="N116" s="1031"/>
      <c r="O116" s="1031"/>
      <c r="P116" s="1031"/>
    </row>
    <row r="117" spans="1:16" x14ac:dyDescent="0.2">
      <c r="A117" s="33"/>
      <c r="B117" s="33"/>
      <c r="C117" s="33"/>
      <c r="D117" s="33"/>
      <c r="E117" s="33"/>
      <c r="F117" s="33"/>
      <c r="G117" s="33"/>
      <c r="H117" s="33"/>
      <c r="I117" s="33"/>
      <c r="J117" s="33"/>
      <c r="K117" s="33"/>
      <c r="L117" s="33"/>
      <c r="M117" s="33"/>
      <c r="N117" s="33"/>
      <c r="O117" s="33"/>
      <c r="P117" s="33"/>
    </row>
    <row r="118" spans="1:16" x14ac:dyDescent="0.2">
      <c r="A118" s="33"/>
      <c r="B118" s="33"/>
      <c r="C118" s="33"/>
      <c r="D118" s="33"/>
      <c r="E118" s="33"/>
      <c r="F118" s="33"/>
      <c r="G118" s="33"/>
      <c r="H118" s="33"/>
      <c r="I118" s="33"/>
      <c r="J118" s="33"/>
      <c r="K118" s="33"/>
      <c r="L118" s="33"/>
      <c r="M118" s="33"/>
      <c r="N118" s="33"/>
      <c r="O118" s="33"/>
      <c r="P118" s="33"/>
    </row>
    <row r="119" spans="1:16" x14ac:dyDescent="0.2">
      <c r="A119" s="33"/>
      <c r="B119" s="33"/>
      <c r="C119" s="33"/>
      <c r="D119" s="33"/>
      <c r="E119" s="33"/>
      <c r="F119" s="33"/>
      <c r="G119" s="33"/>
      <c r="H119" s="33"/>
      <c r="I119" s="33"/>
      <c r="J119" s="33"/>
      <c r="K119" s="33"/>
      <c r="L119" s="33"/>
      <c r="M119" s="33"/>
      <c r="N119" s="33"/>
      <c r="O119" s="33"/>
      <c r="P119" s="33"/>
    </row>
    <row r="120" spans="1:16" x14ac:dyDescent="0.2">
      <c r="A120" s="33"/>
      <c r="B120" s="33"/>
      <c r="C120" s="33"/>
      <c r="D120" s="33"/>
      <c r="E120" s="33"/>
      <c r="F120" s="33"/>
      <c r="G120" s="33"/>
      <c r="H120" s="33"/>
      <c r="I120" s="33"/>
      <c r="J120" s="33"/>
      <c r="K120" s="33"/>
      <c r="L120" s="33"/>
      <c r="M120" s="33"/>
      <c r="N120" s="33"/>
      <c r="O120" s="33"/>
      <c r="P120" s="33"/>
    </row>
    <row r="121" spans="1:16" x14ac:dyDescent="0.2">
      <c r="A121" s="33"/>
      <c r="B121" s="33"/>
      <c r="C121" s="33"/>
      <c r="D121" s="33"/>
      <c r="E121" s="33"/>
      <c r="F121" s="33"/>
      <c r="G121" s="33"/>
      <c r="H121" s="33"/>
      <c r="I121" s="33"/>
      <c r="J121" s="33"/>
      <c r="K121" s="33"/>
      <c r="L121" s="33"/>
      <c r="M121" s="33"/>
      <c r="N121" s="33"/>
      <c r="O121" s="33"/>
      <c r="P121" s="33"/>
    </row>
    <row r="122" spans="1:16" x14ac:dyDescent="0.2">
      <c r="A122" s="33"/>
      <c r="B122" s="33"/>
      <c r="C122" s="33"/>
      <c r="D122" s="33"/>
      <c r="E122" s="33"/>
      <c r="F122" s="33"/>
      <c r="G122" s="33"/>
      <c r="H122" s="33"/>
      <c r="I122" s="33"/>
      <c r="J122" s="33"/>
      <c r="K122" s="33"/>
      <c r="L122" s="33"/>
      <c r="M122" s="33"/>
      <c r="N122" s="33"/>
      <c r="O122" s="33"/>
      <c r="P122" s="33"/>
    </row>
    <row r="123" spans="1:16" x14ac:dyDescent="0.2">
      <c r="A123" s="33"/>
      <c r="B123" s="33"/>
      <c r="C123" s="33"/>
      <c r="D123" s="33"/>
      <c r="E123" s="33"/>
      <c r="F123" s="33"/>
      <c r="G123" s="33"/>
      <c r="H123" s="33"/>
      <c r="I123" s="33"/>
      <c r="J123" s="33"/>
      <c r="K123" s="33"/>
      <c r="L123" s="33"/>
      <c r="M123" s="33"/>
      <c r="N123" s="33"/>
      <c r="O123" s="33"/>
      <c r="P123" s="33"/>
    </row>
    <row r="124" spans="1:16" x14ac:dyDescent="0.2">
      <c r="A124" s="33"/>
      <c r="B124" s="33"/>
      <c r="C124" s="33"/>
      <c r="D124" s="33"/>
      <c r="E124" s="33"/>
      <c r="F124" s="33"/>
      <c r="G124" s="33"/>
      <c r="H124" s="33"/>
      <c r="I124" s="33"/>
      <c r="J124" s="33"/>
      <c r="K124" s="33"/>
      <c r="L124" s="33"/>
      <c r="M124" s="33"/>
      <c r="N124" s="33"/>
      <c r="O124" s="33"/>
      <c r="P124" s="33"/>
    </row>
    <row r="125" spans="1:16" x14ac:dyDescent="0.2">
      <c r="A125" s="33"/>
      <c r="B125" s="33"/>
      <c r="C125" s="33"/>
      <c r="D125" s="33"/>
      <c r="E125" s="33"/>
      <c r="F125" s="33"/>
      <c r="G125" s="33"/>
      <c r="H125" s="33"/>
      <c r="I125" s="33"/>
      <c r="J125" s="33"/>
      <c r="K125" s="33"/>
      <c r="L125" s="33"/>
      <c r="M125" s="33"/>
      <c r="N125" s="33"/>
      <c r="O125" s="33"/>
      <c r="P125" s="33"/>
    </row>
    <row r="126" spans="1:16" x14ac:dyDescent="0.2">
      <c r="A126" s="33"/>
      <c r="B126" s="33"/>
      <c r="C126" s="33"/>
      <c r="D126" s="33"/>
      <c r="E126" s="33"/>
      <c r="F126" s="33"/>
      <c r="G126" s="33"/>
      <c r="H126" s="33"/>
      <c r="I126" s="33"/>
      <c r="J126" s="33"/>
      <c r="K126" s="33"/>
      <c r="L126" s="33"/>
      <c r="M126" s="33"/>
      <c r="N126" s="33"/>
      <c r="O126" s="33"/>
      <c r="P126" s="33"/>
    </row>
    <row r="127" spans="1:16" x14ac:dyDescent="0.2">
      <c r="A127" s="33"/>
      <c r="B127" s="33"/>
      <c r="C127" s="33"/>
      <c r="D127" s="33"/>
      <c r="E127" s="33"/>
      <c r="F127" s="33"/>
      <c r="G127" s="33"/>
      <c r="H127" s="33"/>
      <c r="I127" s="33"/>
      <c r="J127" s="33"/>
      <c r="K127" s="33"/>
      <c r="L127" s="33"/>
      <c r="M127" s="33"/>
      <c r="N127" s="33"/>
      <c r="O127" s="33"/>
      <c r="P127" s="33"/>
    </row>
    <row r="128" spans="1:16" x14ac:dyDescent="0.2">
      <c r="A128" s="33"/>
      <c r="B128" s="33"/>
      <c r="C128" s="33"/>
      <c r="D128" s="33"/>
      <c r="E128" s="33"/>
      <c r="F128" s="33"/>
      <c r="G128" s="33"/>
      <c r="H128" s="33"/>
      <c r="I128" s="33"/>
      <c r="J128" s="33"/>
      <c r="K128" s="33"/>
      <c r="L128" s="33"/>
      <c r="M128" s="33"/>
      <c r="N128" s="33"/>
      <c r="O128" s="33"/>
      <c r="P128" s="33"/>
    </row>
    <row r="129" spans="1:16" x14ac:dyDescent="0.2">
      <c r="A129" s="33"/>
      <c r="B129" s="33"/>
      <c r="C129" s="33"/>
      <c r="D129" s="33"/>
      <c r="E129" s="33"/>
      <c r="F129" s="33"/>
      <c r="G129" s="33"/>
      <c r="H129" s="33"/>
      <c r="I129" s="33"/>
      <c r="J129" s="33"/>
      <c r="K129" s="33"/>
      <c r="L129" s="33"/>
      <c r="M129" s="33"/>
      <c r="N129" s="33"/>
      <c r="O129" s="33"/>
      <c r="P129" s="33"/>
    </row>
    <row r="130" spans="1:16" x14ac:dyDescent="0.2">
      <c r="A130" s="33"/>
      <c r="B130" s="33"/>
      <c r="C130" s="33"/>
      <c r="D130" s="33"/>
      <c r="E130" s="33"/>
      <c r="F130" s="33"/>
      <c r="G130" s="33"/>
      <c r="H130" s="33"/>
      <c r="I130" s="33"/>
      <c r="J130" s="33"/>
      <c r="K130" s="33"/>
      <c r="L130" s="33"/>
      <c r="M130" s="33"/>
      <c r="N130" s="33"/>
      <c r="O130" s="33"/>
      <c r="P130" s="33"/>
    </row>
    <row r="131" spans="1:16" x14ac:dyDescent="0.2">
      <c r="A131" s="33"/>
      <c r="B131" s="33"/>
      <c r="C131" s="33"/>
      <c r="D131" s="33"/>
      <c r="E131" s="33"/>
      <c r="F131" s="33"/>
      <c r="G131" s="33"/>
      <c r="H131" s="33"/>
      <c r="I131" s="33"/>
      <c r="J131" s="33"/>
      <c r="K131" s="33"/>
      <c r="L131" s="33"/>
      <c r="M131" s="33"/>
      <c r="N131" s="33"/>
      <c r="O131" s="33"/>
      <c r="P131" s="33"/>
    </row>
    <row r="132" spans="1:16" x14ac:dyDescent="0.2">
      <c r="A132" s="33"/>
      <c r="B132" s="33"/>
      <c r="C132" s="33"/>
      <c r="D132" s="33"/>
      <c r="E132" s="33"/>
      <c r="F132" s="33"/>
      <c r="G132" s="33"/>
      <c r="H132" s="33"/>
      <c r="I132" s="33"/>
      <c r="J132" s="33"/>
      <c r="K132" s="33"/>
      <c r="L132" s="33"/>
      <c r="M132" s="33"/>
      <c r="N132" s="33"/>
      <c r="O132" s="33"/>
      <c r="P132" s="33"/>
    </row>
    <row r="133" spans="1:16" x14ac:dyDescent="0.2">
      <c r="A133" s="33"/>
      <c r="B133" s="33"/>
      <c r="C133" s="33"/>
      <c r="D133" s="33"/>
      <c r="E133" s="33"/>
      <c r="F133" s="33"/>
      <c r="G133" s="33"/>
      <c r="H133" s="33"/>
      <c r="I133" s="33"/>
      <c r="J133" s="33"/>
      <c r="K133" s="33"/>
      <c r="L133" s="33"/>
      <c r="M133" s="33"/>
      <c r="N133" s="33"/>
      <c r="O133" s="33"/>
      <c r="P133" s="33"/>
    </row>
    <row r="134" spans="1:16" x14ac:dyDescent="0.2">
      <c r="A134" s="33"/>
      <c r="B134" s="33"/>
      <c r="C134" s="33"/>
      <c r="D134" s="33"/>
      <c r="E134" s="33"/>
      <c r="F134" s="33"/>
      <c r="G134" s="33"/>
      <c r="H134" s="33"/>
      <c r="I134" s="33"/>
      <c r="J134" s="33"/>
      <c r="K134" s="33"/>
      <c r="L134" s="33"/>
      <c r="M134" s="33"/>
      <c r="N134" s="33"/>
      <c r="O134" s="33"/>
      <c r="P134" s="33"/>
    </row>
    <row r="135" spans="1:16" x14ac:dyDescent="0.2">
      <c r="A135" s="33"/>
      <c r="B135" s="33"/>
      <c r="C135" s="33"/>
      <c r="D135" s="33"/>
      <c r="E135" s="33"/>
      <c r="F135" s="33"/>
      <c r="G135" s="33"/>
      <c r="H135" s="33"/>
      <c r="I135" s="33"/>
      <c r="J135" s="33"/>
      <c r="K135" s="33"/>
      <c r="L135" s="33"/>
      <c r="M135" s="33"/>
      <c r="N135" s="33"/>
      <c r="O135" s="33"/>
      <c r="P135" s="33"/>
    </row>
    <row r="136" spans="1:16" x14ac:dyDescent="0.2">
      <c r="A136" s="33"/>
      <c r="B136" s="33"/>
      <c r="C136" s="33"/>
      <c r="D136" s="33"/>
      <c r="E136" s="33"/>
      <c r="F136" s="33"/>
      <c r="G136" s="33"/>
      <c r="H136" s="33"/>
      <c r="I136" s="33"/>
      <c r="J136" s="33"/>
      <c r="K136" s="33"/>
      <c r="L136" s="33"/>
      <c r="M136" s="33"/>
      <c r="N136" s="33"/>
      <c r="O136" s="33"/>
      <c r="P136" s="33"/>
    </row>
    <row r="137" spans="1:16" x14ac:dyDescent="0.2">
      <c r="A137" s="33"/>
      <c r="B137" s="33"/>
      <c r="C137" s="33"/>
      <c r="D137" s="33"/>
      <c r="E137" s="33"/>
      <c r="F137" s="33"/>
      <c r="G137" s="33"/>
      <c r="H137" s="33"/>
      <c r="I137" s="33"/>
      <c r="J137" s="33"/>
      <c r="K137" s="33"/>
      <c r="L137" s="33"/>
      <c r="M137" s="33"/>
      <c r="N137" s="33"/>
      <c r="O137" s="33"/>
      <c r="P137" s="33"/>
    </row>
    <row r="138" spans="1:16" x14ac:dyDescent="0.2">
      <c r="A138" s="33"/>
      <c r="B138" s="33"/>
      <c r="C138" s="33"/>
      <c r="D138" s="33"/>
      <c r="E138" s="33"/>
      <c r="F138" s="33"/>
      <c r="G138" s="33"/>
      <c r="H138" s="33"/>
      <c r="I138" s="33"/>
      <c r="J138" s="33"/>
      <c r="K138" s="33"/>
      <c r="L138" s="33"/>
      <c r="M138" s="33"/>
      <c r="N138" s="33"/>
      <c r="O138" s="33"/>
      <c r="P138" s="33"/>
    </row>
    <row r="139" spans="1:16" x14ac:dyDescent="0.2">
      <c r="A139" s="33"/>
      <c r="B139" s="33"/>
      <c r="C139" s="33"/>
      <c r="D139" s="33"/>
      <c r="E139" s="33"/>
      <c r="F139" s="33"/>
      <c r="G139" s="33"/>
      <c r="H139" s="33"/>
      <c r="I139" s="33"/>
      <c r="J139" s="33"/>
      <c r="K139" s="33"/>
      <c r="L139" s="33"/>
      <c r="M139" s="33"/>
      <c r="N139" s="33"/>
      <c r="O139" s="33"/>
      <c r="P139" s="33"/>
    </row>
    <row r="140" spans="1:16" x14ac:dyDescent="0.2">
      <c r="A140" s="33"/>
      <c r="B140" s="33"/>
      <c r="C140" s="33"/>
      <c r="D140" s="33"/>
      <c r="E140" s="33"/>
      <c r="F140" s="33"/>
      <c r="G140" s="33"/>
      <c r="H140" s="33"/>
      <c r="I140" s="33"/>
      <c r="J140" s="33"/>
      <c r="K140" s="33"/>
      <c r="L140" s="33"/>
      <c r="M140" s="33"/>
      <c r="N140" s="33"/>
      <c r="O140" s="33"/>
      <c r="P140" s="33"/>
    </row>
    <row r="141" spans="1:16" x14ac:dyDescent="0.2">
      <c r="A141" s="33"/>
      <c r="B141" s="33"/>
      <c r="C141" s="33"/>
      <c r="D141" s="33"/>
      <c r="E141" s="33"/>
      <c r="F141" s="33"/>
      <c r="G141" s="33"/>
      <c r="H141" s="33"/>
      <c r="I141" s="33"/>
      <c r="J141" s="33"/>
      <c r="K141" s="33"/>
      <c r="L141" s="33"/>
      <c r="M141" s="33"/>
      <c r="N141" s="33"/>
      <c r="O141" s="33"/>
      <c r="P141" s="33"/>
    </row>
    <row r="142" spans="1:16" x14ac:dyDescent="0.2">
      <c r="A142" s="33"/>
      <c r="B142" s="33"/>
      <c r="C142" s="33"/>
      <c r="D142" s="33"/>
      <c r="E142" s="33"/>
      <c r="F142" s="33"/>
      <c r="G142" s="33"/>
      <c r="H142" s="33"/>
      <c r="I142" s="33"/>
      <c r="J142" s="33"/>
      <c r="K142" s="33"/>
      <c r="L142" s="33"/>
      <c r="M142" s="33"/>
      <c r="N142" s="33"/>
      <c r="O142" s="33"/>
      <c r="P142" s="33"/>
    </row>
    <row r="143" spans="1:16" x14ac:dyDescent="0.2">
      <c r="A143" s="33"/>
      <c r="B143" s="33"/>
      <c r="C143" s="33"/>
      <c r="D143" s="33"/>
      <c r="E143" s="33"/>
      <c r="F143" s="33"/>
      <c r="G143" s="33"/>
      <c r="H143" s="33"/>
      <c r="I143" s="33"/>
      <c r="J143" s="33"/>
      <c r="K143" s="33"/>
      <c r="L143" s="33"/>
      <c r="M143" s="33"/>
      <c r="N143" s="33"/>
      <c r="O143" s="33"/>
      <c r="P143" s="33"/>
    </row>
    <row r="144" spans="1:16" x14ac:dyDescent="0.2">
      <c r="A144" s="33"/>
      <c r="B144" s="33"/>
      <c r="C144" s="33"/>
      <c r="D144" s="33"/>
      <c r="E144" s="33"/>
      <c r="F144" s="33"/>
      <c r="G144" s="33"/>
      <c r="H144" s="33"/>
      <c r="I144" s="33"/>
      <c r="J144" s="33"/>
      <c r="K144" s="33"/>
      <c r="L144" s="33"/>
      <c r="M144" s="33"/>
      <c r="N144" s="33"/>
      <c r="O144" s="33"/>
      <c r="P144" s="33"/>
    </row>
    <row r="145" spans="1:16" x14ac:dyDescent="0.2">
      <c r="A145" s="33"/>
      <c r="B145" s="33"/>
      <c r="C145" s="33"/>
      <c r="D145" s="33"/>
      <c r="E145" s="33"/>
      <c r="F145" s="33"/>
      <c r="G145" s="33"/>
      <c r="H145" s="33"/>
      <c r="I145" s="33"/>
      <c r="J145" s="33"/>
      <c r="K145" s="33"/>
      <c r="L145" s="33"/>
      <c r="M145" s="33"/>
      <c r="N145" s="33"/>
      <c r="O145" s="33"/>
      <c r="P145" s="33"/>
    </row>
    <row r="146" spans="1:16" x14ac:dyDescent="0.2">
      <c r="A146" s="33"/>
      <c r="B146" s="33"/>
      <c r="C146" s="33"/>
      <c r="D146" s="33"/>
      <c r="E146" s="33"/>
      <c r="F146" s="33"/>
      <c r="G146" s="33"/>
      <c r="H146" s="33"/>
      <c r="I146" s="33"/>
      <c r="J146" s="33"/>
      <c r="K146" s="33"/>
      <c r="L146" s="33"/>
      <c r="M146" s="33"/>
      <c r="N146" s="33"/>
      <c r="O146" s="33"/>
      <c r="P146" s="33"/>
    </row>
    <row r="147" spans="1:16" x14ac:dyDescent="0.2">
      <c r="A147" s="33"/>
      <c r="B147" s="33"/>
      <c r="C147" s="33"/>
      <c r="D147" s="33"/>
      <c r="E147" s="33"/>
      <c r="F147" s="33"/>
      <c r="G147" s="33"/>
      <c r="H147" s="33"/>
      <c r="I147" s="33"/>
      <c r="J147" s="33"/>
      <c r="K147" s="33"/>
      <c r="L147" s="33"/>
      <c r="M147" s="33"/>
      <c r="N147" s="33"/>
      <c r="O147" s="33"/>
      <c r="P147" s="33"/>
    </row>
    <row r="148" spans="1:16" x14ac:dyDescent="0.2">
      <c r="A148" s="33"/>
      <c r="B148" s="33"/>
      <c r="C148" s="33"/>
      <c r="D148" s="33"/>
      <c r="E148" s="33"/>
      <c r="F148" s="33"/>
      <c r="G148" s="33"/>
      <c r="H148" s="33"/>
      <c r="I148" s="33"/>
      <c r="J148" s="33"/>
      <c r="K148" s="33"/>
      <c r="L148" s="33"/>
      <c r="M148" s="33"/>
      <c r="N148" s="33"/>
      <c r="O148" s="33"/>
      <c r="P148" s="33"/>
    </row>
    <row r="149" spans="1:16" x14ac:dyDescent="0.2">
      <c r="A149" s="33"/>
      <c r="B149" s="33"/>
      <c r="C149" s="33"/>
      <c r="D149" s="33"/>
      <c r="E149" s="33"/>
      <c r="F149" s="33"/>
      <c r="G149" s="33"/>
      <c r="H149" s="33"/>
      <c r="I149" s="33"/>
      <c r="J149" s="33"/>
      <c r="K149" s="33"/>
      <c r="L149" s="33"/>
      <c r="M149" s="33"/>
      <c r="N149" s="33"/>
      <c r="O149" s="33"/>
      <c r="P149" s="33"/>
    </row>
    <row r="150" spans="1:16" x14ac:dyDescent="0.2">
      <c r="A150" s="33"/>
      <c r="B150" s="33"/>
      <c r="C150" s="33"/>
      <c r="D150" s="33"/>
      <c r="E150" s="33"/>
      <c r="F150" s="33"/>
      <c r="G150" s="33"/>
      <c r="H150" s="33"/>
      <c r="I150" s="33"/>
      <c r="J150" s="33"/>
      <c r="K150" s="33"/>
      <c r="L150" s="33"/>
      <c r="M150" s="33"/>
      <c r="N150" s="33"/>
      <c r="O150" s="33"/>
      <c r="P150" s="33"/>
    </row>
    <row r="151" spans="1:16" x14ac:dyDescent="0.2">
      <c r="A151" s="33"/>
      <c r="B151" s="33"/>
      <c r="C151" s="33"/>
      <c r="D151" s="33"/>
      <c r="E151" s="33"/>
      <c r="F151" s="33"/>
      <c r="G151" s="33"/>
      <c r="H151" s="33"/>
      <c r="I151" s="33"/>
      <c r="J151" s="33"/>
      <c r="K151" s="33"/>
      <c r="L151" s="33"/>
      <c r="M151" s="33"/>
      <c r="N151" s="33"/>
      <c r="O151" s="33"/>
      <c r="P151" s="33"/>
    </row>
    <row r="152" spans="1:16" x14ac:dyDescent="0.2">
      <c r="A152" s="33"/>
      <c r="B152" s="33"/>
      <c r="C152" s="33"/>
      <c r="D152" s="33"/>
      <c r="E152" s="33"/>
      <c r="F152" s="33"/>
      <c r="G152" s="33"/>
      <c r="H152" s="33"/>
      <c r="I152" s="33"/>
      <c r="J152" s="33"/>
      <c r="K152" s="33"/>
      <c r="L152" s="33"/>
      <c r="M152" s="33"/>
      <c r="N152" s="33"/>
      <c r="O152" s="33"/>
      <c r="P152" s="33"/>
    </row>
    <row r="153" spans="1:16" x14ac:dyDescent="0.2">
      <c r="A153" s="33"/>
      <c r="B153" s="33"/>
      <c r="C153" s="33"/>
      <c r="D153" s="33"/>
      <c r="E153" s="33"/>
      <c r="F153" s="33"/>
      <c r="G153" s="33"/>
      <c r="H153" s="33"/>
      <c r="I153" s="33"/>
      <c r="J153" s="33"/>
      <c r="K153" s="33"/>
      <c r="L153" s="33"/>
      <c r="M153" s="33"/>
      <c r="N153" s="33"/>
      <c r="O153" s="33"/>
      <c r="P153" s="33"/>
    </row>
    <row r="154" spans="1:16" x14ac:dyDescent="0.2">
      <c r="A154" s="33"/>
      <c r="B154" s="33"/>
      <c r="C154" s="33"/>
      <c r="D154" s="33"/>
      <c r="E154" s="33"/>
      <c r="F154" s="33"/>
      <c r="G154" s="33"/>
      <c r="H154" s="33"/>
      <c r="I154" s="33"/>
      <c r="J154" s="33"/>
      <c r="K154" s="33"/>
      <c r="L154" s="33"/>
      <c r="M154" s="33"/>
      <c r="N154" s="33"/>
      <c r="O154" s="33"/>
      <c r="P154" s="33"/>
    </row>
    <row r="155" spans="1:16" x14ac:dyDescent="0.2">
      <c r="A155" s="33"/>
      <c r="B155" s="33"/>
      <c r="C155" s="33"/>
      <c r="D155" s="33"/>
      <c r="E155" s="33"/>
      <c r="F155" s="33"/>
      <c r="G155" s="33"/>
      <c r="H155" s="33"/>
      <c r="I155" s="33"/>
      <c r="J155" s="33"/>
      <c r="K155" s="33"/>
      <c r="L155" s="33"/>
      <c r="M155" s="33"/>
      <c r="N155" s="33"/>
      <c r="O155" s="33"/>
      <c r="P155" s="33"/>
    </row>
    <row r="156" spans="1:16" x14ac:dyDescent="0.2">
      <c r="A156" s="33"/>
      <c r="B156" s="33"/>
      <c r="C156" s="33"/>
      <c r="D156" s="33"/>
      <c r="E156" s="33"/>
      <c r="F156" s="33"/>
      <c r="G156" s="33"/>
      <c r="H156" s="33"/>
      <c r="I156" s="33"/>
      <c r="J156" s="33"/>
      <c r="K156" s="33"/>
      <c r="L156" s="33"/>
      <c r="M156" s="33"/>
      <c r="N156" s="33"/>
      <c r="O156" s="33"/>
      <c r="P156" s="33"/>
    </row>
  </sheetData>
  <sheetProtection sheet="1" scenarios="1" formatCells="0" formatColumns="0" formatRows="0" insertColumns="0" insertRows="0"/>
  <mergeCells count="4">
    <mergeCell ref="R1:T2"/>
    <mergeCell ref="A1:P1"/>
    <mergeCell ref="A92:P92"/>
    <mergeCell ref="A116:P116"/>
  </mergeCells>
  <hyperlinks>
    <hyperlink ref="R1:T2" location="'FICHA ESTANDAR ECOSISTEMA'!R206" display="VOLVER A FICHA"/>
  </hyperlinks>
  <pageMargins left="0.7" right="0.7" top="0.75" bottom="0.75" header="0.3" footer="0.3"/>
  <pageSetup paperSize="9" scale="37" orientation="portrait" r:id="rId1"/>
  <rowBreaks count="1" manualBreakCount="1">
    <brk id="90" max="16383" man="1"/>
  </rowBreaks>
  <colBreaks count="1" manualBreakCount="1">
    <brk id="21" max="15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view="pageBreakPreview" zoomScale="55" zoomScaleNormal="50" zoomScaleSheetLayoutView="55" workbookViewId="0">
      <selection activeCell="Q9" sqref="Q9"/>
    </sheetView>
  </sheetViews>
  <sheetFormatPr baseColWidth="10" defaultRowHeight="12.75" x14ac:dyDescent="0.2"/>
  <cols>
    <col min="1" max="16384" width="11.42578125" style="32"/>
  </cols>
  <sheetData>
    <row r="1" spans="1:20" ht="46.5" x14ac:dyDescent="0.2">
      <c r="A1" s="1029" t="s">
        <v>691</v>
      </c>
      <c r="B1" s="1029"/>
      <c r="C1" s="1029"/>
      <c r="D1" s="1029"/>
      <c r="E1" s="1029"/>
      <c r="F1" s="1029"/>
      <c r="G1" s="1029"/>
      <c r="H1" s="1029"/>
      <c r="I1" s="1029"/>
      <c r="J1" s="1029"/>
      <c r="K1" s="1029"/>
      <c r="L1" s="1029"/>
      <c r="M1" s="1029"/>
      <c r="N1" s="1029"/>
      <c r="O1" s="1029"/>
      <c r="P1" s="1029"/>
      <c r="R1" s="937" t="s">
        <v>654</v>
      </c>
      <c r="S1" s="938"/>
      <c r="T1" s="939"/>
    </row>
    <row r="2" spans="1:20" ht="13.5" thickBot="1" x14ac:dyDescent="0.25">
      <c r="A2" s="33"/>
      <c r="B2" s="33"/>
      <c r="C2" s="33"/>
      <c r="D2" s="33"/>
      <c r="E2" s="33"/>
      <c r="F2" s="33"/>
      <c r="G2" s="33"/>
      <c r="H2" s="33"/>
      <c r="I2" s="33"/>
      <c r="J2" s="33"/>
      <c r="K2" s="33"/>
      <c r="L2" s="33"/>
      <c r="M2" s="33"/>
      <c r="N2" s="33"/>
      <c r="O2" s="33"/>
      <c r="P2" s="33"/>
      <c r="R2" s="940"/>
      <c r="S2" s="941"/>
      <c r="T2" s="942"/>
    </row>
    <row r="3" spans="1:20" x14ac:dyDescent="0.2">
      <c r="A3" s="33"/>
      <c r="B3" s="33"/>
      <c r="C3" s="33"/>
      <c r="D3" s="33"/>
      <c r="E3" s="33"/>
      <c r="F3" s="33"/>
      <c r="G3" s="33"/>
      <c r="H3" s="33"/>
      <c r="I3" s="33"/>
      <c r="J3" s="33"/>
      <c r="K3" s="33"/>
      <c r="L3" s="33"/>
      <c r="M3" s="33"/>
      <c r="N3" s="33"/>
      <c r="O3" s="33"/>
      <c r="P3" s="33"/>
    </row>
    <row r="4" spans="1:20" x14ac:dyDescent="0.2">
      <c r="A4" s="33"/>
      <c r="B4" s="33"/>
      <c r="C4" s="33"/>
      <c r="D4" s="33"/>
      <c r="E4" s="33"/>
      <c r="F4" s="33"/>
      <c r="G4" s="33"/>
      <c r="H4" s="33"/>
      <c r="I4" s="33"/>
      <c r="J4" s="33"/>
      <c r="K4" s="33"/>
      <c r="L4" s="33"/>
      <c r="M4" s="33"/>
      <c r="N4" s="33"/>
      <c r="O4" s="33"/>
      <c r="P4" s="3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x14ac:dyDescent="0.2">
      <c r="A25" s="33"/>
      <c r="B25" s="33"/>
      <c r="C25" s="33"/>
      <c r="D25" s="33"/>
      <c r="E25" s="33"/>
      <c r="F25" s="33"/>
      <c r="G25" s="33"/>
      <c r="H25" s="33"/>
      <c r="I25" s="33"/>
      <c r="J25" s="33"/>
      <c r="K25" s="33"/>
      <c r="L25" s="33"/>
      <c r="M25" s="33"/>
      <c r="N25" s="33"/>
      <c r="O25" s="33"/>
      <c r="P25" s="3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x14ac:dyDescent="0.2">
      <c r="A29" s="33"/>
      <c r="B29" s="33"/>
      <c r="C29" s="33"/>
      <c r="D29" s="33"/>
      <c r="E29" s="33"/>
      <c r="F29" s="33"/>
      <c r="G29" s="33"/>
      <c r="H29" s="33"/>
      <c r="I29" s="33"/>
      <c r="J29" s="33"/>
      <c r="K29" s="33"/>
      <c r="L29" s="33"/>
      <c r="M29" s="33"/>
      <c r="N29" s="33"/>
      <c r="O29" s="33"/>
      <c r="P29" s="33"/>
    </row>
    <row r="30" spans="1:16" x14ac:dyDescent="0.2">
      <c r="A30" s="33"/>
      <c r="B30" s="33"/>
      <c r="C30" s="33"/>
      <c r="D30" s="33"/>
      <c r="E30" s="33"/>
      <c r="F30" s="33"/>
      <c r="G30" s="33"/>
      <c r="H30" s="33"/>
      <c r="I30" s="33"/>
      <c r="J30" s="33"/>
      <c r="K30" s="33"/>
      <c r="L30" s="33"/>
      <c r="M30" s="33"/>
      <c r="N30" s="33"/>
      <c r="O30" s="33"/>
      <c r="P30" s="33"/>
    </row>
    <row r="31" spans="1:16" x14ac:dyDescent="0.2">
      <c r="A31" s="33"/>
      <c r="B31" s="33"/>
      <c r="C31" s="33"/>
      <c r="D31" s="33"/>
      <c r="E31" s="33"/>
      <c r="F31" s="33"/>
      <c r="G31" s="33"/>
      <c r="H31" s="33"/>
      <c r="I31" s="33"/>
      <c r="J31" s="33"/>
      <c r="K31" s="33"/>
      <c r="L31" s="33"/>
      <c r="M31" s="33"/>
      <c r="N31" s="33"/>
      <c r="O31" s="33"/>
      <c r="P31" s="33"/>
    </row>
    <row r="32" spans="1:16" x14ac:dyDescent="0.2">
      <c r="A32" s="33"/>
      <c r="B32" s="33"/>
      <c r="C32" s="33"/>
      <c r="D32" s="33"/>
      <c r="E32" s="33"/>
      <c r="F32" s="33"/>
      <c r="G32" s="33"/>
      <c r="H32" s="33"/>
      <c r="I32" s="33"/>
      <c r="J32" s="33"/>
      <c r="K32" s="33"/>
      <c r="L32" s="33"/>
      <c r="M32" s="33"/>
      <c r="N32" s="33"/>
      <c r="O32" s="33"/>
      <c r="P32" s="3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33"/>
      <c r="B45" s="33"/>
      <c r="C45" s="33"/>
      <c r="D45" s="33"/>
      <c r="E45" s="33"/>
      <c r="F45" s="33"/>
      <c r="G45" s="33"/>
      <c r="H45" s="33"/>
      <c r="I45" s="33"/>
      <c r="J45" s="33"/>
      <c r="K45" s="33"/>
      <c r="L45" s="33"/>
      <c r="M45" s="33"/>
      <c r="N45" s="33"/>
      <c r="O45" s="33"/>
      <c r="P45" s="33"/>
    </row>
    <row r="46" spans="1:16" x14ac:dyDescent="0.2">
      <c r="A46" s="33"/>
      <c r="B46" s="33"/>
      <c r="C46" s="33"/>
      <c r="D46" s="33"/>
      <c r="E46" s="33"/>
      <c r="F46" s="33"/>
      <c r="G46" s="33"/>
      <c r="H46" s="33"/>
      <c r="I46" s="33"/>
      <c r="J46" s="33"/>
      <c r="K46" s="33"/>
      <c r="L46" s="33"/>
      <c r="M46" s="33"/>
      <c r="N46" s="33"/>
      <c r="O46" s="33"/>
      <c r="P46" s="33"/>
    </row>
    <row r="47" spans="1:16" x14ac:dyDescent="0.2">
      <c r="A47" s="33"/>
      <c r="B47" s="33"/>
      <c r="C47" s="33"/>
      <c r="D47" s="33"/>
      <c r="E47" s="33"/>
      <c r="F47" s="33"/>
      <c r="G47" s="33"/>
      <c r="H47" s="33"/>
      <c r="I47" s="33"/>
      <c r="J47" s="33"/>
      <c r="K47" s="33"/>
      <c r="L47" s="33"/>
      <c r="M47" s="33"/>
      <c r="N47" s="33"/>
      <c r="O47" s="33"/>
      <c r="P47" s="33"/>
    </row>
    <row r="48" spans="1:16" x14ac:dyDescent="0.2">
      <c r="A48" s="33"/>
      <c r="B48" s="33"/>
      <c r="C48" s="33"/>
      <c r="D48" s="33"/>
      <c r="E48" s="33"/>
      <c r="F48" s="33"/>
      <c r="G48" s="33"/>
      <c r="H48" s="33"/>
      <c r="I48" s="33"/>
      <c r="J48" s="33"/>
      <c r="K48" s="33"/>
      <c r="L48" s="33"/>
      <c r="M48" s="33"/>
      <c r="N48" s="33"/>
      <c r="O48" s="33"/>
      <c r="P48" s="33"/>
    </row>
    <row r="49" spans="1:16" x14ac:dyDescent="0.2">
      <c r="A49" s="33"/>
      <c r="B49" s="33"/>
      <c r="C49" s="33"/>
      <c r="D49" s="33"/>
      <c r="E49" s="33"/>
      <c r="F49" s="33"/>
      <c r="G49" s="33"/>
      <c r="H49" s="33"/>
      <c r="I49" s="33"/>
      <c r="J49" s="33"/>
      <c r="K49" s="33"/>
      <c r="L49" s="33"/>
      <c r="M49" s="33"/>
      <c r="N49" s="33"/>
      <c r="O49" s="33"/>
      <c r="P49" s="33"/>
    </row>
    <row r="50" spans="1:16" x14ac:dyDescent="0.2">
      <c r="A50" s="33"/>
      <c r="B50" s="33"/>
      <c r="C50" s="33"/>
      <c r="D50" s="33"/>
      <c r="E50" s="33"/>
      <c r="F50" s="33"/>
      <c r="G50" s="33"/>
      <c r="H50" s="33"/>
      <c r="I50" s="33"/>
      <c r="J50" s="33"/>
      <c r="K50" s="33"/>
      <c r="L50" s="33"/>
      <c r="M50" s="33"/>
      <c r="N50" s="33"/>
      <c r="O50" s="33"/>
      <c r="P50" s="33"/>
    </row>
    <row r="51" spans="1:16" x14ac:dyDescent="0.2">
      <c r="A51" s="33"/>
      <c r="B51" s="33"/>
      <c r="C51" s="33"/>
      <c r="D51" s="33"/>
      <c r="E51" s="33"/>
      <c r="F51" s="33"/>
      <c r="G51" s="33"/>
      <c r="H51" s="33"/>
      <c r="I51" s="33"/>
      <c r="J51" s="33"/>
      <c r="K51" s="33"/>
      <c r="L51" s="33"/>
      <c r="M51" s="33"/>
      <c r="N51" s="33"/>
      <c r="O51" s="33"/>
      <c r="P51" s="33"/>
    </row>
    <row r="52" spans="1:16" x14ac:dyDescent="0.2">
      <c r="A52" s="33"/>
      <c r="B52" s="33"/>
      <c r="C52" s="33"/>
      <c r="D52" s="33"/>
      <c r="E52" s="33"/>
      <c r="F52" s="33"/>
      <c r="G52" s="33"/>
      <c r="H52" s="33"/>
      <c r="I52" s="33"/>
      <c r="J52" s="33"/>
      <c r="K52" s="33"/>
      <c r="L52" s="33"/>
      <c r="M52" s="33"/>
      <c r="N52" s="33"/>
      <c r="O52" s="33"/>
      <c r="P52" s="33"/>
    </row>
    <row r="53" spans="1:16" x14ac:dyDescent="0.2">
      <c r="A53" s="33"/>
      <c r="B53" s="33"/>
      <c r="C53" s="33"/>
      <c r="D53" s="33"/>
      <c r="E53" s="33"/>
      <c r="F53" s="33"/>
      <c r="G53" s="33"/>
      <c r="H53" s="33"/>
      <c r="I53" s="33"/>
      <c r="J53" s="33"/>
      <c r="K53" s="33"/>
      <c r="L53" s="33"/>
      <c r="M53" s="33"/>
      <c r="N53" s="33"/>
      <c r="O53" s="33"/>
      <c r="P53" s="33"/>
    </row>
    <row r="54" spans="1:16" x14ac:dyDescent="0.2">
      <c r="A54" s="33"/>
      <c r="B54" s="33"/>
      <c r="C54" s="33"/>
      <c r="D54" s="33"/>
      <c r="E54" s="33"/>
      <c r="F54" s="33"/>
      <c r="G54" s="33"/>
      <c r="H54" s="33"/>
      <c r="I54" s="33"/>
      <c r="J54" s="33"/>
      <c r="K54" s="33"/>
      <c r="L54" s="33"/>
      <c r="M54" s="33"/>
      <c r="N54" s="33"/>
      <c r="O54" s="33"/>
      <c r="P54" s="33"/>
    </row>
    <row r="55" spans="1:16" x14ac:dyDescent="0.2">
      <c r="A55" s="33"/>
      <c r="B55" s="33"/>
      <c r="C55" s="33"/>
      <c r="D55" s="33"/>
      <c r="E55" s="33"/>
      <c r="F55" s="33"/>
      <c r="G55" s="33"/>
      <c r="H55" s="33"/>
      <c r="I55" s="33"/>
      <c r="J55" s="33"/>
      <c r="K55" s="33"/>
      <c r="L55" s="33"/>
      <c r="M55" s="33"/>
      <c r="N55" s="33"/>
      <c r="O55" s="33"/>
      <c r="P55" s="33"/>
    </row>
    <row r="56" spans="1:16" x14ac:dyDescent="0.2">
      <c r="A56" s="33"/>
      <c r="B56" s="33"/>
      <c r="C56" s="33"/>
      <c r="D56" s="33"/>
      <c r="E56" s="33"/>
      <c r="F56" s="33"/>
      <c r="G56" s="33"/>
      <c r="H56" s="33"/>
      <c r="I56" s="33"/>
      <c r="J56" s="33"/>
      <c r="K56" s="33"/>
      <c r="L56" s="33"/>
      <c r="M56" s="33"/>
      <c r="N56" s="33"/>
      <c r="O56" s="33"/>
      <c r="P56" s="33"/>
    </row>
    <row r="57" spans="1:16" x14ac:dyDescent="0.2">
      <c r="A57" s="33"/>
      <c r="B57" s="33"/>
      <c r="C57" s="33"/>
      <c r="D57" s="33"/>
      <c r="E57" s="33"/>
      <c r="F57" s="33"/>
      <c r="G57" s="33"/>
      <c r="H57" s="33"/>
      <c r="I57" s="33"/>
      <c r="J57" s="33"/>
      <c r="K57" s="33"/>
      <c r="L57" s="33"/>
      <c r="M57" s="33"/>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x14ac:dyDescent="0.2">
      <c r="A60" s="33"/>
      <c r="B60" s="33"/>
      <c r="C60" s="33"/>
      <c r="D60" s="33"/>
      <c r="E60" s="33"/>
      <c r="F60" s="33"/>
      <c r="G60" s="33"/>
      <c r="H60" s="33"/>
      <c r="I60" s="33"/>
      <c r="J60" s="33"/>
      <c r="K60" s="33"/>
      <c r="L60" s="33"/>
      <c r="M60" s="33"/>
      <c r="N60" s="33"/>
      <c r="O60" s="33"/>
      <c r="P60" s="3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x14ac:dyDescent="0.2">
      <c r="A63" s="33"/>
      <c r="B63" s="33"/>
      <c r="C63" s="33"/>
      <c r="D63" s="33"/>
      <c r="E63" s="33"/>
      <c r="F63" s="33"/>
      <c r="G63" s="33"/>
      <c r="H63" s="33"/>
      <c r="I63" s="33"/>
      <c r="J63" s="33"/>
      <c r="K63" s="33"/>
      <c r="L63" s="33"/>
      <c r="M63" s="33"/>
      <c r="N63" s="33"/>
      <c r="O63" s="33"/>
      <c r="P63" s="33"/>
    </row>
    <row r="64" spans="1:16" x14ac:dyDescent="0.2">
      <c r="A64" s="33"/>
      <c r="B64" s="33"/>
      <c r="C64" s="33"/>
      <c r="D64" s="33"/>
      <c r="E64" s="33"/>
      <c r="F64" s="33"/>
      <c r="G64" s="33"/>
      <c r="H64" s="33"/>
      <c r="I64" s="33"/>
      <c r="J64" s="33"/>
      <c r="K64" s="33"/>
      <c r="L64" s="33"/>
      <c r="M64" s="33"/>
      <c r="N64" s="33"/>
      <c r="O64" s="33"/>
      <c r="P64" s="33"/>
    </row>
    <row r="65" spans="1:16" x14ac:dyDescent="0.2">
      <c r="A65" s="33"/>
      <c r="B65" s="33"/>
      <c r="C65" s="33"/>
      <c r="D65" s="33"/>
      <c r="E65" s="33"/>
      <c r="F65" s="33"/>
      <c r="G65" s="33"/>
      <c r="H65" s="33"/>
      <c r="I65" s="33"/>
      <c r="J65" s="33"/>
      <c r="K65" s="33"/>
      <c r="L65" s="33"/>
      <c r="M65" s="33"/>
      <c r="N65" s="33"/>
      <c r="O65" s="33"/>
      <c r="P65" s="33"/>
    </row>
    <row r="66" spans="1:16" x14ac:dyDescent="0.2">
      <c r="A66" s="33"/>
      <c r="B66" s="33"/>
      <c r="C66" s="33"/>
      <c r="D66" s="33"/>
      <c r="E66" s="33"/>
      <c r="F66" s="33"/>
      <c r="G66" s="33"/>
      <c r="H66" s="33"/>
      <c r="I66" s="33"/>
      <c r="J66" s="33"/>
      <c r="K66" s="33"/>
      <c r="L66" s="33"/>
      <c r="M66" s="33"/>
      <c r="N66" s="33"/>
      <c r="O66" s="33"/>
      <c r="P66" s="33"/>
    </row>
    <row r="67" spans="1:16" x14ac:dyDescent="0.2">
      <c r="A67" s="33"/>
      <c r="B67" s="33"/>
      <c r="C67" s="33"/>
      <c r="D67" s="33"/>
      <c r="E67" s="33"/>
      <c r="F67" s="33"/>
      <c r="G67" s="33"/>
      <c r="H67" s="33"/>
      <c r="I67" s="33"/>
      <c r="J67" s="33"/>
      <c r="K67" s="33"/>
      <c r="L67" s="33"/>
      <c r="M67" s="33"/>
      <c r="N67" s="33"/>
      <c r="O67" s="33"/>
      <c r="P67" s="33"/>
    </row>
    <row r="68" spans="1:16" x14ac:dyDescent="0.2">
      <c r="A68" s="33"/>
      <c r="B68" s="33"/>
      <c r="C68" s="33"/>
      <c r="D68" s="33"/>
      <c r="E68" s="33"/>
      <c r="F68" s="33"/>
      <c r="G68" s="33"/>
      <c r="H68" s="33"/>
      <c r="I68" s="33"/>
      <c r="J68" s="33"/>
      <c r="K68" s="33"/>
      <c r="L68" s="33"/>
      <c r="M68" s="33"/>
      <c r="N68" s="33"/>
      <c r="O68" s="33"/>
      <c r="P68" s="33"/>
    </row>
    <row r="69" spans="1:16" x14ac:dyDescent="0.2">
      <c r="A69" s="33"/>
      <c r="B69" s="33"/>
      <c r="C69" s="33"/>
      <c r="D69" s="33"/>
      <c r="E69" s="33"/>
      <c r="F69" s="33"/>
      <c r="G69" s="33"/>
      <c r="H69" s="33"/>
      <c r="I69" s="33"/>
      <c r="J69" s="33"/>
      <c r="K69" s="33"/>
      <c r="L69" s="33"/>
      <c r="M69" s="33"/>
      <c r="N69" s="33"/>
      <c r="O69" s="33"/>
      <c r="P69" s="33"/>
    </row>
    <row r="70" spans="1:16" x14ac:dyDescent="0.2">
      <c r="A70" s="33"/>
      <c r="B70" s="33"/>
      <c r="C70" s="33"/>
      <c r="D70" s="33"/>
      <c r="E70" s="33"/>
      <c r="F70" s="33"/>
      <c r="G70" s="33"/>
      <c r="H70" s="33"/>
      <c r="I70" s="33"/>
      <c r="J70" s="33"/>
      <c r="K70" s="33"/>
      <c r="L70" s="33"/>
      <c r="M70" s="33"/>
      <c r="N70" s="33"/>
      <c r="O70" s="33"/>
      <c r="P70" s="33"/>
    </row>
    <row r="71" spans="1:16" x14ac:dyDescent="0.2">
      <c r="A71" s="33"/>
      <c r="B71" s="33"/>
      <c r="C71" s="33"/>
      <c r="D71" s="33"/>
      <c r="E71" s="33"/>
      <c r="F71" s="33"/>
      <c r="G71" s="33"/>
      <c r="H71" s="33"/>
      <c r="I71" s="33"/>
      <c r="J71" s="33"/>
      <c r="K71" s="33"/>
      <c r="L71" s="33"/>
      <c r="M71" s="33"/>
      <c r="N71" s="33"/>
      <c r="O71" s="33"/>
      <c r="P71" s="33"/>
    </row>
    <row r="72" spans="1:16" ht="28.5" x14ac:dyDescent="0.2">
      <c r="A72" s="1074" t="s">
        <v>793</v>
      </c>
      <c r="B72" s="1074"/>
      <c r="C72" s="1074"/>
      <c r="D72" s="1074"/>
      <c r="E72" s="1074"/>
      <c r="F72" s="1074"/>
      <c r="G72" s="1074"/>
      <c r="H72" s="1074"/>
      <c r="I72" s="1074"/>
      <c r="J72" s="1074"/>
      <c r="K72" s="1074"/>
      <c r="L72" s="1074"/>
      <c r="M72" s="1074"/>
      <c r="N72" s="1074"/>
      <c r="O72" s="1074"/>
      <c r="P72" s="1074"/>
    </row>
    <row r="73" spans="1:16" x14ac:dyDescent="0.2">
      <c r="A73" s="33"/>
      <c r="B73" s="33"/>
      <c r="C73" s="33"/>
      <c r="D73" s="33"/>
      <c r="E73" s="33"/>
      <c r="F73" s="33"/>
      <c r="G73" s="33"/>
      <c r="H73" s="33"/>
      <c r="I73" s="33"/>
      <c r="J73" s="33"/>
      <c r="K73" s="33"/>
      <c r="L73" s="33"/>
      <c r="M73" s="33"/>
      <c r="N73" s="33"/>
      <c r="O73" s="33"/>
      <c r="P73" s="33"/>
    </row>
    <row r="74" spans="1:16" x14ac:dyDescent="0.2">
      <c r="A74" s="33"/>
      <c r="B74" s="33"/>
      <c r="C74" s="33"/>
      <c r="D74" s="33"/>
      <c r="E74" s="33"/>
      <c r="F74" s="33"/>
      <c r="G74" s="33"/>
      <c r="H74" s="33"/>
      <c r="I74" s="33"/>
      <c r="J74" s="33"/>
      <c r="K74" s="33"/>
      <c r="L74" s="33"/>
      <c r="M74" s="33"/>
      <c r="N74" s="33"/>
      <c r="O74" s="33"/>
      <c r="P74" s="33"/>
    </row>
    <row r="75" spans="1:16" x14ac:dyDescent="0.2">
      <c r="A75" s="33"/>
      <c r="B75" s="33"/>
      <c r="C75" s="33"/>
      <c r="D75" s="33"/>
      <c r="E75" s="33"/>
      <c r="F75" s="33"/>
      <c r="G75" s="33"/>
      <c r="H75" s="33"/>
      <c r="I75" s="33"/>
      <c r="J75" s="33"/>
      <c r="K75" s="33"/>
      <c r="L75" s="33"/>
      <c r="M75" s="33"/>
      <c r="N75" s="33"/>
      <c r="O75" s="33"/>
      <c r="P75" s="33"/>
    </row>
    <row r="76" spans="1:16" x14ac:dyDescent="0.2">
      <c r="A76" s="33"/>
      <c r="B76" s="33"/>
      <c r="C76" s="33"/>
      <c r="D76" s="33"/>
      <c r="E76" s="33"/>
      <c r="F76" s="33"/>
      <c r="G76" s="33"/>
      <c r="H76" s="33"/>
      <c r="I76" s="33"/>
      <c r="J76" s="33"/>
      <c r="K76" s="33"/>
      <c r="L76" s="33"/>
      <c r="M76" s="33"/>
      <c r="N76" s="33"/>
      <c r="O76" s="33"/>
      <c r="P76" s="33"/>
    </row>
    <row r="77" spans="1:16" x14ac:dyDescent="0.2">
      <c r="A77" s="33"/>
      <c r="B77" s="33"/>
      <c r="C77" s="33"/>
      <c r="D77" s="33"/>
      <c r="E77" s="33"/>
      <c r="F77" s="33"/>
      <c r="G77" s="33"/>
      <c r="H77" s="33"/>
      <c r="I77" s="33"/>
      <c r="J77" s="33"/>
      <c r="K77" s="33"/>
      <c r="L77" s="33"/>
      <c r="M77" s="33"/>
      <c r="N77" s="33"/>
      <c r="O77" s="33"/>
      <c r="P77" s="33"/>
    </row>
    <row r="78" spans="1:16" x14ac:dyDescent="0.2">
      <c r="A78" s="33"/>
      <c r="B78" s="33"/>
      <c r="C78" s="33"/>
      <c r="D78" s="33"/>
      <c r="E78" s="33"/>
      <c r="F78" s="33"/>
      <c r="G78" s="33"/>
      <c r="H78" s="33"/>
      <c r="I78" s="33"/>
      <c r="J78" s="33"/>
      <c r="K78" s="33"/>
      <c r="L78" s="33"/>
      <c r="M78" s="33"/>
      <c r="N78" s="33"/>
      <c r="O78" s="33"/>
      <c r="P78" s="33"/>
    </row>
    <row r="79" spans="1:16" x14ac:dyDescent="0.2">
      <c r="A79" s="33"/>
      <c r="B79" s="33"/>
      <c r="C79" s="33"/>
      <c r="D79" s="33"/>
      <c r="E79" s="33"/>
      <c r="F79" s="33"/>
      <c r="G79" s="33"/>
      <c r="H79" s="33"/>
      <c r="I79" s="33"/>
      <c r="J79" s="33"/>
      <c r="K79" s="33"/>
      <c r="L79" s="33"/>
      <c r="M79" s="33"/>
      <c r="N79" s="33"/>
      <c r="O79" s="33"/>
      <c r="P79" s="33"/>
    </row>
    <row r="80" spans="1:16" x14ac:dyDescent="0.2">
      <c r="A80" s="33"/>
      <c r="B80" s="33"/>
      <c r="C80" s="33"/>
      <c r="D80" s="33"/>
      <c r="E80" s="33"/>
      <c r="F80" s="33"/>
      <c r="G80" s="33"/>
      <c r="H80" s="33"/>
      <c r="I80" s="33"/>
      <c r="J80" s="33"/>
      <c r="K80" s="33"/>
      <c r="L80" s="33"/>
      <c r="M80" s="33"/>
      <c r="N80" s="33"/>
      <c r="O80" s="33"/>
      <c r="P80" s="33"/>
    </row>
    <row r="81" spans="1:16" x14ac:dyDescent="0.2">
      <c r="A81" s="33"/>
      <c r="B81" s="33"/>
      <c r="C81" s="33"/>
      <c r="D81" s="33"/>
      <c r="E81" s="33"/>
      <c r="F81" s="33"/>
      <c r="G81" s="33"/>
      <c r="H81" s="33"/>
      <c r="I81" s="33"/>
      <c r="J81" s="33"/>
      <c r="K81" s="33"/>
      <c r="L81" s="33"/>
      <c r="M81" s="33"/>
      <c r="N81" s="33"/>
      <c r="O81" s="33"/>
      <c r="P81" s="33"/>
    </row>
    <row r="82" spans="1:16" x14ac:dyDescent="0.2">
      <c r="A82" s="33"/>
      <c r="B82" s="33"/>
      <c r="C82" s="33"/>
      <c r="D82" s="33"/>
      <c r="E82" s="33"/>
      <c r="F82" s="33"/>
      <c r="G82" s="33"/>
      <c r="H82" s="33"/>
      <c r="I82" s="33"/>
      <c r="J82" s="33"/>
      <c r="K82" s="33"/>
      <c r="L82" s="33"/>
      <c r="M82" s="33"/>
      <c r="N82" s="33"/>
      <c r="O82" s="33"/>
      <c r="P82" s="33"/>
    </row>
    <row r="83" spans="1:16" x14ac:dyDescent="0.2">
      <c r="A83" s="33"/>
      <c r="B83" s="33"/>
      <c r="C83" s="33"/>
      <c r="D83" s="33"/>
      <c r="E83" s="33"/>
      <c r="F83" s="33"/>
      <c r="G83" s="33"/>
      <c r="H83" s="33"/>
      <c r="I83" s="33"/>
      <c r="J83" s="33"/>
      <c r="K83" s="33"/>
      <c r="L83" s="33"/>
      <c r="M83" s="33"/>
      <c r="N83" s="33"/>
      <c r="O83" s="33"/>
      <c r="P83" s="33"/>
    </row>
    <row r="84" spans="1:16" x14ac:dyDescent="0.2">
      <c r="A84" s="33"/>
      <c r="B84" s="33"/>
      <c r="C84" s="33"/>
      <c r="D84" s="33"/>
      <c r="E84" s="33"/>
      <c r="F84" s="33"/>
      <c r="G84" s="33"/>
      <c r="H84" s="33"/>
      <c r="I84" s="33"/>
      <c r="J84" s="33"/>
      <c r="K84" s="33"/>
      <c r="L84" s="33"/>
      <c r="M84" s="33"/>
      <c r="N84" s="33"/>
      <c r="O84" s="33"/>
      <c r="P84" s="33"/>
    </row>
    <row r="85" spans="1:16" x14ac:dyDescent="0.2">
      <c r="A85" s="33"/>
      <c r="B85" s="33"/>
      <c r="C85" s="33"/>
      <c r="D85" s="33"/>
      <c r="E85" s="33"/>
      <c r="F85" s="33"/>
      <c r="G85" s="33"/>
      <c r="H85" s="33"/>
      <c r="I85" s="33"/>
      <c r="J85" s="33"/>
      <c r="K85" s="33"/>
      <c r="L85" s="33"/>
      <c r="M85" s="33"/>
      <c r="N85" s="33"/>
      <c r="O85" s="33"/>
      <c r="P85" s="33"/>
    </row>
    <row r="86" spans="1:16" x14ac:dyDescent="0.2">
      <c r="A86" s="33"/>
      <c r="B86" s="33"/>
      <c r="C86" s="33"/>
      <c r="D86" s="33"/>
      <c r="E86" s="33"/>
      <c r="F86" s="33"/>
      <c r="G86" s="33"/>
      <c r="H86" s="33"/>
      <c r="I86" s="33"/>
      <c r="J86" s="33"/>
      <c r="K86" s="33"/>
      <c r="L86" s="33"/>
      <c r="M86" s="33"/>
      <c r="N86" s="33"/>
      <c r="O86" s="33"/>
      <c r="P86" s="33"/>
    </row>
    <row r="87" spans="1:16" x14ac:dyDescent="0.2">
      <c r="A87" s="33"/>
      <c r="B87" s="33"/>
      <c r="C87" s="33"/>
      <c r="D87" s="33"/>
      <c r="E87" s="33"/>
      <c r="F87" s="33"/>
      <c r="G87" s="33"/>
      <c r="H87" s="33"/>
      <c r="I87" s="33"/>
      <c r="J87" s="33"/>
      <c r="K87" s="33"/>
      <c r="L87" s="33"/>
      <c r="M87" s="33"/>
      <c r="N87" s="33"/>
      <c r="O87" s="33"/>
      <c r="P87" s="33"/>
    </row>
    <row r="88" spans="1:16" x14ac:dyDescent="0.2">
      <c r="A88" s="33"/>
      <c r="B88" s="33"/>
      <c r="C88" s="33"/>
      <c r="D88" s="33"/>
      <c r="E88" s="33"/>
      <c r="F88" s="33"/>
      <c r="G88" s="33"/>
      <c r="H88" s="33"/>
      <c r="I88" s="33"/>
      <c r="J88" s="33"/>
      <c r="K88" s="33"/>
      <c r="L88" s="33"/>
      <c r="M88" s="33"/>
      <c r="N88" s="33"/>
      <c r="O88" s="33"/>
      <c r="P88" s="33"/>
    </row>
    <row r="89" spans="1:16" x14ac:dyDescent="0.2">
      <c r="A89" s="33"/>
      <c r="B89" s="33"/>
      <c r="C89" s="33"/>
      <c r="D89" s="33"/>
      <c r="E89" s="33"/>
      <c r="F89" s="33"/>
      <c r="G89" s="33"/>
      <c r="H89" s="33"/>
      <c r="I89" s="33"/>
      <c r="J89" s="33"/>
      <c r="K89" s="33"/>
      <c r="L89" s="33"/>
      <c r="M89" s="33"/>
      <c r="N89" s="33"/>
      <c r="O89" s="33"/>
      <c r="P89" s="33"/>
    </row>
    <row r="90" spans="1:16" x14ac:dyDescent="0.2">
      <c r="A90" s="33"/>
      <c r="B90" s="33"/>
      <c r="C90" s="33"/>
      <c r="D90" s="33"/>
      <c r="E90" s="33"/>
      <c r="F90" s="33"/>
      <c r="G90" s="33"/>
      <c r="H90" s="33"/>
      <c r="I90" s="33"/>
      <c r="J90" s="33"/>
      <c r="K90" s="33"/>
      <c r="L90" s="33"/>
      <c r="M90" s="33"/>
      <c r="N90" s="33"/>
      <c r="O90" s="33"/>
      <c r="P90" s="33"/>
    </row>
    <row r="91" spans="1:16" x14ac:dyDescent="0.2">
      <c r="A91" s="33"/>
      <c r="B91" s="33"/>
      <c r="C91" s="33"/>
      <c r="D91" s="33"/>
      <c r="E91" s="33"/>
      <c r="F91" s="33"/>
      <c r="G91" s="33"/>
      <c r="H91" s="33"/>
      <c r="I91" s="33"/>
      <c r="J91" s="33"/>
      <c r="K91" s="33"/>
      <c r="L91" s="33"/>
      <c r="M91" s="33"/>
      <c r="N91" s="33"/>
      <c r="O91" s="33"/>
      <c r="P91" s="33"/>
    </row>
    <row r="92" spans="1:16" x14ac:dyDescent="0.2">
      <c r="A92" s="33"/>
      <c r="B92" s="33"/>
      <c r="C92" s="33"/>
      <c r="D92" s="33"/>
      <c r="E92" s="33"/>
      <c r="F92" s="33"/>
      <c r="G92" s="33"/>
      <c r="H92" s="33"/>
      <c r="I92" s="33"/>
      <c r="J92" s="33"/>
      <c r="K92" s="33"/>
      <c r="L92" s="33"/>
      <c r="M92" s="33"/>
      <c r="N92" s="33"/>
      <c r="O92" s="33"/>
      <c r="P92" s="33"/>
    </row>
    <row r="93" spans="1:16" x14ac:dyDescent="0.2">
      <c r="A93" s="33"/>
      <c r="B93" s="33"/>
      <c r="C93" s="33"/>
      <c r="D93" s="33"/>
      <c r="E93" s="33"/>
      <c r="F93" s="33"/>
      <c r="G93" s="33"/>
      <c r="H93" s="33"/>
      <c r="I93" s="33"/>
      <c r="J93" s="33"/>
      <c r="K93" s="33"/>
      <c r="L93" s="33"/>
      <c r="M93" s="33"/>
      <c r="N93" s="33"/>
      <c r="O93" s="33"/>
      <c r="P93" s="33"/>
    </row>
    <row r="94" spans="1:16" x14ac:dyDescent="0.2">
      <c r="A94" s="33"/>
      <c r="B94" s="33"/>
      <c r="C94" s="33"/>
      <c r="D94" s="33"/>
      <c r="E94" s="33"/>
      <c r="F94" s="33"/>
      <c r="G94" s="33"/>
      <c r="H94" s="33"/>
      <c r="I94" s="33"/>
      <c r="J94" s="33"/>
      <c r="K94" s="33"/>
      <c r="L94" s="33"/>
      <c r="M94" s="33"/>
      <c r="N94" s="33"/>
      <c r="O94" s="33"/>
      <c r="P94" s="33"/>
    </row>
    <row r="95" spans="1:16" x14ac:dyDescent="0.2">
      <c r="A95" s="33"/>
      <c r="B95" s="33"/>
      <c r="C95" s="33"/>
      <c r="D95" s="33"/>
      <c r="E95" s="33"/>
      <c r="F95" s="33"/>
      <c r="G95" s="33"/>
      <c r="H95" s="33"/>
      <c r="I95" s="33"/>
      <c r="J95" s="33"/>
      <c r="K95" s="33"/>
      <c r="L95" s="33"/>
      <c r="M95" s="33"/>
      <c r="N95" s="33"/>
      <c r="O95" s="33"/>
      <c r="P95" s="33"/>
    </row>
    <row r="96" spans="1:16" x14ac:dyDescent="0.2">
      <c r="A96" s="33"/>
      <c r="B96" s="33"/>
      <c r="C96" s="33"/>
      <c r="D96" s="33"/>
      <c r="E96" s="33"/>
      <c r="F96" s="33"/>
      <c r="G96" s="33"/>
      <c r="H96" s="33"/>
      <c r="I96" s="33"/>
      <c r="J96" s="33"/>
      <c r="K96" s="33"/>
      <c r="L96" s="33"/>
      <c r="M96" s="33"/>
      <c r="N96" s="33"/>
      <c r="O96" s="33"/>
      <c r="P96" s="33"/>
    </row>
    <row r="97" spans="1:16" x14ac:dyDescent="0.2">
      <c r="A97" s="33"/>
      <c r="B97" s="33"/>
      <c r="C97" s="33"/>
      <c r="D97" s="33"/>
      <c r="E97" s="33"/>
      <c r="F97" s="33"/>
      <c r="G97" s="33"/>
      <c r="H97" s="33"/>
      <c r="I97" s="33"/>
      <c r="J97" s="33"/>
      <c r="K97" s="33"/>
      <c r="L97" s="33"/>
      <c r="M97" s="33"/>
      <c r="N97" s="33"/>
      <c r="O97" s="33"/>
      <c r="P97" s="33"/>
    </row>
    <row r="98" spans="1:16" x14ac:dyDescent="0.2">
      <c r="A98" s="33"/>
      <c r="B98" s="33"/>
      <c r="C98" s="33"/>
      <c r="D98" s="33"/>
      <c r="E98" s="33"/>
      <c r="F98" s="33"/>
      <c r="G98" s="33"/>
      <c r="H98" s="33"/>
      <c r="I98" s="33"/>
      <c r="J98" s="33"/>
      <c r="K98" s="33"/>
      <c r="L98" s="33"/>
      <c r="M98" s="33"/>
      <c r="N98" s="33"/>
      <c r="O98" s="33"/>
      <c r="P98" s="33"/>
    </row>
    <row r="99" spans="1:16" x14ac:dyDescent="0.2">
      <c r="A99" s="33"/>
      <c r="B99" s="33"/>
      <c r="C99" s="33"/>
      <c r="D99" s="33"/>
      <c r="E99" s="33"/>
      <c r="F99" s="33"/>
      <c r="G99" s="33"/>
      <c r="H99" s="33"/>
      <c r="I99" s="33"/>
      <c r="J99" s="33"/>
      <c r="K99" s="33"/>
      <c r="L99" s="33"/>
      <c r="M99" s="33"/>
      <c r="N99" s="33"/>
      <c r="O99" s="33"/>
      <c r="P99" s="33"/>
    </row>
    <row r="100" spans="1:16" x14ac:dyDescent="0.2">
      <c r="A100" s="33"/>
      <c r="B100" s="33"/>
      <c r="C100" s="33"/>
      <c r="D100" s="33"/>
      <c r="E100" s="33"/>
      <c r="F100" s="33"/>
      <c r="G100" s="33"/>
      <c r="H100" s="33"/>
      <c r="I100" s="33"/>
      <c r="J100" s="33"/>
      <c r="K100" s="33"/>
      <c r="L100" s="33"/>
      <c r="M100" s="33"/>
      <c r="N100" s="33"/>
      <c r="O100" s="33"/>
      <c r="P100" s="33"/>
    </row>
    <row r="101" spans="1:16" x14ac:dyDescent="0.2">
      <c r="A101" s="33"/>
      <c r="B101" s="33"/>
      <c r="C101" s="33"/>
      <c r="D101" s="33"/>
      <c r="E101" s="33"/>
      <c r="F101" s="33"/>
      <c r="G101" s="33"/>
      <c r="H101" s="33"/>
      <c r="I101" s="33"/>
      <c r="J101" s="33"/>
      <c r="K101" s="33"/>
      <c r="L101" s="33"/>
      <c r="M101" s="33"/>
      <c r="N101" s="33"/>
      <c r="O101" s="33"/>
      <c r="P101" s="33"/>
    </row>
    <row r="102" spans="1:16" x14ac:dyDescent="0.2">
      <c r="A102" s="33"/>
      <c r="B102" s="33"/>
      <c r="C102" s="33"/>
      <c r="D102" s="33"/>
      <c r="E102" s="33"/>
      <c r="F102" s="33"/>
      <c r="G102" s="33"/>
      <c r="H102" s="33"/>
      <c r="I102" s="33"/>
      <c r="J102" s="33"/>
      <c r="K102" s="33"/>
      <c r="L102" s="33"/>
      <c r="M102" s="33"/>
      <c r="N102" s="33"/>
      <c r="O102" s="33"/>
      <c r="P102" s="33"/>
    </row>
    <row r="103" spans="1:16" x14ac:dyDescent="0.2">
      <c r="A103" s="33"/>
      <c r="B103" s="33"/>
      <c r="C103" s="33"/>
      <c r="D103" s="33"/>
      <c r="E103" s="33"/>
      <c r="F103" s="33"/>
      <c r="G103" s="33"/>
      <c r="H103" s="33"/>
      <c r="I103" s="33"/>
      <c r="J103" s="33"/>
      <c r="K103" s="33"/>
      <c r="L103" s="33"/>
      <c r="M103" s="33"/>
      <c r="N103" s="33"/>
      <c r="O103" s="33"/>
      <c r="P103" s="33"/>
    </row>
    <row r="104" spans="1:16" x14ac:dyDescent="0.2">
      <c r="A104" s="33"/>
      <c r="B104" s="33"/>
      <c r="C104" s="33"/>
      <c r="D104" s="33"/>
      <c r="E104" s="33"/>
      <c r="F104" s="33"/>
      <c r="G104" s="33"/>
      <c r="H104" s="33"/>
      <c r="I104" s="33"/>
      <c r="J104" s="33"/>
      <c r="K104" s="33"/>
      <c r="L104" s="33"/>
      <c r="M104" s="33"/>
      <c r="N104" s="33"/>
      <c r="O104" s="33"/>
      <c r="P104" s="33"/>
    </row>
  </sheetData>
  <sheetProtection algorithmName="SHA-512" hashValue="1a5k/Bo/3YYE6oLL19NJfEgWzqyuU7Ny7vOVZMNJybEsA4KJBGT1JlF3isdzlWZIAPhavYoi4I3TFTtkS9ey1A==" saltValue="fKv1nxs4AGcH2hj9ismQeA==" spinCount="100000" sheet="1" scenarios="1" formatCells="0" formatColumns="0" formatRows="0" insertColumns="0" insertRows="0"/>
  <mergeCells count="3">
    <mergeCell ref="R1:T2"/>
    <mergeCell ref="A1:P1"/>
    <mergeCell ref="A72:P72"/>
  </mergeCells>
  <hyperlinks>
    <hyperlink ref="R1:T2" location="'FICHA ESTANDAR ECOSISTEMA'!R207" display="VOLVER A FICHA"/>
  </hyperlinks>
  <pageMargins left="0.7" right="0.7" top="0.75" bottom="0.75" header="0.3" footer="0.3"/>
  <pageSetup paperSize="9" scale="3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5"/>
  <sheetViews>
    <sheetView view="pageBreakPreview" zoomScale="60" zoomScaleNormal="60" workbookViewId="0">
      <selection activeCell="Q1" sqref="Q1"/>
    </sheetView>
  </sheetViews>
  <sheetFormatPr baseColWidth="10" defaultRowHeight="12.75" x14ac:dyDescent="0.2"/>
  <cols>
    <col min="1" max="21" width="11.42578125" style="32"/>
    <col min="22" max="22" width="8.85546875" style="32" customWidth="1"/>
    <col min="23" max="23" width="4.7109375" style="32" customWidth="1"/>
    <col min="24" max="24" width="5.28515625" style="32" customWidth="1"/>
    <col min="25" max="16384" width="11.42578125" style="32"/>
  </cols>
  <sheetData>
    <row r="1" spans="1:20" ht="46.5" x14ac:dyDescent="0.2">
      <c r="A1" s="1029" t="s">
        <v>693</v>
      </c>
      <c r="B1" s="1029"/>
      <c r="C1" s="1029"/>
      <c r="D1" s="1029"/>
      <c r="E1" s="1029"/>
      <c r="F1" s="1029"/>
      <c r="G1" s="1029"/>
      <c r="H1" s="1029"/>
      <c r="I1" s="1029"/>
      <c r="J1" s="1029"/>
      <c r="K1" s="1029"/>
      <c r="L1" s="1029"/>
      <c r="M1" s="1029"/>
      <c r="N1" s="1029"/>
      <c r="O1" s="1029"/>
      <c r="P1" s="1029"/>
      <c r="R1" s="937" t="s">
        <v>654</v>
      </c>
      <c r="S1" s="938"/>
      <c r="T1" s="939"/>
    </row>
    <row r="2" spans="1:20" ht="13.5" thickBot="1" x14ac:dyDescent="0.25">
      <c r="A2" s="33"/>
      <c r="B2" s="33"/>
      <c r="C2" s="33"/>
      <c r="D2" s="33"/>
      <c r="E2" s="33"/>
      <c r="F2" s="33"/>
      <c r="G2" s="33"/>
      <c r="H2" s="33"/>
      <c r="I2" s="33"/>
      <c r="J2" s="33"/>
      <c r="K2" s="33"/>
      <c r="L2" s="33"/>
      <c r="M2" s="33"/>
      <c r="N2" s="33"/>
      <c r="O2" s="33"/>
      <c r="P2" s="33"/>
      <c r="R2" s="940"/>
      <c r="S2" s="941"/>
      <c r="T2" s="942"/>
    </row>
    <row r="3" spans="1:20" ht="14.25" customHeight="1" x14ac:dyDescent="0.2">
      <c r="A3" s="33"/>
      <c r="B3" s="33"/>
      <c r="C3" s="33"/>
      <c r="D3" s="33"/>
      <c r="E3" s="33"/>
      <c r="F3" s="33"/>
      <c r="G3" s="33"/>
      <c r="H3" s="33"/>
      <c r="I3" s="33"/>
      <c r="J3" s="33"/>
      <c r="K3" s="33"/>
      <c r="L3" s="33"/>
      <c r="M3" s="33"/>
      <c r="N3" s="33"/>
      <c r="O3" s="33"/>
      <c r="P3" s="33"/>
    </row>
    <row r="4" spans="1:20" x14ac:dyDescent="0.2">
      <c r="A4" s="33"/>
      <c r="B4" s="33"/>
      <c r="C4" s="33"/>
      <c r="D4" s="33"/>
      <c r="E4" s="33"/>
      <c r="F4" s="33"/>
      <c r="G4" s="33"/>
      <c r="H4" s="33"/>
      <c r="I4" s="33"/>
      <c r="J4" s="33"/>
      <c r="K4" s="33"/>
      <c r="L4" s="33"/>
      <c r="M4" s="33"/>
      <c r="N4" s="33"/>
      <c r="O4" s="33"/>
      <c r="P4" s="3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x14ac:dyDescent="0.2">
      <c r="A25" s="33"/>
      <c r="B25" s="33"/>
      <c r="C25" s="33"/>
      <c r="D25" s="33"/>
      <c r="E25" s="33"/>
      <c r="F25" s="33"/>
      <c r="G25" s="33"/>
      <c r="H25" s="33"/>
      <c r="I25" s="33"/>
      <c r="J25" s="33"/>
      <c r="K25" s="33"/>
      <c r="L25" s="33"/>
      <c r="M25" s="33"/>
      <c r="N25" s="33"/>
      <c r="O25" s="33"/>
      <c r="P25" s="3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x14ac:dyDescent="0.2">
      <c r="A29" s="33"/>
      <c r="B29" s="33"/>
      <c r="C29" s="33"/>
      <c r="D29" s="33"/>
      <c r="E29" s="33"/>
      <c r="F29" s="33"/>
      <c r="G29" s="33"/>
      <c r="H29" s="33"/>
      <c r="I29" s="33"/>
      <c r="J29" s="33"/>
      <c r="K29" s="33"/>
      <c r="L29" s="33"/>
      <c r="M29" s="33"/>
      <c r="N29" s="33"/>
      <c r="O29" s="33"/>
      <c r="P29" s="33"/>
    </row>
    <row r="30" spans="1:16" x14ac:dyDescent="0.2">
      <c r="A30" s="33"/>
      <c r="B30" s="33"/>
      <c r="C30" s="33"/>
      <c r="D30" s="33"/>
      <c r="E30" s="33"/>
      <c r="F30" s="33"/>
      <c r="G30" s="33"/>
      <c r="H30" s="33"/>
      <c r="I30" s="33"/>
      <c r="J30" s="33"/>
      <c r="K30" s="33"/>
      <c r="L30" s="33"/>
      <c r="M30" s="33"/>
      <c r="N30" s="33"/>
      <c r="O30" s="33"/>
      <c r="P30" s="33"/>
    </row>
    <row r="31" spans="1:16" ht="23.25" x14ac:dyDescent="0.2">
      <c r="A31" s="1073" t="s">
        <v>794</v>
      </c>
      <c r="B31" s="1073"/>
      <c r="C31" s="1073"/>
      <c r="D31" s="1073"/>
      <c r="E31" s="1073"/>
      <c r="F31" s="1073"/>
      <c r="G31" s="1073"/>
      <c r="H31" s="1073"/>
      <c r="I31" s="1073"/>
      <c r="J31" s="1073"/>
      <c r="K31" s="1073"/>
      <c r="L31" s="1073"/>
      <c r="M31" s="1073"/>
      <c r="N31" s="1073"/>
      <c r="O31" s="1073"/>
      <c r="P31" s="1073"/>
    </row>
    <row r="32" spans="1:16" x14ac:dyDescent="0.2">
      <c r="A32" s="33"/>
      <c r="B32" s="33"/>
      <c r="C32" s="33"/>
      <c r="D32" s="33"/>
      <c r="E32" s="33"/>
      <c r="F32" s="33"/>
      <c r="G32" s="33"/>
      <c r="H32" s="33"/>
      <c r="I32" s="33"/>
      <c r="J32" s="33"/>
      <c r="K32" s="33"/>
      <c r="L32" s="33"/>
      <c r="M32" s="33"/>
      <c r="N32" s="33"/>
      <c r="O32" s="33"/>
      <c r="P32" s="3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33"/>
      <c r="B45" s="33"/>
      <c r="C45" s="33"/>
      <c r="D45" s="33"/>
      <c r="E45" s="33"/>
      <c r="F45" s="33"/>
      <c r="G45" s="33"/>
      <c r="H45" s="33"/>
      <c r="I45" s="33"/>
      <c r="J45" s="33"/>
      <c r="K45" s="33"/>
      <c r="L45" s="33"/>
      <c r="M45" s="33"/>
      <c r="N45" s="33"/>
      <c r="O45" s="33"/>
      <c r="P45" s="33"/>
    </row>
    <row r="46" spans="1:16" x14ac:dyDescent="0.2">
      <c r="A46" s="33"/>
      <c r="B46" s="33"/>
      <c r="C46" s="33"/>
      <c r="D46" s="33"/>
      <c r="E46" s="33"/>
      <c r="F46" s="33"/>
      <c r="G46" s="33"/>
      <c r="H46" s="33"/>
      <c r="I46" s="33"/>
      <c r="J46" s="33"/>
      <c r="K46" s="33"/>
      <c r="L46" s="33"/>
      <c r="M46" s="33"/>
      <c r="N46" s="33"/>
      <c r="O46" s="33"/>
      <c r="P46" s="33"/>
    </row>
    <row r="47" spans="1:16" x14ac:dyDescent="0.2">
      <c r="A47" s="33"/>
      <c r="B47" s="33"/>
      <c r="C47" s="33"/>
      <c r="D47" s="33"/>
      <c r="E47" s="33"/>
      <c r="F47" s="33"/>
      <c r="G47" s="33"/>
      <c r="H47" s="33"/>
      <c r="I47" s="33"/>
      <c r="J47" s="33"/>
      <c r="K47" s="33"/>
      <c r="L47" s="33"/>
      <c r="M47" s="33"/>
      <c r="N47" s="33"/>
      <c r="O47" s="33"/>
      <c r="P47" s="33"/>
    </row>
    <row r="48" spans="1:16" x14ac:dyDescent="0.2">
      <c r="A48" s="33"/>
      <c r="B48" s="33"/>
      <c r="C48" s="33"/>
      <c r="D48" s="33"/>
      <c r="E48" s="33"/>
      <c r="F48" s="33"/>
      <c r="G48" s="33"/>
      <c r="H48" s="33"/>
      <c r="I48" s="33"/>
      <c r="J48" s="33"/>
      <c r="K48" s="33"/>
      <c r="L48" s="33"/>
      <c r="M48" s="33"/>
      <c r="N48" s="33"/>
      <c r="O48" s="33"/>
      <c r="P48" s="33"/>
    </row>
    <row r="49" spans="1:16" x14ac:dyDescent="0.2">
      <c r="A49" s="33"/>
      <c r="B49" s="33"/>
      <c r="C49" s="33"/>
      <c r="D49" s="33"/>
      <c r="E49" s="33"/>
      <c r="F49" s="33"/>
      <c r="G49" s="33"/>
      <c r="H49" s="33"/>
      <c r="I49" s="33"/>
      <c r="J49" s="33"/>
      <c r="K49" s="33"/>
      <c r="L49" s="33"/>
      <c r="M49" s="33"/>
      <c r="N49" s="33"/>
      <c r="O49" s="33"/>
      <c r="P49" s="33"/>
    </row>
    <row r="50" spans="1:16" x14ac:dyDescent="0.2">
      <c r="A50" s="33"/>
      <c r="B50" s="33"/>
      <c r="C50" s="33"/>
      <c r="D50" s="33"/>
      <c r="E50" s="33"/>
      <c r="F50" s="33"/>
      <c r="G50" s="33"/>
      <c r="H50" s="33"/>
      <c r="I50" s="33"/>
      <c r="J50" s="33"/>
      <c r="K50" s="33"/>
      <c r="L50" s="33"/>
      <c r="M50" s="33"/>
      <c r="N50" s="33"/>
      <c r="O50" s="33"/>
      <c r="P50" s="33"/>
    </row>
    <row r="51" spans="1:16" x14ac:dyDescent="0.2">
      <c r="A51" s="33"/>
      <c r="B51" s="33"/>
      <c r="C51" s="33"/>
      <c r="D51" s="33"/>
      <c r="E51" s="33"/>
      <c r="F51" s="33"/>
      <c r="G51" s="33"/>
      <c r="H51" s="33"/>
      <c r="I51" s="33"/>
      <c r="J51" s="33"/>
      <c r="K51" s="33"/>
      <c r="L51" s="33"/>
      <c r="M51" s="33"/>
      <c r="N51" s="33"/>
      <c r="O51" s="33"/>
      <c r="P51" s="33"/>
    </row>
    <row r="52" spans="1:16" x14ac:dyDescent="0.2">
      <c r="A52" s="33"/>
      <c r="B52" s="33"/>
      <c r="C52" s="33"/>
      <c r="D52" s="33"/>
      <c r="E52" s="33"/>
      <c r="F52" s="33"/>
      <c r="G52" s="33"/>
      <c r="H52" s="33"/>
      <c r="I52" s="33"/>
      <c r="J52" s="33"/>
      <c r="K52" s="33"/>
      <c r="L52" s="33"/>
      <c r="M52" s="33"/>
      <c r="N52" s="33"/>
      <c r="O52" s="33"/>
      <c r="P52" s="33"/>
    </row>
    <row r="53" spans="1:16" x14ac:dyDescent="0.2">
      <c r="A53" s="33"/>
      <c r="B53" s="33"/>
      <c r="C53" s="33"/>
      <c r="D53" s="33"/>
      <c r="E53" s="33"/>
      <c r="F53" s="33"/>
      <c r="G53" s="33"/>
      <c r="H53" s="33"/>
      <c r="I53" s="33"/>
      <c r="J53" s="33"/>
      <c r="K53" s="33"/>
      <c r="L53" s="33"/>
      <c r="M53" s="33"/>
      <c r="N53" s="33"/>
      <c r="O53" s="33"/>
      <c r="P53" s="33"/>
    </row>
    <row r="54" spans="1:16" x14ac:dyDescent="0.2">
      <c r="A54" s="33"/>
      <c r="B54" s="33"/>
      <c r="C54" s="33"/>
      <c r="D54" s="33"/>
      <c r="E54" s="33"/>
      <c r="F54" s="33"/>
      <c r="G54" s="33"/>
      <c r="H54" s="33"/>
      <c r="I54" s="33"/>
      <c r="J54" s="33"/>
      <c r="K54" s="33"/>
      <c r="L54" s="33"/>
      <c r="M54" s="33"/>
      <c r="N54" s="33"/>
      <c r="O54" s="33"/>
      <c r="P54" s="33"/>
    </row>
    <row r="55" spans="1:16" x14ac:dyDescent="0.2">
      <c r="A55" s="33"/>
      <c r="B55" s="33"/>
      <c r="C55" s="33"/>
      <c r="D55" s="33"/>
      <c r="E55" s="33"/>
      <c r="F55" s="33"/>
      <c r="G55" s="33"/>
      <c r="H55" s="33"/>
      <c r="I55" s="33"/>
      <c r="J55" s="33"/>
      <c r="K55" s="33"/>
      <c r="L55" s="33"/>
      <c r="M55" s="33"/>
      <c r="N55" s="33"/>
      <c r="O55" s="33"/>
      <c r="P55" s="33"/>
    </row>
    <row r="56" spans="1:16" x14ac:dyDescent="0.2">
      <c r="A56" s="33"/>
      <c r="B56" s="33"/>
      <c r="C56" s="33"/>
      <c r="D56" s="33"/>
      <c r="E56" s="33"/>
      <c r="F56" s="33"/>
      <c r="G56" s="33"/>
      <c r="H56" s="33"/>
      <c r="I56" s="33"/>
      <c r="J56" s="33"/>
      <c r="K56" s="33"/>
      <c r="L56" s="33"/>
      <c r="M56" s="33"/>
      <c r="N56" s="33"/>
      <c r="O56" s="33"/>
      <c r="P56" s="33"/>
    </row>
    <row r="57" spans="1:16" x14ac:dyDescent="0.2">
      <c r="A57" s="33"/>
      <c r="B57" s="33"/>
      <c r="C57" s="33"/>
      <c r="D57" s="33"/>
      <c r="E57" s="33"/>
      <c r="F57" s="33"/>
      <c r="G57" s="33"/>
      <c r="H57" s="33"/>
      <c r="I57" s="33"/>
      <c r="J57" s="33"/>
      <c r="K57" s="33"/>
      <c r="L57" s="33"/>
      <c r="M57" s="33"/>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ht="23.25" x14ac:dyDescent="0.2">
      <c r="A60" s="1073" t="s">
        <v>795</v>
      </c>
      <c r="B60" s="1073"/>
      <c r="C60" s="1073"/>
      <c r="D60" s="1073"/>
      <c r="E60" s="1073"/>
      <c r="F60" s="1073"/>
      <c r="G60" s="1073"/>
      <c r="H60" s="1073"/>
      <c r="I60" s="1073"/>
      <c r="J60" s="1073"/>
      <c r="K60" s="1073"/>
      <c r="L60" s="1073"/>
      <c r="M60" s="1073"/>
      <c r="N60" s="1073"/>
      <c r="O60" s="1073"/>
      <c r="P60" s="107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x14ac:dyDescent="0.2">
      <c r="A63" s="33"/>
      <c r="B63" s="33"/>
      <c r="C63" s="33"/>
      <c r="D63" s="33"/>
      <c r="E63" s="33"/>
      <c r="F63" s="33"/>
      <c r="G63" s="33"/>
      <c r="H63" s="33"/>
      <c r="I63" s="33"/>
      <c r="J63" s="33"/>
      <c r="K63" s="33"/>
      <c r="L63" s="33"/>
      <c r="M63" s="33"/>
      <c r="N63" s="33"/>
      <c r="O63" s="33"/>
      <c r="P63" s="33"/>
    </row>
    <row r="64" spans="1:16" x14ac:dyDescent="0.2">
      <c r="A64" s="33"/>
      <c r="B64" s="33"/>
      <c r="C64" s="33"/>
      <c r="D64" s="33"/>
      <c r="E64" s="33"/>
      <c r="F64" s="33"/>
      <c r="G64" s="33"/>
      <c r="H64" s="33"/>
      <c r="I64" s="33"/>
      <c r="J64" s="33"/>
      <c r="K64" s="33"/>
      <c r="L64" s="33"/>
      <c r="M64" s="33"/>
      <c r="N64" s="33"/>
      <c r="O64" s="33"/>
      <c r="P64" s="33"/>
    </row>
    <row r="65" spans="1:16" x14ac:dyDescent="0.2">
      <c r="A65" s="33"/>
      <c r="B65" s="33"/>
      <c r="C65" s="33"/>
      <c r="D65" s="33"/>
      <c r="E65" s="33"/>
      <c r="F65" s="33"/>
      <c r="G65" s="33"/>
      <c r="H65" s="33"/>
      <c r="I65" s="33"/>
      <c r="J65" s="33"/>
      <c r="K65" s="33"/>
      <c r="L65" s="33"/>
      <c r="M65" s="33"/>
      <c r="N65" s="33"/>
      <c r="O65" s="33"/>
      <c r="P65" s="33"/>
    </row>
    <row r="66" spans="1:16" x14ac:dyDescent="0.2">
      <c r="A66" s="33"/>
      <c r="B66" s="33"/>
      <c r="C66" s="33"/>
      <c r="D66" s="33"/>
      <c r="E66" s="33"/>
      <c r="F66" s="33"/>
      <c r="G66" s="33"/>
      <c r="H66" s="33"/>
      <c r="I66" s="33"/>
      <c r="J66" s="33"/>
      <c r="K66" s="33"/>
      <c r="L66" s="33"/>
      <c r="M66" s="33"/>
      <c r="N66" s="33"/>
      <c r="O66" s="33"/>
      <c r="P66" s="33"/>
    </row>
    <row r="67" spans="1:16" x14ac:dyDescent="0.2">
      <c r="A67" s="33"/>
      <c r="B67" s="33"/>
      <c r="C67" s="33"/>
      <c r="D67" s="33"/>
      <c r="E67" s="33"/>
      <c r="F67" s="33"/>
      <c r="G67" s="33"/>
      <c r="H67" s="33"/>
      <c r="I67" s="33"/>
      <c r="J67" s="33"/>
      <c r="K67" s="33"/>
      <c r="L67" s="33"/>
      <c r="M67" s="33"/>
      <c r="N67" s="33"/>
      <c r="O67" s="33"/>
      <c r="P67" s="33"/>
    </row>
    <row r="68" spans="1:16" x14ac:dyDescent="0.2">
      <c r="A68" s="33"/>
      <c r="B68" s="33"/>
      <c r="C68" s="33"/>
      <c r="D68" s="33"/>
      <c r="E68" s="33"/>
      <c r="F68" s="33"/>
      <c r="G68" s="33"/>
      <c r="H68" s="33"/>
      <c r="I68" s="33"/>
      <c r="J68" s="33"/>
      <c r="K68" s="33"/>
      <c r="L68" s="33"/>
      <c r="M68" s="33"/>
      <c r="N68" s="33"/>
      <c r="O68" s="33"/>
      <c r="P68" s="33"/>
    </row>
    <row r="69" spans="1:16" x14ac:dyDescent="0.2">
      <c r="A69" s="33"/>
      <c r="B69" s="33"/>
      <c r="C69" s="33"/>
      <c r="D69" s="33"/>
      <c r="E69" s="33"/>
      <c r="F69" s="33"/>
      <c r="G69" s="33"/>
      <c r="H69" s="33"/>
      <c r="I69" s="33"/>
      <c r="J69" s="33"/>
      <c r="K69" s="33"/>
      <c r="L69" s="33"/>
      <c r="M69" s="33"/>
      <c r="N69" s="33"/>
      <c r="O69" s="33"/>
      <c r="P69" s="33"/>
    </row>
    <row r="70" spans="1:16" x14ac:dyDescent="0.2">
      <c r="A70" s="33"/>
      <c r="B70" s="33"/>
      <c r="C70" s="33"/>
      <c r="D70" s="33"/>
      <c r="E70" s="33"/>
      <c r="F70" s="33"/>
      <c r="G70" s="33"/>
      <c r="H70" s="33"/>
      <c r="I70" s="33"/>
      <c r="J70" s="33"/>
      <c r="K70" s="33"/>
      <c r="L70" s="33"/>
      <c r="M70" s="33"/>
      <c r="N70" s="33"/>
      <c r="O70" s="33"/>
      <c r="P70" s="33"/>
    </row>
    <row r="71" spans="1:16" x14ac:dyDescent="0.2">
      <c r="A71" s="33"/>
      <c r="B71" s="33"/>
      <c r="C71" s="33"/>
      <c r="D71" s="33"/>
      <c r="E71" s="33"/>
      <c r="F71" s="33"/>
      <c r="G71" s="33"/>
      <c r="H71" s="33"/>
      <c r="I71" s="33"/>
      <c r="J71" s="33"/>
      <c r="K71" s="33"/>
      <c r="L71" s="33"/>
      <c r="M71" s="33"/>
      <c r="N71" s="33"/>
      <c r="O71" s="33"/>
      <c r="P71" s="33"/>
    </row>
    <row r="72" spans="1:16" x14ac:dyDescent="0.2">
      <c r="A72" s="33"/>
      <c r="B72" s="33"/>
      <c r="C72" s="33"/>
      <c r="D72" s="33"/>
      <c r="E72" s="33"/>
      <c r="F72" s="33"/>
      <c r="G72" s="33"/>
      <c r="H72" s="33"/>
      <c r="I72" s="33"/>
      <c r="J72" s="33"/>
      <c r="K72" s="33"/>
      <c r="L72" s="33"/>
      <c r="M72" s="33"/>
      <c r="N72" s="33"/>
      <c r="O72" s="33"/>
      <c r="P72" s="33"/>
    </row>
    <row r="73" spans="1:16" x14ac:dyDescent="0.2">
      <c r="A73" s="33"/>
      <c r="B73" s="33"/>
      <c r="C73" s="33"/>
      <c r="D73" s="33"/>
      <c r="E73" s="33"/>
      <c r="F73" s="33"/>
      <c r="G73" s="33"/>
      <c r="H73" s="33"/>
      <c r="I73" s="33"/>
      <c r="J73" s="33"/>
      <c r="K73" s="33"/>
      <c r="L73" s="33"/>
      <c r="M73" s="33"/>
      <c r="N73" s="33"/>
      <c r="O73" s="33"/>
      <c r="P73" s="33"/>
    </row>
    <row r="74" spans="1:16" x14ac:dyDescent="0.2">
      <c r="A74" s="33"/>
      <c r="B74" s="33"/>
      <c r="C74" s="33"/>
      <c r="D74" s="33"/>
      <c r="E74" s="33"/>
      <c r="F74" s="33"/>
      <c r="G74" s="33"/>
      <c r="H74" s="33"/>
      <c r="I74" s="33"/>
      <c r="J74" s="33"/>
      <c r="K74" s="33"/>
      <c r="L74" s="33"/>
      <c r="M74" s="33"/>
      <c r="N74" s="33"/>
      <c r="O74" s="33"/>
      <c r="P74" s="33"/>
    </row>
    <row r="75" spans="1:16" x14ac:dyDescent="0.2">
      <c r="A75" s="33"/>
      <c r="B75" s="33"/>
      <c r="C75" s="33"/>
      <c r="D75" s="33"/>
      <c r="E75" s="33"/>
      <c r="F75" s="33"/>
      <c r="G75" s="33"/>
      <c r="H75" s="33"/>
      <c r="I75" s="33"/>
      <c r="J75" s="33"/>
      <c r="K75" s="33"/>
      <c r="L75" s="33"/>
      <c r="M75" s="33"/>
      <c r="N75" s="33"/>
      <c r="O75" s="33"/>
      <c r="P75" s="33"/>
    </row>
    <row r="76" spans="1:16" x14ac:dyDescent="0.2">
      <c r="A76" s="33"/>
      <c r="B76" s="33"/>
      <c r="C76" s="33"/>
      <c r="D76" s="33"/>
      <c r="E76" s="33"/>
      <c r="F76" s="33"/>
      <c r="G76" s="33"/>
      <c r="H76" s="33"/>
      <c r="I76" s="33"/>
      <c r="J76" s="33"/>
      <c r="K76" s="33"/>
      <c r="L76" s="33"/>
      <c r="M76" s="33"/>
      <c r="N76" s="33"/>
      <c r="O76" s="33"/>
      <c r="P76" s="33"/>
    </row>
    <row r="77" spans="1:16" x14ac:dyDescent="0.2">
      <c r="A77" s="33"/>
      <c r="B77" s="33"/>
      <c r="C77" s="33"/>
      <c r="D77" s="33"/>
      <c r="E77" s="33"/>
      <c r="F77" s="33"/>
      <c r="G77" s="33"/>
      <c r="H77" s="33"/>
      <c r="I77" s="33"/>
      <c r="J77" s="33"/>
      <c r="K77" s="33"/>
      <c r="L77" s="33"/>
      <c r="M77" s="33"/>
      <c r="N77" s="33"/>
      <c r="O77" s="33"/>
      <c r="P77" s="33"/>
    </row>
    <row r="78" spans="1:16" ht="23.25" x14ac:dyDescent="0.2">
      <c r="A78" s="1073" t="s">
        <v>796</v>
      </c>
      <c r="B78" s="1073"/>
      <c r="C78" s="1073"/>
      <c r="D78" s="1073"/>
      <c r="E78" s="1073"/>
      <c r="F78" s="1073"/>
      <c r="G78" s="1073"/>
      <c r="H78" s="1073"/>
      <c r="I78" s="1073"/>
      <c r="J78" s="1073"/>
      <c r="K78" s="1073"/>
      <c r="L78" s="1073"/>
      <c r="M78" s="1073"/>
      <c r="N78" s="1073"/>
      <c r="O78" s="1073"/>
      <c r="P78" s="1073"/>
    </row>
    <row r="79" spans="1:16" x14ac:dyDescent="0.2">
      <c r="A79" s="33"/>
      <c r="B79" s="33"/>
      <c r="C79" s="33"/>
      <c r="D79" s="33"/>
      <c r="E79" s="33"/>
      <c r="F79" s="33"/>
      <c r="G79" s="33"/>
      <c r="H79" s="33"/>
      <c r="I79" s="33"/>
      <c r="J79" s="33"/>
      <c r="K79" s="33"/>
      <c r="L79" s="33"/>
      <c r="M79" s="33"/>
      <c r="N79" s="33"/>
      <c r="O79" s="33"/>
      <c r="P79" s="33"/>
    </row>
    <row r="80" spans="1:16" x14ac:dyDescent="0.2">
      <c r="A80" s="33"/>
      <c r="B80" s="33"/>
      <c r="C80" s="33"/>
      <c r="D80" s="33"/>
      <c r="E80" s="33"/>
      <c r="F80" s="33"/>
      <c r="G80" s="33"/>
      <c r="H80" s="33"/>
      <c r="I80" s="33"/>
      <c r="J80" s="33"/>
      <c r="K80" s="33"/>
      <c r="L80" s="33"/>
      <c r="M80" s="33"/>
      <c r="N80" s="33"/>
      <c r="O80" s="33"/>
      <c r="P80" s="33"/>
    </row>
    <row r="81" spans="1:16" x14ac:dyDescent="0.2">
      <c r="A81" s="33"/>
      <c r="B81" s="33"/>
      <c r="C81" s="33"/>
      <c r="D81" s="33"/>
      <c r="E81" s="33"/>
      <c r="F81" s="33"/>
      <c r="G81" s="33"/>
      <c r="H81" s="33"/>
      <c r="I81" s="33"/>
      <c r="J81" s="33"/>
      <c r="K81" s="33"/>
      <c r="L81" s="33"/>
      <c r="M81" s="33"/>
      <c r="N81" s="33"/>
      <c r="O81" s="33"/>
      <c r="P81" s="33"/>
    </row>
    <row r="82" spans="1:16" x14ac:dyDescent="0.2">
      <c r="A82" s="33"/>
      <c r="B82" s="33"/>
      <c r="C82" s="33"/>
      <c r="D82" s="33"/>
      <c r="E82" s="33"/>
      <c r="F82" s="33"/>
      <c r="G82" s="33"/>
      <c r="H82" s="33"/>
      <c r="I82" s="33"/>
      <c r="J82" s="33"/>
      <c r="K82" s="33"/>
      <c r="L82" s="33"/>
      <c r="M82" s="33"/>
      <c r="N82" s="33"/>
      <c r="O82" s="33"/>
      <c r="P82" s="33"/>
    </row>
    <row r="83" spans="1:16" x14ac:dyDescent="0.2">
      <c r="A83" s="33"/>
      <c r="B83" s="33"/>
      <c r="C83" s="33"/>
      <c r="D83" s="33"/>
      <c r="E83" s="33"/>
      <c r="F83" s="33"/>
      <c r="G83" s="33"/>
      <c r="H83" s="33"/>
      <c r="I83" s="33"/>
      <c r="J83" s="33"/>
      <c r="K83" s="33"/>
      <c r="L83" s="33"/>
      <c r="M83" s="33"/>
      <c r="N83" s="33"/>
      <c r="O83" s="33"/>
      <c r="P83" s="33"/>
    </row>
    <row r="84" spans="1:16" x14ac:dyDescent="0.2">
      <c r="A84" s="33"/>
      <c r="B84" s="33"/>
      <c r="C84" s="33"/>
      <c r="D84" s="33"/>
      <c r="E84" s="33"/>
      <c r="F84" s="33"/>
      <c r="G84" s="33"/>
      <c r="H84" s="33"/>
      <c r="I84" s="33"/>
      <c r="J84" s="33"/>
      <c r="K84" s="33"/>
      <c r="L84" s="33"/>
      <c r="M84" s="33"/>
      <c r="N84" s="33"/>
      <c r="O84" s="33"/>
      <c r="P84" s="33"/>
    </row>
    <row r="85" spans="1:16" x14ac:dyDescent="0.2">
      <c r="A85" s="33"/>
      <c r="B85" s="33"/>
      <c r="C85" s="33"/>
      <c r="D85" s="33"/>
      <c r="E85" s="33"/>
      <c r="F85" s="33"/>
      <c r="G85" s="33"/>
      <c r="H85" s="33"/>
      <c r="I85" s="33"/>
      <c r="J85" s="33"/>
      <c r="K85" s="33"/>
      <c r="L85" s="33"/>
      <c r="M85" s="33"/>
      <c r="N85" s="33"/>
      <c r="O85" s="33"/>
      <c r="P85" s="33"/>
    </row>
    <row r="86" spans="1:16" x14ac:dyDescent="0.2">
      <c r="A86" s="33"/>
      <c r="B86" s="33"/>
      <c r="C86" s="33"/>
      <c r="D86" s="33"/>
      <c r="E86" s="33"/>
      <c r="F86" s="33"/>
      <c r="G86" s="33"/>
      <c r="H86" s="33"/>
      <c r="I86" s="33"/>
      <c r="J86" s="33"/>
      <c r="K86" s="33"/>
      <c r="L86" s="33"/>
      <c r="M86" s="33"/>
      <c r="N86" s="33"/>
      <c r="O86" s="33"/>
      <c r="P86" s="33"/>
    </row>
    <row r="87" spans="1:16" x14ac:dyDescent="0.2">
      <c r="A87" s="33"/>
      <c r="B87" s="33"/>
      <c r="C87" s="33"/>
      <c r="D87" s="33"/>
      <c r="E87" s="33"/>
      <c r="F87" s="33"/>
      <c r="G87" s="33"/>
      <c r="H87" s="33"/>
      <c r="I87" s="33"/>
      <c r="J87" s="33"/>
      <c r="K87" s="33"/>
      <c r="L87" s="33"/>
      <c r="M87" s="33"/>
      <c r="N87" s="33"/>
      <c r="O87" s="33"/>
      <c r="P87" s="33"/>
    </row>
    <row r="88" spans="1:16" x14ac:dyDescent="0.2">
      <c r="A88" s="33"/>
      <c r="B88" s="33"/>
      <c r="C88" s="33"/>
      <c r="D88" s="33"/>
      <c r="E88" s="33"/>
      <c r="F88" s="33"/>
      <c r="G88" s="33"/>
      <c r="H88" s="33"/>
      <c r="I88" s="33"/>
      <c r="J88" s="33"/>
      <c r="K88" s="33"/>
      <c r="L88" s="33"/>
      <c r="M88" s="33"/>
      <c r="N88" s="33"/>
      <c r="O88" s="33"/>
      <c r="P88" s="33"/>
    </row>
    <row r="89" spans="1:16" x14ac:dyDescent="0.2">
      <c r="A89" s="33"/>
      <c r="B89" s="33"/>
      <c r="C89" s="33"/>
      <c r="D89" s="33"/>
      <c r="E89" s="33"/>
      <c r="F89" s="33"/>
      <c r="G89" s="33"/>
      <c r="H89" s="33"/>
      <c r="I89" s="33"/>
      <c r="J89" s="33"/>
      <c r="K89" s="33"/>
      <c r="L89" s="33"/>
      <c r="M89" s="33"/>
      <c r="N89" s="33"/>
      <c r="O89" s="33"/>
      <c r="P89" s="33"/>
    </row>
    <row r="90" spans="1:16" x14ac:dyDescent="0.2">
      <c r="A90" s="33"/>
      <c r="B90" s="33"/>
      <c r="C90" s="33"/>
      <c r="D90" s="33"/>
      <c r="E90" s="33"/>
      <c r="F90" s="33"/>
      <c r="G90" s="33"/>
      <c r="H90" s="33"/>
      <c r="I90" s="33"/>
      <c r="J90" s="33"/>
      <c r="K90" s="33"/>
      <c r="L90" s="33"/>
      <c r="M90" s="33"/>
      <c r="N90" s="33"/>
      <c r="O90" s="33"/>
      <c r="P90" s="33"/>
    </row>
    <row r="91" spans="1:16" x14ac:dyDescent="0.2">
      <c r="A91" s="33"/>
      <c r="B91" s="33"/>
      <c r="C91" s="33"/>
      <c r="D91" s="33"/>
      <c r="E91" s="33"/>
      <c r="F91" s="33"/>
      <c r="G91" s="33"/>
      <c r="H91" s="33"/>
      <c r="I91" s="33"/>
      <c r="J91" s="33"/>
      <c r="K91" s="33"/>
      <c r="L91" s="33"/>
      <c r="M91" s="33"/>
      <c r="N91" s="33"/>
      <c r="O91" s="33"/>
      <c r="P91" s="33"/>
    </row>
    <row r="92" spans="1:16" x14ac:dyDescent="0.2">
      <c r="A92" s="33"/>
      <c r="B92" s="33"/>
      <c r="C92" s="33"/>
      <c r="D92" s="33"/>
      <c r="E92" s="33"/>
      <c r="F92" s="33"/>
      <c r="G92" s="33"/>
      <c r="H92" s="33"/>
      <c r="I92" s="33"/>
      <c r="J92" s="33"/>
      <c r="K92" s="33"/>
      <c r="L92" s="33"/>
      <c r="M92" s="33"/>
      <c r="N92" s="33"/>
      <c r="O92" s="33"/>
      <c r="P92" s="33"/>
    </row>
    <row r="93" spans="1:16" x14ac:dyDescent="0.2">
      <c r="A93" s="33"/>
      <c r="B93" s="33"/>
      <c r="C93" s="33"/>
      <c r="D93" s="33"/>
      <c r="E93" s="33"/>
      <c r="F93" s="33"/>
      <c r="G93" s="33"/>
      <c r="H93" s="33"/>
      <c r="I93" s="33"/>
      <c r="J93" s="33"/>
      <c r="K93" s="33"/>
      <c r="L93" s="33"/>
      <c r="M93" s="33"/>
      <c r="N93" s="33"/>
      <c r="O93" s="33"/>
      <c r="P93" s="33"/>
    </row>
    <row r="94" spans="1:16" x14ac:dyDescent="0.2">
      <c r="A94" s="33"/>
      <c r="B94" s="33"/>
      <c r="C94" s="33"/>
      <c r="D94" s="33"/>
      <c r="E94" s="33"/>
      <c r="F94" s="33"/>
      <c r="G94" s="33"/>
      <c r="H94" s="33"/>
      <c r="I94" s="33"/>
      <c r="J94" s="33"/>
      <c r="K94" s="33"/>
      <c r="L94" s="33"/>
      <c r="M94" s="33"/>
      <c r="N94" s="33"/>
      <c r="O94" s="33"/>
      <c r="P94" s="33"/>
    </row>
    <row r="95" spans="1:16" x14ac:dyDescent="0.2">
      <c r="A95" s="33"/>
      <c r="B95" s="33"/>
      <c r="C95" s="33"/>
      <c r="D95" s="33"/>
      <c r="E95" s="33"/>
      <c r="F95" s="33"/>
      <c r="G95" s="33"/>
      <c r="H95" s="33"/>
      <c r="I95" s="33"/>
      <c r="J95" s="33"/>
      <c r="K95" s="33"/>
      <c r="L95" s="33"/>
      <c r="M95" s="33"/>
      <c r="N95" s="33"/>
      <c r="O95" s="33"/>
      <c r="P95" s="33"/>
    </row>
  </sheetData>
  <sheetProtection sheet="1" scenarios="1" formatCells="0" formatColumns="0" formatRows="0" insertColumns="0" insertRows="0"/>
  <mergeCells count="5">
    <mergeCell ref="R1:T2"/>
    <mergeCell ref="A1:P1"/>
    <mergeCell ref="A31:P31"/>
    <mergeCell ref="A60:P60"/>
    <mergeCell ref="A78:P78"/>
  </mergeCells>
  <hyperlinks>
    <hyperlink ref="R1:T2" location="'FICHA ESTANDAR ECOSISTEMA'!R208" display="VOLVER A FICHA"/>
  </hyperlinks>
  <pageMargins left="0.25" right="0.25" top="0.75" bottom="0.75" header="0.3" footer="0.3"/>
  <pageSetup paperSize="9" scale="37"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zoomScale="50" zoomScaleNormal="50" workbookViewId="0">
      <selection sqref="A1:P1"/>
    </sheetView>
  </sheetViews>
  <sheetFormatPr baseColWidth="10" defaultRowHeight="12.75" x14ac:dyDescent="0.2"/>
  <cols>
    <col min="1" max="16384" width="11.42578125" style="32"/>
  </cols>
  <sheetData>
    <row r="1" spans="1:20" ht="46.5" x14ac:dyDescent="0.2">
      <c r="A1" s="1029" t="s">
        <v>692</v>
      </c>
      <c r="B1" s="1029"/>
      <c r="C1" s="1029"/>
      <c r="D1" s="1029"/>
      <c r="E1" s="1029"/>
      <c r="F1" s="1029"/>
      <c r="G1" s="1029"/>
      <c r="H1" s="1029"/>
      <c r="I1" s="1029"/>
      <c r="J1" s="1029"/>
      <c r="K1" s="1029"/>
      <c r="L1" s="1029"/>
      <c r="M1" s="1029"/>
      <c r="N1" s="1029"/>
      <c r="O1" s="1029"/>
      <c r="P1" s="1029"/>
      <c r="R1" s="937" t="s">
        <v>654</v>
      </c>
      <c r="S1" s="938"/>
      <c r="T1" s="939"/>
    </row>
    <row r="2" spans="1:20" ht="13.5" thickBot="1" x14ac:dyDescent="0.25">
      <c r="A2" s="33"/>
      <c r="B2" s="33"/>
      <c r="C2" s="33"/>
      <c r="D2" s="33"/>
      <c r="E2" s="33"/>
      <c r="F2" s="33"/>
      <c r="G2" s="33"/>
      <c r="H2" s="33"/>
      <c r="I2" s="33"/>
      <c r="J2" s="33"/>
      <c r="K2" s="33"/>
      <c r="L2" s="33"/>
      <c r="M2" s="33"/>
      <c r="N2" s="33"/>
      <c r="O2" s="33"/>
      <c r="P2" s="33"/>
      <c r="R2" s="940"/>
      <c r="S2" s="941"/>
      <c r="T2" s="942"/>
    </row>
    <row r="3" spans="1:20" x14ac:dyDescent="0.2">
      <c r="A3" s="33"/>
      <c r="B3" s="33"/>
      <c r="C3" s="33"/>
      <c r="D3" s="33"/>
      <c r="E3" s="33"/>
      <c r="F3" s="33"/>
      <c r="G3" s="33"/>
      <c r="H3" s="33"/>
      <c r="I3" s="33"/>
      <c r="J3" s="33"/>
      <c r="K3" s="33"/>
      <c r="L3" s="33"/>
      <c r="M3" s="33"/>
      <c r="N3" s="33"/>
      <c r="O3" s="33"/>
      <c r="P3" s="33"/>
    </row>
    <row r="4" spans="1:20" ht="14.25" customHeight="1" x14ac:dyDescent="0.2">
      <c r="A4" s="33"/>
      <c r="B4" s="33"/>
      <c r="C4" s="33"/>
      <c r="D4" s="33"/>
      <c r="E4" s="33"/>
      <c r="F4" s="33"/>
      <c r="G4" s="33"/>
      <c r="H4" s="33"/>
      <c r="I4" s="33"/>
      <c r="J4" s="33"/>
      <c r="K4" s="33"/>
      <c r="L4" s="33"/>
      <c r="M4" s="33"/>
      <c r="N4" s="33"/>
      <c r="O4" s="33"/>
      <c r="P4" s="3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x14ac:dyDescent="0.2">
      <c r="A25" s="33"/>
      <c r="B25" s="33"/>
      <c r="C25" s="33"/>
      <c r="D25" s="33"/>
      <c r="E25" s="33"/>
      <c r="F25" s="33"/>
      <c r="G25" s="33"/>
      <c r="H25" s="33"/>
      <c r="I25" s="33"/>
      <c r="J25" s="33"/>
      <c r="K25" s="33"/>
      <c r="L25" s="33"/>
      <c r="M25" s="33"/>
      <c r="N25" s="33"/>
      <c r="O25" s="33"/>
      <c r="P25" s="3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x14ac:dyDescent="0.2">
      <c r="A29" s="33"/>
      <c r="B29" s="33"/>
      <c r="C29" s="33"/>
      <c r="D29" s="33"/>
      <c r="E29" s="33"/>
      <c r="F29" s="33"/>
      <c r="G29" s="33"/>
      <c r="H29" s="33"/>
      <c r="I29" s="33"/>
      <c r="J29" s="33"/>
      <c r="K29" s="33"/>
      <c r="L29" s="33"/>
      <c r="M29" s="33"/>
      <c r="N29" s="33"/>
      <c r="O29" s="33"/>
      <c r="P29" s="33"/>
    </row>
    <row r="30" spans="1:16" x14ac:dyDescent="0.2">
      <c r="A30" s="33"/>
      <c r="B30" s="33"/>
      <c r="C30" s="33"/>
      <c r="D30" s="33"/>
      <c r="E30" s="33"/>
      <c r="F30" s="33"/>
      <c r="G30" s="33"/>
      <c r="H30" s="33"/>
      <c r="I30" s="33"/>
      <c r="J30" s="33"/>
      <c r="K30" s="33"/>
      <c r="L30" s="33"/>
      <c r="M30" s="33"/>
      <c r="N30" s="33"/>
      <c r="O30" s="33"/>
      <c r="P30" s="33"/>
    </row>
    <row r="31" spans="1:16" x14ac:dyDescent="0.2">
      <c r="A31" s="33"/>
      <c r="B31" s="33"/>
      <c r="C31" s="33"/>
      <c r="D31" s="33"/>
      <c r="E31" s="33"/>
      <c r="F31" s="33"/>
      <c r="G31" s="33"/>
      <c r="H31" s="33"/>
      <c r="I31" s="33"/>
      <c r="J31" s="33"/>
      <c r="K31" s="33"/>
      <c r="L31" s="33"/>
      <c r="M31" s="33"/>
      <c r="N31" s="33"/>
      <c r="O31" s="33"/>
      <c r="P31" s="33"/>
    </row>
    <row r="32" spans="1:16" ht="23.25" x14ac:dyDescent="0.2">
      <c r="A32" s="1073" t="s">
        <v>797</v>
      </c>
      <c r="B32" s="1073"/>
      <c r="C32" s="1073"/>
      <c r="D32" s="1073"/>
      <c r="E32" s="1073"/>
      <c r="F32" s="1073"/>
      <c r="G32" s="1073"/>
      <c r="H32" s="1073"/>
      <c r="I32" s="1073"/>
      <c r="J32" s="1073"/>
      <c r="K32" s="1073"/>
      <c r="L32" s="1073"/>
      <c r="M32" s="1073"/>
      <c r="N32" s="1073"/>
      <c r="O32" s="1073"/>
      <c r="P32" s="107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33"/>
      <c r="B45" s="33"/>
      <c r="C45" s="33"/>
      <c r="D45" s="33"/>
      <c r="E45" s="33"/>
      <c r="F45" s="33"/>
      <c r="G45" s="33"/>
      <c r="H45" s="33"/>
      <c r="I45" s="33"/>
      <c r="J45" s="33"/>
      <c r="K45" s="33"/>
      <c r="L45" s="33"/>
      <c r="M45" s="33"/>
      <c r="N45" s="33"/>
      <c r="O45" s="33"/>
      <c r="P45" s="33"/>
    </row>
    <row r="46" spans="1:16" x14ac:dyDescent="0.2">
      <c r="A46" s="33"/>
      <c r="B46" s="33"/>
      <c r="C46" s="33"/>
      <c r="D46" s="33"/>
      <c r="E46" s="33"/>
      <c r="F46" s="33"/>
      <c r="G46" s="33"/>
      <c r="H46" s="33"/>
      <c r="I46" s="33"/>
      <c r="J46" s="33"/>
      <c r="K46" s="33"/>
      <c r="L46" s="33"/>
      <c r="M46" s="33"/>
      <c r="N46" s="33"/>
      <c r="O46" s="33"/>
      <c r="P46" s="33"/>
    </row>
    <row r="47" spans="1:16" x14ac:dyDescent="0.2">
      <c r="A47" s="33"/>
      <c r="B47" s="33"/>
      <c r="C47" s="33"/>
      <c r="D47" s="33"/>
      <c r="E47" s="33"/>
      <c r="F47" s="33"/>
      <c r="G47" s="33"/>
      <c r="H47" s="33"/>
      <c r="I47" s="33"/>
      <c r="J47" s="33"/>
      <c r="K47" s="33"/>
      <c r="L47" s="33"/>
      <c r="M47" s="33"/>
      <c r="N47" s="33"/>
      <c r="O47" s="33"/>
      <c r="P47" s="33"/>
    </row>
    <row r="48" spans="1:16" x14ac:dyDescent="0.2">
      <c r="A48" s="33"/>
      <c r="B48" s="33"/>
      <c r="C48" s="33"/>
      <c r="D48" s="33"/>
      <c r="E48" s="33"/>
      <c r="F48" s="33"/>
      <c r="G48" s="33"/>
      <c r="H48" s="33"/>
      <c r="I48" s="33"/>
      <c r="J48" s="33"/>
      <c r="K48" s="33"/>
      <c r="L48" s="33"/>
      <c r="M48" s="33"/>
      <c r="N48" s="33"/>
      <c r="O48" s="33"/>
      <c r="P48" s="33"/>
    </row>
    <row r="49" spans="1:16" x14ac:dyDescent="0.2">
      <c r="A49" s="33"/>
      <c r="B49" s="33"/>
      <c r="C49" s="33"/>
      <c r="D49" s="33"/>
      <c r="E49" s="33"/>
      <c r="F49" s="33"/>
      <c r="G49" s="33"/>
      <c r="H49" s="33"/>
      <c r="I49" s="33"/>
      <c r="J49" s="33"/>
      <c r="K49" s="33"/>
      <c r="L49" s="33"/>
      <c r="M49" s="33"/>
      <c r="N49" s="33"/>
      <c r="O49" s="33"/>
      <c r="P49" s="33"/>
    </row>
    <row r="50" spans="1:16" ht="23.25" x14ac:dyDescent="0.2">
      <c r="A50" s="1073" t="s">
        <v>649</v>
      </c>
      <c r="B50" s="1073"/>
      <c r="C50" s="1073"/>
      <c r="D50" s="1073"/>
      <c r="E50" s="1073"/>
      <c r="F50" s="1073"/>
      <c r="G50" s="1073"/>
      <c r="H50" s="1073"/>
      <c r="I50" s="1073"/>
      <c r="J50" s="1073"/>
      <c r="K50" s="1073"/>
      <c r="L50" s="1073"/>
      <c r="M50" s="1073"/>
      <c r="N50" s="1073"/>
      <c r="O50" s="1073"/>
      <c r="P50" s="1073"/>
    </row>
    <row r="51" spans="1:16" x14ac:dyDescent="0.2">
      <c r="A51" s="33"/>
      <c r="B51" s="33"/>
      <c r="C51" s="33"/>
      <c r="D51" s="33"/>
      <c r="E51" s="33"/>
      <c r="F51" s="33"/>
      <c r="G51" s="33"/>
      <c r="H51" s="33"/>
      <c r="I51" s="33"/>
      <c r="J51" s="33"/>
      <c r="K51" s="33"/>
      <c r="L51" s="33"/>
      <c r="M51" s="33"/>
      <c r="N51" s="33"/>
      <c r="O51" s="33"/>
      <c r="P51" s="33"/>
    </row>
    <row r="52" spans="1:16" x14ac:dyDescent="0.2">
      <c r="A52" s="33"/>
      <c r="B52" s="33"/>
      <c r="C52" s="33"/>
      <c r="D52" s="33"/>
      <c r="E52" s="33"/>
      <c r="F52" s="33"/>
      <c r="G52" s="33"/>
      <c r="H52" s="33"/>
      <c r="I52" s="33"/>
      <c r="J52" s="33"/>
      <c r="K52" s="33"/>
      <c r="L52" s="33"/>
      <c r="M52" s="33"/>
      <c r="N52" s="33"/>
      <c r="O52" s="33"/>
      <c r="P52" s="33"/>
    </row>
    <row r="53" spans="1:16" x14ac:dyDescent="0.2">
      <c r="A53" s="33"/>
      <c r="B53" s="33"/>
      <c r="C53" s="33"/>
      <c r="D53" s="33"/>
      <c r="E53" s="33"/>
      <c r="F53" s="33"/>
      <c r="G53" s="33"/>
      <c r="H53" s="33"/>
      <c r="I53" s="33"/>
      <c r="J53" s="33"/>
      <c r="K53" s="33"/>
      <c r="L53" s="33"/>
      <c r="M53" s="33"/>
      <c r="N53" s="33"/>
      <c r="O53" s="33"/>
      <c r="P53" s="33"/>
    </row>
    <row r="54" spans="1:16" x14ac:dyDescent="0.2">
      <c r="A54" s="33"/>
      <c r="B54" s="33"/>
      <c r="C54" s="33"/>
      <c r="D54" s="33"/>
      <c r="E54" s="33"/>
      <c r="F54" s="33"/>
      <c r="G54" s="33"/>
      <c r="H54" s="33"/>
      <c r="I54" s="33"/>
      <c r="J54" s="33"/>
      <c r="K54" s="33"/>
      <c r="L54" s="33"/>
      <c r="M54" s="33"/>
      <c r="N54" s="33"/>
      <c r="O54" s="33"/>
      <c r="P54" s="33"/>
    </row>
    <row r="55" spans="1:16" x14ac:dyDescent="0.2">
      <c r="A55" s="33"/>
      <c r="B55" s="33"/>
      <c r="C55" s="33"/>
      <c r="D55" s="33"/>
      <c r="E55" s="33"/>
      <c r="F55" s="33"/>
      <c r="G55" s="33"/>
      <c r="H55" s="33"/>
      <c r="I55" s="33"/>
      <c r="J55" s="33"/>
      <c r="K55" s="33"/>
      <c r="L55" s="33"/>
      <c r="M55" s="33"/>
      <c r="N55" s="33"/>
      <c r="O55" s="33"/>
      <c r="P55" s="33"/>
    </row>
    <row r="56" spans="1:16" x14ac:dyDescent="0.2">
      <c r="A56" s="33"/>
      <c r="B56" s="33"/>
      <c r="C56" s="33"/>
      <c r="D56" s="33"/>
      <c r="E56" s="33"/>
      <c r="F56" s="33"/>
      <c r="G56" s="33"/>
      <c r="H56" s="33"/>
      <c r="I56" s="33"/>
      <c r="J56" s="33"/>
      <c r="K56" s="33"/>
      <c r="L56" s="33"/>
      <c r="M56" s="33"/>
      <c r="N56" s="33"/>
      <c r="O56" s="33"/>
      <c r="P56" s="33"/>
    </row>
    <row r="57" spans="1:16" x14ac:dyDescent="0.2">
      <c r="A57" s="33"/>
      <c r="B57" s="33"/>
      <c r="C57" s="33"/>
      <c r="D57" s="33"/>
      <c r="E57" s="33"/>
      <c r="F57" s="33"/>
      <c r="G57" s="33"/>
      <c r="H57" s="33"/>
      <c r="I57" s="33"/>
      <c r="J57" s="33"/>
      <c r="K57" s="33"/>
      <c r="L57" s="33"/>
      <c r="M57" s="33"/>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x14ac:dyDescent="0.2">
      <c r="A60" s="33"/>
      <c r="B60" s="33"/>
      <c r="C60" s="33"/>
      <c r="D60" s="33"/>
      <c r="E60" s="33"/>
      <c r="F60" s="33"/>
      <c r="G60" s="33"/>
      <c r="H60" s="33"/>
      <c r="I60" s="33"/>
      <c r="J60" s="33"/>
      <c r="K60" s="33"/>
      <c r="L60" s="33"/>
      <c r="M60" s="33"/>
      <c r="N60" s="33"/>
      <c r="O60" s="33"/>
      <c r="P60" s="3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x14ac:dyDescent="0.2">
      <c r="A63" s="33"/>
      <c r="B63" s="33"/>
      <c r="C63" s="33"/>
      <c r="D63" s="33"/>
      <c r="E63" s="33"/>
      <c r="F63" s="33"/>
      <c r="G63" s="33"/>
      <c r="H63" s="33"/>
      <c r="I63" s="33"/>
      <c r="J63" s="33"/>
      <c r="K63" s="33"/>
      <c r="L63" s="33"/>
      <c r="M63" s="33"/>
      <c r="N63" s="33"/>
      <c r="O63" s="33"/>
      <c r="P63" s="33"/>
    </row>
    <row r="64" spans="1:16" x14ac:dyDescent="0.2">
      <c r="A64" s="33"/>
      <c r="B64" s="33"/>
      <c r="C64" s="33"/>
      <c r="D64" s="33"/>
      <c r="E64" s="33"/>
      <c r="F64" s="33"/>
      <c r="G64" s="33"/>
      <c r="H64" s="33"/>
      <c r="I64" s="33"/>
      <c r="J64" s="33"/>
      <c r="K64" s="33"/>
      <c r="L64" s="33"/>
      <c r="M64" s="33"/>
      <c r="N64" s="33"/>
      <c r="O64" s="33"/>
      <c r="P64" s="33"/>
    </row>
    <row r="65" spans="1:16" x14ac:dyDescent="0.2">
      <c r="A65" s="33"/>
      <c r="B65" s="33"/>
      <c r="C65" s="33"/>
      <c r="D65" s="33"/>
      <c r="E65" s="33"/>
      <c r="F65" s="33"/>
      <c r="G65" s="33"/>
      <c r="H65" s="33"/>
      <c r="I65" s="33"/>
      <c r="J65" s="33"/>
      <c r="K65" s="33"/>
      <c r="L65" s="33"/>
      <c r="M65" s="33"/>
      <c r="N65" s="33"/>
      <c r="O65" s="33"/>
      <c r="P65" s="33"/>
    </row>
    <row r="66" spans="1:16" x14ac:dyDescent="0.2">
      <c r="A66" s="33"/>
      <c r="B66" s="33"/>
      <c r="C66" s="33"/>
      <c r="D66" s="33"/>
      <c r="E66" s="33"/>
      <c r="F66" s="33"/>
      <c r="G66" s="33"/>
      <c r="H66" s="33"/>
      <c r="I66" s="33"/>
      <c r="J66" s="33"/>
      <c r="K66" s="33"/>
      <c r="L66" s="33"/>
      <c r="M66" s="33"/>
      <c r="N66" s="33"/>
      <c r="O66" s="33"/>
      <c r="P66" s="33"/>
    </row>
    <row r="67" spans="1:16" x14ac:dyDescent="0.2">
      <c r="A67" s="33"/>
      <c r="B67" s="33"/>
      <c r="C67" s="33"/>
      <c r="D67" s="33"/>
      <c r="E67" s="33"/>
      <c r="F67" s="33"/>
      <c r="G67" s="33"/>
      <c r="H67" s="33"/>
      <c r="I67" s="33"/>
      <c r="J67" s="33"/>
      <c r="K67" s="33"/>
      <c r="L67" s="33"/>
      <c r="M67" s="33"/>
      <c r="N67" s="33"/>
      <c r="O67" s="33"/>
      <c r="P67" s="33"/>
    </row>
    <row r="68" spans="1:16" ht="23.25" x14ac:dyDescent="0.2">
      <c r="A68" s="1073" t="s">
        <v>798</v>
      </c>
      <c r="B68" s="1073"/>
      <c r="C68" s="1073"/>
      <c r="D68" s="1073"/>
      <c r="E68" s="1073"/>
      <c r="F68" s="1073"/>
      <c r="G68" s="1073"/>
      <c r="H68" s="1073"/>
      <c r="I68" s="1073"/>
      <c r="J68" s="1073"/>
      <c r="K68" s="1073"/>
      <c r="L68" s="1073"/>
      <c r="M68" s="1073"/>
      <c r="N68" s="1073"/>
      <c r="O68" s="1073"/>
      <c r="P68" s="1073"/>
    </row>
    <row r="69" spans="1:16" x14ac:dyDescent="0.2">
      <c r="A69" s="33"/>
      <c r="B69" s="33"/>
      <c r="C69" s="33"/>
      <c r="D69" s="33"/>
      <c r="E69" s="33"/>
      <c r="F69" s="33"/>
      <c r="G69" s="33"/>
      <c r="H69" s="33"/>
      <c r="I69" s="33"/>
      <c r="J69" s="33"/>
      <c r="K69" s="33"/>
      <c r="L69" s="33"/>
      <c r="M69" s="33"/>
      <c r="N69" s="33"/>
      <c r="O69" s="33"/>
      <c r="P69" s="33"/>
    </row>
    <row r="70" spans="1:16" x14ac:dyDescent="0.2">
      <c r="A70" s="33"/>
      <c r="B70" s="33"/>
      <c r="C70" s="33"/>
      <c r="D70" s="33"/>
      <c r="E70" s="33"/>
      <c r="F70" s="33"/>
      <c r="G70" s="33"/>
      <c r="H70" s="33"/>
      <c r="I70" s="33"/>
      <c r="J70" s="33"/>
      <c r="K70" s="33"/>
      <c r="L70" s="33"/>
      <c r="M70" s="33"/>
      <c r="N70" s="33"/>
      <c r="O70" s="33"/>
      <c r="P70" s="33"/>
    </row>
    <row r="71" spans="1:16" x14ac:dyDescent="0.2">
      <c r="A71" s="33"/>
      <c r="B71" s="33"/>
      <c r="C71" s="33"/>
      <c r="D71" s="33"/>
      <c r="E71" s="33"/>
      <c r="F71" s="33"/>
      <c r="G71" s="33"/>
      <c r="H71" s="33"/>
      <c r="I71" s="33"/>
      <c r="J71" s="33"/>
      <c r="K71" s="33"/>
      <c r="L71" s="33"/>
      <c r="M71" s="33"/>
      <c r="N71" s="33"/>
      <c r="O71" s="33"/>
      <c r="P71" s="33"/>
    </row>
    <row r="72" spans="1:16" x14ac:dyDescent="0.2">
      <c r="A72" s="33"/>
      <c r="B72" s="33"/>
      <c r="C72" s="33"/>
      <c r="D72" s="33"/>
      <c r="E72" s="33"/>
      <c r="F72" s="33"/>
      <c r="G72" s="33"/>
      <c r="H72" s="33"/>
      <c r="I72" s="33"/>
      <c r="J72" s="33"/>
      <c r="K72" s="33"/>
      <c r="L72" s="33"/>
      <c r="M72" s="33"/>
      <c r="N72" s="33"/>
      <c r="O72" s="33"/>
      <c r="P72" s="33"/>
    </row>
    <row r="73" spans="1:16" x14ac:dyDescent="0.2">
      <c r="A73" s="33"/>
      <c r="B73" s="33"/>
      <c r="C73" s="33"/>
      <c r="D73" s="33"/>
      <c r="E73" s="33"/>
      <c r="F73" s="33"/>
      <c r="G73" s="33"/>
      <c r="H73" s="33"/>
      <c r="I73" s="33"/>
      <c r="J73" s="33"/>
      <c r="K73" s="33"/>
      <c r="L73" s="33"/>
      <c r="M73" s="33"/>
      <c r="N73" s="33"/>
      <c r="O73" s="33"/>
      <c r="P73" s="33"/>
    </row>
    <row r="74" spans="1:16" x14ac:dyDescent="0.2">
      <c r="A74" s="33"/>
      <c r="B74" s="33"/>
      <c r="C74" s="33"/>
      <c r="D74" s="33"/>
      <c r="E74" s="33"/>
      <c r="F74" s="33"/>
      <c r="G74" s="33"/>
      <c r="H74" s="33"/>
      <c r="I74" s="33"/>
      <c r="J74" s="33"/>
      <c r="K74" s="33"/>
      <c r="L74" s="33"/>
      <c r="M74" s="33"/>
      <c r="N74" s="33"/>
      <c r="O74" s="33"/>
      <c r="P74" s="33"/>
    </row>
    <row r="75" spans="1:16" x14ac:dyDescent="0.2">
      <c r="A75" s="33"/>
      <c r="B75" s="33"/>
      <c r="C75" s="33"/>
      <c r="D75" s="33"/>
      <c r="E75" s="33"/>
      <c r="F75" s="33"/>
      <c r="G75" s="33"/>
      <c r="H75" s="33"/>
      <c r="I75" s="33"/>
      <c r="J75" s="33"/>
      <c r="K75" s="33"/>
      <c r="L75" s="33"/>
      <c r="M75" s="33"/>
      <c r="N75" s="33"/>
      <c r="O75" s="33"/>
      <c r="P75" s="33"/>
    </row>
    <row r="76" spans="1:16" x14ac:dyDescent="0.2">
      <c r="A76" s="33"/>
      <c r="B76" s="33"/>
      <c r="C76" s="33"/>
      <c r="D76" s="33"/>
      <c r="E76" s="33"/>
      <c r="F76" s="33"/>
      <c r="G76" s="33"/>
      <c r="H76" s="33"/>
      <c r="I76" s="33"/>
      <c r="J76" s="33"/>
      <c r="K76" s="33"/>
      <c r="L76" s="33"/>
      <c r="M76" s="33"/>
      <c r="N76" s="33"/>
      <c r="O76" s="33"/>
      <c r="P76" s="33"/>
    </row>
    <row r="77" spans="1:16" x14ac:dyDescent="0.2">
      <c r="A77" s="33"/>
      <c r="B77" s="33"/>
      <c r="C77" s="33"/>
      <c r="D77" s="33"/>
      <c r="E77" s="33"/>
      <c r="F77" s="33"/>
      <c r="G77" s="33"/>
      <c r="H77" s="33"/>
      <c r="I77" s="33"/>
      <c r="J77" s="33"/>
      <c r="K77" s="33"/>
      <c r="L77" s="33"/>
      <c r="M77" s="33"/>
      <c r="N77" s="33"/>
      <c r="O77" s="33"/>
      <c r="P77" s="33"/>
    </row>
    <row r="78" spans="1:16" x14ac:dyDescent="0.2">
      <c r="A78" s="33"/>
      <c r="B78" s="33"/>
      <c r="C78" s="33"/>
      <c r="D78" s="33"/>
      <c r="E78" s="33"/>
      <c r="F78" s="33"/>
      <c r="G78" s="33"/>
      <c r="H78" s="33"/>
      <c r="I78" s="33"/>
      <c r="J78" s="33"/>
      <c r="K78" s="33"/>
      <c r="L78" s="33"/>
      <c r="M78" s="33"/>
      <c r="N78" s="33"/>
      <c r="O78" s="33"/>
      <c r="P78" s="33"/>
    </row>
    <row r="79" spans="1:16" x14ac:dyDescent="0.2">
      <c r="A79" s="33"/>
      <c r="B79" s="33"/>
      <c r="C79" s="33"/>
      <c r="D79" s="33"/>
      <c r="E79" s="33"/>
      <c r="F79" s="33"/>
      <c r="G79" s="33"/>
      <c r="H79" s="33"/>
      <c r="I79" s="33"/>
      <c r="J79" s="33"/>
      <c r="K79" s="33"/>
      <c r="L79" s="33"/>
      <c r="M79" s="33"/>
      <c r="N79" s="33"/>
      <c r="O79" s="33"/>
      <c r="P79" s="33"/>
    </row>
    <row r="80" spans="1:16" x14ac:dyDescent="0.2">
      <c r="A80" s="33"/>
      <c r="B80" s="33"/>
      <c r="C80" s="33"/>
      <c r="D80" s="33"/>
      <c r="E80" s="33"/>
      <c r="F80" s="33"/>
      <c r="G80" s="33"/>
      <c r="H80" s="33"/>
      <c r="I80" s="33"/>
      <c r="J80" s="33"/>
      <c r="K80" s="33"/>
      <c r="L80" s="33"/>
      <c r="M80" s="33"/>
      <c r="N80" s="33"/>
      <c r="O80" s="33"/>
      <c r="P80" s="33"/>
    </row>
    <row r="81" spans="1:16" x14ac:dyDescent="0.2">
      <c r="A81" s="33"/>
      <c r="B81" s="33"/>
      <c r="C81" s="33"/>
      <c r="D81" s="33"/>
      <c r="E81" s="33"/>
      <c r="F81" s="33"/>
      <c r="G81" s="33"/>
      <c r="H81" s="33"/>
      <c r="I81" s="33"/>
      <c r="J81" s="33"/>
      <c r="K81" s="33"/>
      <c r="L81" s="33"/>
      <c r="M81" s="33"/>
      <c r="N81" s="33"/>
      <c r="O81" s="33"/>
      <c r="P81" s="33"/>
    </row>
    <row r="82" spans="1:16" x14ac:dyDescent="0.2">
      <c r="A82" s="33"/>
      <c r="B82" s="33"/>
      <c r="C82" s="33"/>
      <c r="D82" s="33"/>
      <c r="E82" s="33"/>
      <c r="F82" s="33"/>
      <c r="G82" s="33"/>
      <c r="H82" s="33"/>
      <c r="I82" s="33"/>
      <c r="J82" s="33"/>
      <c r="K82" s="33"/>
      <c r="L82" s="33"/>
      <c r="M82" s="33"/>
      <c r="N82" s="33"/>
      <c r="O82" s="33"/>
      <c r="P82" s="33"/>
    </row>
    <row r="83" spans="1:16" x14ac:dyDescent="0.2">
      <c r="A83" s="33"/>
      <c r="B83" s="33"/>
      <c r="C83" s="33"/>
      <c r="D83" s="33"/>
      <c r="E83" s="33"/>
      <c r="F83" s="33"/>
      <c r="G83" s="33"/>
      <c r="H83" s="33"/>
      <c r="I83" s="33"/>
      <c r="J83" s="33"/>
      <c r="K83" s="33"/>
      <c r="L83" s="33"/>
      <c r="M83" s="33"/>
      <c r="N83" s="33"/>
      <c r="O83" s="33"/>
      <c r="P83" s="33"/>
    </row>
    <row r="84" spans="1:16" x14ac:dyDescent="0.2">
      <c r="A84" s="33"/>
      <c r="B84" s="33"/>
      <c r="C84" s="33"/>
      <c r="D84" s="33"/>
      <c r="E84" s="33"/>
      <c r="F84" s="33"/>
      <c r="G84" s="33"/>
      <c r="H84" s="33"/>
      <c r="I84" s="33"/>
      <c r="J84" s="33"/>
      <c r="K84" s="33"/>
      <c r="L84" s="33"/>
      <c r="M84" s="33"/>
      <c r="N84" s="33"/>
      <c r="O84" s="33"/>
      <c r="P84" s="33"/>
    </row>
    <row r="85" spans="1:16" x14ac:dyDescent="0.2">
      <c r="A85" s="33"/>
      <c r="B85" s="33"/>
      <c r="C85" s="33"/>
      <c r="D85" s="33"/>
      <c r="E85" s="33"/>
      <c r="F85" s="33"/>
      <c r="G85" s="33"/>
      <c r="H85" s="33"/>
      <c r="I85" s="33"/>
      <c r="J85" s="33"/>
      <c r="K85" s="33"/>
      <c r="L85" s="33"/>
      <c r="M85" s="33"/>
      <c r="N85" s="33"/>
      <c r="O85" s="33"/>
      <c r="P85" s="33"/>
    </row>
    <row r="86" spans="1:16" x14ac:dyDescent="0.2">
      <c r="A86" s="33"/>
      <c r="B86" s="33"/>
      <c r="C86" s="33"/>
      <c r="D86" s="33"/>
      <c r="E86" s="33"/>
      <c r="F86" s="33"/>
      <c r="G86" s="33"/>
      <c r="H86" s="33"/>
      <c r="I86" s="33"/>
      <c r="J86" s="33"/>
      <c r="K86" s="33"/>
      <c r="L86" s="33"/>
      <c r="M86" s="33"/>
      <c r="N86" s="33"/>
      <c r="O86" s="33"/>
      <c r="P86" s="33"/>
    </row>
    <row r="87" spans="1:16" x14ac:dyDescent="0.2">
      <c r="A87" s="33"/>
      <c r="B87" s="33"/>
      <c r="C87" s="33"/>
      <c r="D87" s="33"/>
      <c r="E87" s="33"/>
      <c r="F87" s="33"/>
      <c r="G87" s="33"/>
      <c r="H87" s="33"/>
      <c r="I87" s="33"/>
      <c r="J87" s="33"/>
      <c r="K87" s="33"/>
      <c r="L87" s="33"/>
      <c r="M87" s="33"/>
      <c r="N87" s="33"/>
      <c r="O87" s="33"/>
      <c r="P87" s="33"/>
    </row>
    <row r="88" spans="1:16" x14ac:dyDescent="0.2">
      <c r="A88" s="33"/>
      <c r="B88" s="33"/>
      <c r="C88" s="33"/>
      <c r="D88" s="33"/>
      <c r="E88" s="33"/>
      <c r="F88" s="33"/>
      <c r="G88" s="33"/>
      <c r="H88" s="33"/>
      <c r="I88" s="33"/>
      <c r="J88" s="33"/>
      <c r="K88" s="33"/>
      <c r="L88" s="33"/>
      <c r="M88" s="33"/>
      <c r="N88" s="33"/>
      <c r="O88" s="33"/>
      <c r="P88" s="33"/>
    </row>
    <row r="89" spans="1:16" x14ac:dyDescent="0.2">
      <c r="A89" s="33"/>
      <c r="B89" s="33"/>
      <c r="C89" s="33"/>
      <c r="D89" s="33"/>
      <c r="E89" s="33"/>
      <c r="F89" s="33"/>
      <c r="G89" s="33"/>
      <c r="H89" s="33"/>
      <c r="I89" s="33"/>
      <c r="J89" s="33"/>
      <c r="K89" s="33"/>
      <c r="L89" s="33"/>
      <c r="M89" s="33"/>
      <c r="N89" s="33"/>
      <c r="O89" s="33"/>
      <c r="P89" s="33"/>
    </row>
    <row r="90" spans="1:16" x14ac:dyDescent="0.2">
      <c r="A90" s="33"/>
      <c r="B90" s="33"/>
      <c r="C90" s="33"/>
      <c r="D90" s="33"/>
      <c r="E90" s="33"/>
      <c r="F90" s="33"/>
      <c r="G90" s="33"/>
      <c r="H90" s="33"/>
      <c r="I90" s="33"/>
      <c r="J90" s="33"/>
      <c r="K90" s="33"/>
      <c r="L90" s="33"/>
      <c r="M90" s="33"/>
      <c r="N90" s="33"/>
      <c r="O90" s="33"/>
      <c r="P90" s="33"/>
    </row>
    <row r="91" spans="1:16" x14ac:dyDescent="0.2">
      <c r="A91" s="33"/>
      <c r="B91" s="33"/>
      <c r="C91" s="33"/>
      <c r="D91" s="33"/>
      <c r="E91" s="33"/>
      <c r="F91" s="33"/>
      <c r="G91" s="33"/>
      <c r="H91" s="33"/>
      <c r="I91" s="33"/>
      <c r="J91" s="33"/>
      <c r="K91" s="33"/>
      <c r="L91" s="33"/>
      <c r="M91" s="33"/>
      <c r="N91" s="33"/>
      <c r="O91" s="33"/>
      <c r="P91" s="33"/>
    </row>
    <row r="92" spans="1:16" x14ac:dyDescent="0.2">
      <c r="A92" s="33"/>
      <c r="B92" s="33"/>
      <c r="C92" s="33"/>
      <c r="D92" s="33"/>
      <c r="E92" s="33"/>
      <c r="F92" s="33"/>
      <c r="G92" s="33"/>
      <c r="H92" s="33"/>
      <c r="I92" s="33"/>
      <c r="J92" s="33"/>
      <c r="K92" s="33"/>
      <c r="L92" s="33"/>
      <c r="M92" s="33"/>
      <c r="N92" s="33"/>
      <c r="O92" s="33"/>
      <c r="P92" s="33"/>
    </row>
    <row r="93" spans="1:16" x14ac:dyDescent="0.2">
      <c r="A93" s="33"/>
      <c r="B93" s="33"/>
      <c r="C93" s="33"/>
      <c r="D93" s="33"/>
      <c r="E93" s="33"/>
      <c r="F93" s="33"/>
      <c r="G93" s="33"/>
      <c r="H93" s="33"/>
      <c r="I93" s="33"/>
      <c r="J93" s="33"/>
      <c r="K93" s="33"/>
      <c r="L93" s="33"/>
      <c r="M93" s="33"/>
      <c r="N93" s="33"/>
      <c r="O93" s="33"/>
      <c r="P93" s="33"/>
    </row>
    <row r="94" spans="1:16" x14ac:dyDescent="0.2">
      <c r="A94" s="33"/>
      <c r="B94" s="33"/>
      <c r="C94" s="33"/>
      <c r="D94" s="33"/>
      <c r="E94" s="33"/>
      <c r="F94" s="33"/>
      <c r="G94" s="33"/>
      <c r="H94" s="33"/>
      <c r="I94" s="33"/>
      <c r="J94" s="33"/>
      <c r="K94" s="33"/>
      <c r="L94" s="33"/>
      <c r="M94" s="33"/>
      <c r="N94" s="33"/>
      <c r="O94" s="33"/>
      <c r="P94" s="33"/>
    </row>
  </sheetData>
  <mergeCells count="5">
    <mergeCell ref="R1:T2"/>
    <mergeCell ref="A1:P1"/>
    <mergeCell ref="A32:P32"/>
    <mergeCell ref="A50:P50"/>
    <mergeCell ref="A68:P68"/>
  </mergeCells>
  <hyperlinks>
    <hyperlink ref="R1:T2" location="'FICHA ESTANDAR ECOSISTEMA'!R209" display="VOLVER A FICHA"/>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0"/>
  <sheetViews>
    <sheetView zoomScale="55" zoomScaleNormal="55" workbookViewId="0">
      <selection sqref="A1:P1"/>
    </sheetView>
  </sheetViews>
  <sheetFormatPr baseColWidth="10" defaultColWidth="11.42578125" defaultRowHeight="12.75" x14ac:dyDescent="0.2"/>
  <cols>
    <col min="1" max="16384" width="11.42578125" style="34"/>
  </cols>
  <sheetData>
    <row r="1" spans="1:20" ht="28.5" x14ac:dyDescent="0.2">
      <c r="A1" s="1074" t="s">
        <v>642</v>
      </c>
      <c r="B1" s="1074"/>
      <c r="C1" s="1074"/>
      <c r="D1" s="1074"/>
      <c r="E1" s="1074"/>
      <c r="F1" s="1074"/>
      <c r="G1" s="1074"/>
      <c r="H1" s="1074"/>
      <c r="I1" s="1074"/>
      <c r="J1" s="1074"/>
      <c r="K1" s="1074"/>
      <c r="L1" s="1074"/>
      <c r="M1" s="1074"/>
      <c r="N1" s="1074"/>
      <c r="O1" s="1074"/>
      <c r="P1" s="1074"/>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ht="14.25" customHeight="1" x14ac:dyDescent="0.2">
      <c r="A4" s="35"/>
      <c r="B4" s="35"/>
      <c r="C4" s="35"/>
      <c r="D4" s="35"/>
      <c r="E4" s="35"/>
      <c r="F4" s="35"/>
      <c r="G4" s="35"/>
      <c r="H4" s="35"/>
      <c r="I4" s="35"/>
      <c r="J4" s="35"/>
      <c r="K4" s="35"/>
      <c r="L4" s="35"/>
      <c r="M4" s="35"/>
      <c r="N4" s="35"/>
      <c r="O4" s="35"/>
      <c r="P4" s="35"/>
    </row>
    <row r="5" spans="1:20" x14ac:dyDescent="0.2">
      <c r="A5" s="35"/>
      <c r="B5" s="35"/>
      <c r="C5" s="35"/>
      <c r="D5" s="35"/>
      <c r="E5" s="35"/>
      <c r="F5" s="35"/>
      <c r="G5" s="35"/>
      <c r="H5" s="35"/>
      <c r="I5" s="35"/>
      <c r="J5" s="35"/>
      <c r="K5" s="35"/>
      <c r="L5" s="35"/>
      <c r="M5" s="35"/>
      <c r="N5" s="35"/>
      <c r="O5" s="35"/>
      <c r="P5" s="35"/>
    </row>
    <row r="6" spans="1:20" x14ac:dyDescent="0.2">
      <c r="A6" s="35"/>
      <c r="B6" s="35"/>
      <c r="C6" s="35"/>
      <c r="D6" s="35"/>
      <c r="E6" s="35"/>
      <c r="F6" s="35"/>
      <c r="G6" s="35"/>
      <c r="H6" s="35"/>
      <c r="I6" s="35"/>
      <c r="J6" s="35"/>
      <c r="K6" s="35"/>
      <c r="L6" s="35"/>
      <c r="M6" s="35"/>
      <c r="N6" s="35"/>
      <c r="O6" s="35"/>
      <c r="P6" s="35"/>
    </row>
    <row r="7" spans="1:20" x14ac:dyDescent="0.2">
      <c r="A7" s="35"/>
      <c r="B7" s="35"/>
      <c r="C7" s="35"/>
      <c r="D7" s="35"/>
      <c r="E7" s="35"/>
      <c r="F7" s="35"/>
      <c r="G7" s="35"/>
      <c r="H7" s="35"/>
      <c r="I7" s="35"/>
      <c r="J7" s="35"/>
      <c r="K7" s="35"/>
      <c r="L7" s="35"/>
      <c r="M7" s="35"/>
      <c r="N7" s="35"/>
      <c r="O7" s="35"/>
      <c r="P7" s="35"/>
    </row>
    <row r="8" spans="1:20" x14ac:dyDescent="0.2">
      <c r="A8" s="35"/>
      <c r="B8" s="35"/>
      <c r="C8" s="35"/>
      <c r="D8" s="35"/>
      <c r="E8" s="35"/>
      <c r="F8" s="35"/>
      <c r="G8" s="35"/>
      <c r="H8" s="35"/>
      <c r="I8" s="35"/>
      <c r="J8" s="35"/>
      <c r="K8" s="35"/>
      <c r="L8" s="35"/>
      <c r="M8" s="35"/>
      <c r="N8" s="35"/>
      <c r="O8" s="35"/>
      <c r="P8" s="35"/>
    </row>
    <row r="9" spans="1:20" x14ac:dyDescent="0.2">
      <c r="A9" s="35"/>
      <c r="B9" s="35"/>
      <c r="C9" s="35"/>
      <c r="D9" s="35"/>
      <c r="E9" s="35"/>
      <c r="F9" s="35"/>
      <c r="G9" s="35"/>
      <c r="H9" s="35"/>
      <c r="I9" s="35"/>
      <c r="J9" s="35"/>
      <c r="K9" s="35"/>
      <c r="L9" s="35"/>
      <c r="M9" s="35"/>
      <c r="N9" s="35"/>
      <c r="O9" s="35"/>
      <c r="P9" s="35"/>
    </row>
    <row r="10" spans="1:20" x14ac:dyDescent="0.2">
      <c r="A10" s="35"/>
      <c r="B10" s="35"/>
      <c r="C10" s="35"/>
      <c r="D10" s="35"/>
      <c r="E10" s="35"/>
      <c r="F10" s="35"/>
      <c r="G10" s="35"/>
      <c r="H10" s="35"/>
      <c r="I10" s="35"/>
      <c r="J10" s="35"/>
      <c r="K10" s="35"/>
      <c r="L10" s="35"/>
      <c r="M10" s="35"/>
      <c r="N10" s="35"/>
      <c r="O10" s="35"/>
      <c r="P10" s="35"/>
    </row>
    <row r="11" spans="1:20" x14ac:dyDescent="0.2">
      <c r="A11" s="35"/>
      <c r="B11" s="35"/>
      <c r="C11" s="35"/>
      <c r="D11" s="35"/>
      <c r="E11" s="35"/>
      <c r="F11" s="35"/>
      <c r="G11" s="35"/>
      <c r="H11" s="35"/>
      <c r="I11" s="35"/>
      <c r="J11" s="35"/>
      <c r="K11" s="35"/>
      <c r="L11" s="35"/>
      <c r="M11" s="35"/>
      <c r="N11" s="35"/>
      <c r="O11" s="35"/>
      <c r="P11" s="35"/>
    </row>
    <row r="12" spans="1:20" x14ac:dyDescent="0.2">
      <c r="A12" s="35"/>
      <c r="B12" s="35"/>
      <c r="C12" s="35"/>
      <c r="D12" s="35"/>
      <c r="E12" s="35"/>
      <c r="F12" s="35"/>
      <c r="G12" s="35"/>
      <c r="H12" s="35"/>
      <c r="I12" s="35"/>
      <c r="J12" s="35"/>
      <c r="K12" s="35"/>
      <c r="L12" s="35"/>
      <c r="M12" s="35"/>
      <c r="N12" s="35"/>
      <c r="O12" s="35"/>
      <c r="P12" s="35"/>
    </row>
    <row r="13" spans="1:20" x14ac:dyDescent="0.2">
      <c r="A13" s="35"/>
      <c r="B13" s="35"/>
      <c r="C13" s="35"/>
      <c r="D13" s="35"/>
      <c r="E13" s="35"/>
      <c r="F13" s="35"/>
      <c r="G13" s="35"/>
      <c r="H13" s="35"/>
      <c r="I13" s="35"/>
      <c r="J13" s="35"/>
      <c r="K13" s="35"/>
      <c r="L13" s="35"/>
      <c r="M13" s="35"/>
      <c r="N13" s="35"/>
      <c r="O13" s="35"/>
      <c r="P13" s="35"/>
    </row>
    <row r="14" spans="1:20" x14ac:dyDescent="0.2">
      <c r="A14" s="35"/>
      <c r="B14" s="35"/>
      <c r="C14" s="35"/>
      <c r="D14" s="35"/>
      <c r="E14" s="35"/>
      <c r="F14" s="35"/>
      <c r="G14" s="35"/>
      <c r="H14" s="35"/>
      <c r="I14" s="35"/>
      <c r="J14" s="35"/>
      <c r="K14" s="35"/>
      <c r="L14" s="35"/>
      <c r="M14" s="35"/>
      <c r="N14" s="35"/>
      <c r="O14" s="35"/>
      <c r="P14" s="35"/>
    </row>
    <row r="15" spans="1:20" x14ac:dyDescent="0.2">
      <c r="A15" s="35"/>
      <c r="B15" s="35"/>
      <c r="C15" s="35"/>
      <c r="D15" s="35"/>
      <c r="E15" s="35"/>
      <c r="F15" s="35"/>
      <c r="G15" s="35"/>
      <c r="H15" s="35"/>
      <c r="I15" s="35"/>
      <c r="J15" s="35"/>
      <c r="K15" s="35"/>
      <c r="L15" s="35"/>
      <c r="M15" s="35"/>
      <c r="N15" s="35"/>
      <c r="O15" s="35"/>
      <c r="P15" s="35"/>
    </row>
    <row r="16" spans="1:20" x14ac:dyDescent="0.2">
      <c r="A16" s="35"/>
      <c r="B16" s="35"/>
      <c r="C16" s="35"/>
      <c r="D16" s="35"/>
      <c r="E16" s="35"/>
      <c r="F16" s="35"/>
      <c r="G16" s="35"/>
      <c r="H16" s="35"/>
      <c r="I16" s="35"/>
      <c r="J16" s="35"/>
      <c r="K16" s="35"/>
      <c r="L16" s="35"/>
      <c r="M16" s="35"/>
      <c r="N16" s="35"/>
      <c r="O16" s="35"/>
      <c r="P16" s="35"/>
    </row>
    <row r="17" spans="1:16" x14ac:dyDescent="0.2">
      <c r="A17" s="35"/>
      <c r="B17" s="35"/>
      <c r="C17" s="35"/>
      <c r="D17" s="35"/>
      <c r="E17" s="35"/>
      <c r="F17" s="35"/>
      <c r="G17" s="35"/>
      <c r="H17" s="35"/>
      <c r="I17" s="35"/>
      <c r="J17" s="35"/>
      <c r="K17" s="35"/>
      <c r="L17" s="35"/>
      <c r="M17" s="35"/>
      <c r="N17" s="35"/>
      <c r="O17" s="35"/>
      <c r="P17" s="35"/>
    </row>
    <row r="18" spans="1:16" x14ac:dyDescent="0.2">
      <c r="A18" s="35"/>
      <c r="B18" s="35"/>
      <c r="C18" s="35"/>
      <c r="D18" s="35"/>
      <c r="E18" s="35"/>
      <c r="F18" s="35"/>
      <c r="G18" s="35"/>
      <c r="H18" s="35"/>
      <c r="I18" s="35"/>
      <c r="J18" s="35"/>
      <c r="K18" s="35"/>
      <c r="L18" s="35"/>
      <c r="M18" s="35"/>
      <c r="N18" s="35"/>
      <c r="O18" s="35"/>
      <c r="P18" s="35"/>
    </row>
    <row r="19" spans="1:16" x14ac:dyDescent="0.2">
      <c r="A19" s="35"/>
      <c r="B19" s="35"/>
      <c r="C19" s="35"/>
      <c r="D19" s="35"/>
      <c r="E19" s="35"/>
      <c r="F19" s="35"/>
      <c r="G19" s="35"/>
      <c r="H19" s="35"/>
      <c r="I19" s="35"/>
      <c r="J19" s="35"/>
      <c r="K19" s="35"/>
      <c r="L19" s="35"/>
      <c r="M19" s="35"/>
      <c r="N19" s="35"/>
      <c r="O19" s="35"/>
      <c r="P19" s="35"/>
    </row>
    <row r="20" spans="1:16" x14ac:dyDescent="0.2">
      <c r="A20" s="35"/>
      <c r="B20" s="35"/>
      <c r="C20" s="35"/>
      <c r="D20" s="35"/>
      <c r="E20" s="35"/>
      <c r="F20" s="35"/>
      <c r="G20" s="35"/>
      <c r="H20" s="35"/>
      <c r="I20" s="35"/>
      <c r="J20" s="35"/>
      <c r="K20" s="35"/>
      <c r="L20" s="35"/>
      <c r="M20" s="35"/>
      <c r="N20" s="35"/>
      <c r="O20" s="35"/>
      <c r="P20" s="35"/>
    </row>
    <row r="21" spans="1:16" x14ac:dyDescent="0.2">
      <c r="A21" s="35"/>
      <c r="B21" s="35"/>
      <c r="C21" s="35"/>
      <c r="D21" s="35"/>
      <c r="E21" s="35"/>
      <c r="F21" s="35"/>
      <c r="G21" s="35"/>
      <c r="H21" s="35"/>
      <c r="I21" s="35"/>
      <c r="J21" s="35"/>
      <c r="K21" s="35"/>
      <c r="L21" s="35"/>
      <c r="M21" s="35"/>
      <c r="N21" s="35"/>
      <c r="O21" s="35"/>
      <c r="P21" s="35"/>
    </row>
    <row r="22" spans="1:16" x14ac:dyDescent="0.2">
      <c r="A22" s="35"/>
      <c r="B22" s="35"/>
      <c r="C22" s="35"/>
      <c r="D22" s="35"/>
      <c r="E22" s="35"/>
      <c r="F22" s="35"/>
      <c r="G22" s="35"/>
      <c r="H22" s="35"/>
      <c r="I22" s="35"/>
      <c r="J22" s="35"/>
      <c r="K22" s="35"/>
      <c r="L22" s="35"/>
      <c r="M22" s="35"/>
      <c r="N22" s="35"/>
      <c r="O22" s="35"/>
      <c r="P22" s="35"/>
    </row>
    <row r="23" spans="1:16" x14ac:dyDescent="0.2">
      <c r="A23" s="35"/>
      <c r="B23" s="35"/>
      <c r="C23" s="35"/>
      <c r="D23" s="35"/>
      <c r="E23" s="35"/>
      <c r="F23" s="35"/>
      <c r="G23" s="35"/>
      <c r="H23" s="35"/>
      <c r="I23" s="35"/>
      <c r="J23" s="35"/>
      <c r="K23" s="35"/>
      <c r="L23" s="35"/>
      <c r="M23" s="35"/>
      <c r="N23" s="35"/>
      <c r="O23" s="35"/>
      <c r="P23" s="35"/>
    </row>
    <row r="24" spans="1:16" x14ac:dyDescent="0.2">
      <c r="A24" s="35"/>
      <c r="B24" s="35"/>
      <c r="C24" s="35"/>
      <c r="D24" s="35"/>
      <c r="E24" s="35"/>
      <c r="F24" s="35"/>
      <c r="G24" s="35"/>
      <c r="H24" s="35"/>
      <c r="I24" s="35"/>
      <c r="J24" s="35"/>
      <c r="K24" s="35"/>
      <c r="L24" s="35"/>
      <c r="M24" s="35"/>
      <c r="N24" s="35"/>
      <c r="O24" s="35"/>
      <c r="P24" s="35"/>
    </row>
    <row r="25" spans="1:16" x14ac:dyDescent="0.2">
      <c r="A25" s="35"/>
      <c r="B25" s="35"/>
      <c r="C25" s="35"/>
      <c r="D25" s="35"/>
      <c r="E25" s="35"/>
      <c r="F25" s="35"/>
      <c r="G25" s="35"/>
      <c r="H25" s="35"/>
      <c r="I25" s="35"/>
      <c r="J25" s="35"/>
      <c r="K25" s="35"/>
      <c r="L25" s="35"/>
      <c r="M25" s="35"/>
      <c r="N25" s="35"/>
      <c r="O25" s="35"/>
      <c r="P25" s="35"/>
    </row>
    <row r="26" spans="1:16" x14ac:dyDescent="0.2">
      <c r="A26" s="35"/>
      <c r="B26" s="35"/>
      <c r="C26" s="35"/>
      <c r="D26" s="35"/>
      <c r="E26" s="35"/>
      <c r="F26" s="35"/>
      <c r="G26" s="35"/>
      <c r="H26" s="35"/>
      <c r="I26" s="35"/>
      <c r="J26" s="35"/>
      <c r="K26" s="35"/>
      <c r="L26" s="35"/>
      <c r="M26" s="35"/>
      <c r="N26" s="35"/>
      <c r="O26" s="35"/>
      <c r="P26" s="35"/>
    </row>
    <row r="27" spans="1:16" x14ac:dyDescent="0.2">
      <c r="A27" s="35"/>
      <c r="B27" s="35"/>
      <c r="C27" s="35"/>
      <c r="D27" s="35"/>
      <c r="E27" s="35"/>
      <c r="F27" s="35"/>
      <c r="G27" s="35"/>
      <c r="H27" s="35"/>
      <c r="I27" s="35"/>
      <c r="J27" s="35"/>
      <c r="K27" s="35"/>
      <c r="L27" s="35"/>
      <c r="M27" s="35"/>
      <c r="N27" s="35"/>
      <c r="O27" s="35"/>
      <c r="P27" s="35"/>
    </row>
    <row r="28" spans="1:16" x14ac:dyDescent="0.2">
      <c r="A28" s="35"/>
      <c r="B28" s="35"/>
      <c r="C28" s="35"/>
      <c r="D28" s="35"/>
      <c r="E28" s="35"/>
      <c r="F28" s="35"/>
      <c r="G28" s="35"/>
      <c r="H28" s="35"/>
      <c r="I28" s="35"/>
      <c r="J28" s="35"/>
      <c r="K28" s="35"/>
      <c r="L28" s="35"/>
      <c r="M28" s="35"/>
      <c r="N28" s="35"/>
      <c r="O28" s="35"/>
      <c r="P28" s="35"/>
    </row>
    <row r="29" spans="1:16" x14ac:dyDescent="0.2">
      <c r="A29" s="35"/>
      <c r="B29" s="35"/>
      <c r="C29" s="35"/>
      <c r="D29" s="35"/>
      <c r="E29" s="35"/>
      <c r="F29" s="35"/>
      <c r="G29" s="35"/>
      <c r="H29" s="35"/>
      <c r="I29" s="35"/>
      <c r="J29" s="35"/>
      <c r="K29" s="35"/>
      <c r="L29" s="35"/>
      <c r="M29" s="35"/>
      <c r="N29" s="35"/>
      <c r="O29" s="35"/>
      <c r="P29" s="35"/>
    </row>
    <row r="30" spans="1:16" x14ac:dyDescent="0.2">
      <c r="A30" s="35"/>
      <c r="B30" s="35"/>
      <c r="C30" s="35"/>
      <c r="D30" s="35"/>
      <c r="E30" s="35"/>
      <c r="F30" s="35"/>
      <c r="G30" s="35"/>
      <c r="H30" s="35"/>
      <c r="I30" s="35"/>
      <c r="J30" s="35"/>
      <c r="K30" s="35"/>
      <c r="L30" s="35"/>
      <c r="M30" s="35"/>
      <c r="N30" s="35"/>
      <c r="O30" s="35"/>
      <c r="P30" s="35"/>
    </row>
    <row r="31" spans="1:16" x14ac:dyDescent="0.2">
      <c r="A31" s="35"/>
      <c r="B31" s="35"/>
      <c r="C31" s="35"/>
      <c r="D31" s="35"/>
      <c r="E31" s="35"/>
      <c r="F31" s="35"/>
      <c r="G31" s="35"/>
      <c r="H31" s="35"/>
      <c r="I31" s="35"/>
      <c r="J31" s="35"/>
      <c r="K31" s="35"/>
      <c r="L31" s="35"/>
      <c r="M31" s="35"/>
      <c r="N31" s="35"/>
      <c r="O31" s="35"/>
      <c r="P31" s="35"/>
    </row>
    <row r="32" spans="1:16" x14ac:dyDescent="0.2">
      <c r="A32" s="35"/>
      <c r="B32" s="35"/>
      <c r="C32" s="35"/>
      <c r="D32" s="35"/>
      <c r="E32" s="35"/>
      <c r="F32" s="35"/>
      <c r="G32" s="35"/>
      <c r="H32" s="35"/>
      <c r="I32" s="35"/>
      <c r="J32" s="35"/>
      <c r="K32" s="35"/>
      <c r="L32" s="35"/>
      <c r="M32" s="35"/>
      <c r="N32" s="35"/>
      <c r="O32" s="35"/>
      <c r="P32" s="35"/>
    </row>
    <row r="33" spans="1:16" x14ac:dyDescent="0.2">
      <c r="A33" s="35"/>
      <c r="B33" s="35"/>
      <c r="C33" s="35"/>
      <c r="D33" s="35"/>
      <c r="E33" s="35"/>
      <c r="F33" s="35"/>
      <c r="G33" s="35"/>
      <c r="H33" s="35"/>
      <c r="I33" s="35"/>
      <c r="J33" s="35"/>
      <c r="K33" s="35"/>
      <c r="L33" s="35"/>
      <c r="M33" s="35"/>
      <c r="N33" s="35"/>
      <c r="O33" s="35"/>
      <c r="P33" s="35"/>
    </row>
    <row r="34" spans="1:16" x14ac:dyDescent="0.2">
      <c r="A34" s="35"/>
      <c r="B34" s="35"/>
      <c r="C34" s="35"/>
      <c r="D34" s="35"/>
      <c r="E34" s="35"/>
      <c r="F34" s="35"/>
      <c r="G34" s="35"/>
      <c r="H34" s="35"/>
      <c r="I34" s="35"/>
      <c r="J34" s="35"/>
      <c r="K34" s="35"/>
      <c r="L34" s="35"/>
      <c r="M34" s="35"/>
      <c r="N34" s="35"/>
      <c r="O34" s="35"/>
      <c r="P34" s="35"/>
    </row>
    <row r="35" spans="1:16" x14ac:dyDescent="0.2">
      <c r="A35" s="35"/>
      <c r="B35" s="35"/>
      <c r="C35" s="35"/>
      <c r="D35" s="35"/>
      <c r="E35" s="35"/>
      <c r="F35" s="35"/>
      <c r="G35" s="35"/>
      <c r="H35" s="35"/>
      <c r="I35" s="35"/>
      <c r="J35" s="35"/>
      <c r="K35" s="35"/>
      <c r="L35" s="35"/>
      <c r="M35" s="35"/>
      <c r="N35" s="35"/>
      <c r="O35" s="35"/>
      <c r="P35" s="35"/>
    </row>
    <row r="36" spans="1:16" x14ac:dyDescent="0.2">
      <c r="A36" s="35"/>
      <c r="B36" s="35"/>
      <c r="C36" s="35"/>
      <c r="D36" s="35"/>
      <c r="E36" s="35"/>
      <c r="F36" s="35"/>
      <c r="G36" s="35"/>
      <c r="H36" s="35"/>
      <c r="I36" s="35"/>
      <c r="J36" s="35"/>
      <c r="K36" s="35"/>
      <c r="L36" s="35"/>
      <c r="M36" s="35"/>
      <c r="N36" s="35"/>
      <c r="O36" s="35"/>
      <c r="P36" s="35"/>
    </row>
    <row r="37" spans="1:16" ht="13.5" thickBot="1" x14ac:dyDescent="0.25">
      <c r="A37" s="35"/>
      <c r="B37" s="35"/>
      <c r="C37" s="35"/>
      <c r="D37" s="35"/>
      <c r="E37" s="35"/>
      <c r="F37" s="35"/>
      <c r="G37" s="35"/>
      <c r="H37" s="35"/>
      <c r="I37" s="35"/>
      <c r="J37" s="35"/>
      <c r="K37" s="35"/>
      <c r="L37" s="35"/>
      <c r="M37" s="35"/>
      <c r="N37" s="35"/>
      <c r="O37" s="35"/>
      <c r="P37" s="35"/>
    </row>
    <row r="38" spans="1:16" ht="49.5" customHeight="1" thickTop="1" thickBot="1" x14ac:dyDescent="0.25">
      <c r="A38" s="35"/>
      <c r="B38" s="35"/>
      <c r="C38" s="35"/>
      <c r="D38" s="1075" t="s">
        <v>643</v>
      </c>
      <c r="E38" s="1075"/>
      <c r="F38" s="1075" t="s">
        <v>632</v>
      </c>
      <c r="G38" s="1075"/>
      <c r="H38" s="1075" t="s">
        <v>799</v>
      </c>
      <c r="I38" s="1075"/>
      <c r="J38" s="35"/>
      <c r="K38" s="35"/>
      <c r="L38" s="35"/>
      <c r="M38" s="35"/>
      <c r="N38" s="35"/>
      <c r="O38" s="35"/>
      <c r="P38" s="35"/>
    </row>
    <row r="39" spans="1:16" ht="14.25" thickTop="1" thickBot="1" x14ac:dyDescent="0.25">
      <c r="A39" s="35"/>
      <c r="B39" s="35"/>
      <c r="C39" s="35"/>
      <c r="D39" s="1076" t="s">
        <v>644</v>
      </c>
      <c r="E39" s="1076"/>
      <c r="F39" s="1077">
        <v>10</v>
      </c>
      <c r="G39" s="1077"/>
      <c r="H39" s="1077">
        <v>30</v>
      </c>
      <c r="I39" s="1077"/>
      <c r="J39" s="35"/>
      <c r="K39" s="35"/>
      <c r="L39" s="35"/>
      <c r="M39" s="35"/>
      <c r="N39" s="35"/>
      <c r="O39" s="35"/>
      <c r="P39" s="35"/>
    </row>
    <row r="40" spans="1:16" ht="14.25" thickTop="1" thickBot="1" x14ac:dyDescent="0.25">
      <c r="A40" s="35"/>
      <c r="B40" s="35"/>
      <c r="C40" s="35"/>
      <c r="D40" s="1076"/>
      <c r="E40" s="1076"/>
      <c r="F40" s="1077">
        <v>15</v>
      </c>
      <c r="G40" s="1077"/>
      <c r="H40" s="1077">
        <v>20</v>
      </c>
      <c r="I40" s="1077"/>
      <c r="J40" s="35"/>
      <c r="K40" s="35"/>
      <c r="L40" s="35"/>
      <c r="M40" s="35"/>
      <c r="N40" s="35"/>
      <c r="O40" s="35"/>
      <c r="P40" s="35"/>
    </row>
    <row r="41" spans="1:16" ht="14.25" thickTop="1" thickBot="1" x14ac:dyDescent="0.25">
      <c r="A41" s="35"/>
      <c r="B41" s="35"/>
      <c r="C41" s="35"/>
      <c r="D41" s="1076"/>
      <c r="E41" s="1076"/>
      <c r="F41" s="1077">
        <v>20</v>
      </c>
      <c r="G41" s="1077"/>
      <c r="H41" s="1077">
        <v>15</v>
      </c>
      <c r="I41" s="1077"/>
      <c r="J41" s="35"/>
      <c r="K41" s="35"/>
      <c r="L41" s="35"/>
      <c r="M41" s="35"/>
      <c r="N41" s="35"/>
      <c r="O41" s="35"/>
      <c r="P41" s="35"/>
    </row>
    <row r="42" spans="1:16" ht="14.25" thickTop="1" thickBot="1" x14ac:dyDescent="0.25">
      <c r="A42" s="35"/>
      <c r="B42" s="35"/>
      <c r="C42" s="35"/>
      <c r="D42" s="1076"/>
      <c r="E42" s="1076"/>
      <c r="F42" s="1077">
        <v>25</v>
      </c>
      <c r="G42" s="1077"/>
      <c r="H42" s="1077">
        <v>13</v>
      </c>
      <c r="I42" s="1077"/>
      <c r="J42" s="35"/>
      <c r="K42" s="35"/>
      <c r="L42" s="35"/>
      <c r="M42" s="35"/>
      <c r="N42" s="35"/>
      <c r="O42" s="35"/>
      <c r="P42" s="35"/>
    </row>
    <row r="43" spans="1:16" ht="14.25" thickTop="1" thickBot="1" x14ac:dyDescent="0.25">
      <c r="A43" s="35"/>
      <c r="B43" s="35"/>
      <c r="C43" s="35"/>
      <c r="D43" s="1076"/>
      <c r="E43" s="1076"/>
      <c r="F43" s="1077">
        <v>30</v>
      </c>
      <c r="G43" s="1077"/>
      <c r="H43" s="1077">
        <v>11</v>
      </c>
      <c r="I43" s="1077"/>
      <c r="J43" s="35"/>
      <c r="K43" s="35"/>
      <c r="L43" s="35"/>
      <c r="M43" s="35"/>
      <c r="N43" s="35"/>
      <c r="O43" s="35"/>
      <c r="P43" s="35"/>
    </row>
    <row r="44" spans="1:16" ht="14.25" thickTop="1" thickBot="1" x14ac:dyDescent="0.25">
      <c r="A44" s="35"/>
      <c r="B44" s="35"/>
      <c r="C44" s="35"/>
      <c r="D44" s="1076" t="s">
        <v>645</v>
      </c>
      <c r="E44" s="1076"/>
      <c r="F44" s="1077">
        <v>10</v>
      </c>
      <c r="G44" s="1077"/>
      <c r="H44" s="1077">
        <v>45</v>
      </c>
      <c r="I44" s="1077"/>
      <c r="J44" s="35"/>
      <c r="K44" s="35"/>
      <c r="L44" s="35"/>
      <c r="M44" s="35"/>
      <c r="N44" s="35"/>
      <c r="O44" s="35"/>
      <c r="P44" s="35"/>
    </row>
    <row r="45" spans="1:16" ht="14.25" thickTop="1" thickBot="1" x14ac:dyDescent="0.25">
      <c r="A45" s="35"/>
      <c r="B45" s="35"/>
      <c r="C45" s="35"/>
      <c r="D45" s="1076"/>
      <c r="E45" s="1076"/>
      <c r="F45" s="1077">
        <v>15</v>
      </c>
      <c r="G45" s="1077"/>
      <c r="H45" s="1077">
        <v>30</v>
      </c>
      <c r="I45" s="1077"/>
      <c r="J45" s="35"/>
      <c r="K45" s="35"/>
      <c r="L45" s="35"/>
      <c r="M45" s="35"/>
      <c r="N45" s="35"/>
      <c r="O45" s="35"/>
      <c r="P45" s="35"/>
    </row>
    <row r="46" spans="1:16" ht="14.25" thickTop="1" thickBot="1" x14ac:dyDescent="0.25">
      <c r="A46" s="35"/>
      <c r="B46" s="35"/>
      <c r="C46" s="35"/>
      <c r="D46" s="1076"/>
      <c r="E46" s="1076"/>
      <c r="F46" s="1077">
        <v>20</v>
      </c>
      <c r="G46" s="1077"/>
      <c r="H46" s="1077">
        <v>23</v>
      </c>
      <c r="I46" s="1077"/>
      <c r="J46" s="35"/>
      <c r="K46" s="35"/>
      <c r="L46" s="35"/>
      <c r="M46" s="35"/>
      <c r="N46" s="35"/>
      <c r="O46" s="35"/>
      <c r="P46" s="35"/>
    </row>
    <row r="47" spans="1:16" ht="14.25" thickTop="1" thickBot="1" x14ac:dyDescent="0.25">
      <c r="A47" s="35"/>
      <c r="B47" s="35"/>
      <c r="C47" s="35"/>
      <c r="D47" s="1076"/>
      <c r="E47" s="1076"/>
      <c r="F47" s="1077">
        <v>25</v>
      </c>
      <c r="G47" s="1077"/>
      <c r="H47" s="1077">
        <v>20</v>
      </c>
      <c r="I47" s="1077"/>
      <c r="J47" s="35"/>
      <c r="K47" s="35"/>
      <c r="L47" s="35"/>
      <c r="M47" s="35"/>
      <c r="N47" s="35"/>
      <c r="O47" s="35"/>
      <c r="P47" s="35"/>
    </row>
    <row r="48" spans="1:16" ht="14.25" thickTop="1" thickBot="1" x14ac:dyDescent="0.25">
      <c r="A48" s="35"/>
      <c r="B48" s="35"/>
      <c r="C48" s="35"/>
      <c r="D48" s="1076"/>
      <c r="E48" s="1076"/>
      <c r="F48" s="1077">
        <v>30</v>
      </c>
      <c r="G48" s="1077"/>
      <c r="H48" s="1077">
        <v>17</v>
      </c>
      <c r="I48" s="1077"/>
      <c r="J48" s="35"/>
      <c r="K48" s="35"/>
      <c r="L48" s="35"/>
      <c r="M48" s="35"/>
      <c r="N48" s="35"/>
      <c r="O48" s="35"/>
      <c r="P48" s="35"/>
    </row>
    <row r="49" spans="1:16" ht="14.25" thickTop="1" thickBot="1" x14ac:dyDescent="0.25">
      <c r="A49" s="35"/>
      <c r="B49" s="35"/>
      <c r="C49" s="35"/>
      <c r="D49" s="1076"/>
      <c r="E49" s="1076"/>
      <c r="F49" s="1077">
        <v>35</v>
      </c>
      <c r="G49" s="1077"/>
      <c r="H49" s="1077">
        <v>14</v>
      </c>
      <c r="I49" s="1077"/>
      <c r="J49" s="35"/>
      <c r="K49" s="35"/>
      <c r="L49" s="35"/>
      <c r="M49" s="35"/>
      <c r="N49" s="35"/>
      <c r="O49" s="35"/>
      <c r="P49" s="35"/>
    </row>
    <row r="50" spans="1:16" ht="14.25" thickTop="1" thickBot="1" x14ac:dyDescent="0.25">
      <c r="A50" s="35"/>
      <c r="B50" s="35"/>
      <c r="C50" s="35"/>
      <c r="D50" s="1076"/>
      <c r="E50" s="1076"/>
      <c r="F50" s="1077">
        <v>40</v>
      </c>
      <c r="G50" s="1077"/>
      <c r="H50" s="1077">
        <v>12</v>
      </c>
      <c r="I50" s="1077"/>
      <c r="J50" s="35"/>
      <c r="K50" s="35"/>
      <c r="L50" s="35"/>
      <c r="M50" s="35"/>
      <c r="N50" s="35"/>
      <c r="O50" s="35"/>
      <c r="P50" s="35"/>
    </row>
    <row r="51" spans="1:16" ht="13.5" thickTop="1" x14ac:dyDescent="0.2">
      <c r="A51" s="35"/>
      <c r="B51" s="35"/>
      <c r="C51" s="35"/>
      <c r="D51" s="35"/>
      <c r="E51" s="35"/>
      <c r="F51" s="35"/>
      <c r="G51" s="35"/>
      <c r="H51" s="35"/>
      <c r="I51" s="35"/>
      <c r="J51" s="35"/>
      <c r="K51" s="35"/>
      <c r="L51" s="35"/>
      <c r="M51" s="35"/>
      <c r="N51" s="35"/>
      <c r="O51" s="35"/>
      <c r="P51" s="35"/>
    </row>
    <row r="52" spans="1:16" x14ac:dyDescent="0.2">
      <c r="A52" s="35"/>
      <c r="B52" s="35"/>
      <c r="C52" s="35"/>
      <c r="D52" s="35"/>
      <c r="E52" s="35"/>
      <c r="F52" s="35"/>
      <c r="G52" s="35"/>
      <c r="H52" s="35"/>
      <c r="I52" s="35"/>
      <c r="J52" s="35"/>
      <c r="K52" s="35"/>
      <c r="L52" s="35"/>
      <c r="M52" s="35"/>
      <c r="N52" s="35"/>
      <c r="O52" s="35"/>
      <c r="P52" s="35"/>
    </row>
    <row r="53" spans="1:16" x14ac:dyDescent="0.2">
      <c r="A53" s="35"/>
      <c r="B53" s="35"/>
      <c r="C53" s="35"/>
      <c r="D53" s="35"/>
      <c r="E53" s="35"/>
      <c r="F53" s="35"/>
      <c r="G53" s="35"/>
      <c r="H53" s="35"/>
      <c r="I53" s="35"/>
      <c r="J53" s="35"/>
      <c r="K53" s="35"/>
      <c r="L53" s="35"/>
      <c r="M53" s="35"/>
      <c r="N53" s="35"/>
      <c r="O53" s="35"/>
      <c r="P53" s="35"/>
    </row>
    <row r="54" spans="1:16" x14ac:dyDescent="0.2">
      <c r="A54" s="35"/>
      <c r="B54" s="35"/>
      <c r="C54" s="35"/>
      <c r="D54" s="35"/>
      <c r="E54" s="35"/>
      <c r="F54" s="35"/>
      <c r="G54" s="35"/>
      <c r="H54" s="35"/>
      <c r="I54" s="35"/>
      <c r="J54" s="35"/>
      <c r="K54" s="35"/>
      <c r="L54" s="35"/>
      <c r="M54" s="35"/>
      <c r="N54" s="35"/>
      <c r="O54" s="35"/>
      <c r="P54" s="35"/>
    </row>
    <row r="55" spans="1:16" x14ac:dyDescent="0.2">
      <c r="A55" s="35"/>
      <c r="B55" s="35"/>
      <c r="C55" s="35"/>
      <c r="D55" s="35"/>
      <c r="E55" s="35"/>
      <c r="F55" s="35"/>
      <c r="G55" s="35"/>
      <c r="H55" s="35"/>
      <c r="I55" s="35"/>
      <c r="J55" s="35"/>
      <c r="K55" s="35"/>
      <c r="L55" s="35"/>
      <c r="M55" s="35"/>
      <c r="N55" s="35"/>
      <c r="O55" s="35"/>
      <c r="P55" s="35"/>
    </row>
    <row r="56" spans="1:16" ht="23.25" x14ac:dyDescent="0.2">
      <c r="A56" s="1073" t="s">
        <v>646</v>
      </c>
      <c r="B56" s="1073"/>
      <c r="C56" s="1073"/>
      <c r="D56" s="1073"/>
      <c r="E56" s="1073"/>
      <c r="F56" s="1073"/>
      <c r="G56" s="1073"/>
      <c r="H56" s="1073"/>
      <c r="I56" s="1073"/>
      <c r="J56" s="1073"/>
      <c r="K56" s="1073"/>
      <c r="L56" s="1073"/>
      <c r="M56" s="1073"/>
      <c r="N56" s="1073"/>
      <c r="O56" s="1073"/>
      <c r="P56" s="1073"/>
    </row>
    <row r="57" spans="1:16" x14ac:dyDescent="0.2">
      <c r="A57" s="35"/>
      <c r="B57" s="35"/>
      <c r="C57" s="35"/>
      <c r="D57" s="35"/>
      <c r="E57" s="35"/>
      <c r="F57" s="35"/>
      <c r="G57" s="35"/>
      <c r="H57" s="35"/>
      <c r="I57" s="35"/>
      <c r="J57" s="35"/>
      <c r="K57" s="35"/>
      <c r="L57" s="35"/>
      <c r="M57" s="35"/>
      <c r="N57" s="35"/>
      <c r="O57" s="35"/>
      <c r="P57" s="35"/>
    </row>
    <row r="58" spans="1:16" x14ac:dyDescent="0.2">
      <c r="A58" s="35"/>
      <c r="B58" s="35"/>
      <c r="C58" s="35"/>
      <c r="D58" s="35"/>
      <c r="E58" s="35"/>
      <c r="F58" s="35"/>
      <c r="G58" s="35"/>
      <c r="H58" s="35"/>
      <c r="I58" s="35"/>
      <c r="J58" s="35"/>
      <c r="K58" s="35"/>
      <c r="L58" s="35"/>
      <c r="M58" s="35"/>
      <c r="N58" s="35"/>
      <c r="O58" s="35"/>
      <c r="P58" s="35"/>
    </row>
    <row r="59" spans="1:16" x14ac:dyDescent="0.2">
      <c r="A59" s="35"/>
      <c r="B59" s="35"/>
      <c r="C59" s="35"/>
      <c r="D59" s="35"/>
      <c r="E59" s="35"/>
      <c r="F59" s="35"/>
      <c r="G59" s="35"/>
      <c r="H59" s="35"/>
      <c r="I59" s="35"/>
      <c r="J59" s="35"/>
      <c r="K59" s="35"/>
      <c r="L59" s="35"/>
      <c r="M59" s="35"/>
      <c r="N59" s="35"/>
      <c r="O59" s="35"/>
      <c r="P59" s="35"/>
    </row>
    <row r="60" spans="1:16" x14ac:dyDescent="0.2">
      <c r="A60" s="35"/>
      <c r="B60" s="35"/>
      <c r="C60" s="35"/>
      <c r="D60" s="35"/>
      <c r="E60" s="35"/>
      <c r="F60" s="35"/>
      <c r="G60" s="35"/>
      <c r="H60" s="35"/>
      <c r="I60" s="35"/>
      <c r="J60" s="35"/>
      <c r="K60" s="35"/>
      <c r="L60" s="35"/>
      <c r="M60" s="35"/>
      <c r="N60" s="35"/>
      <c r="O60" s="35"/>
      <c r="P60" s="35"/>
    </row>
    <row r="61" spans="1:16" x14ac:dyDescent="0.2">
      <c r="A61" s="35"/>
      <c r="B61" s="35"/>
      <c r="C61" s="35"/>
      <c r="D61" s="35"/>
      <c r="E61" s="35"/>
      <c r="F61" s="35"/>
      <c r="G61" s="35"/>
      <c r="H61" s="35"/>
      <c r="I61" s="35"/>
      <c r="J61" s="35"/>
      <c r="K61" s="35"/>
      <c r="L61" s="35"/>
      <c r="M61" s="35"/>
      <c r="N61" s="35"/>
      <c r="O61" s="35"/>
      <c r="P61" s="35"/>
    </row>
    <row r="62" spans="1:16" x14ac:dyDescent="0.2">
      <c r="A62" s="35"/>
      <c r="B62" s="35"/>
      <c r="C62" s="35"/>
      <c r="D62" s="35"/>
      <c r="E62" s="35"/>
      <c r="F62" s="35"/>
      <c r="G62" s="35"/>
      <c r="H62" s="35"/>
      <c r="I62" s="35"/>
      <c r="J62" s="35"/>
      <c r="K62" s="35"/>
      <c r="L62" s="35"/>
      <c r="M62" s="35"/>
      <c r="N62" s="35"/>
      <c r="O62" s="35"/>
      <c r="P62" s="35"/>
    </row>
    <row r="63" spans="1:16" x14ac:dyDescent="0.2">
      <c r="A63" s="35"/>
      <c r="B63" s="35"/>
      <c r="C63" s="35"/>
      <c r="D63" s="35"/>
      <c r="E63" s="35"/>
      <c r="F63" s="35"/>
      <c r="G63" s="35"/>
      <c r="H63" s="35"/>
      <c r="I63" s="35"/>
      <c r="J63" s="35"/>
      <c r="K63" s="35"/>
      <c r="L63" s="35"/>
      <c r="M63" s="35"/>
      <c r="N63" s="35"/>
      <c r="O63" s="35"/>
      <c r="P63" s="35"/>
    </row>
    <row r="64" spans="1:16" x14ac:dyDescent="0.2">
      <c r="A64" s="35"/>
      <c r="B64" s="35"/>
      <c r="C64" s="35"/>
      <c r="D64" s="35"/>
      <c r="E64" s="35"/>
      <c r="F64" s="35"/>
      <c r="G64" s="35"/>
      <c r="H64" s="35"/>
      <c r="I64" s="35"/>
      <c r="J64" s="35"/>
      <c r="K64" s="35"/>
      <c r="L64" s="35"/>
      <c r="M64" s="35"/>
      <c r="N64" s="35"/>
      <c r="O64" s="35"/>
      <c r="P64" s="35"/>
    </row>
    <row r="65" spans="1:16" x14ac:dyDescent="0.2">
      <c r="A65" s="35"/>
      <c r="B65" s="35"/>
      <c r="C65" s="35"/>
      <c r="D65" s="35"/>
      <c r="E65" s="35"/>
      <c r="F65" s="35"/>
      <c r="G65" s="35"/>
      <c r="H65" s="35"/>
      <c r="I65" s="35"/>
      <c r="J65" s="35"/>
      <c r="K65" s="35"/>
      <c r="L65" s="35"/>
      <c r="M65" s="35"/>
      <c r="N65" s="35"/>
      <c r="O65" s="35"/>
      <c r="P65" s="35"/>
    </row>
    <row r="66" spans="1:16" x14ac:dyDescent="0.2">
      <c r="A66" s="35"/>
      <c r="B66" s="35"/>
      <c r="C66" s="35"/>
      <c r="D66" s="35"/>
      <c r="E66" s="35"/>
      <c r="F66" s="35"/>
      <c r="G66" s="35"/>
      <c r="H66" s="35"/>
      <c r="I66" s="35"/>
      <c r="J66" s="35"/>
      <c r="K66" s="35"/>
      <c r="L66" s="35"/>
      <c r="M66" s="35"/>
      <c r="N66" s="35"/>
      <c r="O66" s="35"/>
      <c r="P66" s="35"/>
    </row>
    <row r="67" spans="1:16" x14ac:dyDescent="0.2">
      <c r="A67" s="35"/>
      <c r="B67" s="35"/>
      <c r="C67" s="35"/>
      <c r="D67" s="35"/>
      <c r="E67" s="35"/>
      <c r="F67" s="35"/>
      <c r="G67" s="35"/>
      <c r="H67" s="35"/>
      <c r="I67" s="35"/>
      <c r="J67" s="35"/>
      <c r="K67" s="35"/>
      <c r="L67" s="35"/>
      <c r="M67" s="35"/>
      <c r="N67" s="35"/>
      <c r="O67" s="35"/>
      <c r="P67" s="35"/>
    </row>
    <row r="68" spans="1:16" x14ac:dyDescent="0.2">
      <c r="A68" s="35"/>
      <c r="B68" s="35"/>
      <c r="C68" s="35"/>
      <c r="D68" s="35"/>
      <c r="E68" s="35"/>
      <c r="F68" s="35"/>
      <c r="G68" s="35"/>
      <c r="H68" s="35"/>
      <c r="I68" s="35"/>
      <c r="J68" s="35"/>
      <c r="K68" s="35"/>
      <c r="L68" s="35"/>
      <c r="M68" s="35"/>
      <c r="N68" s="35"/>
      <c r="O68" s="35"/>
      <c r="P68" s="35"/>
    </row>
    <row r="69" spans="1:16" x14ac:dyDescent="0.2">
      <c r="A69" s="35"/>
      <c r="B69" s="35"/>
      <c r="C69" s="35"/>
      <c r="D69" s="35"/>
      <c r="E69" s="35"/>
      <c r="F69" s="35"/>
      <c r="G69" s="35"/>
      <c r="H69" s="35"/>
      <c r="I69" s="35"/>
      <c r="J69" s="35"/>
      <c r="K69" s="35"/>
      <c r="L69" s="35"/>
      <c r="M69" s="35"/>
      <c r="N69" s="35"/>
      <c r="O69" s="35"/>
      <c r="P69" s="35"/>
    </row>
    <row r="70" spans="1:16" x14ac:dyDescent="0.2">
      <c r="A70" s="35"/>
      <c r="B70" s="35"/>
      <c r="C70" s="35"/>
      <c r="D70" s="35"/>
      <c r="E70" s="35"/>
      <c r="F70" s="35"/>
      <c r="G70" s="35"/>
      <c r="H70" s="35"/>
      <c r="I70" s="35"/>
      <c r="J70" s="35"/>
      <c r="K70" s="35"/>
      <c r="L70" s="35"/>
      <c r="M70" s="35"/>
      <c r="N70" s="35"/>
      <c r="O70" s="35"/>
      <c r="P70" s="35"/>
    </row>
    <row r="71" spans="1:16" x14ac:dyDescent="0.2">
      <c r="A71" s="35"/>
      <c r="B71" s="35"/>
      <c r="C71" s="35"/>
      <c r="D71" s="35"/>
      <c r="E71" s="35"/>
      <c r="F71" s="35"/>
      <c r="G71" s="35"/>
      <c r="H71" s="35"/>
      <c r="I71" s="35"/>
      <c r="J71" s="35"/>
      <c r="K71" s="35"/>
      <c r="L71" s="35"/>
      <c r="M71" s="35"/>
      <c r="N71" s="35"/>
      <c r="O71" s="35"/>
      <c r="P71" s="35"/>
    </row>
    <row r="72" spans="1:16" x14ac:dyDescent="0.2">
      <c r="A72" s="35"/>
      <c r="B72" s="35"/>
      <c r="C72" s="35"/>
      <c r="D72" s="35"/>
      <c r="E72" s="35"/>
      <c r="F72" s="35"/>
      <c r="G72" s="35"/>
      <c r="H72" s="35"/>
      <c r="I72" s="35"/>
      <c r="J72" s="35"/>
      <c r="K72" s="35"/>
      <c r="L72" s="35"/>
      <c r="M72" s="35"/>
      <c r="N72" s="35"/>
      <c r="O72" s="35"/>
      <c r="P72" s="35"/>
    </row>
    <row r="73" spans="1:16" x14ac:dyDescent="0.2">
      <c r="A73" s="35"/>
      <c r="B73" s="35"/>
      <c r="C73" s="35"/>
      <c r="D73" s="35"/>
      <c r="E73" s="35"/>
      <c r="F73" s="35"/>
      <c r="G73" s="35"/>
      <c r="H73" s="35"/>
      <c r="I73" s="35"/>
      <c r="J73" s="35"/>
      <c r="K73" s="35"/>
      <c r="L73" s="35"/>
      <c r="M73" s="35"/>
      <c r="N73" s="35"/>
      <c r="O73" s="35"/>
      <c r="P73" s="35"/>
    </row>
    <row r="74" spans="1:16" x14ac:dyDescent="0.2">
      <c r="A74" s="35"/>
      <c r="B74" s="35"/>
      <c r="C74" s="35"/>
      <c r="D74" s="35"/>
      <c r="E74" s="35"/>
      <c r="F74" s="35"/>
      <c r="G74" s="35"/>
      <c r="H74" s="35"/>
      <c r="I74" s="35"/>
      <c r="J74" s="35"/>
      <c r="K74" s="35"/>
      <c r="L74" s="35"/>
      <c r="M74" s="35"/>
      <c r="N74" s="35"/>
      <c r="O74" s="35"/>
      <c r="P74" s="35"/>
    </row>
    <row r="75" spans="1:16" x14ac:dyDescent="0.2">
      <c r="A75" s="35"/>
      <c r="B75" s="35"/>
      <c r="C75" s="35"/>
      <c r="D75" s="35"/>
      <c r="E75" s="35"/>
      <c r="F75" s="35"/>
      <c r="G75" s="35"/>
      <c r="H75" s="35"/>
      <c r="I75" s="35"/>
      <c r="J75" s="35"/>
      <c r="K75" s="35"/>
      <c r="L75" s="35"/>
      <c r="M75" s="35"/>
      <c r="N75" s="35"/>
      <c r="O75" s="35"/>
      <c r="P75" s="35"/>
    </row>
    <row r="76" spans="1:16" x14ac:dyDescent="0.2">
      <c r="A76" s="35"/>
      <c r="B76" s="35"/>
      <c r="C76" s="35"/>
      <c r="D76" s="35"/>
      <c r="E76" s="35"/>
      <c r="F76" s="35"/>
      <c r="G76" s="35"/>
      <c r="H76" s="35"/>
      <c r="I76" s="35"/>
      <c r="J76" s="35"/>
      <c r="K76" s="35"/>
      <c r="L76" s="35"/>
      <c r="M76" s="35"/>
      <c r="N76" s="35"/>
      <c r="O76" s="35"/>
      <c r="P76" s="35"/>
    </row>
    <row r="77" spans="1:16" x14ac:dyDescent="0.2">
      <c r="A77" s="35"/>
      <c r="B77" s="35"/>
      <c r="C77" s="35"/>
      <c r="D77" s="35"/>
      <c r="E77" s="35"/>
      <c r="F77" s="35"/>
      <c r="G77" s="35"/>
      <c r="H77" s="35"/>
      <c r="I77" s="35"/>
      <c r="J77" s="35"/>
      <c r="K77" s="35"/>
      <c r="L77" s="35"/>
      <c r="M77" s="35"/>
      <c r="N77" s="35"/>
      <c r="O77" s="35"/>
      <c r="P77" s="35"/>
    </row>
    <row r="78" spans="1:16" x14ac:dyDescent="0.2">
      <c r="A78" s="35"/>
      <c r="B78" s="35"/>
      <c r="C78" s="35"/>
      <c r="D78" s="35"/>
      <c r="E78" s="35"/>
      <c r="F78" s="35"/>
      <c r="G78" s="35"/>
      <c r="H78" s="35"/>
      <c r="I78" s="35"/>
      <c r="J78" s="35"/>
      <c r="K78" s="35"/>
      <c r="L78" s="35"/>
      <c r="M78" s="35"/>
      <c r="N78" s="35"/>
      <c r="O78" s="35"/>
      <c r="P78" s="35"/>
    </row>
    <row r="79" spans="1:16" x14ac:dyDescent="0.2">
      <c r="A79" s="35"/>
      <c r="B79" s="35"/>
      <c r="C79" s="35"/>
      <c r="D79" s="35"/>
      <c r="E79" s="35"/>
      <c r="F79" s="35"/>
      <c r="G79" s="35"/>
      <c r="H79" s="35"/>
      <c r="I79" s="35"/>
      <c r="J79" s="35"/>
      <c r="K79" s="35"/>
      <c r="L79" s="35"/>
      <c r="M79" s="35"/>
      <c r="N79" s="35"/>
      <c r="O79" s="35"/>
      <c r="P79" s="35"/>
    </row>
    <row r="80" spans="1:16" ht="23.25" x14ac:dyDescent="0.2">
      <c r="A80" s="1073" t="s">
        <v>647</v>
      </c>
      <c r="B80" s="1073"/>
      <c r="C80" s="1073"/>
      <c r="D80" s="1073"/>
      <c r="E80" s="1073"/>
      <c r="F80" s="1073"/>
      <c r="G80" s="1073"/>
      <c r="H80" s="1073"/>
      <c r="I80" s="1073"/>
      <c r="J80" s="1073"/>
      <c r="K80" s="1073"/>
      <c r="L80" s="1073"/>
      <c r="M80" s="1073"/>
      <c r="N80" s="1073"/>
      <c r="O80" s="1073"/>
      <c r="P80" s="1073"/>
    </row>
    <row r="81" spans="1:16" x14ac:dyDescent="0.2">
      <c r="A81" s="35"/>
      <c r="B81" s="35"/>
      <c r="C81" s="35"/>
      <c r="D81" s="35"/>
      <c r="E81" s="35"/>
      <c r="F81" s="35"/>
      <c r="G81" s="35"/>
      <c r="H81" s="35"/>
      <c r="I81" s="35"/>
      <c r="J81" s="35"/>
      <c r="K81" s="35"/>
      <c r="L81" s="35"/>
      <c r="M81" s="35"/>
      <c r="N81" s="35"/>
      <c r="O81" s="35"/>
      <c r="P81" s="35"/>
    </row>
    <row r="82" spans="1:16" x14ac:dyDescent="0.2">
      <c r="A82" s="35"/>
      <c r="B82" s="35"/>
      <c r="C82" s="35"/>
      <c r="D82" s="35"/>
      <c r="E82" s="35"/>
      <c r="F82" s="35"/>
      <c r="G82" s="35"/>
      <c r="H82" s="35"/>
      <c r="I82" s="35"/>
      <c r="J82" s="35"/>
      <c r="K82" s="35"/>
      <c r="L82" s="35"/>
      <c r="M82" s="35"/>
      <c r="N82" s="35"/>
      <c r="O82" s="35"/>
      <c r="P82" s="35"/>
    </row>
    <row r="83" spans="1:16" x14ac:dyDescent="0.2">
      <c r="A83" s="35"/>
      <c r="B83" s="35"/>
      <c r="C83" s="35"/>
      <c r="D83" s="35"/>
      <c r="E83" s="35"/>
      <c r="F83" s="35"/>
      <c r="G83" s="35"/>
      <c r="H83" s="35"/>
      <c r="I83" s="35"/>
      <c r="J83" s="35"/>
      <c r="K83" s="35"/>
      <c r="L83" s="35"/>
      <c r="M83" s="35"/>
      <c r="N83" s="35"/>
      <c r="O83" s="35"/>
      <c r="P83" s="35"/>
    </row>
    <row r="84" spans="1:16" x14ac:dyDescent="0.2">
      <c r="A84" s="35"/>
      <c r="B84" s="35"/>
      <c r="C84" s="35"/>
      <c r="D84" s="35"/>
      <c r="E84" s="35"/>
      <c r="F84" s="35"/>
      <c r="G84" s="35"/>
      <c r="H84" s="35"/>
      <c r="I84" s="35"/>
      <c r="J84" s="35"/>
      <c r="K84" s="35"/>
      <c r="L84" s="35"/>
      <c r="M84" s="35"/>
      <c r="N84" s="35"/>
      <c r="O84" s="35"/>
      <c r="P84" s="35"/>
    </row>
    <row r="85" spans="1:16" x14ac:dyDescent="0.2">
      <c r="A85" s="35"/>
      <c r="B85" s="35"/>
      <c r="C85" s="35"/>
      <c r="D85" s="35"/>
      <c r="E85" s="35"/>
      <c r="F85" s="35"/>
      <c r="G85" s="35"/>
      <c r="H85" s="35"/>
      <c r="I85" s="35"/>
      <c r="J85" s="35"/>
      <c r="K85" s="35"/>
      <c r="L85" s="35"/>
      <c r="M85" s="35"/>
      <c r="N85" s="35"/>
      <c r="O85" s="35"/>
      <c r="P85" s="35"/>
    </row>
    <row r="86" spans="1:16" x14ac:dyDescent="0.2">
      <c r="A86" s="35"/>
      <c r="B86" s="35"/>
      <c r="C86" s="35"/>
      <c r="D86" s="35"/>
      <c r="E86" s="35"/>
      <c r="F86" s="35"/>
      <c r="G86" s="35"/>
      <c r="H86" s="35"/>
      <c r="I86" s="35"/>
      <c r="J86" s="35"/>
      <c r="K86" s="35"/>
      <c r="L86" s="35"/>
      <c r="M86" s="35"/>
      <c r="N86" s="35"/>
      <c r="O86" s="35"/>
      <c r="P86" s="35"/>
    </row>
    <row r="87" spans="1:16" x14ac:dyDescent="0.2">
      <c r="A87" s="35"/>
      <c r="B87" s="35"/>
      <c r="C87" s="35"/>
      <c r="D87" s="35"/>
      <c r="E87" s="35"/>
      <c r="F87" s="35"/>
      <c r="G87" s="35"/>
      <c r="H87" s="35"/>
      <c r="I87" s="35"/>
      <c r="J87" s="35"/>
      <c r="K87" s="35"/>
      <c r="L87" s="35"/>
      <c r="M87" s="35"/>
      <c r="N87" s="35"/>
      <c r="O87" s="35"/>
      <c r="P87" s="35"/>
    </row>
    <row r="88" spans="1:16" x14ac:dyDescent="0.2">
      <c r="A88" s="35"/>
      <c r="B88" s="35"/>
      <c r="C88" s="35"/>
      <c r="D88" s="35"/>
      <c r="E88" s="35"/>
      <c r="F88" s="35"/>
      <c r="G88" s="35"/>
      <c r="H88" s="35"/>
      <c r="I88" s="35"/>
      <c r="J88" s="35"/>
      <c r="K88" s="35"/>
      <c r="L88" s="35"/>
      <c r="M88" s="35"/>
      <c r="N88" s="35"/>
      <c r="O88" s="35"/>
      <c r="P88" s="35"/>
    </row>
    <row r="89" spans="1:16" x14ac:dyDescent="0.2">
      <c r="A89" s="35"/>
      <c r="B89" s="35"/>
      <c r="C89" s="35"/>
      <c r="D89" s="35"/>
      <c r="E89" s="35"/>
      <c r="F89" s="35"/>
      <c r="G89" s="35"/>
      <c r="H89" s="35"/>
      <c r="I89" s="35"/>
      <c r="J89" s="35"/>
      <c r="K89" s="35"/>
      <c r="L89" s="35"/>
      <c r="M89" s="35"/>
      <c r="N89" s="35"/>
      <c r="O89" s="35"/>
      <c r="P89" s="35"/>
    </row>
    <row r="90" spans="1:16" x14ac:dyDescent="0.2">
      <c r="A90" s="35"/>
      <c r="B90" s="35"/>
      <c r="C90" s="35"/>
      <c r="D90" s="35"/>
      <c r="E90" s="35"/>
      <c r="F90" s="35"/>
      <c r="G90" s="35"/>
      <c r="H90" s="35"/>
      <c r="I90" s="35"/>
      <c r="J90" s="35"/>
      <c r="K90" s="35"/>
      <c r="L90" s="35"/>
      <c r="M90" s="35"/>
      <c r="N90" s="35"/>
      <c r="O90" s="35"/>
      <c r="P90" s="35"/>
    </row>
    <row r="91" spans="1:16" x14ac:dyDescent="0.2">
      <c r="A91" s="35"/>
      <c r="B91" s="35"/>
      <c r="C91" s="35"/>
      <c r="D91" s="35"/>
      <c r="E91" s="35"/>
      <c r="F91" s="35"/>
      <c r="G91" s="35"/>
      <c r="H91" s="35"/>
      <c r="I91" s="35"/>
      <c r="J91" s="35"/>
      <c r="K91" s="35"/>
      <c r="L91" s="35"/>
      <c r="M91" s="35"/>
      <c r="N91" s="35"/>
      <c r="O91" s="35"/>
      <c r="P91" s="35"/>
    </row>
    <row r="92" spans="1:16" x14ac:dyDescent="0.2">
      <c r="A92" s="35"/>
      <c r="B92" s="35"/>
      <c r="C92" s="35"/>
      <c r="D92" s="35"/>
      <c r="E92" s="35"/>
      <c r="F92" s="35"/>
      <c r="G92" s="35"/>
      <c r="H92" s="35"/>
      <c r="I92" s="35"/>
      <c r="J92" s="35"/>
      <c r="K92" s="35"/>
      <c r="L92" s="35"/>
      <c r="M92" s="35"/>
      <c r="N92" s="35"/>
      <c r="O92" s="35"/>
      <c r="P92" s="35"/>
    </row>
    <row r="93" spans="1:16" x14ac:dyDescent="0.2">
      <c r="A93" s="35"/>
      <c r="B93" s="35"/>
      <c r="C93" s="35"/>
      <c r="D93" s="35"/>
      <c r="E93" s="35"/>
      <c r="F93" s="35"/>
      <c r="G93" s="35"/>
      <c r="H93" s="35"/>
      <c r="I93" s="35"/>
      <c r="J93" s="35"/>
      <c r="K93" s="35"/>
      <c r="L93" s="35"/>
      <c r="M93" s="35"/>
      <c r="N93" s="35"/>
      <c r="O93" s="35"/>
      <c r="P93" s="35"/>
    </row>
    <row r="94" spans="1:16" ht="23.25" x14ac:dyDescent="0.2">
      <c r="A94" s="1073" t="s">
        <v>648</v>
      </c>
      <c r="B94" s="1073"/>
      <c r="C94" s="1073"/>
      <c r="D94" s="1073"/>
      <c r="E94" s="1073"/>
      <c r="F94" s="1073"/>
      <c r="G94" s="1073"/>
      <c r="H94" s="1073"/>
      <c r="I94" s="1073"/>
      <c r="J94" s="1073"/>
      <c r="K94" s="1073"/>
      <c r="L94" s="1073"/>
      <c r="M94" s="1073"/>
      <c r="N94" s="1073"/>
      <c r="O94" s="1073"/>
      <c r="P94" s="1073"/>
    </row>
    <row r="95" spans="1:16" x14ac:dyDescent="0.2">
      <c r="A95" s="35"/>
      <c r="B95" s="35"/>
      <c r="C95" s="35"/>
      <c r="D95" s="35"/>
      <c r="E95" s="35"/>
      <c r="F95" s="35"/>
      <c r="G95" s="35"/>
      <c r="H95" s="35"/>
      <c r="I95" s="35"/>
      <c r="J95" s="35"/>
      <c r="K95" s="35"/>
      <c r="L95" s="35"/>
      <c r="M95" s="35"/>
      <c r="N95" s="35"/>
      <c r="O95" s="35"/>
      <c r="P95" s="35"/>
    </row>
    <row r="96" spans="1:16" x14ac:dyDescent="0.2">
      <c r="A96" s="35"/>
      <c r="B96" s="35"/>
      <c r="C96" s="35"/>
      <c r="D96" s="35"/>
      <c r="E96" s="35"/>
      <c r="F96" s="35"/>
      <c r="G96" s="35"/>
      <c r="H96" s="35"/>
      <c r="I96" s="35"/>
      <c r="J96" s="35"/>
      <c r="K96" s="35"/>
      <c r="L96" s="35"/>
      <c r="M96" s="35"/>
      <c r="N96" s="35"/>
      <c r="O96" s="35"/>
      <c r="P96" s="35"/>
    </row>
    <row r="97" spans="1:16" x14ac:dyDescent="0.2">
      <c r="A97" s="35"/>
      <c r="B97" s="35"/>
      <c r="C97" s="35"/>
      <c r="D97" s="35"/>
      <c r="E97" s="35"/>
      <c r="F97" s="35"/>
      <c r="G97" s="35"/>
      <c r="H97" s="35"/>
      <c r="I97" s="35"/>
      <c r="J97" s="35"/>
      <c r="K97" s="35"/>
      <c r="L97" s="35"/>
      <c r="M97" s="35"/>
      <c r="N97" s="35"/>
      <c r="O97" s="35"/>
      <c r="P97" s="35"/>
    </row>
    <row r="98" spans="1:16" x14ac:dyDescent="0.2">
      <c r="A98" s="35"/>
      <c r="B98" s="35"/>
      <c r="C98" s="35"/>
      <c r="D98" s="35"/>
      <c r="E98" s="35"/>
      <c r="F98" s="35"/>
      <c r="G98" s="35"/>
      <c r="H98" s="35"/>
      <c r="I98" s="35"/>
      <c r="J98" s="35"/>
      <c r="K98" s="35"/>
      <c r="L98" s="35"/>
      <c r="M98" s="35"/>
      <c r="N98" s="35"/>
      <c r="O98" s="35"/>
      <c r="P98" s="35"/>
    </row>
    <row r="99" spans="1:16" x14ac:dyDescent="0.2">
      <c r="A99" s="35"/>
      <c r="B99" s="35"/>
      <c r="C99" s="35"/>
      <c r="D99" s="35"/>
      <c r="E99" s="35"/>
      <c r="F99" s="35"/>
      <c r="G99" s="35"/>
      <c r="H99" s="35"/>
      <c r="I99" s="35"/>
      <c r="J99" s="35"/>
      <c r="K99" s="35"/>
      <c r="L99" s="35"/>
      <c r="M99" s="35"/>
      <c r="N99" s="35"/>
      <c r="O99" s="35"/>
      <c r="P99" s="35"/>
    </row>
    <row r="100" spans="1:16" x14ac:dyDescent="0.2">
      <c r="A100" s="35"/>
      <c r="B100" s="35"/>
      <c r="C100" s="35"/>
      <c r="D100" s="35"/>
      <c r="E100" s="35"/>
      <c r="F100" s="35"/>
      <c r="G100" s="35"/>
      <c r="H100" s="35"/>
      <c r="I100" s="35"/>
      <c r="J100" s="35"/>
      <c r="K100" s="35"/>
      <c r="L100" s="35"/>
      <c r="M100" s="35"/>
      <c r="N100" s="35"/>
      <c r="O100" s="35"/>
      <c r="P100" s="35"/>
    </row>
    <row r="101" spans="1:16" x14ac:dyDescent="0.2">
      <c r="A101" s="35"/>
      <c r="B101" s="35"/>
      <c r="C101" s="35"/>
      <c r="D101" s="35"/>
      <c r="E101" s="35"/>
      <c r="F101" s="35"/>
      <c r="G101" s="35"/>
      <c r="H101" s="35"/>
      <c r="I101" s="35"/>
      <c r="J101" s="35"/>
      <c r="K101" s="35"/>
      <c r="L101" s="35"/>
      <c r="M101" s="35"/>
      <c r="N101" s="35"/>
      <c r="O101" s="35"/>
      <c r="P101" s="35"/>
    </row>
    <row r="102" spans="1:16" x14ac:dyDescent="0.2">
      <c r="A102" s="35"/>
      <c r="B102" s="35"/>
      <c r="C102" s="35"/>
      <c r="D102" s="35"/>
      <c r="E102" s="35"/>
      <c r="F102" s="35"/>
      <c r="G102" s="35"/>
      <c r="H102" s="35"/>
      <c r="I102" s="35"/>
      <c r="J102" s="35"/>
      <c r="K102" s="35"/>
      <c r="L102" s="35"/>
      <c r="M102" s="35"/>
      <c r="N102" s="35"/>
      <c r="O102" s="35"/>
      <c r="P102" s="35"/>
    </row>
    <row r="103" spans="1:16" x14ac:dyDescent="0.2">
      <c r="A103" s="35"/>
      <c r="B103" s="35"/>
      <c r="C103" s="35"/>
      <c r="D103" s="35"/>
      <c r="E103" s="35"/>
      <c r="F103" s="35"/>
      <c r="G103" s="35"/>
      <c r="H103" s="35"/>
      <c r="I103" s="35"/>
      <c r="J103" s="35"/>
      <c r="K103" s="35"/>
      <c r="L103" s="35"/>
      <c r="M103" s="35"/>
      <c r="N103" s="35"/>
      <c r="O103" s="35"/>
      <c r="P103" s="35"/>
    </row>
    <row r="104" spans="1:16" x14ac:dyDescent="0.2">
      <c r="A104" s="35"/>
      <c r="B104" s="35"/>
      <c r="C104" s="35"/>
      <c r="D104" s="35"/>
      <c r="E104" s="35"/>
      <c r="F104" s="35"/>
      <c r="G104" s="35"/>
      <c r="H104" s="35"/>
      <c r="I104" s="35"/>
      <c r="J104" s="35"/>
      <c r="K104" s="35"/>
      <c r="L104" s="35"/>
      <c r="M104" s="35"/>
      <c r="N104" s="35"/>
      <c r="O104" s="35"/>
      <c r="P104" s="35"/>
    </row>
    <row r="105" spans="1:16" x14ac:dyDescent="0.2">
      <c r="A105" s="35"/>
      <c r="B105" s="35"/>
      <c r="C105" s="35"/>
      <c r="D105" s="35"/>
      <c r="E105" s="35"/>
      <c r="F105" s="35"/>
      <c r="G105" s="35"/>
      <c r="H105" s="35"/>
      <c r="I105" s="35"/>
      <c r="J105" s="35"/>
      <c r="K105" s="35"/>
      <c r="L105" s="35"/>
      <c r="M105" s="35"/>
      <c r="N105" s="35"/>
      <c r="O105" s="35"/>
      <c r="P105" s="35"/>
    </row>
    <row r="106" spans="1:16" x14ac:dyDescent="0.2">
      <c r="A106" s="35"/>
      <c r="B106" s="35"/>
      <c r="C106" s="35"/>
      <c r="D106" s="35"/>
      <c r="E106" s="35"/>
      <c r="F106" s="35"/>
      <c r="G106" s="35"/>
      <c r="H106" s="35"/>
      <c r="I106" s="35"/>
      <c r="J106" s="35"/>
      <c r="K106" s="35"/>
      <c r="L106" s="35"/>
      <c r="M106" s="35"/>
      <c r="N106" s="35"/>
      <c r="O106" s="35"/>
      <c r="P106" s="35"/>
    </row>
    <row r="107" spans="1:16" x14ac:dyDescent="0.2">
      <c r="A107" s="35"/>
      <c r="B107" s="35"/>
      <c r="C107" s="35"/>
      <c r="D107" s="35"/>
      <c r="E107" s="35"/>
      <c r="F107" s="35"/>
      <c r="G107" s="35"/>
      <c r="H107" s="35"/>
      <c r="I107" s="35"/>
      <c r="J107" s="35"/>
      <c r="K107" s="35"/>
      <c r="L107" s="35"/>
      <c r="M107" s="35"/>
      <c r="N107" s="35"/>
      <c r="O107" s="35"/>
      <c r="P107" s="35"/>
    </row>
    <row r="108" spans="1:16" x14ac:dyDescent="0.2">
      <c r="A108" s="35"/>
      <c r="B108" s="35"/>
      <c r="C108" s="35"/>
      <c r="D108" s="35"/>
      <c r="E108" s="35"/>
      <c r="F108" s="35"/>
      <c r="G108" s="35"/>
      <c r="H108" s="35"/>
      <c r="I108" s="35"/>
      <c r="J108" s="35"/>
      <c r="K108" s="35"/>
      <c r="L108" s="35"/>
      <c r="M108" s="35"/>
      <c r="N108" s="35"/>
      <c r="O108" s="35"/>
      <c r="P108" s="35"/>
    </row>
    <row r="109" spans="1:16" x14ac:dyDescent="0.2">
      <c r="A109" s="35"/>
      <c r="B109" s="35"/>
      <c r="C109" s="35"/>
      <c r="D109" s="35"/>
      <c r="E109" s="35"/>
      <c r="F109" s="35"/>
      <c r="G109" s="35"/>
      <c r="H109" s="35"/>
      <c r="I109" s="35"/>
      <c r="J109" s="35"/>
      <c r="K109" s="35"/>
      <c r="L109" s="35"/>
      <c r="M109" s="35"/>
      <c r="N109" s="35"/>
      <c r="O109" s="35"/>
      <c r="P109" s="35"/>
    </row>
    <row r="110" spans="1:16" x14ac:dyDescent="0.2">
      <c r="A110" s="35"/>
      <c r="B110" s="35"/>
      <c r="C110" s="35"/>
      <c r="D110" s="35"/>
      <c r="E110" s="35"/>
      <c r="F110" s="35"/>
      <c r="G110" s="35"/>
      <c r="H110" s="35"/>
      <c r="I110" s="35"/>
      <c r="J110" s="35"/>
      <c r="K110" s="35"/>
      <c r="L110" s="35"/>
      <c r="M110" s="35"/>
      <c r="N110" s="35"/>
      <c r="O110" s="35"/>
      <c r="P110" s="35"/>
    </row>
    <row r="111" spans="1:16" x14ac:dyDescent="0.2">
      <c r="A111" s="35"/>
      <c r="B111" s="35"/>
      <c r="C111" s="35"/>
      <c r="D111" s="35"/>
      <c r="E111" s="35"/>
      <c r="F111" s="35"/>
      <c r="G111" s="35"/>
      <c r="H111" s="35"/>
      <c r="I111" s="35"/>
      <c r="J111" s="35"/>
      <c r="K111" s="35"/>
      <c r="L111" s="35"/>
      <c r="M111" s="35"/>
      <c r="N111" s="35"/>
      <c r="O111" s="35"/>
      <c r="P111" s="35"/>
    </row>
    <row r="112" spans="1:16" x14ac:dyDescent="0.2">
      <c r="A112" s="35"/>
      <c r="B112" s="35"/>
      <c r="C112" s="35"/>
      <c r="D112" s="35"/>
      <c r="E112" s="35"/>
      <c r="F112" s="35"/>
      <c r="G112" s="35"/>
      <c r="H112" s="35"/>
      <c r="I112" s="35"/>
      <c r="J112" s="35"/>
      <c r="K112" s="35"/>
      <c r="L112" s="35"/>
      <c r="M112" s="35"/>
      <c r="N112" s="35"/>
      <c r="O112" s="35"/>
      <c r="P112" s="35"/>
    </row>
    <row r="113" spans="1:16" x14ac:dyDescent="0.2">
      <c r="A113" s="35"/>
      <c r="B113" s="35"/>
      <c r="C113" s="35"/>
      <c r="D113" s="35"/>
      <c r="E113" s="35"/>
      <c r="F113" s="35"/>
      <c r="G113" s="35"/>
      <c r="H113" s="35"/>
      <c r="I113" s="35"/>
      <c r="J113" s="35"/>
      <c r="K113" s="35"/>
      <c r="L113" s="35"/>
      <c r="M113" s="35"/>
      <c r="N113" s="35"/>
      <c r="O113" s="35"/>
      <c r="P113" s="35"/>
    </row>
    <row r="114" spans="1:16" x14ac:dyDescent="0.2">
      <c r="A114" s="35"/>
      <c r="B114" s="35"/>
      <c r="C114" s="35"/>
      <c r="D114" s="35"/>
      <c r="E114" s="35"/>
      <c r="F114" s="35"/>
      <c r="G114" s="35"/>
      <c r="H114" s="35"/>
      <c r="I114" s="35"/>
      <c r="J114" s="35"/>
      <c r="K114" s="35"/>
      <c r="L114" s="35"/>
      <c r="M114" s="35"/>
      <c r="N114" s="35"/>
      <c r="O114" s="35"/>
      <c r="P114" s="35"/>
    </row>
    <row r="115" spans="1:16" x14ac:dyDescent="0.2">
      <c r="A115" s="35"/>
      <c r="B115" s="35"/>
      <c r="C115" s="35"/>
      <c r="D115" s="35"/>
      <c r="E115" s="35"/>
      <c r="F115" s="35"/>
      <c r="G115" s="35"/>
      <c r="H115" s="35"/>
      <c r="I115" s="35"/>
      <c r="J115" s="35"/>
      <c r="K115" s="35"/>
      <c r="L115" s="35"/>
      <c r="M115" s="35"/>
      <c r="N115" s="35"/>
      <c r="O115" s="35"/>
      <c r="P115" s="35"/>
    </row>
    <row r="116" spans="1:16" x14ac:dyDescent="0.2">
      <c r="A116" s="35"/>
      <c r="B116" s="35"/>
      <c r="C116" s="35"/>
      <c r="D116" s="35"/>
      <c r="E116" s="35"/>
      <c r="F116" s="35"/>
      <c r="G116" s="35"/>
      <c r="H116" s="35"/>
      <c r="I116" s="35"/>
      <c r="J116" s="35"/>
      <c r="K116" s="35"/>
      <c r="L116" s="35"/>
      <c r="M116" s="35"/>
      <c r="N116" s="35"/>
      <c r="O116" s="35"/>
      <c r="P116" s="35"/>
    </row>
    <row r="117" spans="1:16" x14ac:dyDescent="0.2">
      <c r="A117" s="35"/>
      <c r="B117" s="35"/>
      <c r="C117" s="35"/>
      <c r="D117" s="35"/>
      <c r="E117" s="35"/>
      <c r="F117" s="35"/>
      <c r="G117" s="35"/>
      <c r="H117" s="35"/>
      <c r="I117" s="35"/>
      <c r="J117" s="35"/>
      <c r="K117" s="35"/>
      <c r="L117" s="35"/>
      <c r="M117" s="35"/>
      <c r="N117" s="35"/>
      <c r="O117" s="35"/>
      <c r="P117" s="35"/>
    </row>
    <row r="118" spans="1:16" x14ac:dyDescent="0.2">
      <c r="A118" s="35"/>
      <c r="B118" s="35"/>
      <c r="C118" s="35"/>
      <c r="D118" s="35"/>
      <c r="E118" s="35"/>
      <c r="F118" s="35"/>
      <c r="G118" s="35"/>
      <c r="H118" s="35"/>
      <c r="I118" s="35"/>
      <c r="J118" s="35"/>
      <c r="K118" s="35"/>
      <c r="L118" s="35"/>
      <c r="M118" s="35"/>
      <c r="N118" s="35"/>
      <c r="O118" s="35"/>
      <c r="P118" s="35"/>
    </row>
    <row r="119" spans="1:16" x14ac:dyDescent="0.2">
      <c r="A119" s="35"/>
      <c r="B119" s="35"/>
      <c r="C119" s="35"/>
      <c r="D119" s="35"/>
      <c r="E119" s="35"/>
      <c r="F119" s="35"/>
      <c r="G119" s="35"/>
      <c r="H119" s="35"/>
      <c r="I119" s="35"/>
      <c r="J119" s="35"/>
      <c r="K119" s="35"/>
      <c r="L119" s="35"/>
      <c r="M119" s="35"/>
      <c r="N119" s="35"/>
      <c r="O119" s="35"/>
      <c r="P119" s="35"/>
    </row>
    <row r="120" spans="1:16" x14ac:dyDescent="0.2">
      <c r="A120" s="35"/>
      <c r="B120" s="35"/>
      <c r="C120" s="35"/>
      <c r="D120" s="35"/>
      <c r="E120" s="35"/>
      <c r="F120" s="35"/>
      <c r="G120" s="35"/>
      <c r="H120" s="35"/>
      <c r="I120" s="35"/>
      <c r="J120" s="35"/>
      <c r="K120" s="35"/>
      <c r="L120" s="35"/>
      <c r="M120" s="35"/>
      <c r="N120" s="35"/>
      <c r="O120" s="35"/>
      <c r="P120" s="35"/>
    </row>
  </sheetData>
  <mergeCells count="34">
    <mergeCell ref="H49:I49"/>
    <mergeCell ref="H50:I50"/>
    <mergeCell ref="D44:E50"/>
    <mergeCell ref="H44:I44"/>
    <mergeCell ref="H45:I45"/>
    <mergeCell ref="H46:I46"/>
    <mergeCell ref="H47:I47"/>
    <mergeCell ref="H48:I48"/>
    <mergeCell ref="F46:G46"/>
    <mergeCell ref="F47:G47"/>
    <mergeCell ref="F48:G48"/>
    <mergeCell ref="F49:G49"/>
    <mergeCell ref="F50:G50"/>
    <mergeCell ref="H39:I39"/>
    <mergeCell ref="H40:I40"/>
    <mergeCell ref="H41:I41"/>
    <mergeCell ref="H42:I42"/>
    <mergeCell ref="H43:I43"/>
    <mergeCell ref="R1:T2"/>
    <mergeCell ref="A1:P1"/>
    <mergeCell ref="A56:P56"/>
    <mergeCell ref="A80:P80"/>
    <mergeCell ref="A94:P94"/>
    <mergeCell ref="D38:E38"/>
    <mergeCell ref="F38:G38"/>
    <mergeCell ref="H38:I38"/>
    <mergeCell ref="D39:E43"/>
    <mergeCell ref="F39:G39"/>
    <mergeCell ref="F40:G40"/>
    <mergeCell ref="F41:G41"/>
    <mergeCell ref="F42:G42"/>
    <mergeCell ref="F43:G43"/>
    <mergeCell ref="F44:G44"/>
    <mergeCell ref="F45:G45"/>
  </mergeCells>
  <hyperlinks>
    <hyperlink ref="R1:T2" location="'FICHA ESTANDAR ECOSISTEMA'!R210" display="VOLVER A FICH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zoomScale="50" zoomScaleNormal="50" workbookViewId="0">
      <selection sqref="A1:P1"/>
    </sheetView>
  </sheetViews>
  <sheetFormatPr baseColWidth="10" defaultColWidth="11.42578125" defaultRowHeight="12.75" x14ac:dyDescent="0.2"/>
  <cols>
    <col min="1" max="16384" width="11.42578125" style="29"/>
  </cols>
  <sheetData>
    <row r="1" spans="1:20" ht="41.25" customHeight="1" x14ac:dyDescent="0.2">
      <c r="A1" s="1029" t="s">
        <v>694</v>
      </c>
      <c r="B1" s="1029"/>
      <c r="C1" s="1029"/>
      <c r="D1" s="1029"/>
      <c r="E1" s="1029"/>
      <c r="F1" s="1029"/>
      <c r="G1" s="1029"/>
      <c r="H1" s="1029"/>
      <c r="I1" s="1029"/>
      <c r="J1" s="1029"/>
      <c r="K1" s="1029"/>
      <c r="L1" s="1029"/>
      <c r="M1" s="1029"/>
      <c r="N1" s="1029"/>
      <c r="O1" s="1029"/>
      <c r="P1" s="1029"/>
      <c r="R1" s="937" t="s">
        <v>443</v>
      </c>
      <c r="S1" s="938"/>
      <c r="T1" s="939"/>
    </row>
    <row r="2" spans="1:20" ht="23.25" x14ac:dyDescent="0.2">
      <c r="A2" s="31"/>
      <c r="B2" s="31"/>
      <c r="C2" s="31"/>
      <c r="D2" s="31"/>
      <c r="E2" s="31"/>
      <c r="F2" s="31"/>
      <c r="G2" s="31"/>
      <c r="H2" s="31"/>
      <c r="I2" s="31"/>
      <c r="J2" s="31"/>
      <c r="K2" s="31"/>
      <c r="L2" s="31"/>
      <c r="M2" s="31"/>
      <c r="R2" s="1078"/>
      <c r="S2" s="1079"/>
      <c r="T2" s="1080"/>
    </row>
    <row r="3" spans="1:20" ht="13.5" thickBot="1" x14ac:dyDescent="0.25">
      <c r="R3" s="940"/>
      <c r="S3" s="941"/>
      <c r="T3" s="942"/>
    </row>
    <row r="16" spans="1:20" s="32" customFormat="1" x14ac:dyDescent="0.2">
      <c r="A16" s="33"/>
      <c r="B16" s="33"/>
      <c r="C16" s="33"/>
      <c r="D16" s="33"/>
      <c r="E16" s="33"/>
      <c r="F16" s="33"/>
      <c r="G16" s="33"/>
      <c r="H16" s="33"/>
      <c r="I16" s="33"/>
      <c r="J16" s="33"/>
      <c r="K16" s="33"/>
      <c r="L16" s="33"/>
      <c r="M16" s="33"/>
      <c r="N16" s="33"/>
      <c r="O16" s="33"/>
      <c r="P16" s="33"/>
    </row>
    <row r="17" spans="1:16" s="32" customFormat="1" x14ac:dyDescent="0.2">
      <c r="A17" s="33"/>
      <c r="B17" s="33"/>
      <c r="C17" s="33"/>
      <c r="D17" s="33"/>
      <c r="E17" s="33"/>
      <c r="F17" s="33"/>
      <c r="G17" s="33"/>
      <c r="H17" s="33"/>
      <c r="I17" s="33"/>
      <c r="J17" s="33"/>
      <c r="K17" s="33"/>
      <c r="L17" s="33"/>
      <c r="M17" s="33"/>
      <c r="N17" s="33"/>
      <c r="O17" s="33"/>
      <c r="P17" s="33"/>
    </row>
    <row r="18" spans="1:16" s="32" customFormat="1" x14ac:dyDescent="0.2">
      <c r="A18" s="33"/>
      <c r="B18" s="33"/>
      <c r="C18" s="33"/>
      <c r="D18" s="33"/>
      <c r="E18" s="33"/>
      <c r="F18" s="33"/>
      <c r="G18" s="33"/>
      <c r="H18" s="33"/>
      <c r="I18" s="33"/>
      <c r="J18" s="33"/>
      <c r="K18" s="33"/>
      <c r="L18" s="33"/>
      <c r="M18" s="33"/>
      <c r="N18" s="33"/>
      <c r="O18" s="33"/>
      <c r="P18" s="33"/>
    </row>
    <row r="19" spans="1:16" s="32" customFormat="1" x14ac:dyDescent="0.2">
      <c r="A19" s="33"/>
      <c r="B19" s="33"/>
      <c r="C19" s="33"/>
      <c r="D19" s="33"/>
      <c r="E19" s="33"/>
      <c r="F19" s="33"/>
      <c r="G19" s="33"/>
      <c r="H19" s="33"/>
      <c r="I19" s="33"/>
      <c r="J19" s="33"/>
      <c r="K19" s="33"/>
      <c r="L19" s="33"/>
      <c r="M19" s="33"/>
      <c r="N19" s="33"/>
      <c r="O19" s="33"/>
      <c r="P19" s="33"/>
    </row>
    <row r="20" spans="1:16" s="32" customFormat="1" x14ac:dyDescent="0.2">
      <c r="A20" s="33"/>
      <c r="B20" s="33"/>
      <c r="C20" s="33"/>
      <c r="D20" s="33"/>
      <c r="E20" s="33"/>
      <c r="F20" s="33"/>
      <c r="G20" s="33"/>
      <c r="H20" s="33"/>
      <c r="I20" s="33"/>
      <c r="J20" s="33"/>
      <c r="K20" s="33"/>
      <c r="L20" s="33"/>
      <c r="M20" s="33"/>
      <c r="N20" s="33"/>
      <c r="O20" s="33"/>
      <c r="P20" s="33"/>
    </row>
    <row r="21" spans="1:16" s="32" customFormat="1" x14ac:dyDescent="0.2">
      <c r="A21" s="33"/>
      <c r="B21" s="33"/>
      <c r="C21" s="33"/>
      <c r="D21" s="33"/>
      <c r="E21" s="33"/>
      <c r="F21" s="33"/>
      <c r="G21" s="33"/>
      <c r="H21" s="33"/>
      <c r="I21" s="33"/>
      <c r="J21" s="33"/>
      <c r="K21" s="33"/>
      <c r="L21" s="33"/>
      <c r="M21" s="33"/>
      <c r="N21" s="33"/>
      <c r="O21" s="33"/>
      <c r="P21" s="33"/>
    </row>
    <row r="22" spans="1:16" s="32" customFormat="1" x14ac:dyDescent="0.2">
      <c r="A22" s="33"/>
      <c r="B22" s="33"/>
      <c r="C22" s="33"/>
      <c r="D22" s="33"/>
      <c r="E22" s="33"/>
      <c r="F22" s="33"/>
      <c r="G22" s="33"/>
      <c r="H22" s="33"/>
      <c r="I22" s="33"/>
      <c r="J22" s="33"/>
      <c r="K22" s="33"/>
      <c r="L22" s="33"/>
      <c r="M22" s="33"/>
      <c r="N22" s="33"/>
      <c r="O22" s="33"/>
      <c r="P22" s="33"/>
    </row>
    <row r="23" spans="1:16" s="32" customFormat="1" x14ac:dyDescent="0.2">
      <c r="A23" s="33"/>
      <c r="B23" s="33"/>
      <c r="C23" s="33"/>
      <c r="D23" s="33"/>
      <c r="E23" s="33"/>
      <c r="F23" s="33"/>
      <c r="G23" s="33"/>
      <c r="H23" s="33"/>
      <c r="I23" s="33"/>
      <c r="J23" s="33"/>
      <c r="K23" s="33"/>
      <c r="L23" s="33"/>
      <c r="M23" s="33"/>
      <c r="N23" s="33"/>
      <c r="O23" s="33"/>
      <c r="P23" s="33"/>
    </row>
    <row r="24" spans="1:16" s="32" customFormat="1" x14ac:dyDescent="0.2">
      <c r="A24" s="33"/>
      <c r="B24" s="33"/>
      <c r="C24" s="33"/>
      <c r="D24" s="33"/>
      <c r="E24" s="33"/>
      <c r="F24" s="33"/>
      <c r="G24" s="33"/>
      <c r="H24" s="33"/>
      <c r="I24" s="33"/>
      <c r="J24" s="33"/>
      <c r="K24" s="33"/>
      <c r="L24" s="33"/>
      <c r="M24" s="33"/>
      <c r="N24" s="33"/>
      <c r="O24" s="33"/>
      <c r="P24" s="33"/>
    </row>
    <row r="25" spans="1:16" s="32" customFormat="1" x14ac:dyDescent="0.2">
      <c r="A25" s="33"/>
      <c r="B25" s="33"/>
      <c r="C25" s="33"/>
      <c r="D25" s="33"/>
      <c r="E25" s="33"/>
      <c r="F25" s="33"/>
      <c r="G25" s="33"/>
      <c r="H25" s="33"/>
      <c r="I25" s="33"/>
      <c r="J25" s="33"/>
      <c r="K25" s="33"/>
      <c r="L25" s="33"/>
      <c r="M25" s="33"/>
      <c r="N25" s="33"/>
      <c r="O25" s="33"/>
      <c r="P25" s="33"/>
    </row>
    <row r="26" spans="1:16" s="32" customFormat="1" x14ac:dyDescent="0.2">
      <c r="A26" s="33"/>
      <c r="B26" s="33"/>
      <c r="C26" s="33"/>
      <c r="D26" s="33"/>
      <c r="E26" s="33"/>
      <c r="F26" s="33"/>
      <c r="G26" s="33"/>
      <c r="H26" s="33"/>
      <c r="I26" s="33"/>
      <c r="J26" s="33"/>
      <c r="K26" s="33"/>
      <c r="L26" s="33"/>
      <c r="M26" s="33"/>
      <c r="N26" s="33"/>
      <c r="O26" s="33"/>
      <c r="P26" s="33"/>
    </row>
    <row r="27" spans="1:16" s="32" customFormat="1" x14ac:dyDescent="0.2">
      <c r="A27" s="33"/>
      <c r="B27" s="33"/>
      <c r="C27" s="33"/>
      <c r="D27" s="33"/>
      <c r="E27" s="33"/>
      <c r="F27" s="33"/>
      <c r="G27" s="33"/>
      <c r="H27" s="33"/>
      <c r="I27" s="33"/>
      <c r="J27" s="33"/>
      <c r="K27" s="33"/>
      <c r="L27" s="33"/>
      <c r="M27" s="33"/>
      <c r="N27" s="33"/>
      <c r="O27" s="33"/>
      <c r="P27" s="33"/>
    </row>
    <row r="28" spans="1:16" s="32" customFormat="1" x14ac:dyDescent="0.2">
      <c r="A28" s="33"/>
      <c r="B28" s="33"/>
      <c r="C28" s="33"/>
      <c r="D28" s="33"/>
      <c r="E28" s="33"/>
      <c r="F28" s="33"/>
      <c r="G28" s="33"/>
      <c r="H28" s="33"/>
      <c r="I28" s="33"/>
      <c r="J28" s="33"/>
      <c r="K28" s="33"/>
      <c r="L28" s="33"/>
      <c r="M28" s="33"/>
      <c r="N28" s="33"/>
      <c r="O28" s="33"/>
      <c r="P28" s="33"/>
    </row>
    <row r="29" spans="1:16" s="32" customFormat="1" x14ac:dyDescent="0.2">
      <c r="A29" s="33"/>
      <c r="B29" s="33"/>
      <c r="C29" s="33"/>
      <c r="D29" s="33"/>
      <c r="E29" s="33"/>
      <c r="F29" s="33"/>
      <c r="G29" s="33"/>
      <c r="H29" s="33"/>
      <c r="I29" s="33"/>
      <c r="J29" s="33"/>
      <c r="K29" s="33"/>
      <c r="L29" s="33"/>
      <c r="M29" s="33"/>
      <c r="N29" s="33"/>
      <c r="O29" s="33"/>
      <c r="P29" s="33"/>
    </row>
    <row r="30" spans="1:16" s="32" customFormat="1" x14ac:dyDescent="0.2">
      <c r="A30" s="33"/>
      <c r="B30" s="33"/>
      <c r="C30" s="33"/>
      <c r="D30" s="33"/>
      <c r="E30" s="33"/>
      <c r="F30" s="33"/>
      <c r="G30" s="33"/>
      <c r="H30" s="33"/>
      <c r="I30" s="33"/>
      <c r="J30" s="33"/>
      <c r="K30" s="33"/>
      <c r="L30" s="33"/>
      <c r="M30" s="33"/>
      <c r="N30" s="33"/>
      <c r="O30" s="33"/>
      <c r="P30" s="33"/>
    </row>
    <row r="31" spans="1:16" s="32" customFormat="1" x14ac:dyDescent="0.2">
      <c r="A31" s="33"/>
      <c r="B31" s="33"/>
      <c r="C31" s="33"/>
      <c r="D31" s="33"/>
      <c r="E31" s="33"/>
      <c r="F31" s="33"/>
      <c r="G31" s="33"/>
      <c r="H31" s="33"/>
      <c r="I31" s="33"/>
      <c r="J31" s="33"/>
      <c r="K31" s="33"/>
      <c r="L31" s="33"/>
      <c r="M31" s="33"/>
      <c r="N31" s="33"/>
      <c r="O31" s="33"/>
      <c r="P31" s="33"/>
    </row>
    <row r="32" spans="1:16" s="32" customFormat="1" x14ac:dyDescent="0.2">
      <c r="A32" s="33"/>
      <c r="B32" s="33"/>
      <c r="C32" s="33"/>
      <c r="D32" s="33"/>
      <c r="E32" s="33"/>
      <c r="F32" s="33"/>
      <c r="G32" s="33"/>
      <c r="H32" s="33"/>
      <c r="I32" s="33"/>
      <c r="J32" s="33"/>
      <c r="K32" s="33"/>
      <c r="L32" s="33"/>
      <c r="M32" s="33"/>
      <c r="N32" s="33"/>
      <c r="O32" s="33"/>
      <c r="P32" s="33"/>
    </row>
    <row r="33" spans="1:16" s="32" customFormat="1" x14ac:dyDescent="0.2">
      <c r="A33" s="33"/>
      <c r="B33" s="33"/>
      <c r="C33" s="33"/>
      <c r="D33" s="33"/>
      <c r="E33" s="33"/>
      <c r="F33" s="33"/>
      <c r="G33" s="33"/>
      <c r="H33" s="33"/>
      <c r="I33" s="33"/>
      <c r="J33" s="33"/>
      <c r="K33" s="33"/>
      <c r="L33" s="33"/>
      <c r="M33" s="33"/>
      <c r="N33" s="33"/>
      <c r="O33" s="33"/>
      <c r="P33" s="33"/>
    </row>
    <row r="34" spans="1:16" s="32" customFormat="1" x14ac:dyDescent="0.2">
      <c r="A34" s="33"/>
      <c r="B34" s="33"/>
      <c r="C34" s="33"/>
      <c r="D34" s="33"/>
      <c r="E34" s="33"/>
      <c r="F34" s="33"/>
      <c r="G34" s="33"/>
      <c r="H34" s="33"/>
      <c r="I34" s="33"/>
      <c r="J34" s="33"/>
      <c r="K34" s="33"/>
      <c r="L34" s="33"/>
      <c r="M34" s="33"/>
      <c r="N34" s="33"/>
      <c r="O34" s="33"/>
      <c r="P34" s="33"/>
    </row>
    <row r="35" spans="1:16" s="32" customFormat="1" x14ac:dyDescent="0.2">
      <c r="A35" s="33"/>
      <c r="B35" s="33"/>
      <c r="C35" s="33"/>
      <c r="D35" s="33"/>
      <c r="E35" s="33"/>
      <c r="F35" s="33"/>
      <c r="G35" s="33"/>
      <c r="H35" s="33"/>
      <c r="I35" s="33"/>
      <c r="J35" s="33"/>
      <c r="K35" s="33"/>
      <c r="L35" s="33"/>
      <c r="M35" s="33"/>
      <c r="N35" s="33"/>
      <c r="O35" s="33"/>
      <c r="P35" s="33"/>
    </row>
    <row r="36" spans="1:16" s="32" customFormat="1" x14ac:dyDescent="0.2">
      <c r="A36" s="33"/>
      <c r="B36" s="33"/>
      <c r="C36" s="33"/>
      <c r="D36" s="33"/>
      <c r="E36" s="33"/>
      <c r="F36" s="33"/>
      <c r="G36" s="33"/>
      <c r="H36" s="33"/>
      <c r="I36" s="33"/>
      <c r="J36" s="33"/>
      <c r="K36" s="33"/>
      <c r="L36" s="33"/>
      <c r="M36" s="33"/>
      <c r="N36" s="33"/>
      <c r="O36" s="33"/>
      <c r="P36" s="33"/>
    </row>
    <row r="37" spans="1:16" s="32" customFormat="1" x14ac:dyDescent="0.2">
      <c r="A37" s="33"/>
      <c r="B37" s="33"/>
      <c r="C37" s="33"/>
      <c r="D37" s="33"/>
      <c r="E37" s="33"/>
      <c r="F37" s="33"/>
      <c r="G37" s="33"/>
      <c r="H37" s="33"/>
      <c r="I37" s="33"/>
      <c r="J37" s="33"/>
      <c r="K37" s="33"/>
      <c r="L37" s="33"/>
      <c r="M37" s="33"/>
      <c r="N37" s="33"/>
      <c r="O37" s="33"/>
      <c r="P37" s="33"/>
    </row>
    <row r="38" spans="1:16" s="32" customFormat="1" x14ac:dyDescent="0.2">
      <c r="A38" s="33"/>
      <c r="B38" s="33"/>
      <c r="C38" s="33"/>
      <c r="D38" s="33"/>
      <c r="E38" s="33"/>
      <c r="F38" s="33"/>
      <c r="G38" s="33"/>
      <c r="H38" s="33"/>
      <c r="I38" s="33"/>
      <c r="J38" s="33"/>
      <c r="K38" s="33"/>
      <c r="L38" s="33"/>
      <c r="M38" s="33"/>
      <c r="N38" s="33"/>
      <c r="O38" s="33"/>
      <c r="P38" s="33"/>
    </row>
    <row r="39" spans="1:16" s="32" customFormat="1" ht="23.25" x14ac:dyDescent="0.2">
      <c r="A39" s="1073" t="s">
        <v>800</v>
      </c>
      <c r="B39" s="1073"/>
      <c r="C39" s="1073"/>
      <c r="D39" s="1073"/>
      <c r="E39" s="1073"/>
      <c r="F39" s="1073"/>
      <c r="G39" s="1073"/>
      <c r="H39" s="1073"/>
      <c r="I39" s="1073"/>
      <c r="J39" s="1073"/>
      <c r="K39" s="1073"/>
      <c r="L39" s="1073"/>
      <c r="M39" s="1073"/>
      <c r="N39" s="1073"/>
      <c r="O39" s="1073"/>
      <c r="P39" s="1073"/>
    </row>
    <row r="40" spans="1:16" s="32" customFormat="1" x14ac:dyDescent="0.2">
      <c r="A40" s="33"/>
      <c r="B40" s="33"/>
      <c r="C40" s="33"/>
      <c r="D40" s="33"/>
      <c r="E40" s="33"/>
      <c r="F40" s="33"/>
      <c r="G40" s="33"/>
      <c r="H40" s="33"/>
      <c r="I40" s="33"/>
      <c r="J40" s="33"/>
      <c r="K40" s="33"/>
      <c r="L40" s="33"/>
      <c r="M40" s="33"/>
      <c r="N40" s="33"/>
      <c r="O40" s="33"/>
      <c r="P40" s="33"/>
    </row>
    <row r="41" spans="1:16" s="32" customFormat="1" x14ac:dyDescent="0.2">
      <c r="A41" s="33"/>
      <c r="B41" s="33"/>
      <c r="C41" s="33"/>
      <c r="D41" s="33"/>
      <c r="E41" s="33"/>
      <c r="F41" s="33"/>
      <c r="G41" s="33"/>
      <c r="H41" s="33"/>
      <c r="I41" s="33"/>
      <c r="J41" s="33"/>
      <c r="K41" s="33"/>
      <c r="L41" s="33"/>
      <c r="M41" s="33"/>
      <c r="N41" s="33"/>
      <c r="O41" s="33"/>
      <c r="P41" s="33"/>
    </row>
    <row r="42" spans="1:16" s="32" customFormat="1" x14ac:dyDescent="0.2">
      <c r="A42" s="33"/>
      <c r="B42" s="33"/>
      <c r="C42" s="33"/>
      <c r="D42" s="33"/>
      <c r="E42" s="33"/>
      <c r="F42" s="33"/>
      <c r="G42" s="33"/>
      <c r="H42" s="33"/>
      <c r="I42" s="33"/>
      <c r="J42" s="33"/>
      <c r="K42" s="33"/>
      <c r="L42" s="33"/>
      <c r="M42" s="33"/>
      <c r="N42" s="33"/>
      <c r="O42" s="33"/>
      <c r="P42" s="33"/>
    </row>
    <row r="43" spans="1:16" s="32" customFormat="1" x14ac:dyDescent="0.2">
      <c r="A43" s="33"/>
      <c r="B43" s="33"/>
      <c r="C43" s="33"/>
      <c r="D43" s="33"/>
      <c r="E43" s="33"/>
      <c r="F43" s="33"/>
      <c r="G43" s="33"/>
      <c r="H43" s="33"/>
      <c r="I43" s="33"/>
      <c r="J43" s="33"/>
      <c r="K43" s="33"/>
      <c r="L43" s="33"/>
      <c r="M43" s="33"/>
      <c r="N43" s="33"/>
      <c r="O43" s="33"/>
      <c r="P43" s="33"/>
    </row>
    <row r="44" spans="1:16" s="32" customFormat="1" x14ac:dyDescent="0.2">
      <c r="A44" s="33"/>
      <c r="B44" s="33"/>
      <c r="C44" s="33"/>
      <c r="D44" s="33"/>
      <c r="E44" s="33"/>
      <c r="F44" s="33"/>
      <c r="G44" s="33"/>
      <c r="H44" s="33"/>
      <c r="I44" s="33"/>
      <c r="J44" s="33"/>
      <c r="K44" s="33"/>
      <c r="L44" s="33"/>
      <c r="M44" s="33"/>
      <c r="N44" s="33"/>
      <c r="O44" s="33"/>
      <c r="P44" s="33"/>
    </row>
    <row r="45" spans="1:16" s="32" customFormat="1" x14ac:dyDescent="0.2">
      <c r="A45" s="33"/>
      <c r="B45" s="33"/>
      <c r="C45" s="33"/>
      <c r="D45" s="33"/>
      <c r="E45" s="33"/>
      <c r="F45" s="33"/>
      <c r="G45" s="33"/>
      <c r="H45" s="33"/>
      <c r="I45" s="33"/>
      <c r="J45" s="33"/>
      <c r="K45" s="33"/>
      <c r="L45" s="33"/>
      <c r="M45" s="33"/>
      <c r="N45" s="33"/>
      <c r="O45" s="33"/>
      <c r="P45" s="33"/>
    </row>
    <row r="46" spans="1:16" s="32" customFormat="1" x14ac:dyDescent="0.2">
      <c r="A46" s="33"/>
      <c r="B46" s="33"/>
      <c r="C46" s="33"/>
      <c r="D46" s="33"/>
      <c r="E46" s="33"/>
      <c r="F46" s="33"/>
      <c r="G46" s="33"/>
      <c r="H46" s="33"/>
      <c r="I46" s="33"/>
      <c r="J46" s="33"/>
      <c r="K46" s="33"/>
      <c r="L46" s="33"/>
      <c r="M46" s="33"/>
      <c r="N46" s="33"/>
      <c r="O46" s="33"/>
      <c r="P46" s="33"/>
    </row>
    <row r="47" spans="1:16" s="32" customFormat="1" x14ac:dyDescent="0.2">
      <c r="A47" s="33"/>
      <c r="B47" s="33"/>
      <c r="C47" s="33"/>
      <c r="D47" s="33"/>
      <c r="E47" s="33"/>
      <c r="F47" s="33"/>
      <c r="G47" s="33"/>
      <c r="H47" s="33"/>
      <c r="I47" s="33"/>
      <c r="J47" s="33"/>
      <c r="K47" s="33"/>
      <c r="L47" s="33"/>
      <c r="M47" s="33"/>
      <c r="N47" s="33"/>
      <c r="O47" s="33"/>
      <c r="P47" s="33"/>
    </row>
    <row r="48" spans="1:16" s="32" customFormat="1" x14ac:dyDescent="0.2">
      <c r="A48" s="33"/>
      <c r="B48" s="33"/>
      <c r="C48" s="33"/>
      <c r="D48" s="33"/>
      <c r="E48" s="33"/>
      <c r="F48" s="33"/>
      <c r="G48" s="33"/>
      <c r="H48" s="33"/>
      <c r="I48" s="33"/>
      <c r="J48" s="33"/>
      <c r="K48" s="33"/>
      <c r="L48" s="33"/>
      <c r="M48" s="33"/>
      <c r="N48" s="33"/>
      <c r="O48" s="33"/>
      <c r="P48" s="33"/>
    </row>
    <row r="49" spans="1:16" s="32" customFormat="1" x14ac:dyDescent="0.2">
      <c r="A49" s="33"/>
      <c r="B49" s="33"/>
      <c r="C49" s="33"/>
      <c r="D49" s="33"/>
      <c r="E49" s="33"/>
      <c r="F49" s="33"/>
      <c r="G49" s="33"/>
      <c r="H49" s="33"/>
      <c r="I49" s="33"/>
      <c r="J49" s="33"/>
      <c r="K49" s="33"/>
      <c r="L49" s="33"/>
      <c r="M49" s="33"/>
      <c r="N49" s="33"/>
      <c r="O49" s="33"/>
      <c r="P49" s="33"/>
    </row>
    <row r="50" spans="1:16" s="32" customFormat="1" x14ac:dyDescent="0.2">
      <c r="A50" s="33"/>
      <c r="B50" s="33"/>
      <c r="C50" s="33"/>
      <c r="D50" s="33"/>
      <c r="E50" s="33"/>
      <c r="F50" s="33"/>
      <c r="G50" s="33"/>
      <c r="H50" s="33"/>
      <c r="I50" s="33"/>
      <c r="J50" s="33"/>
      <c r="K50" s="33"/>
      <c r="L50" s="33"/>
      <c r="M50" s="33"/>
      <c r="N50" s="33"/>
      <c r="O50" s="33"/>
      <c r="P50" s="33"/>
    </row>
    <row r="51" spans="1:16" s="32" customFormat="1" x14ac:dyDescent="0.2">
      <c r="A51" s="33"/>
      <c r="B51" s="33"/>
      <c r="C51" s="33"/>
      <c r="D51" s="33"/>
      <c r="E51" s="33"/>
      <c r="F51" s="33"/>
      <c r="G51" s="33"/>
      <c r="H51" s="33"/>
      <c r="I51" s="33"/>
      <c r="J51" s="33"/>
      <c r="K51" s="33"/>
      <c r="L51" s="33"/>
      <c r="M51" s="33"/>
      <c r="N51" s="33"/>
      <c r="O51" s="33"/>
      <c r="P51" s="33"/>
    </row>
    <row r="52" spans="1:16" s="32" customFormat="1" x14ac:dyDescent="0.2">
      <c r="A52" s="33"/>
      <c r="B52" s="33"/>
      <c r="C52" s="33"/>
      <c r="D52" s="33"/>
      <c r="E52" s="33"/>
      <c r="F52" s="33"/>
      <c r="G52" s="33"/>
      <c r="H52" s="33"/>
      <c r="I52" s="33"/>
      <c r="J52" s="33"/>
      <c r="K52" s="33"/>
      <c r="L52" s="33"/>
      <c r="M52" s="33"/>
      <c r="N52" s="33"/>
      <c r="O52" s="33"/>
      <c r="P52" s="33"/>
    </row>
    <row r="53" spans="1:16" s="32" customFormat="1" x14ac:dyDescent="0.2">
      <c r="A53" s="33"/>
      <c r="B53" s="33"/>
      <c r="C53" s="33"/>
      <c r="D53" s="33"/>
      <c r="E53" s="33"/>
      <c r="F53" s="33"/>
      <c r="G53" s="33"/>
      <c r="H53" s="33"/>
      <c r="I53" s="33"/>
      <c r="J53" s="33"/>
      <c r="K53" s="33"/>
      <c r="L53" s="33"/>
      <c r="M53" s="33"/>
      <c r="N53" s="33"/>
      <c r="O53" s="33"/>
      <c r="P53" s="33"/>
    </row>
    <row r="54" spans="1:16" s="32" customFormat="1" x14ac:dyDescent="0.2">
      <c r="A54" s="33"/>
      <c r="B54" s="33"/>
      <c r="C54" s="33"/>
      <c r="D54" s="33"/>
      <c r="E54" s="33"/>
      <c r="F54" s="33"/>
      <c r="G54" s="33"/>
      <c r="H54" s="33"/>
      <c r="I54" s="33"/>
      <c r="J54" s="33"/>
      <c r="K54" s="33"/>
      <c r="L54" s="33"/>
      <c r="M54" s="33"/>
      <c r="N54" s="33"/>
      <c r="O54" s="33"/>
      <c r="P54" s="33"/>
    </row>
  </sheetData>
  <mergeCells count="3">
    <mergeCell ref="A1:P1"/>
    <mergeCell ref="R1:T3"/>
    <mergeCell ref="A39:P39"/>
  </mergeCells>
  <hyperlinks>
    <hyperlink ref="R1:T3" location="'FICHA ESTANDAR ECOSISTEMA'!R211" display="REGRESAR A FICHA"/>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
  <sheetViews>
    <sheetView topLeftCell="A4" zoomScale="55" zoomScaleNormal="55" zoomScaleSheetLayoutView="70" workbookViewId="0">
      <selection activeCell="A2" sqref="A2"/>
    </sheetView>
  </sheetViews>
  <sheetFormatPr baseColWidth="10" defaultColWidth="11.42578125" defaultRowHeight="12.75" x14ac:dyDescent="0.2"/>
  <cols>
    <col min="1" max="16384" width="11.42578125" style="29"/>
  </cols>
  <sheetData>
    <row r="1" spans="1:20" ht="45.75" customHeight="1" x14ac:dyDescent="0.2">
      <c r="A1" s="1029" t="s">
        <v>636</v>
      </c>
      <c r="B1" s="1029"/>
      <c r="C1" s="1029"/>
      <c r="D1" s="1029"/>
      <c r="E1" s="1029"/>
      <c r="F1" s="1029"/>
      <c r="G1" s="1029"/>
      <c r="H1" s="1029"/>
      <c r="I1" s="1029"/>
      <c r="J1" s="1029"/>
      <c r="K1" s="1029"/>
      <c r="L1" s="1029"/>
      <c r="M1" s="1029"/>
      <c r="N1" s="1029"/>
      <c r="O1" s="1029"/>
      <c r="P1" s="1029"/>
      <c r="R1" s="937" t="s">
        <v>443</v>
      </c>
      <c r="S1" s="938"/>
      <c r="T1" s="939"/>
    </row>
    <row r="2" spans="1:20" ht="24" thickBot="1" x14ac:dyDescent="0.25">
      <c r="A2" s="31"/>
      <c r="B2" s="31"/>
      <c r="C2" s="31"/>
      <c r="D2" s="31"/>
      <c r="E2" s="31"/>
      <c r="F2" s="31"/>
      <c r="G2" s="31"/>
      <c r="H2" s="31"/>
      <c r="I2" s="31"/>
      <c r="J2" s="31"/>
      <c r="K2" s="31"/>
      <c r="L2" s="31"/>
      <c r="M2" s="31"/>
      <c r="R2" s="940"/>
      <c r="S2" s="941"/>
      <c r="T2" s="942"/>
    </row>
    <row r="4" spans="1:20" s="32" customFormat="1" ht="14.25" customHeight="1" x14ac:dyDescent="0.2">
      <c r="A4" s="33"/>
      <c r="B4" s="33"/>
      <c r="C4" s="33"/>
      <c r="D4" s="33"/>
      <c r="E4" s="33"/>
      <c r="F4" s="33"/>
      <c r="G4" s="33"/>
      <c r="H4" s="33"/>
      <c r="I4" s="33"/>
      <c r="J4" s="33"/>
      <c r="K4" s="33"/>
      <c r="L4" s="33"/>
      <c r="M4" s="33"/>
      <c r="N4" s="33"/>
      <c r="O4" s="33"/>
      <c r="P4" s="33"/>
    </row>
    <row r="5" spans="1:20" s="32" customFormat="1" x14ac:dyDescent="0.2">
      <c r="A5" s="33"/>
      <c r="B5" s="33"/>
      <c r="C5" s="33"/>
      <c r="D5" s="33"/>
      <c r="E5" s="33"/>
      <c r="F5" s="33"/>
      <c r="G5" s="33"/>
      <c r="H5" s="33"/>
      <c r="I5" s="33"/>
      <c r="J5" s="33"/>
      <c r="K5" s="33"/>
      <c r="L5" s="33"/>
      <c r="M5" s="33"/>
      <c r="N5" s="33"/>
      <c r="O5" s="33"/>
      <c r="P5" s="33"/>
    </row>
    <row r="6" spans="1:20" s="32" customFormat="1" x14ac:dyDescent="0.2">
      <c r="A6" s="33"/>
      <c r="B6" s="33"/>
      <c r="C6" s="33"/>
      <c r="D6" s="33"/>
      <c r="E6" s="33"/>
      <c r="F6" s="33"/>
      <c r="G6" s="33"/>
      <c r="H6" s="33"/>
      <c r="I6" s="33"/>
      <c r="J6" s="33"/>
      <c r="K6" s="33"/>
      <c r="L6" s="33"/>
      <c r="M6" s="33"/>
      <c r="N6" s="33"/>
      <c r="O6" s="33"/>
      <c r="P6" s="33"/>
    </row>
    <row r="7" spans="1:20" s="32" customFormat="1" x14ac:dyDescent="0.2">
      <c r="A7" s="33"/>
      <c r="B7" s="33"/>
      <c r="C7" s="33"/>
      <c r="D7" s="33"/>
      <c r="E7" s="33"/>
      <c r="F7" s="33"/>
      <c r="G7" s="33"/>
      <c r="H7" s="33"/>
      <c r="I7" s="33"/>
      <c r="J7" s="33"/>
      <c r="K7" s="33"/>
      <c r="L7" s="33"/>
      <c r="M7" s="33"/>
      <c r="N7" s="33"/>
      <c r="O7" s="33"/>
      <c r="P7" s="33"/>
    </row>
    <row r="8" spans="1:20" s="32" customFormat="1" x14ac:dyDescent="0.2">
      <c r="A8" s="33"/>
      <c r="B8" s="33"/>
      <c r="C8" s="33"/>
      <c r="D8" s="33"/>
      <c r="E8" s="33"/>
      <c r="F8" s="33"/>
      <c r="G8" s="33"/>
      <c r="H8" s="33"/>
      <c r="I8" s="33"/>
      <c r="J8" s="33"/>
      <c r="K8" s="33"/>
      <c r="L8" s="33"/>
      <c r="M8" s="33"/>
      <c r="N8" s="33"/>
      <c r="O8" s="33"/>
      <c r="P8" s="33"/>
    </row>
    <row r="9" spans="1:20" s="32" customFormat="1" x14ac:dyDescent="0.2">
      <c r="A9" s="33"/>
      <c r="B9" s="33"/>
      <c r="C9" s="33"/>
      <c r="D9" s="33"/>
      <c r="E9" s="33"/>
      <c r="F9" s="33"/>
      <c r="G9" s="33"/>
      <c r="H9" s="33"/>
      <c r="I9" s="33"/>
      <c r="J9" s="33"/>
      <c r="K9" s="33"/>
      <c r="L9" s="33"/>
      <c r="M9" s="33"/>
      <c r="N9" s="33"/>
      <c r="O9" s="33"/>
      <c r="P9" s="33"/>
    </row>
    <row r="10" spans="1:20" s="32" customFormat="1" x14ac:dyDescent="0.2">
      <c r="A10" s="33"/>
      <c r="B10" s="33"/>
      <c r="C10" s="33"/>
      <c r="D10" s="33"/>
      <c r="E10" s="33"/>
      <c r="F10" s="33"/>
      <c r="G10" s="33"/>
      <c r="H10" s="33"/>
      <c r="I10" s="33"/>
      <c r="J10" s="33"/>
      <c r="K10" s="33"/>
      <c r="L10" s="33"/>
      <c r="M10" s="33"/>
      <c r="N10" s="33"/>
      <c r="O10" s="33"/>
      <c r="P10" s="33"/>
    </row>
    <row r="11" spans="1:20" s="32" customFormat="1" x14ac:dyDescent="0.2">
      <c r="A11" s="33"/>
      <c r="B11" s="33"/>
      <c r="C11" s="33"/>
      <c r="D11" s="33"/>
      <c r="E11" s="33"/>
      <c r="F11" s="33"/>
      <c r="G11" s="33"/>
      <c r="H11" s="33"/>
      <c r="I11" s="33"/>
      <c r="J11" s="33"/>
      <c r="K11" s="33"/>
      <c r="L11" s="33"/>
      <c r="M11" s="33"/>
      <c r="N11" s="33"/>
      <c r="O11" s="33"/>
      <c r="P11" s="33"/>
    </row>
    <row r="12" spans="1:20" s="32" customFormat="1" x14ac:dyDescent="0.2">
      <c r="A12" s="33"/>
      <c r="B12" s="33"/>
      <c r="C12" s="33"/>
      <c r="D12" s="33"/>
      <c r="E12" s="33"/>
      <c r="F12" s="33"/>
      <c r="G12" s="33"/>
      <c r="H12" s="33"/>
      <c r="I12" s="33"/>
      <c r="J12" s="33"/>
      <c r="K12" s="33"/>
      <c r="L12" s="33"/>
      <c r="M12" s="33"/>
      <c r="N12" s="33"/>
      <c r="O12" s="33"/>
      <c r="P12" s="33"/>
    </row>
    <row r="13" spans="1:20" s="32" customFormat="1" x14ac:dyDescent="0.2">
      <c r="A13" s="33"/>
      <c r="B13" s="33"/>
      <c r="C13" s="33"/>
      <c r="D13" s="33"/>
      <c r="E13" s="33"/>
      <c r="F13" s="33"/>
      <c r="G13" s="33"/>
      <c r="H13" s="33"/>
      <c r="I13" s="33"/>
      <c r="J13" s="33"/>
      <c r="K13" s="33"/>
      <c r="L13" s="33"/>
      <c r="M13" s="33"/>
      <c r="N13" s="33"/>
      <c r="O13" s="33"/>
      <c r="P13" s="33"/>
    </row>
    <row r="14" spans="1:20" s="32" customFormat="1" x14ac:dyDescent="0.2">
      <c r="A14" s="33"/>
      <c r="B14" s="33"/>
      <c r="C14" s="33"/>
      <c r="D14" s="33"/>
      <c r="E14" s="33"/>
      <c r="F14" s="33"/>
      <c r="G14" s="33"/>
      <c r="H14" s="33"/>
      <c r="I14" s="33"/>
      <c r="J14" s="33"/>
      <c r="K14" s="33"/>
      <c r="L14" s="33"/>
      <c r="M14" s="33"/>
      <c r="N14" s="33"/>
      <c r="O14" s="33"/>
      <c r="P14" s="33"/>
    </row>
    <row r="15" spans="1:20" s="32" customFormat="1" x14ac:dyDescent="0.2">
      <c r="A15" s="33"/>
      <c r="B15" s="33"/>
      <c r="C15" s="33"/>
      <c r="D15" s="33"/>
      <c r="E15" s="33"/>
      <c r="F15" s="33"/>
      <c r="G15" s="33"/>
      <c r="H15" s="33"/>
      <c r="I15" s="33"/>
      <c r="J15" s="33"/>
      <c r="K15" s="33"/>
      <c r="L15" s="33"/>
      <c r="M15" s="33"/>
      <c r="N15" s="33"/>
      <c r="O15" s="33"/>
      <c r="P15" s="33"/>
    </row>
    <row r="16" spans="1:20" s="32" customFormat="1" x14ac:dyDescent="0.2">
      <c r="A16" s="33"/>
      <c r="B16" s="33"/>
      <c r="C16" s="33"/>
      <c r="D16" s="33"/>
      <c r="E16" s="33"/>
      <c r="F16" s="33"/>
      <c r="G16" s="33"/>
      <c r="H16" s="33"/>
      <c r="I16" s="33"/>
      <c r="J16" s="33"/>
      <c r="K16" s="33"/>
      <c r="L16" s="33"/>
      <c r="M16" s="33"/>
      <c r="N16" s="33"/>
      <c r="O16" s="33"/>
      <c r="P16" s="33"/>
    </row>
    <row r="17" spans="1:16" s="32" customFormat="1" x14ac:dyDescent="0.2">
      <c r="A17" s="33"/>
      <c r="B17" s="33"/>
      <c r="C17" s="33"/>
      <c r="D17" s="33"/>
      <c r="E17" s="33"/>
      <c r="F17" s="33"/>
      <c r="G17" s="33"/>
      <c r="H17" s="33"/>
      <c r="I17" s="33"/>
      <c r="J17" s="33"/>
      <c r="K17" s="33"/>
      <c r="L17" s="33"/>
      <c r="M17" s="33"/>
      <c r="N17" s="33"/>
      <c r="O17" s="33"/>
      <c r="P17" s="33"/>
    </row>
    <row r="18" spans="1:16" s="32" customFormat="1" x14ac:dyDescent="0.2">
      <c r="A18" s="33"/>
      <c r="B18" s="33"/>
      <c r="C18" s="33"/>
      <c r="D18" s="33"/>
      <c r="E18" s="33"/>
      <c r="F18" s="33"/>
      <c r="G18" s="33"/>
      <c r="H18" s="33"/>
      <c r="I18" s="33"/>
      <c r="J18" s="33"/>
      <c r="K18" s="33"/>
      <c r="L18" s="33"/>
      <c r="M18" s="33"/>
      <c r="N18" s="33"/>
      <c r="O18" s="33"/>
      <c r="P18" s="33"/>
    </row>
    <row r="19" spans="1:16" s="32" customFormat="1" x14ac:dyDescent="0.2">
      <c r="A19" s="33"/>
      <c r="B19" s="33"/>
      <c r="C19" s="33"/>
      <c r="D19" s="33"/>
      <c r="E19" s="33"/>
      <c r="F19" s="33"/>
      <c r="G19" s="33"/>
      <c r="H19" s="33"/>
      <c r="I19" s="33"/>
      <c r="J19" s="33"/>
      <c r="K19" s="33"/>
      <c r="L19" s="33"/>
      <c r="M19" s="33"/>
      <c r="N19" s="33"/>
      <c r="O19" s="33"/>
      <c r="P19" s="33"/>
    </row>
    <row r="20" spans="1:16" s="32" customFormat="1" x14ac:dyDescent="0.2">
      <c r="A20" s="33"/>
      <c r="B20" s="33"/>
      <c r="C20" s="33"/>
      <c r="D20" s="33"/>
      <c r="E20" s="33"/>
      <c r="F20" s="33"/>
      <c r="G20" s="33"/>
      <c r="H20" s="33"/>
      <c r="I20" s="33"/>
      <c r="J20" s="33"/>
      <c r="K20" s="33"/>
      <c r="L20" s="33"/>
      <c r="M20" s="33"/>
      <c r="N20" s="33"/>
      <c r="O20" s="33"/>
      <c r="P20" s="33"/>
    </row>
    <row r="21" spans="1:16" s="32" customFormat="1" x14ac:dyDescent="0.2">
      <c r="A21" s="33"/>
      <c r="B21" s="33"/>
      <c r="C21" s="33"/>
      <c r="D21" s="33"/>
      <c r="E21" s="33"/>
      <c r="F21" s="33"/>
      <c r="G21" s="33"/>
      <c r="H21" s="33"/>
      <c r="I21" s="33"/>
      <c r="J21" s="33"/>
      <c r="K21" s="33"/>
      <c r="L21" s="33"/>
      <c r="M21" s="33"/>
      <c r="N21" s="33"/>
      <c r="O21" s="33"/>
      <c r="P21" s="33"/>
    </row>
    <row r="22" spans="1:16" s="32" customFormat="1" x14ac:dyDescent="0.2">
      <c r="A22" s="33"/>
      <c r="B22" s="33"/>
      <c r="C22" s="33"/>
      <c r="D22" s="33"/>
      <c r="E22" s="33"/>
      <c r="F22" s="33"/>
      <c r="G22" s="33"/>
      <c r="H22" s="33"/>
      <c r="I22" s="33"/>
      <c r="J22" s="33"/>
      <c r="K22" s="33"/>
      <c r="L22" s="33"/>
      <c r="M22" s="33"/>
      <c r="N22" s="33"/>
      <c r="O22" s="33"/>
      <c r="P22" s="33"/>
    </row>
    <row r="23" spans="1:16" s="32" customFormat="1" x14ac:dyDescent="0.2">
      <c r="A23" s="33"/>
      <c r="B23" s="33"/>
      <c r="C23" s="33"/>
      <c r="D23" s="33"/>
      <c r="E23" s="33"/>
      <c r="F23" s="33"/>
      <c r="G23" s="33"/>
      <c r="H23" s="33"/>
      <c r="I23" s="33"/>
      <c r="J23" s="33"/>
      <c r="K23" s="33"/>
      <c r="L23" s="33"/>
      <c r="M23" s="33"/>
      <c r="N23" s="33"/>
      <c r="O23" s="33"/>
      <c r="P23" s="33"/>
    </row>
    <row r="24" spans="1:16" s="32" customFormat="1" x14ac:dyDescent="0.2">
      <c r="A24" s="33"/>
      <c r="B24" s="33"/>
      <c r="C24" s="33"/>
      <c r="D24" s="33"/>
      <c r="E24" s="33"/>
      <c r="F24" s="33"/>
      <c r="G24" s="33"/>
      <c r="H24" s="33"/>
      <c r="I24" s="33"/>
      <c r="J24" s="33"/>
      <c r="K24" s="33"/>
      <c r="L24" s="33"/>
      <c r="M24" s="33"/>
      <c r="N24" s="33"/>
      <c r="O24" s="33"/>
      <c r="P24" s="33"/>
    </row>
    <row r="25" spans="1:16" s="32" customFormat="1" x14ac:dyDescent="0.2">
      <c r="A25" s="33"/>
      <c r="B25" s="33"/>
      <c r="C25" s="33"/>
      <c r="D25" s="33"/>
      <c r="E25" s="33"/>
      <c r="F25" s="33"/>
      <c r="G25" s="33"/>
      <c r="H25" s="33"/>
      <c r="I25" s="33"/>
      <c r="J25" s="33"/>
      <c r="K25" s="33"/>
      <c r="L25" s="33"/>
      <c r="M25" s="33"/>
      <c r="N25" s="33"/>
      <c r="O25" s="33"/>
      <c r="P25" s="33"/>
    </row>
    <row r="26" spans="1:16" s="32" customFormat="1" x14ac:dyDescent="0.2">
      <c r="A26" s="33"/>
      <c r="B26" s="33"/>
      <c r="C26" s="33"/>
      <c r="D26" s="33"/>
      <c r="E26" s="33"/>
      <c r="F26" s="33"/>
      <c r="G26" s="33"/>
      <c r="H26" s="33"/>
      <c r="I26" s="33"/>
      <c r="J26" s="33"/>
      <c r="K26" s="33"/>
      <c r="L26" s="33"/>
      <c r="M26" s="33"/>
      <c r="N26" s="33"/>
      <c r="O26" s="33"/>
      <c r="P26" s="33"/>
    </row>
    <row r="27" spans="1:16" s="32" customFormat="1" x14ac:dyDescent="0.2">
      <c r="A27" s="33"/>
      <c r="B27" s="33"/>
      <c r="C27" s="33"/>
      <c r="D27" s="33"/>
      <c r="E27" s="33"/>
      <c r="F27" s="33"/>
      <c r="G27" s="33"/>
      <c r="H27" s="33"/>
      <c r="I27" s="33"/>
      <c r="J27" s="33"/>
      <c r="K27" s="33"/>
      <c r="L27" s="33"/>
      <c r="M27" s="33"/>
      <c r="N27" s="33"/>
      <c r="O27" s="33"/>
      <c r="P27" s="33"/>
    </row>
    <row r="28" spans="1:16" s="32" customFormat="1" x14ac:dyDescent="0.2">
      <c r="A28" s="33"/>
      <c r="B28" s="33"/>
      <c r="C28" s="33"/>
      <c r="D28" s="33"/>
      <c r="E28" s="33"/>
      <c r="F28" s="33"/>
      <c r="G28" s="33"/>
      <c r="H28" s="33"/>
      <c r="I28" s="33"/>
      <c r="J28" s="33"/>
      <c r="K28" s="33"/>
      <c r="L28" s="33"/>
      <c r="M28" s="33"/>
      <c r="N28" s="33"/>
      <c r="O28" s="33"/>
      <c r="P28" s="33"/>
    </row>
    <row r="29" spans="1:16" s="32" customFormat="1" x14ac:dyDescent="0.2">
      <c r="A29" s="33"/>
      <c r="B29" s="33"/>
      <c r="C29" s="33"/>
      <c r="D29" s="33"/>
      <c r="E29" s="33"/>
      <c r="F29" s="33"/>
      <c r="G29" s="33"/>
      <c r="H29" s="33"/>
      <c r="I29" s="33"/>
      <c r="J29" s="33"/>
      <c r="K29" s="33"/>
      <c r="L29" s="33"/>
      <c r="M29" s="33"/>
      <c r="N29" s="33"/>
      <c r="O29" s="33"/>
      <c r="P29" s="33"/>
    </row>
    <row r="30" spans="1:16" s="32" customFormat="1" x14ac:dyDescent="0.2">
      <c r="A30" s="33"/>
      <c r="B30" s="33"/>
      <c r="C30" s="33"/>
      <c r="D30" s="33"/>
      <c r="E30" s="33"/>
      <c r="F30" s="33"/>
      <c r="G30" s="33"/>
      <c r="H30" s="33"/>
      <c r="I30" s="33"/>
      <c r="J30" s="33"/>
      <c r="K30" s="33"/>
      <c r="L30" s="33"/>
      <c r="M30" s="33"/>
      <c r="N30" s="33"/>
      <c r="O30" s="33"/>
      <c r="P30" s="33"/>
    </row>
    <row r="31" spans="1:16" s="32" customFormat="1" x14ac:dyDescent="0.2">
      <c r="A31" s="33"/>
      <c r="B31" s="33"/>
      <c r="C31" s="33"/>
      <c r="D31" s="33"/>
      <c r="E31" s="33"/>
      <c r="F31" s="33"/>
      <c r="G31" s="33"/>
      <c r="H31" s="33"/>
      <c r="I31" s="33"/>
      <c r="J31" s="33"/>
      <c r="K31" s="33"/>
      <c r="L31" s="33"/>
      <c r="M31" s="33"/>
      <c r="N31" s="33"/>
      <c r="O31" s="33"/>
      <c r="P31" s="33"/>
    </row>
    <row r="32" spans="1:16" s="32" customFormat="1" ht="36" x14ac:dyDescent="0.2">
      <c r="A32" s="1030" t="s">
        <v>1130</v>
      </c>
      <c r="B32" s="1030"/>
      <c r="C32" s="1030"/>
      <c r="D32" s="1030"/>
      <c r="E32" s="1030"/>
      <c r="F32" s="1030"/>
      <c r="G32" s="1030"/>
      <c r="H32" s="1030"/>
      <c r="I32" s="1030"/>
      <c r="J32" s="1030"/>
      <c r="K32" s="1030"/>
      <c r="L32" s="1030"/>
      <c r="M32" s="1030"/>
      <c r="N32" s="1030"/>
      <c r="O32" s="1030"/>
      <c r="P32" s="1030"/>
    </row>
    <row r="33" spans="1:16" s="32" customFormat="1" x14ac:dyDescent="0.2">
      <c r="A33" s="33"/>
      <c r="B33" s="33"/>
      <c r="C33" s="33"/>
      <c r="D33" s="33"/>
      <c r="E33" s="33"/>
      <c r="F33" s="33"/>
      <c r="G33" s="33"/>
      <c r="H33" s="33"/>
      <c r="I33" s="33"/>
      <c r="J33" s="33"/>
      <c r="K33" s="33"/>
      <c r="L33" s="33"/>
      <c r="M33" s="33"/>
      <c r="N33" s="33"/>
      <c r="O33" s="33"/>
      <c r="P33" s="33"/>
    </row>
    <row r="34" spans="1:16" s="32" customFormat="1" x14ac:dyDescent="0.2">
      <c r="A34" s="33"/>
      <c r="B34" s="33"/>
      <c r="C34" s="33"/>
      <c r="D34" s="33"/>
      <c r="E34" s="33"/>
      <c r="F34" s="33"/>
      <c r="G34" s="33"/>
      <c r="H34" s="33"/>
      <c r="I34" s="33"/>
      <c r="J34" s="33"/>
      <c r="K34" s="33"/>
      <c r="L34" s="33"/>
      <c r="M34" s="33"/>
      <c r="N34" s="33"/>
      <c r="O34" s="33"/>
      <c r="P34" s="33"/>
    </row>
    <row r="35" spans="1:16" s="32" customFormat="1" x14ac:dyDescent="0.2">
      <c r="A35" s="33"/>
      <c r="B35" s="33"/>
      <c r="C35" s="33"/>
      <c r="D35" s="33"/>
      <c r="E35" s="33"/>
      <c r="F35" s="33"/>
      <c r="G35" s="33"/>
      <c r="H35" s="33"/>
      <c r="I35" s="33"/>
      <c r="J35" s="33"/>
      <c r="K35" s="33"/>
      <c r="L35" s="33"/>
      <c r="M35" s="33"/>
      <c r="N35" s="33"/>
      <c r="O35" s="33"/>
      <c r="P35" s="33"/>
    </row>
    <row r="36" spans="1:16" s="32" customFormat="1" x14ac:dyDescent="0.2">
      <c r="A36" s="33"/>
      <c r="B36" s="33"/>
      <c r="C36" s="33"/>
      <c r="D36" s="33"/>
      <c r="E36" s="33"/>
      <c r="F36" s="33"/>
      <c r="G36" s="33"/>
      <c r="H36" s="33"/>
      <c r="I36" s="33"/>
      <c r="J36" s="33"/>
      <c r="K36" s="33"/>
      <c r="L36" s="33"/>
      <c r="M36" s="33"/>
      <c r="N36" s="33"/>
      <c r="O36" s="33"/>
      <c r="P36" s="33"/>
    </row>
    <row r="37" spans="1:16" s="32" customFormat="1" x14ac:dyDescent="0.2">
      <c r="A37" s="33"/>
      <c r="B37" s="33"/>
      <c r="C37" s="33"/>
      <c r="D37" s="33"/>
      <c r="E37" s="33"/>
      <c r="F37" s="33"/>
      <c r="G37" s="33"/>
      <c r="H37" s="33"/>
      <c r="I37" s="33"/>
      <c r="J37" s="33"/>
      <c r="K37" s="33"/>
      <c r="L37" s="33"/>
      <c r="M37" s="33"/>
      <c r="N37" s="33"/>
      <c r="O37" s="33"/>
      <c r="P37" s="33"/>
    </row>
    <row r="38" spans="1:16" s="32" customFormat="1" x14ac:dyDescent="0.2">
      <c r="A38" s="33"/>
      <c r="B38" s="33"/>
      <c r="C38" s="33"/>
      <c r="D38" s="33"/>
      <c r="E38" s="33"/>
      <c r="F38" s="33"/>
      <c r="G38" s="33"/>
      <c r="H38" s="33"/>
      <c r="I38" s="33"/>
      <c r="J38" s="33"/>
      <c r="K38" s="33"/>
      <c r="L38" s="33"/>
      <c r="M38" s="33"/>
      <c r="N38" s="33"/>
      <c r="O38" s="33"/>
      <c r="P38" s="33"/>
    </row>
    <row r="39" spans="1:16" s="32" customFormat="1" x14ac:dyDescent="0.2">
      <c r="A39" s="33"/>
      <c r="B39" s="33"/>
      <c r="C39" s="33"/>
      <c r="D39" s="33"/>
      <c r="E39" s="33"/>
      <c r="F39" s="33"/>
      <c r="G39" s="33"/>
      <c r="H39" s="33"/>
      <c r="I39" s="33"/>
      <c r="J39" s="33"/>
      <c r="K39" s="33"/>
      <c r="L39" s="33"/>
      <c r="M39" s="33"/>
      <c r="N39" s="33"/>
      <c r="O39" s="33"/>
      <c r="P39" s="33"/>
    </row>
    <row r="40" spans="1:16" s="32" customFormat="1" x14ac:dyDescent="0.2">
      <c r="A40" s="33"/>
      <c r="B40" s="33"/>
      <c r="C40" s="33"/>
      <c r="D40" s="33"/>
      <c r="E40" s="33"/>
      <c r="F40" s="33"/>
      <c r="G40" s="33"/>
      <c r="H40" s="33"/>
      <c r="I40" s="33"/>
      <c r="J40" s="33"/>
      <c r="K40" s="33"/>
      <c r="L40" s="33"/>
      <c r="M40" s="33"/>
      <c r="N40" s="33"/>
      <c r="O40" s="33"/>
      <c r="P40" s="33"/>
    </row>
    <row r="41" spans="1:16" s="32" customFormat="1" x14ac:dyDescent="0.2">
      <c r="A41" s="33"/>
      <c r="B41" s="33"/>
      <c r="C41" s="33"/>
      <c r="D41" s="33"/>
      <c r="E41" s="33"/>
      <c r="F41" s="33"/>
      <c r="G41" s="33"/>
      <c r="H41" s="33"/>
      <c r="I41" s="33"/>
      <c r="J41" s="33"/>
      <c r="K41" s="33"/>
      <c r="L41" s="33"/>
      <c r="M41" s="33"/>
      <c r="N41" s="33"/>
      <c r="O41" s="33"/>
      <c r="P41" s="33"/>
    </row>
    <row r="42" spans="1:16" s="32" customFormat="1" x14ac:dyDescent="0.2">
      <c r="A42" s="33"/>
      <c r="B42" s="33"/>
      <c r="C42" s="33"/>
      <c r="D42" s="33"/>
      <c r="E42" s="33"/>
      <c r="F42" s="33"/>
      <c r="G42" s="33"/>
      <c r="H42" s="33"/>
      <c r="I42" s="33"/>
      <c r="J42" s="33"/>
      <c r="K42" s="33"/>
      <c r="L42" s="33"/>
      <c r="M42" s="33"/>
      <c r="N42" s="33"/>
      <c r="O42" s="33"/>
      <c r="P42" s="33"/>
    </row>
    <row r="43" spans="1:16" s="32" customFormat="1" x14ac:dyDescent="0.2">
      <c r="A43" s="33"/>
      <c r="B43" s="33"/>
      <c r="C43" s="33"/>
      <c r="D43" s="33"/>
      <c r="E43" s="33"/>
      <c r="F43" s="33"/>
      <c r="G43" s="33"/>
      <c r="H43" s="33"/>
      <c r="I43" s="33"/>
      <c r="J43" s="33"/>
      <c r="K43" s="33"/>
      <c r="L43" s="33"/>
      <c r="M43" s="33"/>
      <c r="N43" s="33"/>
      <c r="O43" s="33"/>
      <c r="P43" s="33"/>
    </row>
    <row r="44" spans="1:16" s="32" customFormat="1" x14ac:dyDescent="0.2">
      <c r="A44" s="33"/>
      <c r="B44" s="33"/>
      <c r="C44" s="33"/>
      <c r="D44" s="33"/>
      <c r="E44" s="33"/>
      <c r="F44" s="33"/>
      <c r="G44" s="33"/>
      <c r="H44" s="33"/>
      <c r="I44" s="33"/>
      <c r="J44" s="33"/>
      <c r="K44" s="33"/>
      <c r="L44" s="33"/>
      <c r="M44" s="33"/>
      <c r="N44" s="33"/>
      <c r="O44" s="33"/>
      <c r="P44" s="33"/>
    </row>
    <row r="45" spans="1:16" s="32" customFormat="1" x14ac:dyDescent="0.2">
      <c r="A45" s="33"/>
      <c r="B45" s="33"/>
      <c r="C45" s="33"/>
      <c r="D45" s="33"/>
      <c r="E45" s="33"/>
      <c r="F45" s="33"/>
      <c r="G45" s="33"/>
      <c r="H45" s="33"/>
      <c r="I45" s="33"/>
      <c r="J45" s="33"/>
      <c r="K45" s="33"/>
      <c r="L45" s="33"/>
      <c r="M45" s="33"/>
      <c r="N45" s="33"/>
      <c r="O45" s="33"/>
      <c r="P45" s="33"/>
    </row>
    <row r="46" spans="1:16" s="32" customFormat="1" x14ac:dyDescent="0.2">
      <c r="A46" s="33"/>
      <c r="B46" s="33"/>
      <c r="C46" s="33"/>
      <c r="D46" s="33"/>
      <c r="E46" s="33"/>
      <c r="F46" s="33"/>
      <c r="G46" s="33"/>
      <c r="H46" s="33"/>
      <c r="I46" s="33"/>
      <c r="J46" s="33"/>
      <c r="K46" s="33"/>
      <c r="L46" s="33"/>
      <c r="M46" s="33"/>
      <c r="N46" s="33"/>
      <c r="O46" s="33"/>
      <c r="P46" s="33"/>
    </row>
    <row r="47" spans="1:16" s="32" customFormat="1" x14ac:dyDescent="0.2">
      <c r="A47" s="33"/>
      <c r="B47" s="33"/>
      <c r="C47" s="33"/>
      <c r="D47" s="33"/>
      <c r="E47" s="33"/>
      <c r="F47" s="33"/>
      <c r="G47" s="33"/>
      <c r="H47" s="33"/>
      <c r="I47" s="33"/>
      <c r="J47" s="33"/>
      <c r="K47" s="33"/>
      <c r="L47" s="33"/>
      <c r="M47" s="33"/>
      <c r="N47" s="33"/>
      <c r="O47" s="33"/>
      <c r="P47" s="33"/>
    </row>
    <row r="48" spans="1:16" s="32" customFormat="1" x14ac:dyDescent="0.2">
      <c r="A48" s="33"/>
      <c r="B48" s="33"/>
      <c r="C48" s="33"/>
      <c r="D48" s="33"/>
      <c r="E48" s="33"/>
      <c r="F48" s="33"/>
      <c r="G48" s="33"/>
      <c r="H48" s="33"/>
      <c r="I48" s="33"/>
      <c r="J48" s="33"/>
      <c r="K48" s="33"/>
      <c r="L48" s="33"/>
      <c r="M48" s="33"/>
      <c r="N48" s="33"/>
      <c r="O48" s="33"/>
      <c r="P48" s="33"/>
    </row>
    <row r="49" spans="1:16" s="32" customFormat="1" x14ac:dyDescent="0.2">
      <c r="A49" s="33"/>
      <c r="B49" s="33"/>
      <c r="C49" s="33"/>
      <c r="D49" s="33"/>
      <c r="E49" s="33"/>
      <c r="F49" s="33"/>
      <c r="G49" s="33"/>
      <c r="H49" s="33"/>
      <c r="I49" s="33"/>
      <c r="J49" s="33"/>
      <c r="K49" s="33"/>
      <c r="L49" s="33"/>
      <c r="M49" s="33"/>
      <c r="N49" s="33"/>
      <c r="O49" s="33"/>
      <c r="P49" s="33"/>
    </row>
    <row r="50" spans="1:16" s="32" customFormat="1" x14ac:dyDescent="0.2">
      <c r="A50" s="33"/>
      <c r="B50" s="33"/>
      <c r="C50" s="33"/>
      <c r="D50" s="33"/>
      <c r="E50" s="33"/>
      <c r="F50" s="33"/>
      <c r="G50" s="33"/>
      <c r="H50" s="33"/>
      <c r="I50" s="33"/>
      <c r="J50" s="33"/>
      <c r="K50" s="33"/>
      <c r="L50" s="33"/>
      <c r="M50" s="33"/>
      <c r="N50" s="33"/>
      <c r="O50" s="33"/>
      <c r="P50" s="33"/>
    </row>
    <row r="51" spans="1:16" s="32" customFormat="1" ht="33.75" x14ac:dyDescent="0.2">
      <c r="A51" s="1072" t="s">
        <v>800</v>
      </c>
      <c r="B51" s="1072"/>
      <c r="C51" s="1072"/>
      <c r="D51" s="1072"/>
      <c r="E51" s="1072"/>
      <c r="F51" s="1072"/>
      <c r="G51" s="1072"/>
      <c r="H51" s="1072"/>
      <c r="I51" s="1072"/>
      <c r="J51" s="1072"/>
      <c r="K51" s="1072"/>
      <c r="L51" s="1072"/>
      <c r="M51" s="1072"/>
      <c r="N51" s="1072"/>
      <c r="O51" s="1072"/>
      <c r="P51" s="1072"/>
    </row>
    <row r="52" spans="1:16" s="32" customFormat="1" x14ac:dyDescent="0.2">
      <c r="A52" s="33"/>
      <c r="B52" s="33"/>
      <c r="C52" s="33"/>
      <c r="D52" s="33"/>
      <c r="E52" s="33"/>
      <c r="F52" s="33"/>
      <c r="G52" s="33"/>
      <c r="H52" s="33"/>
      <c r="I52" s="33"/>
      <c r="J52" s="33"/>
      <c r="K52" s="33"/>
      <c r="L52" s="33"/>
      <c r="M52" s="33"/>
      <c r="N52" s="33"/>
      <c r="O52" s="33"/>
      <c r="P52" s="33"/>
    </row>
    <row r="53" spans="1:16" s="32" customFormat="1" x14ac:dyDescent="0.2">
      <c r="A53" s="33"/>
      <c r="B53" s="33"/>
      <c r="C53" s="33"/>
      <c r="D53" s="33"/>
      <c r="E53" s="33"/>
      <c r="F53" s="33"/>
      <c r="G53" s="33"/>
      <c r="H53" s="33"/>
      <c r="I53" s="33"/>
      <c r="J53" s="33"/>
      <c r="K53" s="33"/>
      <c r="L53" s="33"/>
      <c r="M53" s="33"/>
      <c r="N53" s="33"/>
      <c r="O53" s="33"/>
      <c r="P53" s="33"/>
    </row>
    <row r="54" spans="1:16" s="32" customFormat="1" x14ac:dyDescent="0.2">
      <c r="A54" s="33"/>
      <c r="B54" s="33"/>
      <c r="C54" s="33"/>
      <c r="D54" s="33"/>
      <c r="E54" s="33"/>
      <c r="F54" s="33"/>
      <c r="G54" s="33"/>
      <c r="H54" s="33"/>
      <c r="I54" s="33"/>
      <c r="J54" s="33"/>
      <c r="K54" s="33"/>
      <c r="L54" s="33"/>
      <c r="M54" s="33"/>
      <c r="N54" s="33"/>
      <c r="O54" s="33"/>
      <c r="P54" s="33"/>
    </row>
    <row r="55" spans="1:16" s="32" customFormat="1" x14ac:dyDescent="0.2">
      <c r="A55" s="33"/>
      <c r="B55" s="33"/>
      <c r="C55" s="33"/>
      <c r="D55" s="33"/>
      <c r="E55" s="33"/>
      <c r="F55" s="33"/>
      <c r="G55" s="33"/>
      <c r="H55" s="33"/>
      <c r="I55" s="33"/>
      <c r="J55" s="33"/>
      <c r="K55" s="33"/>
      <c r="L55" s="33"/>
      <c r="M55" s="33"/>
      <c r="N55" s="33"/>
      <c r="O55" s="33"/>
      <c r="P55" s="33"/>
    </row>
    <row r="56" spans="1:16" s="32" customFormat="1" x14ac:dyDescent="0.2">
      <c r="A56" s="33"/>
      <c r="B56" s="33"/>
      <c r="C56" s="33"/>
      <c r="D56" s="33"/>
      <c r="E56" s="33"/>
      <c r="F56" s="33"/>
      <c r="G56" s="33"/>
      <c r="H56" s="33"/>
      <c r="I56" s="33"/>
      <c r="J56" s="33"/>
      <c r="K56" s="33"/>
      <c r="L56" s="33"/>
      <c r="M56" s="33"/>
      <c r="N56" s="33"/>
      <c r="O56" s="33"/>
      <c r="P56" s="33"/>
    </row>
    <row r="57" spans="1:16" s="32" customFormat="1" x14ac:dyDescent="0.2">
      <c r="A57" s="33"/>
      <c r="B57" s="33"/>
      <c r="C57" s="33"/>
      <c r="D57" s="33"/>
      <c r="E57" s="33"/>
      <c r="F57" s="33"/>
      <c r="G57" s="33"/>
      <c r="H57" s="33"/>
      <c r="I57" s="33"/>
      <c r="J57" s="33"/>
      <c r="K57" s="33"/>
      <c r="L57" s="33"/>
      <c r="M57" s="33"/>
      <c r="N57" s="33"/>
      <c r="O57" s="33"/>
      <c r="P57" s="33"/>
    </row>
    <row r="58" spans="1:16" s="32" customFormat="1" x14ac:dyDescent="0.2">
      <c r="A58" s="33"/>
      <c r="B58" s="33"/>
      <c r="C58" s="33"/>
      <c r="D58" s="33"/>
      <c r="E58" s="33"/>
      <c r="F58" s="33"/>
      <c r="G58" s="33"/>
      <c r="H58" s="33"/>
      <c r="I58" s="33"/>
      <c r="J58" s="33"/>
      <c r="K58" s="33"/>
      <c r="L58" s="33"/>
      <c r="M58" s="33"/>
      <c r="N58" s="33"/>
      <c r="O58" s="33"/>
      <c r="P58" s="33"/>
    </row>
    <row r="59" spans="1:16" s="32" customFormat="1" x14ac:dyDescent="0.2">
      <c r="A59" s="33"/>
      <c r="B59" s="33"/>
      <c r="C59" s="33"/>
      <c r="D59" s="33"/>
      <c r="E59" s="33"/>
      <c r="F59" s="33"/>
      <c r="G59" s="33"/>
      <c r="H59" s="33"/>
      <c r="I59" s="33"/>
      <c r="J59" s="33"/>
      <c r="K59" s="33"/>
      <c r="L59" s="33"/>
      <c r="M59" s="33"/>
      <c r="N59" s="33"/>
      <c r="O59" s="33"/>
      <c r="P59" s="33"/>
    </row>
    <row r="60" spans="1:16" s="32" customFormat="1" x14ac:dyDescent="0.2">
      <c r="A60" s="33"/>
      <c r="B60" s="33"/>
      <c r="C60" s="33"/>
      <c r="D60" s="33"/>
      <c r="E60" s="33"/>
      <c r="F60" s="33"/>
      <c r="G60" s="33"/>
      <c r="H60" s="33"/>
      <c r="I60" s="33"/>
      <c r="J60" s="33"/>
      <c r="K60" s="33"/>
      <c r="L60" s="33"/>
      <c r="M60" s="33"/>
      <c r="N60" s="33"/>
      <c r="O60" s="33"/>
      <c r="P60" s="33"/>
    </row>
    <row r="61" spans="1:16" s="32" customFormat="1" x14ac:dyDescent="0.2">
      <c r="A61" s="33"/>
      <c r="B61" s="33"/>
      <c r="C61" s="33"/>
      <c r="D61" s="33"/>
      <c r="E61" s="33"/>
      <c r="F61" s="33"/>
      <c r="G61" s="33"/>
      <c r="H61" s="33"/>
      <c r="I61" s="33"/>
      <c r="J61" s="33"/>
      <c r="K61" s="33"/>
      <c r="L61" s="33"/>
      <c r="M61" s="33"/>
      <c r="N61" s="33"/>
      <c r="O61" s="33"/>
      <c r="P61" s="33"/>
    </row>
    <row r="62" spans="1:16" s="32" customFormat="1" x14ac:dyDescent="0.2">
      <c r="A62" s="33"/>
      <c r="B62" s="33"/>
      <c r="C62" s="33"/>
      <c r="D62" s="33"/>
      <c r="E62" s="33"/>
      <c r="F62" s="33"/>
      <c r="G62" s="33"/>
      <c r="H62" s="33"/>
      <c r="I62" s="33"/>
      <c r="J62" s="33"/>
      <c r="K62" s="33"/>
      <c r="L62" s="33"/>
      <c r="M62" s="33"/>
      <c r="N62" s="33"/>
      <c r="O62" s="33"/>
      <c r="P62" s="33"/>
    </row>
    <row r="63" spans="1:16" s="32" customFormat="1" x14ac:dyDescent="0.2">
      <c r="A63" s="33"/>
      <c r="B63" s="33"/>
      <c r="C63" s="33"/>
      <c r="D63" s="33"/>
      <c r="E63" s="33"/>
      <c r="F63" s="33"/>
      <c r="G63" s="33"/>
      <c r="H63" s="33"/>
      <c r="I63" s="33"/>
      <c r="J63" s="33"/>
      <c r="K63" s="33"/>
      <c r="L63" s="33"/>
      <c r="M63" s="33"/>
      <c r="N63" s="33"/>
      <c r="O63" s="33"/>
      <c r="P63" s="33"/>
    </row>
    <row r="64" spans="1:16" s="32" customFormat="1" x14ac:dyDescent="0.2">
      <c r="A64" s="33"/>
      <c r="B64" s="33"/>
      <c r="C64" s="33"/>
      <c r="D64" s="33"/>
      <c r="E64" s="33"/>
      <c r="F64" s="33"/>
      <c r="G64" s="33"/>
      <c r="H64" s="33"/>
      <c r="I64" s="33"/>
      <c r="J64" s="33"/>
      <c r="K64" s="33"/>
      <c r="L64" s="33"/>
      <c r="M64" s="33"/>
      <c r="N64" s="33"/>
      <c r="O64" s="33"/>
      <c r="P64" s="33"/>
    </row>
    <row r="65" spans="1:16" s="32" customFormat="1" x14ac:dyDescent="0.2">
      <c r="A65" s="33"/>
      <c r="B65" s="33"/>
      <c r="C65" s="33"/>
      <c r="D65" s="33"/>
      <c r="E65" s="33"/>
      <c r="F65" s="33"/>
      <c r="G65" s="33"/>
      <c r="H65" s="33"/>
      <c r="I65" s="33"/>
      <c r="J65" s="33"/>
      <c r="K65" s="33"/>
      <c r="L65" s="33"/>
      <c r="M65" s="33"/>
      <c r="N65" s="33"/>
      <c r="O65" s="33"/>
      <c r="P65" s="33"/>
    </row>
    <row r="66" spans="1:16" s="32" customFormat="1" x14ac:dyDescent="0.2">
      <c r="A66" s="33"/>
      <c r="B66" s="33"/>
      <c r="C66" s="33"/>
      <c r="D66" s="33"/>
      <c r="E66" s="33"/>
      <c r="F66" s="33"/>
      <c r="G66" s="33"/>
      <c r="H66" s="33"/>
      <c r="I66" s="33"/>
      <c r="J66" s="33"/>
      <c r="K66" s="33"/>
      <c r="L66" s="33"/>
      <c r="M66" s="33"/>
      <c r="N66" s="33"/>
      <c r="O66" s="33"/>
      <c r="P66" s="33"/>
    </row>
    <row r="67" spans="1:16" s="32" customFormat="1" x14ac:dyDescent="0.2">
      <c r="A67" s="33"/>
      <c r="B67" s="33"/>
      <c r="C67" s="33"/>
      <c r="D67" s="33"/>
      <c r="E67" s="33"/>
      <c r="F67" s="33"/>
      <c r="G67" s="33"/>
      <c r="H67" s="33"/>
      <c r="I67" s="33"/>
      <c r="J67" s="33"/>
      <c r="K67" s="33"/>
      <c r="L67" s="33"/>
      <c r="M67" s="33"/>
      <c r="N67" s="33"/>
      <c r="O67" s="33"/>
      <c r="P67" s="33"/>
    </row>
    <row r="68" spans="1:16" s="32" customFormat="1" x14ac:dyDescent="0.2">
      <c r="A68" s="33"/>
      <c r="B68" s="33"/>
      <c r="C68" s="33"/>
      <c r="D68" s="33"/>
      <c r="E68" s="33"/>
      <c r="F68" s="33"/>
      <c r="G68" s="33"/>
      <c r="H68" s="33"/>
      <c r="I68" s="33"/>
      <c r="J68" s="33"/>
      <c r="K68" s="33"/>
      <c r="L68" s="33"/>
      <c r="M68" s="33"/>
      <c r="N68" s="33"/>
      <c r="O68" s="33"/>
      <c r="P68" s="33"/>
    </row>
    <row r="69" spans="1:16" s="32" customFormat="1" x14ac:dyDescent="0.2">
      <c r="A69" s="33"/>
      <c r="B69" s="33"/>
      <c r="C69" s="33"/>
      <c r="D69" s="33"/>
      <c r="E69" s="33"/>
      <c r="F69" s="33"/>
      <c r="G69" s="33"/>
      <c r="H69" s="33"/>
      <c r="I69" s="33"/>
      <c r="J69" s="33"/>
      <c r="K69" s="33"/>
      <c r="L69" s="33"/>
      <c r="M69" s="33"/>
      <c r="N69" s="33"/>
      <c r="O69" s="33"/>
      <c r="P69" s="33"/>
    </row>
    <row r="70" spans="1:16" s="32" customFormat="1" x14ac:dyDescent="0.2">
      <c r="A70" s="33"/>
      <c r="B70" s="33"/>
      <c r="C70" s="33"/>
      <c r="D70" s="33"/>
      <c r="E70" s="33"/>
      <c r="F70" s="33"/>
      <c r="G70" s="33"/>
      <c r="H70" s="33"/>
      <c r="I70" s="33"/>
      <c r="J70" s="33"/>
      <c r="K70" s="33"/>
      <c r="L70" s="33"/>
      <c r="M70" s="33"/>
      <c r="N70" s="33"/>
      <c r="O70" s="33"/>
      <c r="P70" s="33"/>
    </row>
    <row r="71" spans="1:16" s="32" customFormat="1" x14ac:dyDescent="0.2">
      <c r="A71" s="33"/>
      <c r="B71" s="33"/>
      <c r="C71" s="33"/>
      <c r="D71" s="33"/>
      <c r="E71" s="33"/>
      <c r="F71" s="33"/>
      <c r="G71" s="33"/>
      <c r="H71" s="33"/>
      <c r="I71" s="33"/>
      <c r="J71" s="33"/>
      <c r="K71" s="33"/>
      <c r="L71" s="33"/>
      <c r="M71" s="33"/>
      <c r="N71" s="33"/>
      <c r="O71" s="33"/>
      <c r="P71" s="33"/>
    </row>
    <row r="72" spans="1:16" s="32" customFormat="1" x14ac:dyDescent="0.2">
      <c r="A72" s="33"/>
      <c r="B72" s="33"/>
      <c r="C72" s="33"/>
      <c r="D72" s="33"/>
      <c r="E72" s="33"/>
      <c r="F72" s="33"/>
      <c r="G72" s="33"/>
      <c r="H72" s="33"/>
      <c r="I72" s="33"/>
      <c r="J72" s="33"/>
      <c r="K72" s="33"/>
      <c r="L72" s="33"/>
      <c r="M72" s="33"/>
      <c r="N72" s="33"/>
      <c r="O72" s="33"/>
      <c r="P72" s="33"/>
    </row>
    <row r="73" spans="1:16" s="32" customFormat="1" x14ac:dyDescent="0.2">
      <c r="A73" s="33"/>
      <c r="B73" s="33"/>
      <c r="C73" s="33"/>
      <c r="D73" s="33"/>
      <c r="E73" s="33"/>
      <c r="F73" s="33"/>
      <c r="G73" s="33"/>
      <c r="H73" s="33"/>
      <c r="I73" s="33"/>
      <c r="J73" s="33"/>
      <c r="K73" s="33"/>
      <c r="L73" s="33"/>
      <c r="M73" s="33"/>
      <c r="N73" s="33"/>
      <c r="O73" s="33"/>
      <c r="P73" s="33"/>
    </row>
    <row r="74" spans="1:16" s="32" customFormat="1" x14ac:dyDescent="0.2">
      <c r="A74" s="33"/>
      <c r="B74" s="33"/>
      <c r="C74" s="33"/>
      <c r="D74" s="33"/>
      <c r="E74" s="33"/>
      <c r="F74" s="33"/>
      <c r="G74" s="33"/>
      <c r="H74" s="33"/>
      <c r="I74" s="33"/>
      <c r="J74" s="33"/>
      <c r="K74" s="33"/>
      <c r="L74" s="33"/>
      <c r="M74" s="33"/>
      <c r="N74" s="33"/>
      <c r="O74" s="33"/>
      <c r="P74" s="33"/>
    </row>
    <row r="75" spans="1:16" s="32" customFormat="1" x14ac:dyDescent="0.2">
      <c r="A75" s="33"/>
      <c r="B75" s="33"/>
      <c r="C75" s="33"/>
      <c r="D75" s="33"/>
      <c r="E75" s="33"/>
      <c r="F75" s="33"/>
      <c r="G75" s="33"/>
      <c r="H75" s="33"/>
      <c r="I75" s="33"/>
      <c r="J75" s="33"/>
      <c r="K75" s="33"/>
      <c r="L75" s="33"/>
      <c r="M75" s="33"/>
      <c r="N75" s="33"/>
      <c r="O75" s="33"/>
      <c r="P75" s="33"/>
    </row>
    <row r="76" spans="1:16" s="32" customFormat="1" x14ac:dyDescent="0.2">
      <c r="A76" s="33"/>
      <c r="B76" s="33"/>
      <c r="C76" s="33"/>
      <c r="D76" s="33"/>
      <c r="E76" s="33"/>
      <c r="F76" s="33"/>
      <c r="G76" s="33"/>
      <c r="H76" s="33"/>
      <c r="I76" s="33"/>
      <c r="J76" s="33"/>
      <c r="K76" s="33"/>
      <c r="L76" s="33"/>
      <c r="M76" s="33"/>
      <c r="N76" s="33"/>
      <c r="O76" s="33"/>
      <c r="P76" s="33"/>
    </row>
    <row r="77" spans="1:16" s="32" customFormat="1" x14ac:dyDescent="0.2">
      <c r="A77" s="33"/>
      <c r="B77" s="33"/>
      <c r="C77" s="33"/>
      <c r="D77" s="33"/>
      <c r="E77" s="33"/>
      <c r="F77" s="33"/>
      <c r="G77" s="33"/>
      <c r="H77" s="33"/>
      <c r="I77" s="33"/>
      <c r="J77" s="33"/>
      <c r="K77" s="33"/>
      <c r="L77" s="33"/>
      <c r="M77" s="33"/>
      <c r="N77" s="33"/>
      <c r="O77" s="33"/>
      <c r="P77" s="33"/>
    </row>
    <row r="78" spans="1:16" s="32" customFormat="1" x14ac:dyDescent="0.2">
      <c r="A78" s="33"/>
      <c r="B78" s="33"/>
      <c r="C78" s="33"/>
      <c r="D78" s="33"/>
      <c r="E78" s="33"/>
      <c r="F78" s="33"/>
      <c r="G78" s="33"/>
      <c r="H78" s="33"/>
      <c r="I78" s="33"/>
      <c r="J78" s="33"/>
      <c r="K78" s="33"/>
      <c r="L78" s="33"/>
      <c r="M78" s="33"/>
      <c r="N78" s="33"/>
      <c r="O78" s="33"/>
      <c r="P78" s="33"/>
    </row>
    <row r="79" spans="1:16" s="32" customFormat="1" x14ac:dyDescent="0.2">
      <c r="A79" s="33"/>
      <c r="B79" s="33"/>
      <c r="C79" s="33"/>
      <c r="D79" s="33"/>
      <c r="E79" s="33"/>
      <c r="F79" s="33"/>
      <c r="G79" s="33"/>
      <c r="H79" s="33"/>
      <c r="I79" s="33"/>
      <c r="J79" s="33"/>
      <c r="K79" s="33"/>
      <c r="L79" s="33"/>
      <c r="M79" s="33"/>
      <c r="N79" s="33"/>
      <c r="O79" s="33"/>
      <c r="P79" s="33"/>
    </row>
    <row r="80" spans="1:16" s="32" customFormat="1" x14ac:dyDescent="0.2">
      <c r="A80" s="33"/>
      <c r="B80" s="33"/>
      <c r="C80" s="33"/>
      <c r="D80" s="33"/>
      <c r="E80" s="33"/>
      <c r="F80" s="33"/>
      <c r="G80" s="33"/>
      <c r="H80" s="33"/>
      <c r="I80" s="33"/>
      <c r="J80" s="33"/>
      <c r="K80" s="33"/>
      <c r="L80" s="33"/>
      <c r="M80" s="33"/>
      <c r="N80" s="33"/>
      <c r="O80" s="33"/>
      <c r="P80" s="33"/>
    </row>
    <row r="81" spans="1:16" s="32" customFormat="1" x14ac:dyDescent="0.2">
      <c r="A81" s="33"/>
      <c r="B81" s="33"/>
      <c r="C81" s="33"/>
      <c r="D81" s="33"/>
      <c r="E81" s="33"/>
      <c r="F81" s="33"/>
      <c r="G81" s="33"/>
      <c r="H81" s="33"/>
      <c r="I81" s="33"/>
      <c r="J81" s="33"/>
      <c r="K81" s="33"/>
      <c r="L81" s="33"/>
      <c r="M81" s="33"/>
      <c r="N81" s="33"/>
      <c r="O81" s="33"/>
      <c r="P81" s="33"/>
    </row>
    <row r="82" spans="1:16" s="32" customFormat="1" x14ac:dyDescent="0.2">
      <c r="A82" s="33"/>
      <c r="B82" s="33"/>
      <c r="C82" s="33"/>
      <c r="D82" s="33"/>
      <c r="E82" s="33"/>
      <c r="F82" s="33"/>
      <c r="G82" s="33"/>
      <c r="H82" s="33"/>
      <c r="I82" s="33"/>
      <c r="J82" s="33"/>
      <c r="K82" s="33"/>
      <c r="L82" s="33"/>
      <c r="M82" s="33"/>
      <c r="N82" s="33"/>
      <c r="O82" s="33"/>
      <c r="P82" s="33"/>
    </row>
    <row r="83" spans="1:16" s="32" customFormat="1" x14ac:dyDescent="0.2">
      <c r="A83" s="33"/>
      <c r="B83" s="33"/>
      <c r="C83" s="33"/>
      <c r="D83" s="33"/>
      <c r="E83" s="33"/>
      <c r="F83" s="33"/>
      <c r="G83" s="33"/>
      <c r="H83" s="33"/>
      <c r="I83" s="33"/>
      <c r="J83" s="33"/>
      <c r="K83" s="33"/>
      <c r="L83" s="33"/>
      <c r="M83" s="33"/>
      <c r="N83" s="33"/>
      <c r="O83" s="33"/>
      <c r="P83" s="33"/>
    </row>
    <row r="84" spans="1:16" s="32" customFormat="1" x14ac:dyDescent="0.2">
      <c r="A84" s="33"/>
      <c r="B84" s="33"/>
      <c r="C84" s="33"/>
      <c r="D84" s="33"/>
      <c r="E84" s="33"/>
      <c r="F84" s="33"/>
      <c r="G84" s="33"/>
      <c r="H84" s="33"/>
      <c r="I84" s="33"/>
      <c r="J84" s="33"/>
      <c r="K84" s="33"/>
      <c r="L84" s="33"/>
      <c r="M84" s="33"/>
      <c r="N84" s="33"/>
      <c r="O84" s="33"/>
      <c r="P84" s="33"/>
    </row>
    <row r="85" spans="1:16" s="32" customFormat="1" x14ac:dyDescent="0.2">
      <c r="A85" s="33"/>
      <c r="B85" s="33"/>
      <c r="C85" s="33"/>
      <c r="D85" s="33"/>
      <c r="E85" s="33"/>
      <c r="F85" s="33"/>
      <c r="G85" s="33"/>
      <c r="H85" s="33"/>
      <c r="I85" s="33"/>
      <c r="J85" s="33"/>
      <c r="K85" s="33"/>
      <c r="L85" s="33"/>
      <c r="M85" s="33"/>
      <c r="N85" s="33"/>
      <c r="O85" s="33"/>
      <c r="P85" s="33"/>
    </row>
    <row r="86" spans="1:16" s="32" customFormat="1" x14ac:dyDescent="0.2">
      <c r="A86" s="33"/>
      <c r="B86" s="33"/>
      <c r="C86" s="33"/>
      <c r="D86" s="33"/>
      <c r="E86" s="33"/>
      <c r="F86" s="33"/>
      <c r="G86" s="33"/>
      <c r="H86" s="33"/>
      <c r="I86" s="33"/>
      <c r="J86" s="33"/>
      <c r="K86" s="33"/>
      <c r="L86" s="33"/>
      <c r="M86" s="33"/>
      <c r="N86" s="33"/>
      <c r="O86" s="33"/>
      <c r="P86" s="33"/>
    </row>
    <row r="87" spans="1:16" s="32" customFormat="1" x14ac:dyDescent="0.2">
      <c r="A87" s="33"/>
      <c r="B87" s="33"/>
      <c r="C87" s="33"/>
      <c r="D87" s="33"/>
      <c r="E87" s="33"/>
      <c r="F87" s="33"/>
      <c r="G87" s="33"/>
      <c r="H87" s="33"/>
      <c r="I87" s="33"/>
      <c r="J87" s="33"/>
      <c r="K87" s="33"/>
      <c r="L87" s="33"/>
      <c r="M87" s="33"/>
      <c r="N87" s="33"/>
      <c r="O87" s="33"/>
      <c r="P87" s="33"/>
    </row>
    <row r="88" spans="1:16" s="32" customFormat="1" x14ac:dyDescent="0.2">
      <c r="A88" s="33"/>
      <c r="B88" s="33"/>
      <c r="C88" s="33"/>
      <c r="D88" s="33"/>
      <c r="E88" s="33"/>
      <c r="F88" s="33"/>
      <c r="G88" s="33"/>
      <c r="H88" s="33"/>
      <c r="I88" s="33"/>
      <c r="J88" s="33"/>
      <c r="K88" s="33"/>
      <c r="L88" s="33"/>
      <c r="M88" s="33"/>
      <c r="N88" s="33"/>
      <c r="O88" s="33"/>
      <c r="P88" s="33"/>
    </row>
    <row r="89" spans="1:16" s="32" customFormat="1" x14ac:dyDescent="0.2">
      <c r="A89" s="33"/>
      <c r="B89" s="33"/>
      <c r="C89" s="33"/>
      <c r="D89" s="33"/>
      <c r="E89" s="33"/>
      <c r="F89" s="33"/>
      <c r="G89" s="33"/>
      <c r="H89" s="33"/>
      <c r="I89" s="33"/>
      <c r="J89" s="33"/>
      <c r="K89" s="33"/>
      <c r="L89" s="33"/>
      <c r="M89" s="33"/>
      <c r="N89" s="33"/>
      <c r="O89" s="33"/>
      <c r="P89" s="33"/>
    </row>
    <row r="90" spans="1:16" s="32" customFormat="1" x14ac:dyDescent="0.2">
      <c r="A90" s="33"/>
      <c r="B90" s="33"/>
      <c r="C90" s="33"/>
      <c r="D90" s="33"/>
      <c r="E90" s="33"/>
      <c r="F90" s="33"/>
      <c r="G90" s="33"/>
      <c r="H90" s="33"/>
      <c r="I90" s="33"/>
      <c r="J90" s="33"/>
      <c r="K90" s="33"/>
      <c r="L90" s="33"/>
      <c r="M90" s="33"/>
      <c r="N90" s="33"/>
      <c r="O90" s="33"/>
      <c r="P90" s="33"/>
    </row>
    <row r="91" spans="1:16" s="32" customFormat="1" x14ac:dyDescent="0.2">
      <c r="A91" s="33"/>
      <c r="B91" s="33"/>
      <c r="C91" s="33"/>
      <c r="D91" s="33"/>
      <c r="E91" s="33"/>
      <c r="F91" s="33"/>
      <c r="G91" s="33"/>
      <c r="H91" s="33"/>
      <c r="I91" s="33"/>
      <c r="J91" s="33"/>
      <c r="K91" s="33"/>
      <c r="L91" s="33"/>
      <c r="M91" s="33"/>
      <c r="N91" s="33"/>
      <c r="O91" s="33"/>
      <c r="P91" s="33"/>
    </row>
    <row r="92" spans="1:16" s="32" customFormat="1" x14ac:dyDescent="0.2">
      <c r="A92" s="33"/>
      <c r="B92" s="33"/>
      <c r="C92" s="33"/>
      <c r="D92" s="33"/>
      <c r="E92" s="33"/>
      <c r="F92" s="33"/>
      <c r="G92" s="33"/>
      <c r="H92" s="33"/>
      <c r="I92" s="33"/>
      <c r="J92" s="33"/>
      <c r="K92" s="33"/>
      <c r="L92" s="33"/>
      <c r="M92" s="33"/>
      <c r="N92" s="33"/>
      <c r="O92" s="33"/>
      <c r="P92" s="33"/>
    </row>
    <row r="93" spans="1:16" s="32" customFormat="1" x14ac:dyDescent="0.2">
      <c r="A93" s="33"/>
      <c r="B93" s="33"/>
      <c r="C93" s="33"/>
      <c r="D93" s="33"/>
      <c r="E93" s="33"/>
      <c r="F93" s="33"/>
      <c r="G93" s="33"/>
      <c r="H93" s="33"/>
      <c r="I93" s="33"/>
      <c r="J93" s="33"/>
      <c r="K93" s="33"/>
      <c r="L93" s="33"/>
      <c r="M93" s="33"/>
      <c r="N93" s="33"/>
      <c r="O93" s="33"/>
      <c r="P93" s="33"/>
    </row>
    <row r="94" spans="1:16" s="32" customFormat="1" x14ac:dyDescent="0.2">
      <c r="A94" s="33"/>
      <c r="B94" s="33"/>
      <c r="C94" s="33"/>
      <c r="D94" s="33"/>
      <c r="E94" s="33"/>
      <c r="F94" s="33"/>
      <c r="G94" s="33"/>
      <c r="H94" s="33"/>
      <c r="I94" s="33"/>
      <c r="J94" s="33"/>
      <c r="K94" s="33"/>
      <c r="L94" s="33"/>
      <c r="M94" s="33"/>
      <c r="N94" s="33"/>
      <c r="O94" s="33"/>
      <c r="P94" s="33"/>
    </row>
    <row r="95" spans="1:16" s="32" customFormat="1" x14ac:dyDescent="0.2">
      <c r="A95" s="33"/>
      <c r="B95" s="33"/>
      <c r="C95" s="33"/>
      <c r="D95" s="33"/>
      <c r="E95" s="33"/>
      <c r="F95" s="33"/>
      <c r="G95" s="33"/>
      <c r="H95" s="33"/>
      <c r="I95" s="33"/>
      <c r="J95" s="33"/>
      <c r="K95" s="33"/>
      <c r="L95" s="33"/>
      <c r="M95" s="33"/>
      <c r="N95" s="33"/>
      <c r="O95" s="33"/>
      <c r="P95" s="33"/>
    </row>
    <row r="96" spans="1:16" s="32" customFormat="1" x14ac:dyDescent="0.2">
      <c r="A96" s="33"/>
      <c r="B96" s="33"/>
      <c r="C96" s="33"/>
      <c r="D96" s="33"/>
      <c r="E96" s="33"/>
      <c r="F96" s="33"/>
      <c r="G96" s="33"/>
      <c r="H96" s="33"/>
      <c r="I96" s="33"/>
      <c r="J96" s="33"/>
      <c r="K96" s="33"/>
      <c r="L96" s="33"/>
      <c r="M96" s="33"/>
      <c r="N96" s="33"/>
      <c r="O96" s="33"/>
      <c r="P96" s="33"/>
    </row>
    <row r="97" spans="1:16" s="32" customFormat="1" x14ac:dyDescent="0.2">
      <c r="A97" s="33"/>
      <c r="B97" s="33"/>
      <c r="C97" s="33"/>
      <c r="D97" s="33"/>
      <c r="E97" s="33"/>
      <c r="F97" s="33"/>
      <c r="G97" s="33"/>
      <c r="H97" s="33"/>
      <c r="I97" s="33"/>
      <c r="J97" s="33"/>
      <c r="K97" s="33"/>
      <c r="L97" s="33"/>
      <c r="M97" s="33"/>
      <c r="N97" s="33"/>
      <c r="O97" s="33"/>
      <c r="P97" s="33"/>
    </row>
    <row r="98" spans="1:16" s="32" customFormat="1" x14ac:dyDescent="0.2">
      <c r="A98" s="33"/>
      <c r="B98" s="33"/>
      <c r="C98" s="33"/>
      <c r="D98" s="33"/>
      <c r="E98" s="33"/>
      <c r="F98" s="33"/>
      <c r="G98" s="33"/>
      <c r="H98" s="33"/>
      <c r="I98" s="33"/>
      <c r="J98" s="33"/>
      <c r="K98" s="33"/>
      <c r="L98" s="33"/>
      <c r="M98" s="33"/>
      <c r="N98" s="33"/>
      <c r="O98" s="33"/>
      <c r="P98" s="33"/>
    </row>
    <row r="99" spans="1:16" s="32" customFormat="1" x14ac:dyDescent="0.2">
      <c r="A99" s="33"/>
      <c r="B99" s="33"/>
      <c r="C99" s="33"/>
      <c r="D99" s="33"/>
      <c r="E99" s="33"/>
      <c r="F99" s="33"/>
      <c r="G99" s="33"/>
      <c r="H99" s="33"/>
      <c r="I99" s="33"/>
      <c r="J99" s="33"/>
      <c r="K99" s="33"/>
      <c r="L99" s="33"/>
      <c r="M99" s="33"/>
      <c r="N99" s="33"/>
      <c r="O99" s="33"/>
      <c r="P99" s="33"/>
    </row>
    <row r="100" spans="1:16" s="32" customFormat="1" x14ac:dyDescent="0.2">
      <c r="A100" s="33"/>
      <c r="B100" s="33"/>
      <c r="C100" s="33"/>
      <c r="D100" s="33"/>
      <c r="E100" s="33"/>
      <c r="F100" s="33"/>
      <c r="G100" s="33"/>
      <c r="H100" s="33"/>
      <c r="I100" s="33"/>
      <c r="J100" s="33"/>
      <c r="K100" s="33"/>
      <c r="L100" s="33"/>
      <c r="M100" s="33"/>
      <c r="N100" s="33"/>
      <c r="O100" s="33"/>
      <c r="P100" s="33"/>
    </row>
    <row r="101" spans="1:16" s="32" customFormat="1" x14ac:dyDescent="0.2">
      <c r="A101" s="33"/>
      <c r="B101" s="33"/>
      <c r="C101" s="33"/>
      <c r="D101" s="33"/>
      <c r="E101" s="33"/>
      <c r="F101" s="33"/>
      <c r="G101" s="33"/>
      <c r="H101" s="33"/>
      <c r="I101" s="33"/>
      <c r="J101" s="33"/>
      <c r="K101" s="33"/>
      <c r="L101" s="33"/>
      <c r="M101" s="33"/>
      <c r="N101" s="33"/>
      <c r="O101" s="33"/>
      <c r="P101" s="33"/>
    </row>
    <row r="102" spans="1:16" s="32" customFormat="1" x14ac:dyDescent="0.2">
      <c r="A102" s="33"/>
      <c r="B102" s="33"/>
      <c r="C102" s="33"/>
      <c r="D102" s="33"/>
      <c r="E102" s="33"/>
      <c r="F102" s="33"/>
      <c r="G102" s="33"/>
      <c r="H102" s="33"/>
      <c r="I102" s="33"/>
      <c r="J102" s="33"/>
      <c r="K102" s="33"/>
      <c r="L102" s="33"/>
      <c r="M102" s="33"/>
      <c r="N102" s="33"/>
      <c r="O102" s="33"/>
      <c r="P102" s="33"/>
    </row>
    <row r="103" spans="1:16" s="32" customFormat="1" x14ac:dyDescent="0.2">
      <c r="A103" s="33"/>
      <c r="B103" s="33"/>
      <c r="C103" s="33"/>
      <c r="D103" s="33"/>
      <c r="E103" s="33"/>
      <c r="F103" s="33"/>
      <c r="G103" s="33"/>
      <c r="H103" s="33"/>
      <c r="I103" s="33"/>
      <c r="J103" s="33"/>
      <c r="K103" s="33"/>
      <c r="L103" s="33"/>
      <c r="M103" s="33"/>
      <c r="N103" s="33"/>
      <c r="O103" s="33"/>
      <c r="P103" s="33"/>
    </row>
    <row r="104" spans="1:16" s="32" customFormat="1" x14ac:dyDescent="0.2">
      <c r="A104" s="33"/>
      <c r="B104" s="33"/>
      <c r="C104" s="33"/>
      <c r="D104" s="33"/>
      <c r="E104" s="33"/>
      <c r="F104" s="33"/>
      <c r="G104" s="33"/>
      <c r="H104" s="33"/>
      <c r="I104" s="33"/>
      <c r="J104" s="33"/>
      <c r="K104" s="33"/>
      <c r="L104" s="33"/>
      <c r="M104" s="33"/>
      <c r="N104" s="33"/>
      <c r="O104" s="33"/>
      <c r="P104" s="33"/>
    </row>
    <row r="105" spans="1:16" s="32" customFormat="1" x14ac:dyDescent="0.2">
      <c r="A105" s="33"/>
      <c r="B105" s="33"/>
      <c r="C105" s="33"/>
      <c r="D105" s="33"/>
      <c r="E105" s="33"/>
      <c r="F105" s="33"/>
      <c r="G105" s="33"/>
      <c r="H105" s="33"/>
      <c r="I105" s="33"/>
      <c r="J105" s="33"/>
      <c r="K105" s="33"/>
      <c r="L105" s="33"/>
      <c r="M105" s="33"/>
      <c r="N105" s="33"/>
      <c r="O105" s="33"/>
      <c r="P105" s="33"/>
    </row>
    <row r="106" spans="1:16" s="32" customFormat="1" x14ac:dyDescent="0.2">
      <c r="A106" s="33"/>
      <c r="B106" s="33"/>
      <c r="C106" s="33"/>
      <c r="D106" s="33"/>
      <c r="E106" s="33"/>
      <c r="F106" s="33"/>
      <c r="G106" s="33"/>
      <c r="H106" s="33"/>
      <c r="I106" s="33"/>
      <c r="J106" s="33"/>
      <c r="K106" s="33"/>
      <c r="L106" s="33"/>
      <c r="M106" s="33"/>
      <c r="N106" s="33"/>
      <c r="O106" s="33"/>
      <c r="P106" s="33"/>
    </row>
    <row r="107" spans="1:16" s="32" customFormat="1" x14ac:dyDescent="0.2">
      <c r="A107" s="33"/>
      <c r="B107" s="33"/>
      <c r="C107" s="33"/>
      <c r="D107" s="33"/>
      <c r="E107" s="33"/>
      <c r="F107" s="33"/>
      <c r="G107" s="33"/>
      <c r="H107" s="33"/>
      <c r="I107" s="33"/>
      <c r="J107" s="33"/>
      <c r="K107" s="33"/>
      <c r="L107" s="33"/>
      <c r="M107" s="33"/>
      <c r="N107" s="33"/>
      <c r="O107" s="33"/>
      <c r="P107" s="33"/>
    </row>
    <row r="108" spans="1:16" s="32" customFormat="1" x14ac:dyDescent="0.2">
      <c r="A108" s="33"/>
      <c r="B108" s="33"/>
      <c r="C108" s="33"/>
      <c r="D108" s="33"/>
      <c r="E108" s="33"/>
      <c r="F108" s="33"/>
      <c r="G108" s="33"/>
      <c r="H108" s="33"/>
      <c r="I108" s="33"/>
      <c r="J108" s="33"/>
      <c r="K108" s="33"/>
      <c r="L108" s="33"/>
      <c r="M108" s="33"/>
      <c r="N108" s="33"/>
      <c r="O108" s="33"/>
      <c r="P108" s="33"/>
    </row>
    <row r="109" spans="1:16" s="32" customFormat="1" ht="31.5" x14ac:dyDescent="0.2">
      <c r="A109" s="1031" t="s">
        <v>801</v>
      </c>
      <c r="B109" s="1031"/>
      <c r="C109" s="1031"/>
      <c r="D109" s="1031"/>
      <c r="E109" s="1031"/>
      <c r="F109" s="1031"/>
      <c r="G109" s="1031"/>
      <c r="H109" s="1031"/>
      <c r="I109" s="1031"/>
      <c r="J109" s="1031"/>
      <c r="K109" s="1031"/>
      <c r="L109" s="1031"/>
      <c r="M109" s="1031"/>
      <c r="N109" s="1031"/>
      <c r="O109" s="1031"/>
      <c r="P109" s="1031"/>
    </row>
    <row r="110" spans="1:16" s="32" customFormat="1" x14ac:dyDescent="0.2">
      <c r="A110" s="33"/>
      <c r="B110" s="33"/>
      <c r="C110" s="33"/>
      <c r="D110" s="33"/>
      <c r="E110" s="33"/>
      <c r="F110" s="33"/>
      <c r="G110" s="33"/>
      <c r="H110" s="33"/>
      <c r="I110" s="33"/>
      <c r="J110" s="33"/>
      <c r="K110" s="33"/>
      <c r="L110" s="33"/>
      <c r="M110" s="33"/>
      <c r="N110" s="33"/>
      <c r="O110" s="33"/>
      <c r="P110" s="33"/>
    </row>
    <row r="111" spans="1:16" s="32" customFormat="1" x14ac:dyDescent="0.2">
      <c r="A111" s="33"/>
      <c r="B111" s="33"/>
      <c r="C111" s="33"/>
      <c r="D111" s="33"/>
      <c r="E111" s="33"/>
      <c r="F111" s="33"/>
      <c r="G111" s="33"/>
      <c r="H111" s="33"/>
      <c r="I111" s="33"/>
      <c r="J111" s="33"/>
      <c r="K111" s="33"/>
      <c r="L111" s="33"/>
      <c r="M111" s="33"/>
      <c r="N111" s="33"/>
      <c r="O111" s="33"/>
      <c r="P111" s="33"/>
    </row>
    <row r="112" spans="1:16" s="32" customFormat="1" x14ac:dyDescent="0.2">
      <c r="A112" s="33"/>
      <c r="B112" s="33"/>
      <c r="C112" s="33"/>
      <c r="D112" s="33"/>
      <c r="E112" s="33"/>
      <c r="F112" s="33"/>
      <c r="G112" s="33"/>
      <c r="H112" s="33"/>
      <c r="I112" s="33"/>
      <c r="J112" s="33"/>
      <c r="K112" s="33"/>
      <c r="L112" s="33"/>
      <c r="M112" s="33"/>
      <c r="N112" s="33"/>
      <c r="O112" s="33"/>
      <c r="P112" s="33"/>
    </row>
    <row r="113" spans="1:16" s="32" customFormat="1" x14ac:dyDescent="0.2">
      <c r="A113" s="33"/>
      <c r="B113" s="33"/>
      <c r="C113" s="33"/>
      <c r="D113" s="33"/>
      <c r="E113" s="33"/>
      <c r="F113" s="33"/>
      <c r="G113" s="33"/>
      <c r="H113" s="33"/>
      <c r="I113" s="33"/>
      <c r="J113" s="33"/>
      <c r="K113" s="33"/>
      <c r="L113" s="33"/>
      <c r="M113" s="33"/>
      <c r="N113" s="33"/>
      <c r="O113" s="33"/>
      <c r="P113" s="33"/>
    </row>
    <row r="114" spans="1:16" s="32" customFormat="1" x14ac:dyDescent="0.2">
      <c r="A114" s="33"/>
      <c r="B114" s="33"/>
      <c r="C114" s="33"/>
      <c r="D114" s="33"/>
      <c r="E114" s="33"/>
      <c r="F114" s="33"/>
      <c r="G114" s="33"/>
      <c r="H114" s="33"/>
      <c r="I114" s="33"/>
      <c r="J114" s="33"/>
      <c r="K114" s="33"/>
      <c r="L114" s="33"/>
      <c r="M114" s="33"/>
      <c r="N114" s="33"/>
      <c r="O114" s="33"/>
      <c r="P114" s="33"/>
    </row>
    <row r="115" spans="1:16" s="32" customFormat="1" x14ac:dyDescent="0.2">
      <c r="A115" s="33"/>
      <c r="B115" s="33"/>
      <c r="C115" s="33"/>
      <c r="D115" s="33"/>
      <c r="E115" s="33"/>
      <c r="F115" s="33"/>
      <c r="G115" s="33"/>
      <c r="H115" s="33"/>
      <c r="I115" s="33"/>
      <c r="J115" s="33"/>
      <c r="K115" s="33"/>
      <c r="L115" s="33"/>
      <c r="M115" s="33"/>
      <c r="N115" s="33"/>
      <c r="O115" s="33"/>
      <c r="P115" s="33"/>
    </row>
    <row r="116" spans="1:16" s="32" customFormat="1" x14ac:dyDescent="0.2">
      <c r="A116" s="33"/>
      <c r="B116" s="33"/>
      <c r="C116" s="33"/>
      <c r="D116" s="33"/>
      <c r="E116" s="33"/>
      <c r="F116" s="33"/>
      <c r="G116" s="33"/>
      <c r="H116" s="33"/>
      <c r="I116" s="33"/>
      <c r="J116" s="33"/>
      <c r="K116" s="33"/>
      <c r="L116" s="33"/>
      <c r="M116" s="33"/>
      <c r="N116" s="33"/>
      <c r="O116" s="33"/>
      <c r="P116" s="33"/>
    </row>
    <row r="117" spans="1:16" s="32" customFormat="1" x14ac:dyDescent="0.2">
      <c r="A117" s="33"/>
      <c r="B117" s="33"/>
      <c r="C117" s="33"/>
      <c r="D117" s="33"/>
      <c r="E117" s="33"/>
      <c r="F117" s="33"/>
      <c r="G117" s="33"/>
      <c r="H117" s="33"/>
      <c r="I117" s="33"/>
      <c r="J117" s="33"/>
      <c r="K117" s="33"/>
      <c r="L117" s="33"/>
      <c r="M117" s="33"/>
      <c r="N117" s="33"/>
      <c r="O117" s="33"/>
      <c r="P117" s="33"/>
    </row>
    <row r="118" spans="1:16" s="32" customFormat="1" x14ac:dyDescent="0.2">
      <c r="A118" s="33"/>
      <c r="B118" s="33"/>
      <c r="C118" s="33"/>
      <c r="D118" s="33"/>
      <c r="E118" s="33"/>
      <c r="F118" s="33"/>
      <c r="G118" s="33"/>
      <c r="H118" s="33"/>
      <c r="I118" s="33"/>
      <c r="J118" s="33"/>
      <c r="K118" s="33"/>
      <c r="L118" s="33"/>
      <c r="M118" s="33"/>
      <c r="N118" s="33"/>
      <c r="O118" s="33"/>
      <c r="P118" s="33"/>
    </row>
    <row r="119" spans="1:16" s="32" customFormat="1" x14ac:dyDescent="0.2">
      <c r="A119" s="33"/>
      <c r="B119" s="33"/>
      <c r="C119" s="33"/>
      <c r="D119" s="33"/>
      <c r="E119" s="33"/>
      <c r="F119" s="33"/>
      <c r="G119" s="33"/>
      <c r="H119" s="33"/>
      <c r="I119" s="33"/>
      <c r="J119" s="33"/>
      <c r="K119" s="33"/>
      <c r="L119" s="33"/>
      <c r="M119" s="33"/>
      <c r="N119" s="33"/>
      <c r="O119" s="33"/>
      <c r="P119" s="33"/>
    </row>
    <row r="120" spans="1:16" s="32" customFormat="1" x14ac:dyDescent="0.2">
      <c r="A120" s="33"/>
      <c r="B120" s="33"/>
      <c r="C120" s="33"/>
      <c r="D120" s="33"/>
      <c r="E120" s="33"/>
      <c r="F120" s="33"/>
      <c r="G120" s="33"/>
      <c r="H120" s="33"/>
      <c r="I120" s="33"/>
      <c r="J120" s="33"/>
      <c r="K120" s="33"/>
      <c r="L120" s="33"/>
      <c r="M120" s="33"/>
      <c r="N120" s="33"/>
      <c r="O120" s="33"/>
      <c r="P120" s="33"/>
    </row>
    <row r="121" spans="1:16" s="32" customFormat="1" x14ac:dyDescent="0.2">
      <c r="A121" s="33"/>
      <c r="B121" s="33"/>
      <c r="C121" s="33"/>
      <c r="D121" s="33"/>
      <c r="E121" s="33"/>
      <c r="F121" s="33"/>
      <c r="G121" s="33"/>
      <c r="H121" s="33"/>
      <c r="I121" s="33"/>
      <c r="J121" s="33"/>
      <c r="K121" s="33"/>
      <c r="L121" s="33"/>
      <c r="M121" s="33"/>
      <c r="N121" s="33"/>
      <c r="O121" s="33"/>
      <c r="P121" s="33"/>
    </row>
    <row r="122" spans="1:16" s="32" customFormat="1" x14ac:dyDescent="0.2">
      <c r="A122" s="33"/>
      <c r="B122" s="33"/>
      <c r="C122" s="33"/>
      <c r="D122" s="33"/>
      <c r="E122" s="33"/>
      <c r="F122" s="33"/>
      <c r="G122" s="33"/>
      <c r="H122" s="33"/>
      <c r="I122" s="33"/>
      <c r="J122" s="33"/>
      <c r="K122" s="33"/>
      <c r="L122" s="33"/>
      <c r="M122" s="33"/>
      <c r="N122" s="33"/>
      <c r="O122" s="33"/>
      <c r="P122" s="33"/>
    </row>
    <row r="123" spans="1:16" s="32" customFormat="1" x14ac:dyDescent="0.2">
      <c r="A123" s="33"/>
      <c r="B123" s="33"/>
      <c r="C123" s="33"/>
      <c r="D123" s="33"/>
      <c r="E123" s="33"/>
      <c r="F123" s="33"/>
      <c r="G123" s="33"/>
      <c r="H123" s="33"/>
      <c r="I123" s="33"/>
      <c r="J123" s="33"/>
      <c r="K123" s="33"/>
      <c r="L123" s="33"/>
      <c r="M123" s="33"/>
      <c r="N123" s="33"/>
      <c r="O123" s="33"/>
      <c r="P123" s="33"/>
    </row>
  </sheetData>
  <mergeCells count="5">
    <mergeCell ref="A109:P109"/>
    <mergeCell ref="A1:P1"/>
    <mergeCell ref="R1:T2"/>
    <mergeCell ref="A32:P32"/>
    <mergeCell ref="A51:P51"/>
  </mergeCells>
  <hyperlinks>
    <hyperlink ref="R1:T2" location="'FICHA ESTANDAR ECOSISTEMA'!R213" display="REGRESAR A FICHA"/>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
  <sheetViews>
    <sheetView zoomScale="50" zoomScaleNormal="50" workbookViewId="0">
      <selection sqref="A1:P1"/>
    </sheetView>
  </sheetViews>
  <sheetFormatPr baseColWidth="10" defaultRowHeight="12.75" x14ac:dyDescent="0.2"/>
  <cols>
    <col min="1" max="16384" width="11.42578125" style="32"/>
  </cols>
  <sheetData>
    <row r="1" spans="1:20" ht="46.5" x14ac:dyDescent="0.2">
      <c r="A1" s="1029" t="s">
        <v>695</v>
      </c>
      <c r="B1" s="1029"/>
      <c r="C1" s="1029"/>
      <c r="D1" s="1029"/>
      <c r="E1" s="1029"/>
      <c r="F1" s="1029"/>
      <c r="G1" s="1029"/>
      <c r="H1" s="1029"/>
      <c r="I1" s="1029"/>
      <c r="J1" s="1029"/>
      <c r="K1" s="1029"/>
      <c r="L1" s="1029"/>
      <c r="M1" s="1029"/>
      <c r="N1" s="1029"/>
      <c r="O1" s="1029"/>
      <c r="P1" s="1029"/>
      <c r="R1" s="937" t="s">
        <v>654</v>
      </c>
      <c r="S1" s="938"/>
      <c r="T1" s="939"/>
    </row>
    <row r="2" spans="1:20" ht="13.5" thickBot="1" x14ac:dyDescent="0.25">
      <c r="A2" s="33"/>
      <c r="B2" s="33"/>
      <c r="C2" s="33"/>
      <c r="D2" s="33"/>
      <c r="E2" s="33"/>
      <c r="F2" s="33"/>
      <c r="G2" s="33"/>
      <c r="H2" s="33"/>
      <c r="I2" s="33"/>
      <c r="J2" s="33"/>
      <c r="K2" s="33"/>
      <c r="L2" s="33"/>
      <c r="M2" s="33"/>
      <c r="N2" s="33"/>
      <c r="O2" s="33"/>
      <c r="P2" s="33"/>
      <c r="R2" s="940"/>
      <c r="S2" s="941"/>
      <c r="T2" s="942"/>
    </row>
    <row r="3" spans="1:20" x14ac:dyDescent="0.2">
      <c r="A3" s="33"/>
      <c r="B3" s="33"/>
      <c r="C3" s="33"/>
      <c r="D3" s="33"/>
      <c r="E3" s="33"/>
      <c r="F3" s="33"/>
      <c r="G3" s="33"/>
      <c r="H3" s="33"/>
      <c r="I3" s="33"/>
      <c r="J3" s="33"/>
      <c r="K3" s="33"/>
      <c r="L3" s="33"/>
      <c r="M3" s="33"/>
      <c r="N3" s="33"/>
      <c r="O3" s="33"/>
      <c r="P3" s="33"/>
    </row>
    <row r="4" spans="1:20" ht="23.25" x14ac:dyDescent="0.2">
      <c r="A4" s="1073" t="s">
        <v>640</v>
      </c>
      <c r="B4" s="1073"/>
      <c r="C4" s="1073"/>
      <c r="D4" s="1073"/>
      <c r="E4" s="1073"/>
      <c r="F4" s="1073"/>
      <c r="G4" s="1073"/>
      <c r="H4" s="1073"/>
      <c r="I4" s="1073"/>
      <c r="J4" s="1073"/>
      <c r="K4" s="1073"/>
      <c r="L4" s="1073"/>
      <c r="M4" s="1073"/>
      <c r="N4" s="1073"/>
      <c r="O4" s="1073"/>
      <c r="P4" s="107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x14ac:dyDescent="0.2">
      <c r="A25" s="33"/>
      <c r="B25" s="33"/>
      <c r="C25" s="33"/>
      <c r="D25" s="33"/>
      <c r="E25" s="33"/>
      <c r="F25" s="33"/>
      <c r="G25" s="33"/>
      <c r="H25" s="33"/>
      <c r="I25" s="33"/>
      <c r="J25" s="33"/>
      <c r="K25" s="33"/>
      <c r="L25" s="33"/>
      <c r="M25" s="33"/>
      <c r="N25" s="33"/>
      <c r="O25" s="33"/>
      <c r="P25" s="3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ht="23.25" x14ac:dyDescent="0.2">
      <c r="A29" s="1073" t="s">
        <v>802</v>
      </c>
      <c r="B29" s="1073"/>
      <c r="C29" s="1073"/>
      <c r="D29" s="1073"/>
      <c r="E29" s="1073"/>
      <c r="F29" s="1073"/>
      <c r="G29" s="1073"/>
      <c r="H29" s="1073"/>
      <c r="I29" s="1073"/>
      <c r="J29" s="1073"/>
      <c r="K29" s="1073"/>
      <c r="L29" s="1073"/>
      <c r="M29" s="1073"/>
      <c r="N29" s="1073"/>
      <c r="O29" s="1073"/>
      <c r="P29" s="1073"/>
    </row>
    <row r="30" spans="1:16" x14ac:dyDescent="0.2">
      <c r="A30" s="33"/>
      <c r="B30" s="33"/>
      <c r="C30" s="33"/>
      <c r="D30" s="33"/>
      <c r="E30" s="33"/>
      <c r="F30" s="33"/>
      <c r="G30" s="33"/>
      <c r="H30" s="33"/>
      <c r="I30" s="33"/>
      <c r="J30" s="33"/>
      <c r="K30" s="33"/>
      <c r="L30" s="33"/>
      <c r="M30" s="33"/>
      <c r="N30" s="33"/>
      <c r="O30" s="33"/>
      <c r="P30" s="33"/>
    </row>
    <row r="31" spans="1:16" x14ac:dyDescent="0.2">
      <c r="A31" s="33"/>
      <c r="B31" s="33"/>
      <c r="C31" s="33"/>
      <c r="D31" s="33"/>
      <c r="E31" s="33"/>
      <c r="F31" s="33"/>
      <c r="G31" s="33"/>
      <c r="H31" s="33"/>
      <c r="I31" s="33"/>
      <c r="J31" s="33"/>
      <c r="K31" s="33"/>
      <c r="L31" s="33"/>
      <c r="M31" s="33"/>
      <c r="N31" s="33"/>
      <c r="O31" s="33"/>
      <c r="P31" s="33"/>
    </row>
    <row r="32" spans="1:16" x14ac:dyDescent="0.2">
      <c r="A32" s="33"/>
      <c r="B32" s="33"/>
      <c r="C32" s="33"/>
      <c r="D32" s="33"/>
      <c r="E32" s="33"/>
      <c r="F32" s="33"/>
      <c r="G32" s="33"/>
      <c r="H32" s="33"/>
      <c r="I32" s="33"/>
      <c r="J32" s="33"/>
      <c r="K32" s="33"/>
      <c r="L32" s="33"/>
      <c r="M32" s="33"/>
      <c r="N32" s="33"/>
      <c r="O32" s="33"/>
      <c r="P32" s="3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33"/>
      <c r="B45" s="33"/>
      <c r="C45" s="33"/>
      <c r="D45" s="33"/>
      <c r="E45" s="33"/>
      <c r="F45" s="33"/>
      <c r="G45" s="33"/>
      <c r="H45" s="33"/>
      <c r="I45" s="33"/>
      <c r="J45" s="33"/>
      <c r="K45" s="33"/>
      <c r="L45" s="33"/>
      <c r="M45" s="33"/>
      <c r="N45" s="33"/>
      <c r="O45" s="33"/>
      <c r="P45" s="33"/>
    </row>
    <row r="46" spans="1:16" x14ac:dyDescent="0.2">
      <c r="A46" s="33"/>
      <c r="B46" s="33"/>
      <c r="C46" s="33"/>
      <c r="D46" s="33"/>
      <c r="E46" s="33"/>
      <c r="F46" s="33"/>
      <c r="G46" s="33"/>
      <c r="H46" s="33"/>
      <c r="I46" s="33"/>
      <c r="J46" s="33"/>
      <c r="K46" s="33"/>
      <c r="L46" s="33"/>
      <c r="M46" s="33"/>
      <c r="N46" s="33"/>
      <c r="O46" s="33"/>
      <c r="P46" s="33"/>
    </row>
    <row r="47" spans="1:16" x14ac:dyDescent="0.2">
      <c r="A47" s="33"/>
      <c r="B47" s="33"/>
      <c r="C47" s="33"/>
      <c r="D47" s="33"/>
      <c r="E47" s="33"/>
      <c r="F47" s="33"/>
      <c r="G47" s="33"/>
      <c r="H47" s="33"/>
      <c r="I47" s="33"/>
      <c r="J47" s="33"/>
      <c r="K47" s="33"/>
      <c r="L47" s="33"/>
      <c r="M47" s="33"/>
      <c r="N47" s="33"/>
      <c r="O47" s="33"/>
      <c r="P47" s="33"/>
    </row>
    <row r="48" spans="1:16" x14ac:dyDescent="0.2">
      <c r="A48" s="33"/>
      <c r="B48" s="33"/>
      <c r="C48" s="33"/>
      <c r="D48" s="33"/>
      <c r="E48" s="33"/>
      <c r="F48" s="33"/>
      <c r="G48" s="33"/>
      <c r="H48" s="33"/>
      <c r="I48" s="33"/>
      <c r="J48" s="33"/>
      <c r="K48" s="33"/>
      <c r="L48" s="33"/>
      <c r="M48" s="33"/>
      <c r="N48" s="33"/>
      <c r="O48" s="33"/>
      <c r="P48" s="33"/>
    </row>
    <row r="49" spans="1:16" x14ac:dyDescent="0.2">
      <c r="A49" s="33"/>
      <c r="B49" s="33"/>
      <c r="C49" s="33"/>
      <c r="D49" s="33"/>
      <c r="E49" s="33"/>
      <c r="F49" s="33"/>
      <c r="G49" s="33"/>
      <c r="H49" s="33"/>
      <c r="I49" s="33"/>
      <c r="J49" s="33"/>
      <c r="K49" s="33"/>
      <c r="L49" s="33"/>
      <c r="M49" s="33"/>
      <c r="N49" s="33"/>
      <c r="O49" s="33"/>
      <c r="P49" s="33"/>
    </row>
    <row r="50" spans="1:16" x14ac:dyDescent="0.2">
      <c r="A50" s="33"/>
      <c r="B50" s="33"/>
      <c r="C50" s="33"/>
      <c r="D50" s="33"/>
      <c r="E50" s="33"/>
      <c r="F50" s="33"/>
      <c r="G50" s="33"/>
      <c r="H50" s="33"/>
      <c r="I50" s="33"/>
      <c r="J50" s="33"/>
      <c r="K50" s="33"/>
      <c r="L50" s="33"/>
      <c r="M50" s="33"/>
      <c r="N50" s="33"/>
      <c r="O50" s="33"/>
      <c r="P50" s="33"/>
    </row>
    <row r="51" spans="1:16" x14ac:dyDescent="0.2">
      <c r="A51" s="33"/>
      <c r="B51" s="33"/>
      <c r="C51" s="33"/>
      <c r="D51" s="33"/>
      <c r="E51" s="33"/>
      <c r="F51" s="33"/>
      <c r="G51" s="33"/>
      <c r="H51" s="33"/>
      <c r="I51" s="33"/>
      <c r="J51" s="33"/>
      <c r="K51" s="33"/>
      <c r="L51" s="33"/>
      <c r="M51" s="33"/>
      <c r="N51" s="33"/>
      <c r="O51" s="33"/>
      <c r="P51" s="33"/>
    </row>
    <row r="52" spans="1:16" x14ac:dyDescent="0.2">
      <c r="A52" s="33"/>
      <c r="B52" s="33"/>
      <c r="C52" s="33"/>
      <c r="D52" s="33"/>
      <c r="E52" s="33"/>
      <c r="F52" s="33"/>
      <c r="G52" s="33"/>
      <c r="H52" s="33"/>
      <c r="I52" s="33"/>
      <c r="J52" s="33"/>
      <c r="K52" s="33"/>
      <c r="L52" s="33"/>
      <c r="M52" s="33"/>
      <c r="N52" s="33"/>
      <c r="O52" s="33"/>
      <c r="P52" s="33"/>
    </row>
    <row r="53" spans="1:16" x14ac:dyDescent="0.2">
      <c r="A53" s="33"/>
      <c r="B53" s="33"/>
      <c r="C53" s="33"/>
      <c r="D53" s="33"/>
      <c r="E53" s="33"/>
      <c r="F53" s="33"/>
      <c r="G53" s="33"/>
      <c r="H53" s="33"/>
      <c r="I53" s="33"/>
      <c r="J53" s="33"/>
      <c r="K53" s="33"/>
      <c r="L53" s="33"/>
      <c r="M53" s="33"/>
      <c r="N53" s="33"/>
      <c r="O53" s="33"/>
      <c r="P53" s="33"/>
    </row>
    <row r="54" spans="1:16" x14ac:dyDescent="0.2">
      <c r="A54" s="33"/>
      <c r="B54" s="33"/>
      <c r="C54" s="33"/>
      <c r="D54" s="33"/>
      <c r="E54" s="33"/>
      <c r="F54" s="33"/>
      <c r="G54" s="33"/>
      <c r="H54" s="33"/>
      <c r="I54" s="33"/>
      <c r="J54" s="33"/>
      <c r="K54" s="33"/>
      <c r="L54" s="33"/>
      <c r="M54" s="33"/>
      <c r="N54" s="33"/>
      <c r="O54" s="33"/>
      <c r="P54" s="33"/>
    </row>
    <row r="55" spans="1:16" ht="23.25" x14ac:dyDescent="0.2">
      <c r="A55" s="1073" t="s">
        <v>641</v>
      </c>
      <c r="B55" s="1073"/>
      <c r="C55" s="1073"/>
      <c r="D55" s="1073"/>
      <c r="E55" s="1073"/>
      <c r="F55" s="1073"/>
      <c r="G55" s="1073"/>
      <c r="H55" s="1073"/>
      <c r="I55" s="1073"/>
      <c r="J55" s="1073"/>
      <c r="K55" s="1073"/>
      <c r="L55" s="1073"/>
      <c r="M55" s="1073"/>
      <c r="N55" s="1073"/>
      <c r="O55" s="1073"/>
      <c r="P55" s="1073"/>
    </row>
    <row r="56" spans="1:16" x14ac:dyDescent="0.2">
      <c r="A56" s="33"/>
      <c r="B56" s="33"/>
      <c r="C56" s="33"/>
      <c r="D56" s="33"/>
      <c r="E56" s="33"/>
      <c r="F56" s="33"/>
      <c r="G56" s="33"/>
      <c r="H56" s="33"/>
      <c r="I56" s="33"/>
      <c r="J56" s="33"/>
      <c r="K56" s="33"/>
      <c r="L56" s="33"/>
      <c r="M56" s="33"/>
      <c r="N56" s="33"/>
      <c r="O56" s="33"/>
      <c r="P56" s="33"/>
    </row>
    <row r="57" spans="1:16" x14ac:dyDescent="0.2">
      <c r="A57" s="33"/>
      <c r="B57" s="33"/>
      <c r="C57" s="33"/>
      <c r="D57" s="33"/>
      <c r="E57" s="33"/>
      <c r="F57" s="33"/>
      <c r="G57" s="33"/>
      <c r="H57" s="33"/>
      <c r="I57" s="33"/>
      <c r="J57" s="33"/>
      <c r="K57" s="33"/>
      <c r="L57" s="33"/>
      <c r="M57" s="33"/>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x14ac:dyDescent="0.2">
      <c r="A60" s="33"/>
      <c r="B60" s="33"/>
      <c r="C60" s="33"/>
      <c r="D60" s="33"/>
      <c r="E60" s="33"/>
      <c r="F60" s="33"/>
      <c r="G60" s="33"/>
      <c r="H60" s="33"/>
      <c r="I60" s="33"/>
      <c r="J60" s="33"/>
      <c r="K60" s="33"/>
      <c r="L60" s="33"/>
      <c r="M60" s="33"/>
      <c r="N60" s="33"/>
      <c r="O60" s="33"/>
      <c r="P60" s="3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x14ac:dyDescent="0.2">
      <c r="A63" s="33"/>
      <c r="B63" s="33"/>
      <c r="C63" s="33"/>
      <c r="D63" s="33"/>
      <c r="E63" s="33"/>
      <c r="F63" s="33"/>
      <c r="G63" s="33"/>
      <c r="H63" s="33"/>
      <c r="I63" s="33"/>
      <c r="J63" s="33"/>
      <c r="K63" s="33"/>
      <c r="L63" s="33"/>
      <c r="M63" s="33"/>
      <c r="N63" s="33"/>
      <c r="O63" s="33"/>
      <c r="P63" s="33"/>
    </row>
    <row r="64" spans="1:16" x14ac:dyDescent="0.2">
      <c r="A64" s="33"/>
      <c r="B64" s="33"/>
      <c r="C64" s="33"/>
      <c r="D64" s="33"/>
      <c r="E64" s="33"/>
      <c r="F64" s="33"/>
      <c r="G64" s="33"/>
      <c r="H64" s="33"/>
      <c r="I64" s="33"/>
      <c r="J64" s="33"/>
      <c r="K64" s="33"/>
      <c r="L64" s="33"/>
      <c r="M64" s="33"/>
      <c r="N64" s="33"/>
      <c r="O64" s="33"/>
      <c r="P64" s="33"/>
    </row>
    <row r="65" spans="1:16" x14ac:dyDescent="0.2">
      <c r="A65" s="33"/>
      <c r="B65" s="33"/>
      <c r="C65" s="33"/>
      <c r="D65" s="33"/>
      <c r="E65" s="33"/>
      <c r="F65" s="33"/>
      <c r="G65" s="33"/>
      <c r="H65" s="33"/>
      <c r="I65" s="33"/>
      <c r="J65" s="33"/>
      <c r="K65" s="33"/>
      <c r="L65" s="33"/>
      <c r="M65" s="33"/>
      <c r="N65" s="33"/>
      <c r="O65" s="33"/>
      <c r="P65" s="33"/>
    </row>
    <row r="66" spans="1:16" x14ac:dyDescent="0.2">
      <c r="A66" s="33"/>
      <c r="B66" s="33"/>
      <c r="C66" s="33"/>
      <c r="D66" s="33"/>
      <c r="E66" s="33"/>
      <c r="F66" s="33"/>
      <c r="G66" s="33"/>
      <c r="H66" s="33"/>
      <c r="I66" s="33"/>
      <c r="J66" s="33"/>
      <c r="K66" s="33"/>
      <c r="L66" s="33"/>
      <c r="M66" s="33"/>
      <c r="N66" s="33"/>
      <c r="O66" s="33"/>
      <c r="P66" s="33"/>
    </row>
    <row r="67" spans="1:16" x14ac:dyDescent="0.2">
      <c r="A67" s="33"/>
      <c r="B67" s="33"/>
      <c r="C67" s="33"/>
      <c r="D67" s="33"/>
      <c r="E67" s="33"/>
      <c r="F67" s="33"/>
      <c r="G67" s="33"/>
      <c r="H67" s="33"/>
      <c r="I67" s="33"/>
      <c r="J67" s="33"/>
      <c r="K67" s="33"/>
      <c r="L67" s="33"/>
      <c r="M67" s="33"/>
      <c r="N67" s="33"/>
      <c r="O67" s="33"/>
      <c r="P67" s="33"/>
    </row>
    <row r="68" spans="1:16" x14ac:dyDescent="0.2">
      <c r="A68" s="33"/>
      <c r="B68" s="33"/>
      <c r="C68" s="33"/>
      <c r="D68" s="33"/>
      <c r="E68" s="33"/>
      <c r="F68" s="33"/>
      <c r="G68" s="33"/>
      <c r="H68" s="33"/>
      <c r="I68" s="33"/>
      <c r="J68" s="33"/>
      <c r="K68" s="33"/>
      <c r="L68" s="33"/>
      <c r="M68" s="33"/>
      <c r="N68" s="33"/>
      <c r="O68" s="33"/>
      <c r="P68" s="33"/>
    </row>
    <row r="69" spans="1:16" x14ac:dyDescent="0.2">
      <c r="A69" s="33"/>
      <c r="B69" s="33"/>
      <c r="C69" s="33"/>
      <c r="D69" s="33"/>
      <c r="E69" s="33"/>
      <c r="F69" s="33"/>
      <c r="G69" s="33"/>
      <c r="H69" s="33"/>
      <c r="I69" s="33"/>
      <c r="J69" s="33"/>
      <c r="K69" s="33"/>
      <c r="L69" s="33"/>
      <c r="M69" s="33"/>
      <c r="N69" s="33"/>
      <c r="O69" s="33"/>
      <c r="P69" s="33"/>
    </row>
    <row r="70" spans="1:16" x14ac:dyDescent="0.2">
      <c r="A70" s="33"/>
      <c r="B70" s="33"/>
      <c r="C70" s="33"/>
      <c r="D70" s="33"/>
      <c r="E70" s="33"/>
      <c r="F70" s="33"/>
      <c r="G70" s="33"/>
      <c r="H70" s="33"/>
      <c r="I70" s="33"/>
      <c r="J70" s="33"/>
      <c r="K70" s="33"/>
      <c r="L70" s="33"/>
      <c r="M70" s="33"/>
      <c r="N70" s="33"/>
      <c r="O70" s="33"/>
      <c r="P70" s="33"/>
    </row>
    <row r="71" spans="1:16" x14ac:dyDescent="0.2">
      <c r="A71" s="33"/>
      <c r="B71" s="33"/>
      <c r="C71" s="33"/>
      <c r="D71" s="33"/>
      <c r="E71" s="33"/>
      <c r="F71" s="33"/>
      <c r="G71" s="33"/>
      <c r="H71" s="33"/>
      <c r="I71" s="33"/>
      <c r="J71" s="33"/>
      <c r="K71" s="33"/>
      <c r="L71" s="33"/>
      <c r="M71" s="33"/>
      <c r="N71" s="33"/>
      <c r="O71" s="33"/>
      <c r="P71" s="33"/>
    </row>
    <row r="72" spans="1:16" x14ac:dyDescent="0.2">
      <c r="A72" s="33"/>
      <c r="B72" s="33"/>
      <c r="C72" s="33"/>
      <c r="D72" s="33"/>
      <c r="E72" s="33"/>
      <c r="F72" s="33"/>
      <c r="G72" s="33"/>
      <c r="H72" s="33"/>
      <c r="I72" s="33"/>
      <c r="J72" s="33"/>
      <c r="K72" s="33"/>
      <c r="L72" s="33"/>
      <c r="M72" s="33"/>
      <c r="N72" s="33"/>
      <c r="O72" s="33"/>
      <c r="P72" s="33"/>
    </row>
    <row r="73" spans="1:16" x14ac:dyDescent="0.2">
      <c r="A73" s="33"/>
      <c r="B73" s="33"/>
      <c r="C73" s="33"/>
      <c r="D73" s="33"/>
      <c r="E73" s="33"/>
      <c r="F73" s="33"/>
      <c r="G73" s="33"/>
      <c r="H73" s="33"/>
      <c r="I73" s="33"/>
      <c r="J73" s="33"/>
      <c r="K73" s="33"/>
      <c r="L73" s="33"/>
      <c r="M73" s="33"/>
      <c r="N73" s="33"/>
      <c r="O73" s="33"/>
      <c r="P73" s="33"/>
    </row>
    <row r="74" spans="1:16" x14ac:dyDescent="0.2">
      <c r="A74" s="33"/>
      <c r="B74" s="33"/>
      <c r="C74" s="33"/>
      <c r="D74" s="33"/>
      <c r="E74" s="33"/>
      <c r="F74" s="33"/>
      <c r="G74" s="33"/>
      <c r="H74" s="33"/>
      <c r="I74" s="33"/>
      <c r="J74" s="33"/>
      <c r="K74" s="33"/>
      <c r="L74" s="33"/>
      <c r="M74" s="33"/>
      <c r="N74" s="33"/>
      <c r="O74" s="33"/>
      <c r="P74" s="33"/>
    </row>
    <row r="75" spans="1:16" x14ac:dyDescent="0.2">
      <c r="A75" s="33"/>
      <c r="B75" s="33"/>
      <c r="C75" s="33"/>
      <c r="D75" s="33"/>
      <c r="E75" s="33"/>
      <c r="F75" s="33"/>
      <c r="G75" s="33"/>
      <c r="H75" s="33"/>
      <c r="I75" s="33"/>
      <c r="J75" s="33"/>
      <c r="K75" s="33"/>
      <c r="L75" s="33"/>
      <c r="M75" s="33"/>
      <c r="N75" s="33"/>
      <c r="O75" s="33"/>
      <c r="P75" s="33"/>
    </row>
    <row r="76" spans="1:16" x14ac:dyDescent="0.2">
      <c r="A76" s="33"/>
      <c r="B76" s="33"/>
      <c r="C76" s="33"/>
      <c r="D76" s="33"/>
      <c r="E76" s="33"/>
      <c r="F76" s="33"/>
      <c r="G76" s="33"/>
      <c r="H76" s="33"/>
      <c r="I76" s="33"/>
      <c r="J76" s="33"/>
      <c r="K76" s="33"/>
      <c r="L76" s="33"/>
      <c r="M76" s="33"/>
      <c r="N76" s="33"/>
      <c r="O76" s="33"/>
      <c r="P76" s="33"/>
    </row>
    <row r="77" spans="1:16" x14ac:dyDescent="0.2">
      <c r="A77" s="33"/>
      <c r="B77" s="33"/>
      <c r="C77" s="33"/>
      <c r="D77" s="33"/>
      <c r="E77" s="33"/>
      <c r="F77" s="33"/>
      <c r="G77" s="33"/>
      <c r="H77" s="33"/>
      <c r="I77" s="33"/>
      <c r="J77" s="33"/>
      <c r="K77" s="33"/>
      <c r="L77" s="33"/>
      <c r="M77" s="33"/>
      <c r="N77" s="33"/>
      <c r="O77" s="33"/>
      <c r="P77" s="33"/>
    </row>
    <row r="78" spans="1:16" x14ac:dyDescent="0.2">
      <c r="A78" s="33"/>
      <c r="B78" s="33"/>
      <c r="C78" s="33"/>
      <c r="D78" s="33"/>
      <c r="E78" s="33"/>
      <c r="F78" s="33"/>
      <c r="G78" s="33"/>
      <c r="H78" s="33"/>
      <c r="I78" s="33"/>
      <c r="J78" s="33"/>
      <c r="K78" s="33"/>
      <c r="L78" s="33"/>
      <c r="M78" s="33"/>
      <c r="N78" s="33"/>
      <c r="O78" s="33"/>
      <c r="P78" s="33"/>
    </row>
    <row r="79" spans="1:16" x14ac:dyDescent="0.2">
      <c r="A79" s="33"/>
      <c r="B79" s="33"/>
      <c r="C79" s="33"/>
      <c r="D79" s="33"/>
      <c r="E79" s="33"/>
      <c r="F79" s="33"/>
      <c r="G79" s="33"/>
      <c r="H79" s="33"/>
      <c r="I79" s="33"/>
      <c r="J79" s="33"/>
      <c r="K79" s="33"/>
      <c r="L79" s="33"/>
      <c r="M79" s="33"/>
      <c r="N79" s="33"/>
      <c r="O79" s="33"/>
      <c r="P79" s="33"/>
    </row>
    <row r="80" spans="1:16" x14ac:dyDescent="0.2">
      <c r="A80" s="33"/>
      <c r="B80" s="33"/>
      <c r="C80" s="33"/>
      <c r="D80" s="33"/>
      <c r="E80" s="33"/>
      <c r="F80" s="33"/>
      <c r="G80" s="33"/>
      <c r="H80" s="33"/>
      <c r="I80" s="33"/>
      <c r="J80" s="33"/>
      <c r="K80" s="33"/>
      <c r="L80" s="33"/>
      <c r="M80" s="33"/>
      <c r="N80" s="33"/>
      <c r="O80" s="33"/>
      <c r="P80" s="33"/>
    </row>
    <row r="81" spans="1:16" x14ac:dyDescent="0.2">
      <c r="A81" s="33"/>
      <c r="B81" s="33"/>
      <c r="C81" s="33"/>
      <c r="D81" s="33"/>
      <c r="E81" s="33"/>
      <c r="F81" s="33"/>
      <c r="G81" s="33"/>
      <c r="H81" s="33"/>
      <c r="I81" s="33"/>
      <c r="J81" s="33"/>
      <c r="K81" s="33"/>
      <c r="L81" s="33"/>
      <c r="M81" s="33"/>
      <c r="N81" s="33"/>
      <c r="O81" s="33"/>
      <c r="P81" s="33"/>
    </row>
    <row r="82" spans="1:16" x14ac:dyDescent="0.2">
      <c r="A82" s="33"/>
      <c r="B82" s="33"/>
      <c r="C82" s="33"/>
      <c r="D82" s="33"/>
      <c r="E82" s="33"/>
      <c r="F82" s="33"/>
      <c r="G82" s="33"/>
      <c r="H82" s="33"/>
      <c r="I82" s="33"/>
      <c r="J82" s="33"/>
      <c r="K82" s="33"/>
      <c r="L82" s="33"/>
      <c r="M82" s="33"/>
      <c r="N82" s="33"/>
      <c r="O82" s="33"/>
      <c r="P82" s="33"/>
    </row>
    <row r="83" spans="1:16" x14ac:dyDescent="0.2">
      <c r="A83" s="33"/>
      <c r="B83" s="33"/>
      <c r="C83" s="33"/>
      <c r="D83" s="33"/>
      <c r="E83" s="33"/>
      <c r="F83" s="33"/>
      <c r="G83" s="33"/>
      <c r="H83" s="33"/>
      <c r="I83" s="33"/>
      <c r="J83" s="33"/>
      <c r="K83" s="33"/>
      <c r="L83" s="33"/>
      <c r="M83" s="33"/>
      <c r="N83" s="33"/>
      <c r="O83" s="33"/>
      <c r="P83" s="33"/>
    </row>
    <row r="84" spans="1:16" x14ac:dyDescent="0.2">
      <c r="A84" s="33"/>
      <c r="B84" s="33"/>
      <c r="C84" s="33"/>
      <c r="D84" s="33"/>
      <c r="E84" s="33"/>
      <c r="F84" s="33"/>
      <c r="G84" s="33"/>
      <c r="H84" s="33"/>
      <c r="I84" s="33"/>
      <c r="J84" s="33"/>
      <c r="K84" s="33"/>
      <c r="L84" s="33"/>
      <c r="M84" s="33"/>
      <c r="N84" s="33"/>
      <c r="O84" s="33"/>
      <c r="P84" s="33"/>
    </row>
    <row r="85" spans="1:16" x14ac:dyDescent="0.2">
      <c r="A85" s="33"/>
      <c r="B85" s="33"/>
      <c r="C85" s="33"/>
      <c r="D85" s="33"/>
      <c r="E85" s="33"/>
      <c r="F85" s="33"/>
      <c r="G85" s="33"/>
      <c r="H85" s="33"/>
      <c r="I85" s="33"/>
      <c r="J85" s="33"/>
      <c r="K85" s="33"/>
      <c r="L85" s="33"/>
      <c r="M85" s="33"/>
      <c r="N85" s="33"/>
      <c r="O85" s="33"/>
      <c r="P85" s="33"/>
    </row>
    <row r="86" spans="1:16" x14ac:dyDescent="0.2">
      <c r="A86" s="33"/>
      <c r="B86" s="33"/>
      <c r="C86" s="33"/>
      <c r="D86" s="33"/>
      <c r="E86" s="33"/>
      <c r="F86" s="33"/>
      <c r="G86" s="33"/>
      <c r="H86" s="33"/>
      <c r="I86" s="33"/>
      <c r="J86" s="33"/>
      <c r="K86" s="33"/>
      <c r="L86" s="33"/>
      <c r="M86" s="33"/>
      <c r="N86" s="33"/>
      <c r="O86" s="33"/>
      <c r="P86" s="33"/>
    </row>
    <row r="87" spans="1:16" x14ac:dyDescent="0.2">
      <c r="A87" s="33"/>
      <c r="B87" s="33"/>
      <c r="C87" s="33"/>
      <c r="D87" s="33"/>
      <c r="E87" s="33"/>
      <c r="F87" s="33"/>
      <c r="G87" s="33"/>
      <c r="H87" s="33"/>
      <c r="I87" s="33"/>
      <c r="J87" s="33"/>
      <c r="K87" s="33"/>
      <c r="L87" s="33"/>
      <c r="M87" s="33"/>
      <c r="N87" s="33"/>
      <c r="O87" s="33"/>
      <c r="P87" s="33"/>
    </row>
    <row r="88" spans="1:16" x14ac:dyDescent="0.2">
      <c r="A88" s="33"/>
      <c r="B88" s="33"/>
      <c r="C88" s="33"/>
      <c r="D88" s="33"/>
      <c r="E88" s="33"/>
      <c r="F88" s="33"/>
      <c r="G88" s="33"/>
      <c r="H88" s="33"/>
      <c r="I88" s="33"/>
      <c r="J88" s="33"/>
      <c r="K88" s="33"/>
      <c r="L88" s="33"/>
      <c r="M88" s="33"/>
      <c r="N88" s="33"/>
      <c r="O88" s="33"/>
      <c r="P88" s="33"/>
    </row>
    <row r="89" spans="1:16" x14ac:dyDescent="0.2">
      <c r="A89" s="33"/>
      <c r="B89" s="33"/>
      <c r="C89" s="33"/>
      <c r="D89" s="33"/>
      <c r="E89" s="33"/>
      <c r="F89" s="33"/>
      <c r="G89" s="33"/>
      <c r="H89" s="33"/>
      <c r="I89" s="33"/>
      <c r="J89" s="33"/>
      <c r="K89" s="33"/>
      <c r="L89" s="33"/>
      <c r="M89" s="33"/>
      <c r="N89" s="33"/>
      <c r="O89" s="33"/>
      <c r="P89" s="33"/>
    </row>
    <row r="90" spans="1:16" x14ac:dyDescent="0.2">
      <c r="A90" s="33"/>
      <c r="B90" s="33"/>
      <c r="C90" s="33"/>
      <c r="D90" s="33"/>
      <c r="E90" s="33"/>
      <c r="F90" s="33"/>
      <c r="G90" s="33"/>
      <c r="H90" s="33"/>
      <c r="I90" s="33"/>
      <c r="J90" s="33"/>
      <c r="K90" s="33"/>
      <c r="L90" s="33"/>
      <c r="M90" s="33"/>
      <c r="N90" s="33"/>
      <c r="O90" s="33"/>
      <c r="P90" s="33"/>
    </row>
    <row r="91" spans="1:16" x14ac:dyDescent="0.2">
      <c r="A91" s="33"/>
      <c r="B91" s="33"/>
      <c r="C91" s="33"/>
      <c r="D91" s="33"/>
      <c r="E91" s="33"/>
      <c r="F91" s="33"/>
      <c r="G91" s="33"/>
      <c r="H91" s="33"/>
      <c r="I91" s="33"/>
      <c r="J91" s="33"/>
      <c r="K91" s="33"/>
      <c r="L91" s="33"/>
      <c r="M91" s="33"/>
      <c r="N91" s="33"/>
      <c r="O91" s="33"/>
      <c r="P91" s="33"/>
    </row>
    <row r="92" spans="1:16" x14ac:dyDescent="0.2">
      <c r="A92" s="33"/>
      <c r="B92" s="33"/>
      <c r="C92" s="33"/>
      <c r="D92" s="33"/>
      <c r="E92" s="33"/>
      <c r="F92" s="33"/>
      <c r="G92" s="33"/>
      <c r="H92" s="33"/>
      <c r="I92" s="33"/>
      <c r="J92" s="33"/>
      <c r="K92" s="33"/>
      <c r="L92" s="33"/>
      <c r="M92" s="33"/>
      <c r="N92" s="33"/>
      <c r="O92" s="33"/>
      <c r="P92" s="33"/>
    </row>
    <row r="93" spans="1:16" x14ac:dyDescent="0.2">
      <c r="A93" s="33"/>
      <c r="B93" s="33"/>
      <c r="C93" s="33"/>
      <c r="D93" s="33"/>
      <c r="E93" s="33"/>
      <c r="F93" s="33"/>
      <c r="G93" s="33"/>
      <c r="H93" s="33"/>
      <c r="I93" s="33"/>
      <c r="J93" s="33"/>
      <c r="K93" s="33"/>
      <c r="L93" s="33"/>
      <c r="M93" s="33"/>
      <c r="N93" s="33"/>
      <c r="O93" s="33"/>
      <c r="P93" s="33"/>
    </row>
    <row r="94" spans="1:16" x14ac:dyDescent="0.2">
      <c r="A94" s="33"/>
      <c r="B94" s="33"/>
      <c r="C94" s="33"/>
      <c r="D94" s="33"/>
      <c r="E94" s="33"/>
      <c r="F94" s="33"/>
      <c r="G94" s="33"/>
      <c r="H94" s="33"/>
      <c r="I94" s="33"/>
      <c r="J94" s="33"/>
      <c r="K94" s="33"/>
      <c r="L94" s="33"/>
      <c r="M94" s="33"/>
      <c r="N94" s="33"/>
      <c r="O94" s="33"/>
      <c r="P94" s="33"/>
    </row>
    <row r="95" spans="1:16" x14ac:dyDescent="0.2">
      <c r="A95" s="33"/>
      <c r="B95" s="33"/>
      <c r="C95" s="33"/>
      <c r="D95" s="33"/>
      <c r="E95" s="33"/>
      <c r="F95" s="33"/>
      <c r="G95" s="33"/>
      <c r="H95" s="33"/>
      <c r="I95" s="33"/>
      <c r="J95" s="33"/>
      <c r="K95" s="33"/>
      <c r="L95" s="33"/>
      <c r="M95" s="33"/>
      <c r="N95" s="33"/>
      <c r="O95" s="33"/>
      <c r="P95" s="33"/>
    </row>
    <row r="96" spans="1:16" x14ac:dyDescent="0.2">
      <c r="A96" s="33"/>
      <c r="B96" s="33"/>
      <c r="C96" s="33"/>
      <c r="D96" s="33"/>
      <c r="E96" s="33"/>
      <c r="F96" s="33"/>
      <c r="G96" s="33"/>
      <c r="H96" s="33"/>
      <c r="I96" s="33"/>
      <c r="J96" s="33"/>
      <c r="K96" s="33"/>
      <c r="L96" s="33"/>
      <c r="M96" s="33"/>
      <c r="N96" s="33"/>
      <c r="O96" s="33"/>
      <c r="P96" s="33"/>
    </row>
    <row r="97" spans="1:16" x14ac:dyDescent="0.2">
      <c r="A97" s="33"/>
      <c r="B97" s="33"/>
      <c r="C97" s="33"/>
      <c r="D97" s="33"/>
      <c r="E97" s="33"/>
      <c r="F97" s="33"/>
      <c r="G97" s="33"/>
      <c r="H97" s="33"/>
      <c r="I97" s="33"/>
      <c r="J97" s="33"/>
      <c r="K97" s="33"/>
      <c r="L97" s="33"/>
      <c r="M97" s="33"/>
      <c r="N97" s="33"/>
      <c r="O97" s="33"/>
      <c r="P97" s="33"/>
    </row>
    <row r="98" spans="1:16" x14ac:dyDescent="0.2">
      <c r="A98" s="33"/>
      <c r="B98" s="33"/>
      <c r="C98" s="33"/>
      <c r="D98" s="33"/>
      <c r="E98" s="33"/>
      <c r="F98" s="33"/>
      <c r="G98" s="33"/>
      <c r="H98" s="33"/>
      <c r="I98" s="33"/>
      <c r="J98" s="33"/>
      <c r="K98" s="33"/>
      <c r="L98" s="33"/>
      <c r="M98" s="33"/>
      <c r="N98" s="33"/>
      <c r="O98" s="33"/>
      <c r="P98" s="33"/>
    </row>
    <row r="99" spans="1:16" x14ac:dyDescent="0.2">
      <c r="A99" s="33"/>
      <c r="B99" s="33"/>
      <c r="C99" s="33"/>
      <c r="D99" s="33"/>
      <c r="E99" s="33"/>
      <c r="F99" s="33"/>
      <c r="G99" s="33"/>
      <c r="H99" s="33"/>
      <c r="I99" s="33"/>
      <c r="J99" s="33"/>
      <c r="K99" s="33"/>
      <c r="L99" s="33"/>
      <c r="M99" s="33"/>
      <c r="N99" s="33"/>
      <c r="O99" s="33"/>
      <c r="P99" s="33"/>
    </row>
    <row r="100" spans="1:16" x14ac:dyDescent="0.2">
      <c r="A100" s="33"/>
      <c r="B100" s="33"/>
      <c r="C100" s="33"/>
      <c r="D100" s="33"/>
      <c r="E100" s="33"/>
      <c r="F100" s="33"/>
      <c r="G100" s="33"/>
      <c r="H100" s="33"/>
      <c r="I100" s="33"/>
      <c r="J100" s="33"/>
      <c r="K100" s="33"/>
      <c r="L100" s="33"/>
      <c r="M100" s="33"/>
      <c r="N100" s="33"/>
      <c r="O100" s="33"/>
      <c r="P100" s="33"/>
    </row>
    <row r="101" spans="1:16" ht="23.25" x14ac:dyDescent="0.2">
      <c r="A101" s="1073" t="s">
        <v>803</v>
      </c>
      <c r="B101" s="1073"/>
      <c r="C101" s="1073"/>
      <c r="D101" s="1073"/>
      <c r="E101" s="1073"/>
      <c r="F101" s="1073"/>
      <c r="G101" s="1073"/>
      <c r="H101" s="1073"/>
      <c r="I101" s="1073"/>
      <c r="J101" s="1073"/>
      <c r="K101" s="1073"/>
      <c r="L101" s="1073"/>
      <c r="M101" s="1073"/>
      <c r="N101" s="1073"/>
      <c r="O101" s="1073"/>
      <c r="P101" s="1073"/>
    </row>
    <row r="102" spans="1:16" x14ac:dyDescent="0.2">
      <c r="A102" s="33"/>
      <c r="B102" s="33"/>
      <c r="C102" s="33"/>
      <c r="D102" s="33"/>
      <c r="E102" s="33"/>
      <c r="F102" s="33"/>
      <c r="G102" s="33"/>
      <c r="H102" s="33"/>
      <c r="I102" s="33"/>
      <c r="J102" s="33"/>
      <c r="K102" s="33"/>
      <c r="L102" s="33"/>
      <c r="M102" s="33"/>
      <c r="N102" s="33"/>
      <c r="O102" s="33"/>
      <c r="P102" s="33"/>
    </row>
    <row r="103" spans="1:16" ht="14.25" customHeight="1" x14ac:dyDescent="0.2">
      <c r="A103" s="33"/>
      <c r="B103" s="33"/>
      <c r="C103" s="33"/>
      <c r="D103" s="33"/>
      <c r="E103" s="33"/>
      <c r="F103" s="33"/>
      <c r="G103" s="33"/>
      <c r="H103" s="33"/>
      <c r="I103" s="33"/>
      <c r="J103" s="33"/>
      <c r="K103" s="33"/>
      <c r="L103" s="33"/>
      <c r="M103" s="33"/>
      <c r="N103" s="33"/>
      <c r="O103" s="33"/>
      <c r="P103" s="33"/>
    </row>
    <row r="104" spans="1:16" x14ac:dyDescent="0.2">
      <c r="A104" s="33"/>
      <c r="B104" s="33"/>
      <c r="C104" s="33"/>
      <c r="D104" s="33"/>
      <c r="E104" s="33"/>
      <c r="F104" s="33"/>
      <c r="G104" s="33"/>
      <c r="H104" s="33"/>
      <c r="I104" s="33"/>
      <c r="J104" s="33"/>
      <c r="K104" s="33"/>
      <c r="L104" s="33"/>
      <c r="M104" s="33"/>
      <c r="N104" s="33"/>
      <c r="O104" s="33"/>
      <c r="P104" s="33"/>
    </row>
    <row r="105" spans="1:16" x14ac:dyDescent="0.2">
      <c r="A105" s="33"/>
      <c r="B105" s="33"/>
      <c r="C105" s="33"/>
      <c r="D105" s="33"/>
      <c r="E105" s="33"/>
      <c r="F105" s="33"/>
      <c r="G105" s="33"/>
      <c r="H105" s="33"/>
      <c r="I105" s="33"/>
      <c r="J105" s="33"/>
      <c r="K105" s="33"/>
      <c r="L105" s="33"/>
      <c r="M105" s="33"/>
      <c r="N105" s="33"/>
      <c r="O105" s="33"/>
      <c r="P105" s="33"/>
    </row>
    <row r="106" spans="1:16" x14ac:dyDescent="0.2">
      <c r="A106" s="33"/>
      <c r="B106" s="33"/>
      <c r="C106" s="33"/>
      <c r="D106" s="33"/>
      <c r="E106" s="33"/>
      <c r="F106" s="33"/>
      <c r="G106" s="33"/>
      <c r="H106" s="33"/>
      <c r="I106" s="33"/>
      <c r="J106" s="33"/>
      <c r="K106" s="33"/>
      <c r="L106" s="33"/>
      <c r="M106" s="33"/>
      <c r="N106" s="33"/>
      <c r="O106" s="33"/>
      <c r="P106" s="33"/>
    </row>
    <row r="107" spans="1:16" x14ac:dyDescent="0.2">
      <c r="A107" s="33"/>
      <c r="B107" s="33"/>
      <c r="C107" s="33"/>
      <c r="D107" s="33"/>
      <c r="E107" s="33"/>
      <c r="F107" s="33"/>
      <c r="G107" s="33"/>
      <c r="H107" s="33"/>
      <c r="I107" s="33"/>
      <c r="J107" s="33"/>
      <c r="K107" s="33"/>
      <c r="L107" s="33"/>
      <c r="M107" s="33"/>
      <c r="N107" s="33"/>
      <c r="O107" s="33"/>
      <c r="P107" s="33"/>
    </row>
    <row r="108" spans="1:16" x14ac:dyDescent="0.2">
      <c r="A108" s="33"/>
      <c r="B108" s="33"/>
      <c r="C108" s="33"/>
      <c r="D108" s="33"/>
      <c r="E108" s="33"/>
      <c r="F108" s="33"/>
      <c r="G108" s="33"/>
      <c r="H108" s="33"/>
      <c r="I108" s="33"/>
      <c r="J108" s="33"/>
      <c r="K108" s="33"/>
      <c r="L108" s="33"/>
      <c r="M108" s="33"/>
      <c r="N108" s="33"/>
      <c r="O108" s="33"/>
      <c r="P108" s="33"/>
    </row>
    <row r="109" spans="1:16" x14ac:dyDescent="0.2">
      <c r="A109" s="33"/>
      <c r="B109" s="33"/>
      <c r="C109" s="33"/>
      <c r="D109" s="33"/>
      <c r="E109" s="33"/>
      <c r="F109" s="33"/>
      <c r="G109" s="33"/>
      <c r="H109" s="33"/>
      <c r="I109" s="33"/>
      <c r="J109" s="33"/>
      <c r="K109" s="33"/>
      <c r="L109" s="33"/>
      <c r="M109" s="33"/>
      <c r="N109" s="33"/>
      <c r="O109" s="33"/>
      <c r="P109" s="33"/>
    </row>
    <row r="110" spans="1:16" x14ac:dyDescent="0.2">
      <c r="A110" s="33"/>
      <c r="B110" s="33"/>
      <c r="C110" s="33"/>
      <c r="D110" s="33"/>
      <c r="E110" s="33"/>
      <c r="F110" s="33"/>
      <c r="G110" s="33"/>
      <c r="H110" s="33"/>
      <c r="I110" s="33"/>
      <c r="J110" s="33"/>
      <c r="K110" s="33"/>
      <c r="L110" s="33"/>
      <c r="M110" s="33"/>
      <c r="N110" s="33"/>
      <c r="O110" s="33"/>
      <c r="P110" s="33"/>
    </row>
    <row r="111" spans="1:16" x14ac:dyDescent="0.2">
      <c r="A111" s="33"/>
      <c r="B111" s="33"/>
      <c r="C111" s="33"/>
      <c r="D111" s="33"/>
      <c r="E111" s="33"/>
      <c r="F111" s="33"/>
      <c r="G111" s="33"/>
      <c r="H111" s="33"/>
      <c r="I111" s="33"/>
      <c r="J111" s="33"/>
      <c r="K111" s="33"/>
      <c r="L111" s="33"/>
      <c r="M111" s="33"/>
      <c r="N111" s="33"/>
      <c r="O111" s="33"/>
      <c r="P111" s="33"/>
    </row>
    <row r="112" spans="1:16" x14ac:dyDescent="0.2">
      <c r="A112" s="33"/>
      <c r="B112" s="33"/>
      <c r="C112" s="33"/>
      <c r="D112" s="33"/>
      <c r="E112" s="33"/>
      <c r="F112" s="33"/>
      <c r="G112" s="33"/>
      <c r="H112" s="33"/>
      <c r="I112" s="33"/>
      <c r="J112" s="33"/>
      <c r="K112" s="33"/>
      <c r="L112" s="33"/>
      <c r="M112" s="33"/>
      <c r="N112" s="33"/>
      <c r="O112" s="33"/>
      <c r="P112" s="33"/>
    </row>
    <row r="113" spans="1:16" x14ac:dyDescent="0.2">
      <c r="A113" s="33"/>
      <c r="B113" s="33"/>
      <c r="C113" s="33"/>
      <c r="D113" s="33"/>
      <c r="E113" s="33"/>
      <c r="F113" s="33"/>
      <c r="G113" s="33"/>
      <c r="H113" s="33"/>
      <c r="I113" s="33"/>
      <c r="J113" s="33"/>
      <c r="K113" s="33"/>
      <c r="L113" s="33"/>
      <c r="M113" s="33"/>
      <c r="N113" s="33"/>
      <c r="O113" s="33"/>
      <c r="P113" s="33"/>
    </row>
    <row r="114" spans="1:16" x14ac:dyDescent="0.2">
      <c r="A114" s="33"/>
      <c r="B114" s="33"/>
      <c r="C114" s="33"/>
      <c r="D114" s="33"/>
      <c r="E114" s="33"/>
      <c r="F114" s="33"/>
      <c r="G114" s="33"/>
      <c r="H114" s="33"/>
      <c r="I114" s="33"/>
      <c r="J114" s="33"/>
      <c r="K114" s="33"/>
      <c r="L114" s="33"/>
      <c r="M114" s="33"/>
      <c r="N114" s="33"/>
      <c r="O114" s="33"/>
      <c r="P114" s="33"/>
    </row>
    <row r="115" spans="1:16" x14ac:dyDescent="0.2">
      <c r="A115" s="33"/>
      <c r="B115" s="33"/>
      <c r="C115" s="33"/>
      <c r="D115" s="33"/>
      <c r="E115" s="33"/>
      <c r="F115" s="33"/>
      <c r="G115" s="33"/>
      <c r="H115" s="33"/>
      <c r="I115" s="33"/>
      <c r="J115" s="33"/>
      <c r="K115" s="33"/>
      <c r="L115" s="33"/>
      <c r="M115" s="33"/>
      <c r="N115" s="33"/>
      <c r="O115" s="33"/>
      <c r="P115" s="33"/>
    </row>
    <row r="116" spans="1:16" x14ac:dyDescent="0.2">
      <c r="A116" s="33"/>
      <c r="B116" s="33"/>
      <c r="C116" s="33"/>
      <c r="D116" s="33"/>
      <c r="E116" s="33"/>
      <c r="F116" s="33"/>
      <c r="G116" s="33"/>
      <c r="H116" s="33"/>
      <c r="I116" s="33"/>
      <c r="J116" s="33"/>
      <c r="K116" s="33"/>
      <c r="L116" s="33"/>
      <c r="M116" s="33"/>
      <c r="N116" s="33"/>
      <c r="O116" s="33"/>
      <c r="P116" s="33"/>
    </row>
    <row r="117" spans="1:16" x14ac:dyDescent="0.2">
      <c r="A117" s="33"/>
      <c r="B117" s="33"/>
      <c r="C117" s="33"/>
      <c r="D117" s="33"/>
      <c r="E117" s="33"/>
      <c r="F117" s="33"/>
      <c r="G117" s="33"/>
      <c r="H117" s="33"/>
      <c r="I117" s="33"/>
      <c r="J117" s="33"/>
      <c r="K117" s="33"/>
      <c r="L117" s="33"/>
      <c r="M117" s="33"/>
      <c r="N117" s="33"/>
      <c r="O117" s="33"/>
      <c r="P117" s="33"/>
    </row>
    <row r="118" spans="1:16" x14ac:dyDescent="0.2">
      <c r="A118" s="33"/>
      <c r="B118" s="33"/>
      <c r="C118" s="33"/>
      <c r="D118" s="33"/>
      <c r="E118" s="33"/>
      <c r="F118" s="33"/>
      <c r="G118" s="33"/>
      <c r="H118" s="33"/>
      <c r="I118" s="33"/>
      <c r="J118" s="33"/>
      <c r="K118" s="33"/>
      <c r="L118" s="33"/>
      <c r="M118" s="33"/>
      <c r="N118" s="33"/>
      <c r="O118" s="33"/>
      <c r="P118" s="33"/>
    </row>
    <row r="119" spans="1:16" x14ac:dyDescent="0.2">
      <c r="A119" s="33"/>
      <c r="B119" s="33"/>
      <c r="C119" s="33"/>
      <c r="D119" s="33"/>
      <c r="E119" s="33"/>
      <c r="F119" s="33"/>
      <c r="G119" s="33"/>
      <c r="H119" s="33"/>
      <c r="I119" s="33"/>
      <c r="J119" s="33"/>
      <c r="K119" s="33"/>
      <c r="L119" s="33"/>
      <c r="M119" s="33"/>
      <c r="N119" s="33"/>
      <c r="O119" s="33"/>
      <c r="P119" s="33"/>
    </row>
    <row r="120" spans="1:16" x14ac:dyDescent="0.2">
      <c r="A120" s="33"/>
      <c r="B120" s="33"/>
      <c r="C120" s="33"/>
      <c r="D120" s="33"/>
      <c r="E120" s="33"/>
      <c r="F120" s="33"/>
      <c r="G120" s="33"/>
      <c r="H120" s="33"/>
      <c r="I120" s="33"/>
      <c r="J120" s="33"/>
      <c r="K120" s="33"/>
      <c r="L120" s="33"/>
      <c r="M120" s="33"/>
      <c r="N120" s="33"/>
      <c r="O120" s="33"/>
      <c r="P120" s="33"/>
    </row>
    <row r="121" spans="1:16" x14ac:dyDescent="0.2">
      <c r="A121" s="33"/>
      <c r="B121" s="33"/>
      <c r="C121" s="33"/>
      <c r="D121" s="33"/>
      <c r="E121" s="33"/>
      <c r="F121" s="33"/>
      <c r="G121" s="33"/>
      <c r="H121" s="33"/>
      <c r="I121" s="33"/>
      <c r="J121" s="33"/>
      <c r="K121" s="33"/>
      <c r="L121" s="33"/>
      <c r="M121" s="33"/>
      <c r="N121" s="33"/>
      <c r="O121" s="33"/>
      <c r="P121" s="33"/>
    </row>
    <row r="122" spans="1:16" x14ac:dyDescent="0.2">
      <c r="A122" s="33"/>
      <c r="B122" s="33"/>
      <c r="C122" s="33"/>
      <c r="D122" s="33"/>
      <c r="E122" s="33"/>
      <c r="F122" s="33"/>
      <c r="G122" s="33"/>
      <c r="H122" s="33"/>
      <c r="I122" s="33"/>
      <c r="J122" s="33"/>
      <c r="K122" s="33"/>
      <c r="L122" s="33"/>
      <c r="M122" s="33"/>
      <c r="N122" s="33"/>
      <c r="O122" s="33"/>
      <c r="P122" s="33"/>
    </row>
    <row r="123" spans="1:16" x14ac:dyDescent="0.2">
      <c r="A123" s="33"/>
      <c r="B123" s="33"/>
      <c r="C123" s="33"/>
      <c r="D123" s="33"/>
      <c r="E123" s="33"/>
      <c r="F123" s="33"/>
      <c r="G123" s="33"/>
      <c r="H123" s="33"/>
      <c r="I123" s="33"/>
      <c r="J123" s="33"/>
      <c r="K123" s="33"/>
      <c r="L123" s="33"/>
      <c r="M123" s="33"/>
      <c r="N123" s="33"/>
      <c r="O123" s="33"/>
      <c r="P123" s="33"/>
    </row>
    <row r="124" spans="1:16" x14ac:dyDescent="0.2">
      <c r="A124" s="33"/>
      <c r="B124" s="33"/>
      <c r="C124" s="33"/>
      <c r="D124" s="33"/>
      <c r="E124" s="33"/>
      <c r="F124" s="33"/>
      <c r="G124" s="33"/>
      <c r="H124" s="33"/>
      <c r="I124" s="33"/>
      <c r="J124" s="33"/>
      <c r="K124" s="33"/>
      <c r="L124" s="33"/>
      <c r="M124" s="33"/>
      <c r="N124" s="33"/>
      <c r="O124" s="33"/>
      <c r="P124" s="33"/>
    </row>
    <row r="125" spans="1:16" x14ac:dyDescent="0.2">
      <c r="A125" s="33"/>
      <c r="B125" s="33"/>
      <c r="C125" s="33"/>
      <c r="D125" s="33"/>
      <c r="E125" s="33"/>
      <c r="F125" s="33"/>
      <c r="G125" s="33"/>
      <c r="H125" s="33"/>
      <c r="I125" s="33"/>
      <c r="J125" s="33"/>
      <c r="K125" s="33"/>
      <c r="L125" s="33"/>
      <c r="M125" s="33"/>
      <c r="N125" s="33"/>
      <c r="O125" s="33"/>
      <c r="P125" s="33"/>
    </row>
    <row r="126" spans="1:16" x14ac:dyDescent="0.2">
      <c r="A126" s="33"/>
      <c r="B126" s="33"/>
      <c r="C126" s="33"/>
      <c r="D126" s="33"/>
      <c r="E126" s="33"/>
      <c r="F126" s="33"/>
      <c r="G126" s="33"/>
      <c r="H126" s="33"/>
      <c r="I126" s="33"/>
      <c r="J126" s="33"/>
      <c r="K126" s="33"/>
      <c r="L126" s="33"/>
      <c r="M126" s="33"/>
      <c r="N126" s="33"/>
      <c r="O126" s="33"/>
      <c r="P126" s="33"/>
    </row>
    <row r="127" spans="1:16" x14ac:dyDescent="0.2">
      <c r="A127" s="33"/>
      <c r="B127" s="33"/>
      <c r="C127" s="33"/>
      <c r="D127" s="33"/>
      <c r="E127" s="33"/>
      <c r="F127" s="33"/>
      <c r="G127" s="33"/>
      <c r="H127" s="33"/>
      <c r="I127" s="33"/>
      <c r="J127" s="33"/>
      <c r="K127" s="33"/>
      <c r="L127" s="33"/>
      <c r="M127" s="33"/>
      <c r="N127" s="33"/>
      <c r="O127" s="33"/>
      <c r="P127" s="33"/>
    </row>
    <row r="128" spans="1:16" x14ac:dyDescent="0.2">
      <c r="A128" s="33"/>
      <c r="B128" s="33"/>
      <c r="C128" s="33"/>
      <c r="D128" s="33"/>
      <c r="E128" s="33"/>
      <c r="F128" s="33"/>
      <c r="G128" s="33"/>
      <c r="H128" s="33"/>
      <c r="I128" s="33"/>
      <c r="J128" s="33"/>
      <c r="K128" s="33"/>
      <c r="L128" s="33"/>
      <c r="M128" s="33"/>
      <c r="N128" s="33"/>
      <c r="O128" s="33"/>
      <c r="P128" s="33"/>
    </row>
    <row r="129" spans="1:16" x14ac:dyDescent="0.2">
      <c r="A129" s="33"/>
      <c r="B129" s="33"/>
      <c r="C129" s="33"/>
      <c r="D129" s="33"/>
      <c r="E129" s="33"/>
      <c r="F129" s="33"/>
      <c r="G129" s="33"/>
      <c r="H129" s="33"/>
      <c r="I129" s="33"/>
      <c r="J129" s="33"/>
      <c r="K129" s="33"/>
      <c r="L129" s="33"/>
      <c r="M129" s="33"/>
      <c r="N129" s="33"/>
      <c r="O129" s="33"/>
      <c r="P129" s="33"/>
    </row>
    <row r="130" spans="1:16" x14ac:dyDescent="0.2">
      <c r="A130" s="33"/>
      <c r="B130" s="33"/>
      <c r="C130" s="33"/>
      <c r="D130" s="33"/>
      <c r="E130" s="33"/>
      <c r="F130" s="33"/>
      <c r="G130" s="33"/>
      <c r="H130" s="33"/>
      <c r="I130" s="33"/>
      <c r="J130" s="33"/>
      <c r="K130" s="33"/>
      <c r="L130" s="33"/>
      <c r="M130" s="33"/>
      <c r="N130" s="33"/>
      <c r="O130" s="33"/>
      <c r="P130" s="33"/>
    </row>
    <row r="131" spans="1:16" x14ac:dyDescent="0.2">
      <c r="A131" s="33"/>
      <c r="B131" s="33"/>
      <c r="C131" s="33"/>
      <c r="D131" s="33"/>
      <c r="E131" s="33"/>
      <c r="F131" s="33"/>
      <c r="G131" s="33"/>
      <c r="H131" s="33"/>
      <c r="I131" s="33"/>
      <c r="J131" s="33"/>
      <c r="K131" s="33"/>
      <c r="L131" s="33"/>
      <c r="M131" s="33"/>
      <c r="N131" s="33"/>
      <c r="O131" s="33"/>
      <c r="P131" s="33"/>
    </row>
    <row r="132" spans="1:16" x14ac:dyDescent="0.2">
      <c r="A132" s="33"/>
      <c r="B132" s="33"/>
      <c r="C132" s="33"/>
      <c r="D132" s="33"/>
      <c r="E132" s="33"/>
      <c r="F132" s="33"/>
      <c r="G132" s="33"/>
      <c r="H132" s="33"/>
      <c r="I132" s="33"/>
      <c r="J132" s="33"/>
      <c r="K132" s="33"/>
      <c r="L132" s="33"/>
      <c r="M132" s="33"/>
      <c r="N132" s="33"/>
      <c r="O132" s="33"/>
      <c r="P132" s="33"/>
    </row>
  </sheetData>
  <mergeCells count="6">
    <mergeCell ref="A101:P101"/>
    <mergeCell ref="R1:T2"/>
    <mergeCell ref="A1:P1"/>
    <mergeCell ref="A4:P4"/>
    <mergeCell ref="A29:P29"/>
    <mergeCell ref="A55:P55"/>
  </mergeCells>
  <hyperlinks>
    <hyperlink ref="R1:T2" location="'FICHA ESTANDAR ECOSISTEMA'!R214" display="VOLVER A FICHA"/>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4"/>
  <sheetViews>
    <sheetView zoomScale="55" zoomScaleNormal="55" workbookViewId="0">
      <selection sqref="A1:P1"/>
    </sheetView>
  </sheetViews>
  <sheetFormatPr baseColWidth="10" defaultRowHeight="12.75" x14ac:dyDescent="0.2"/>
  <cols>
    <col min="1" max="16384" width="11.42578125" style="32"/>
  </cols>
  <sheetData>
    <row r="1" spans="1:20" ht="46.5" x14ac:dyDescent="0.2">
      <c r="A1" s="1029" t="s">
        <v>696</v>
      </c>
      <c r="B1" s="1029"/>
      <c r="C1" s="1029"/>
      <c r="D1" s="1029"/>
      <c r="E1" s="1029"/>
      <c r="F1" s="1029"/>
      <c r="G1" s="1029"/>
      <c r="H1" s="1029"/>
      <c r="I1" s="1029"/>
      <c r="J1" s="1029"/>
      <c r="K1" s="1029"/>
      <c r="L1" s="1029"/>
      <c r="M1" s="1029"/>
      <c r="N1" s="1029"/>
      <c r="O1" s="1029"/>
      <c r="P1" s="1029"/>
      <c r="R1" s="937" t="s">
        <v>654</v>
      </c>
      <c r="S1" s="938"/>
      <c r="T1" s="939"/>
    </row>
    <row r="2" spans="1:20" ht="13.5" thickBot="1" x14ac:dyDescent="0.25">
      <c r="A2" s="33"/>
      <c r="B2" s="33"/>
      <c r="C2" s="33"/>
      <c r="D2" s="33"/>
      <c r="E2" s="33"/>
      <c r="F2" s="33"/>
      <c r="G2" s="33"/>
      <c r="H2" s="33"/>
      <c r="I2" s="33"/>
      <c r="J2" s="33"/>
      <c r="K2" s="33"/>
      <c r="L2" s="33"/>
      <c r="M2" s="33"/>
      <c r="N2" s="33"/>
      <c r="O2" s="33"/>
      <c r="P2" s="33"/>
      <c r="R2" s="940"/>
      <c r="S2" s="941"/>
      <c r="T2" s="942"/>
    </row>
    <row r="3" spans="1:20" x14ac:dyDescent="0.2">
      <c r="A3" s="33"/>
      <c r="B3" s="33"/>
      <c r="C3" s="33"/>
      <c r="D3" s="33"/>
      <c r="E3" s="33"/>
      <c r="F3" s="33"/>
      <c r="G3" s="33"/>
      <c r="H3" s="33"/>
      <c r="I3" s="33"/>
      <c r="J3" s="33"/>
      <c r="K3" s="33"/>
      <c r="L3" s="33"/>
      <c r="M3" s="33"/>
      <c r="N3" s="33"/>
      <c r="O3" s="33"/>
      <c r="P3" s="33"/>
    </row>
    <row r="4" spans="1:20" ht="14.25" customHeight="1" x14ac:dyDescent="0.2">
      <c r="A4" s="33"/>
      <c r="B4" s="33"/>
      <c r="C4" s="33"/>
      <c r="D4" s="33"/>
      <c r="E4" s="33"/>
      <c r="F4" s="33"/>
      <c r="G4" s="33"/>
      <c r="H4" s="33"/>
      <c r="I4" s="33"/>
      <c r="J4" s="33"/>
      <c r="K4" s="33"/>
      <c r="L4" s="33"/>
      <c r="M4" s="33"/>
      <c r="N4" s="33"/>
      <c r="O4" s="33"/>
      <c r="P4" s="3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ht="23.25" x14ac:dyDescent="0.2">
      <c r="A25" s="1073" t="s">
        <v>637</v>
      </c>
      <c r="B25" s="1073"/>
      <c r="C25" s="1073"/>
      <c r="D25" s="1073"/>
      <c r="E25" s="1073"/>
      <c r="F25" s="1073"/>
      <c r="G25" s="1073"/>
      <c r="H25" s="1073"/>
      <c r="I25" s="1073"/>
      <c r="J25" s="1073"/>
      <c r="K25" s="1073"/>
      <c r="L25" s="1073"/>
      <c r="M25" s="1073"/>
      <c r="N25" s="1073"/>
      <c r="O25" s="1073"/>
      <c r="P25" s="107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x14ac:dyDescent="0.2">
      <c r="A29" s="33"/>
      <c r="B29" s="33"/>
      <c r="C29" s="33"/>
      <c r="D29" s="33"/>
      <c r="E29" s="33"/>
      <c r="F29" s="33"/>
      <c r="G29" s="33"/>
      <c r="H29" s="33"/>
      <c r="I29" s="33"/>
      <c r="J29" s="33"/>
      <c r="K29" s="33"/>
      <c r="L29" s="33"/>
      <c r="M29" s="33"/>
      <c r="N29" s="33"/>
      <c r="O29" s="33"/>
      <c r="P29" s="33"/>
    </row>
    <row r="30" spans="1:16" x14ac:dyDescent="0.2">
      <c r="A30" s="33"/>
      <c r="B30" s="33"/>
      <c r="C30" s="33"/>
      <c r="D30" s="33"/>
      <c r="E30" s="33"/>
      <c r="F30" s="33"/>
      <c r="G30" s="33"/>
      <c r="H30" s="33"/>
      <c r="I30" s="33"/>
      <c r="J30" s="33"/>
      <c r="K30" s="33"/>
      <c r="L30" s="33"/>
      <c r="M30" s="33"/>
      <c r="N30" s="33"/>
      <c r="O30" s="33"/>
      <c r="P30" s="33"/>
    </row>
    <row r="31" spans="1:16" x14ac:dyDescent="0.2">
      <c r="A31" s="33"/>
      <c r="B31" s="33"/>
      <c r="C31" s="33"/>
      <c r="D31" s="33"/>
      <c r="E31" s="33"/>
      <c r="F31" s="33"/>
      <c r="G31" s="33"/>
      <c r="H31" s="33"/>
      <c r="I31" s="33"/>
      <c r="J31" s="33"/>
      <c r="K31" s="33"/>
      <c r="L31" s="33"/>
      <c r="M31" s="33"/>
      <c r="N31" s="33"/>
      <c r="O31" s="33"/>
      <c r="P31" s="33"/>
    </row>
    <row r="32" spans="1:16" x14ac:dyDescent="0.2">
      <c r="A32" s="33"/>
      <c r="B32" s="33"/>
      <c r="C32" s="33"/>
      <c r="D32" s="33"/>
      <c r="E32" s="33"/>
      <c r="F32" s="33"/>
      <c r="G32" s="33"/>
      <c r="H32" s="33"/>
      <c r="I32" s="33"/>
      <c r="J32" s="33"/>
      <c r="K32" s="33"/>
      <c r="L32" s="33"/>
      <c r="M32" s="33"/>
      <c r="N32" s="33"/>
      <c r="O32" s="33"/>
      <c r="P32" s="3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33"/>
      <c r="B45" s="33"/>
      <c r="C45" s="33"/>
      <c r="D45" s="33"/>
      <c r="E45" s="33"/>
      <c r="F45" s="33"/>
      <c r="G45" s="33"/>
      <c r="H45" s="33"/>
      <c r="I45" s="33"/>
      <c r="J45" s="33"/>
      <c r="K45" s="33"/>
      <c r="L45" s="33"/>
      <c r="M45" s="33"/>
      <c r="N45" s="33"/>
      <c r="O45" s="33"/>
      <c r="P45" s="33"/>
    </row>
    <row r="46" spans="1:16" x14ac:dyDescent="0.2">
      <c r="A46" s="33"/>
      <c r="B46" s="33"/>
      <c r="C46" s="33"/>
      <c r="D46" s="33"/>
      <c r="E46" s="33"/>
      <c r="F46" s="33"/>
      <c r="G46" s="33"/>
      <c r="H46" s="33"/>
      <c r="I46" s="33"/>
      <c r="J46" s="33"/>
      <c r="K46" s="33"/>
      <c r="L46" s="33"/>
      <c r="M46" s="33"/>
      <c r="N46" s="33"/>
      <c r="O46" s="33"/>
      <c r="P46" s="33"/>
    </row>
    <row r="47" spans="1:16" x14ac:dyDescent="0.2">
      <c r="A47" s="33"/>
      <c r="B47" s="33"/>
      <c r="C47" s="33"/>
      <c r="D47" s="33"/>
      <c r="E47" s="33"/>
      <c r="F47" s="33"/>
      <c r="G47" s="33"/>
      <c r="H47" s="33"/>
      <c r="I47" s="33"/>
      <c r="J47" s="33"/>
      <c r="K47" s="33"/>
      <c r="L47" s="33"/>
      <c r="M47" s="33"/>
      <c r="N47" s="33"/>
      <c r="O47" s="33"/>
      <c r="P47" s="33"/>
    </row>
    <row r="48" spans="1:16" x14ac:dyDescent="0.2">
      <c r="A48" s="33"/>
      <c r="B48" s="33"/>
      <c r="C48" s="33"/>
      <c r="D48" s="33"/>
      <c r="E48" s="33"/>
      <c r="F48" s="33"/>
      <c r="G48" s="33"/>
      <c r="H48" s="33"/>
      <c r="I48" s="33"/>
      <c r="J48" s="33"/>
      <c r="K48" s="33"/>
      <c r="L48" s="33"/>
      <c r="M48" s="33"/>
      <c r="N48" s="33"/>
      <c r="O48" s="33"/>
      <c r="P48" s="33"/>
    </row>
    <row r="49" spans="1:16" x14ac:dyDescent="0.2">
      <c r="A49" s="33"/>
      <c r="B49" s="33"/>
      <c r="C49" s="33"/>
      <c r="D49" s="33"/>
      <c r="E49" s="33"/>
      <c r="F49" s="33"/>
      <c r="G49" s="33"/>
      <c r="H49" s="33"/>
      <c r="I49" s="33"/>
      <c r="J49" s="33"/>
      <c r="K49" s="33"/>
      <c r="L49" s="33"/>
      <c r="M49" s="33"/>
      <c r="N49" s="33"/>
      <c r="O49" s="33"/>
      <c r="P49" s="33"/>
    </row>
    <row r="50" spans="1:16" x14ac:dyDescent="0.2">
      <c r="A50" s="33"/>
      <c r="B50" s="33"/>
      <c r="C50" s="33"/>
      <c r="D50" s="33"/>
      <c r="E50" s="33"/>
      <c r="F50" s="33"/>
      <c r="G50" s="33"/>
      <c r="H50" s="33"/>
      <c r="I50" s="33"/>
      <c r="J50" s="33"/>
      <c r="K50" s="33"/>
      <c r="L50" s="33"/>
      <c r="M50" s="33"/>
      <c r="N50" s="33"/>
      <c r="O50" s="33"/>
      <c r="P50" s="33"/>
    </row>
    <row r="51" spans="1:16" x14ac:dyDescent="0.2">
      <c r="A51" s="33"/>
      <c r="B51" s="33"/>
      <c r="C51" s="33"/>
      <c r="D51" s="33"/>
      <c r="E51" s="33"/>
      <c r="F51" s="33"/>
      <c r="G51" s="33"/>
      <c r="H51" s="33"/>
      <c r="I51" s="33"/>
      <c r="J51" s="33"/>
      <c r="K51" s="33"/>
      <c r="L51" s="33"/>
      <c r="M51" s="33"/>
      <c r="N51" s="33"/>
      <c r="O51" s="33"/>
      <c r="P51" s="33"/>
    </row>
    <row r="52" spans="1:16" x14ac:dyDescent="0.2">
      <c r="A52" s="33"/>
      <c r="B52" s="33"/>
      <c r="C52" s="33"/>
      <c r="D52" s="33"/>
      <c r="E52" s="33"/>
      <c r="F52" s="33"/>
      <c r="G52" s="33"/>
      <c r="H52" s="33"/>
      <c r="I52" s="33"/>
      <c r="J52" s="33"/>
      <c r="K52" s="33"/>
      <c r="L52" s="33"/>
      <c r="M52" s="33"/>
      <c r="N52" s="33"/>
      <c r="O52" s="33"/>
      <c r="P52" s="33"/>
    </row>
    <row r="53" spans="1:16" x14ac:dyDescent="0.2">
      <c r="A53" s="33"/>
      <c r="B53" s="33"/>
      <c r="C53" s="33"/>
      <c r="D53" s="33"/>
      <c r="E53" s="33"/>
      <c r="F53" s="33"/>
      <c r="G53" s="33"/>
      <c r="H53" s="33"/>
      <c r="I53" s="33"/>
      <c r="J53" s="33"/>
      <c r="K53" s="33"/>
      <c r="L53" s="33"/>
      <c r="M53" s="33"/>
      <c r="N53" s="33"/>
      <c r="O53" s="33"/>
      <c r="P53" s="33"/>
    </row>
    <row r="54" spans="1:16" x14ac:dyDescent="0.2">
      <c r="A54" s="33"/>
      <c r="B54" s="33"/>
      <c r="C54" s="33"/>
      <c r="D54" s="33"/>
      <c r="E54" s="33"/>
      <c r="F54" s="33"/>
      <c r="G54" s="33"/>
      <c r="H54" s="33"/>
      <c r="I54" s="33"/>
      <c r="J54" s="33"/>
      <c r="K54" s="33"/>
      <c r="L54" s="33"/>
      <c r="M54" s="33"/>
      <c r="N54" s="33"/>
      <c r="O54" s="33"/>
      <c r="P54" s="33"/>
    </row>
    <row r="55" spans="1:16" x14ac:dyDescent="0.2">
      <c r="A55" s="33"/>
      <c r="B55" s="33"/>
      <c r="C55" s="33"/>
      <c r="D55" s="33"/>
      <c r="E55" s="33"/>
      <c r="F55" s="33"/>
      <c r="G55" s="33"/>
      <c r="H55" s="33"/>
      <c r="I55" s="33"/>
      <c r="J55" s="33"/>
      <c r="K55" s="33"/>
      <c r="L55" s="33"/>
      <c r="M55" s="33"/>
      <c r="N55" s="33"/>
      <c r="O55" s="33"/>
      <c r="P55" s="33"/>
    </row>
    <row r="56" spans="1:16" x14ac:dyDescent="0.2">
      <c r="A56" s="33"/>
      <c r="B56" s="33"/>
      <c r="C56" s="33"/>
      <c r="D56" s="33"/>
      <c r="E56" s="33"/>
      <c r="F56" s="33"/>
      <c r="G56" s="33"/>
      <c r="H56" s="33"/>
      <c r="I56" s="33"/>
      <c r="J56" s="33"/>
      <c r="K56" s="33"/>
      <c r="L56" s="33"/>
      <c r="M56" s="33"/>
      <c r="N56" s="33"/>
      <c r="O56" s="33"/>
      <c r="P56" s="33"/>
    </row>
    <row r="57" spans="1:16" x14ac:dyDescent="0.2">
      <c r="A57" s="33"/>
      <c r="B57" s="33"/>
      <c r="C57" s="33"/>
      <c r="D57" s="33"/>
      <c r="E57" s="33"/>
      <c r="F57" s="33"/>
      <c r="G57" s="33"/>
      <c r="H57" s="33"/>
      <c r="I57" s="33"/>
      <c r="J57" s="33"/>
      <c r="K57" s="33"/>
      <c r="L57" s="33"/>
      <c r="M57" s="33"/>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x14ac:dyDescent="0.2">
      <c r="A60" s="33"/>
      <c r="B60" s="33"/>
      <c r="C60" s="33"/>
      <c r="D60" s="33"/>
      <c r="E60" s="33"/>
      <c r="F60" s="33"/>
      <c r="G60" s="33"/>
      <c r="H60" s="33"/>
      <c r="I60" s="33"/>
      <c r="J60" s="33"/>
      <c r="K60" s="33"/>
      <c r="L60" s="33"/>
      <c r="M60" s="33"/>
      <c r="N60" s="33"/>
      <c r="O60" s="33"/>
      <c r="P60" s="3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ht="13.5" thickBot="1" x14ac:dyDescent="0.25">
      <c r="A63" s="33"/>
      <c r="B63" s="33"/>
      <c r="C63" s="33"/>
      <c r="D63" s="33"/>
      <c r="E63" s="33"/>
      <c r="F63" s="33"/>
      <c r="G63" s="33"/>
      <c r="H63" s="33"/>
      <c r="I63" s="33"/>
      <c r="J63" s="33"/>
      <c r="K63" s="33"/>
      <c r="L63" s="33"/>
      <c r="M63" s="33"/>
      <c r="N63" s="33"/>
      <c r="O63" s="33"/>
      <c r="P63" s="33"/>
    </row>
    <row r="64" spans="1:16" ht="41.25" customHeight="1" thickTop="1" thickBot="1" x14ac:dyDescent="0.25">
      <c r="A64" s="33"/>
      <c r="B64" s="33"/>
      <c r="C64" s="33"/>
      <c r="D64" s="33"/>
      <c r="E64" s="33"/>
      <c r="F64" s="1075" t="s">
        <v>632</v>
      </c>
      <c r="G64" s="1075"/>
      <c r="H64" s="1075" t="s">
        <v>633</v>
      </c>
      <c r="I64" s="1075"/>
      <c r="J64" s="1075" t="s">
        <v>634</v>
      </c>
      <c r="K64" s="1075"/>
      <c r="L64" s="33"/>
      <c r="M64" s="33"/>
      <c r="N64" s="33"/>
      <c r="O64" s="33"/>
      <c r="P64" s="33"/>
    </row>
    <row r="65" spans="1:16" ht="14.25" thickTop="1" thickBot="1" x14ac:dyDescent="0.25">
      <c r="A65" s="33"/>
      <c r="B65" s="33"/>
      <c r="C65" s="33"/>
      <c r="D65" s="33"/>
      <c r="E65" s="33"/>
      <c r="F65" s="1077">
        <v>10</v>
      </c>
      <c r="G65" s="1077"/>
      <c r="H65" s="1077">
        <v>9.3000000000000007</v>
      </c>
      <c r="I65" s="1077"/>
      <c r="J65" s="1077">
        <v>0.99</v>
      </c>
      <c r="K65" s="1077"/>
      <c r="L65" s="33"/>
      <c r="M65" s="33"/>
      <c r="N65" s="33"/>
      <c r="O65" s="33"/>
      <c r="P65" s="33"/>
    </row>
    <row r="66" spans="1:16" ht="14.25" thickTop="1" thickBot="1" x14ac:dyDescent="0.25">
      <c r="A66" s="33"/>
      <c r="B66" s="33"/>
      <c r="C66" s="33"/>
      <c r="D66" s="33"/>
      <c r="E66" s="33"/>
      <c r="F66" s="1077">
        <v>15</v>
      </c>
      <c r="G66" s="1077"/>
      <c r="H66" s="1077">
        <v>7.3</v>
      </c>
      <c r="I66" s="1077"/>
      <c r="J66" s="1077">
        <v>1.1000000000000001</v>
      </c>
      <c r="K66" s="1077"/>
      <c r="L66" s="33"/>
      <c r="M66" s="33"/>
      <c r="N66" s="33"/>
      <c r="O66" s="33"/>
      <c r="P66" s="33"/>
    </row>
    <row r="67" spans="1:16" ht="14.25" thickTop="1" thickBot="1" x14ac:dyDescent="0.25">
      <c r="A67" s="33"/>
      <c r="B67" s="33"/>
      <c r="C67" s="33"/>
      <c r="D67" s="33"/>
      <c r="E67" s="33"/>
      <c r="F67" s="1077">
        <v>20</v>
      </c>
      <c r="G67" s="1077"/>
      <c r="H67" s="1077">
        <v>6.3</v>
      </c>
      <c r="I67" s="1077"/>
      <c r="J67" s="1077">
        <v>1.26</v>
      </c>
      <c r="K67" s="1077"/>
      <c r="L67" s="33"/>
      <c r="M67" s="33"/>
      <c r="N67" s="33"/>
      <c r="O67" s="33"/>
      <c r="P67" s="33"/>
    </row>
    <row r="68" spans="1:16" ht="14.25" thickTop="1" thickBot="1" x14ac:dyDescent="0.25">
      <c r="A68" s="33"/>
      <c r="B68" s="33"/>
      <c r="C68" s="33"/>
      <c r="D68" s="33"/>
      <c r="E68" s="33"/>
      <c r="F68" s="1077">
        <v>25</v>
      </c>
      <c r="G68" s="1077"/>
      <c r="H68" s="1077">
        <v>5.7</v>
      </c>
      <c r="I68" s="1077"/>
      <c r="J68" s="1077">
        <v>1.43</v>
      </c>
      <c r="K68" s="1077"/>
      <c r="L68" s="33"/>
      <c r="M68" s="33"/>
      <c r="N68" s="33"/>
      <c r="O68" s="33"/>
      <c r="P68" s="33"/>
    </row>
    <row r="69" spans="1:16" ht="14.25" thickTop="1" thickBot="1" x14ac:dyDescent="0.25">
      <c r="A69" s="33"/>
      <c r="B69" s="33"/>
      <c r="C69" s="33"/>
      <c r="D69" s="33"/>
      <c r="E69" s="33"/>
      <c r="F69" s="1077">
        <v>30</v>
      </c>
      <c r="G69" s="1077"/>
      <c r="H69" s="1077">
        <v>5.3</v>
      </c>
      <c r="I69" s="1077"/>
      <c r="J69" s="1077">
        <v>1.6</v>
      </c>
      <c r="K69" s="1077"/>
      <c r="L69" s="33"/>
      <c r="M69" s="33"/>
      <c r="N69" s="33"/>
      <c r="O69" s="33"/>
      <c r="P69" s="33"/>
    </row>
    <row r="70" spans="1:16" ht="14.25" thickTop="1" thickBot="1" x14ac:dyDescent="0.25">
      <c r="A70" s="33"/>
      <c r="B70" s="33"/>
      <c r="C70" s="33"/>
      <c r="D70" s="33"/>
      <c r="E70" s="33"/>
      <c r="F70" s="1077">
        <v>35</v>
      </c>
      <c r="G70" s="1077"/>
      <c r="H70" s="1077">
        <v>5</v>
      </c>
      <c r="I70" s="1077"/>
      <c r="J70" s="1077">
        <v>1.77</v>
      </c>
      <c r="K70" s="1077"/>
      <c r="L70" s="33"/>
      <c r="M70" s="33"/>
      <c r="N70" s="33"/>
      <c r="O70" s="33"/>
      <c r="P70" s="33"/>
    </row>
    <row r="71" spans="1:16" ht="13.5" thickTop="1" x14ac:dyDescent="0.2">
      <c r="A71" s="33"/>
      <c r="B71" s="33"/>
      <c r="C71" s="33"/>
      <c r="D71" s="33"/>
      <c r="E71" s="33"/>
      <c r="F71" s="33"/>
      <c r="G71" s="33"/>
      <c r="H71" s="33"/>
      <c r="I71" s="33"/>
      <c r="J71" s="33"/>
      <c r="K71" s="33"/>
      <c r="L71" s="33"/>
      <c r="M71" s="33"/>
      <c r="N71" s="33"/>
      <c r="O71" s="33"/>
      <c r="P71" s="33"/>
    </row>
    <row r="72" spans="1:16" x14ac:dyDescent="0.2">
      <c r="A72" s="33"/>
      <c r="B72" s="33"/>
      <c r="C72" s="33"/>
      <c r="D72" s="33"/>
      <c r="E72" s="33"/>
      <c r="F72" s="33"/>
      <c r="G72" s="33"/>
      <c r="H72" s="33"/>
      <c r="I72" s="33"/>
      <c r="J72" s="33"/>
      <c r="K72" s="33"/>
      <c r="L72" s="33"/>
      <c r="M72" s="33"/>
      <c r="N72" s="33"/>
      <c r="O72" s="33"/>
      <c r="P72" s="33"/>
    </row>
    <row r="73" spans="1:16" ht="23.25" x14ac:dyDescent="0.2">
      <c r="A73" s="1073" t="s">
        <v>629</v>
      </c>
      <c r="B73" s="1073"/>
      <c r="C73" s="1073"/>
      <c r="D73" s="1073"/>
      <c r="E73" s="1073"/>
      <c r="F73" s="1073"/>
      <c r="G73" s="1073"/>
      <c r="H73" s="1073"/>
      <c r="I73" s="1073"/>
      <c r="J73" s="1073"/>
      <c r="K73" s="1073"/>
      <c r="L73" s="1073"/>
      <c r="M73" s="1073"/>
      <c r="N73" s="1073"/>
      <c r="O73" s="1073"/>
      <c r="P73" s="1073"/>
    </row>
    <row r="74" spans="1:16" x14ac:dyDescent="0.2">
      <c r="A74" s="33"/>
      <c r="B74" s="33"/>
      <c r="C74" s="33"/>
      <c r="D74" s="33"/>
      <c r="E74" s="33"/>
      <c r="F74" s="33"/>
      <c r="G74" s="33"/>
      <c r="H74" s="33"/>
      <c r="I74" s="33"/>
      <c r="J74" s="33"/>
      <c r="K74" s="33"/>
      <c r="L74" s="33"/>
      <c r="M74" s="33"/>
      <c r="N74" s="33"/>
      <c r="O74" s="33"/>
      <c r="P74" s="33"/>
    </row>
    <row r="75" spans="1:16" x14ac:dyDescent="0.2">
      <c r="A75" s="33"/>
      <c r="B75" s="33"/>
      <c r="C75" s="33"/>
      <c r="D75" s="33"/>
      <c r="E75" s="33"/>
      <c r="F75" s="33"/>
      <c r="G75" s="33"/>
      <c r="H75" s="33"/>
      <c r="I75" s="33"/>
      <c r="J75" s="33"/>
      <c r="K75" s="33"/>
      <c r="L75" s="33"/>
      <c r="M75" s="33"/>
      <c r="N75" s="33"/>
      <c r="O75" s="33"/>
      <c r="P75" s="33"/>
    </row>
    <row r="76" spans="1:16" x14ac:dyDescent="0.2">
      <c r="A76" s="33"/>
      <c r="B76" s="33"/>
      <c r="C76" s="33"/>
      <c r="D76" s="33"/>
      <c r="E76" s="33"/>
      <c r="F76" s="33"/>
      <c r="G76" s="33"/>
      <c r="H76" s="33"/>
      <c r="I76" s="33"/>
      <c r="J76" s="33"/>
      <c r="K76" s="33"/>
      <c r="L76" s="33"/>
      <c r="M76" s="33"/>
      <c r="N76" s="33"/>
      <c r="O76" s="33"/>
      <c r="P76" s="33"/>
    </row>
    <row r="77" spans="1:16" x14ac:dyDescent="0.2">
      <c r="A77" s="33"/>
      <c r="B77" s="33"/>
      <c r="C77" s="33"/>
      <c r="D77" s="33"/>
      <c r="E77" s="33"/>
      <c r="F77" s="33"/>
      <c r="G77" s="33"/>
      <c r="H77" s="33"/>
      <c r="I77" s="33"/>
      <c r="J77" s="33"/>
      <c r="K77" s="33"/>
      <c r="L77" s="33"/>
      <c r="M77" s="33"/>
      <c r="N77" s="33"/>
      <c r="O77" s="33"/>
      <c r="P77" s="33"/>
    </row>
    <row r="78" spans="1:16" x14ac:dyDescent="0.2">
      <c r="A78" s="33"/>
      <c r="B78" s="33"/>
      <c r="C78" s="33"/>
      <c r="D78" s="33"/>
      <c r="E78" s="33"/>
      <c r="F78" s="33"/>
      <c r="G78" s="33"/>
      <c r="H78" s="33"/>
      <c r="I78" s="33"/>
      <c r="J78" s="33"/>
      <c r="K78" s="33"/>
      <c r="L78" s="33"/>
      <c r="M78" s="33"/>
      <c r="N78" s="33"/>
      <c r="O78" s="33"/>
      <c r="P78" s="33"/>
    </row>
    <row r="79" spans="1:16" x14ac:dyDescent="0.2">
      <c r="A79" s="33"/>
      <c r="B79" s="33"/>
      <c r="C79" s="33"/>
      <c r="D79" s="33"/>
      <c r="E79" s="33"/>
      <c r="F79" s="33"/>
      <c r="G79" s="33"/>
      <c r="H79" s="33"/>
      <c r="I79" s="33"/>
      <c r="J79" s="33"/>
      <c r="K79" s="33"/>
      <c r="L79" s="33"/>
      <c r="M79" s="33"/>
      <c r="N79" s="33"/>
      <c r="O79" s="33"/>
      <c r="P79" s="33"/>
    </row>
    <row r="80" spans="1:16" x14ac:dyDescent="0.2">
      <c r="A80" s="33"/>
      <c r="B80" s="33"/>
      <c r="C80" s="33"/>
      <c r="D80" s="33"/>
      <c r="E80" s="33"/>
      <c r="F80" s="33"/>
      <c r="G80" s="33"/>
      <c r="H80" s="33"/>
      <c r="I80" s="33"/>
      <c r="J80" s="33"/>
      <c r="K80" s="33"/>
      <c r="L80" s="33"/>
      <c r="M80" s="33"/>
      <c r="N80" s="33"/>
      <c r="O80" s="33"/>
      <c r="P80" s="33"/>
    </row>
    <row r="81" spans="1:16" x14ac:dyDescent="0.2">
      <c r="A81" s="33"/>
      <c r="B81" s="33"/>
      <c r="C81" s="33"/>
      <c r="D81" s="33"/>
      <c r="E81" s="33"/>
      <c r="F81" s="33"/>
      <c r="G81" s="33"/>
      <c r="H81" s="33"/>
      <c r="I81" s="33"/>
      <c r="J81" s="33"/>
      <c r="K81" s="33"/>
      <c r="L81" s="33"/>
      <c r="M81" s="33"/>
      <c r="N81" s="33"/>
      <c r="O81" s="33"/>
      <c r="P81" s="33"/>
    </row>
    <row r="82" spans="1:16" x14ac:dyDescent="0.2">
      <c r="A82" s="33"/>
      <c r="B82" s="33"/>
      <c r="C82" s="33"/>
      <c r="D82" s="33"/>
      <c r="E82" s="33"/>
      <c r="F82" s="33"/>
      <c r="G82" s="33"/>
      <c r="H82" s="33"/>
      <c r="I82" s="33"/>
      <c r="J82" s="33"/>
      <c r="K82" s="33"/>
      <c r="L82" s="33"/>
      <c r="M82" s="33"/>
      <c r="N82" s="33"/>
      <c r="O82" s="33"/>
      <c r="P82" s="33"/>
    </row>
    <row r="83" spans="1:16" x14ac:dyDescent="0.2">
      <c r="A83" s="33"/>
      <c r="B83" s="33"/>
      <c r="C83" s="33"/>
      <c r="D83" s="33"/>
      <c r="E83" s="33"/>
      <c r="F83" s="33"/>
      <c r="G83" s="33"/>
      <c r="H83" s="33"/>
      <c r="I83" s="33"/>
      <c r="J83" s="33"/>
      <c r="K83" s="33"/>
      <c r="L83" s="33"/>
      <c r="M83" s="33"/>
      <c r="N83" s="33"/>
      <c r="O83" s="33"/>
      <c r="P83" s="33"/>
    </row>
    <row r="84" spans="1:16" x14ac:dyDescent="0.2">
      <c r="A84" s="33"/>
      <c r="B84" s="33"/>
      <c r="C84" s="33"/>
      <c r="D84" s="33"/>
      <c r="E84" s="33"/>
      <c r="F84" s="33"/>
      <c r="G84" s="33"/>
      <c r="H84" s="33"/>
      <c r="I84" s="33"/>
      <c r="J84" s="33"/>
      <c r="K84" s="33"/>
      <c r="L84" s="33"/>
      <c r="M84" s="33"/>
      <c r="N84" s="33"/>
      <c r="O84" s="33"/>
      <c r="P84" s="33"/>
    </row>
    <row r="85" spans="1:16" x14ac:dyDescent="0.2">
      <c r="A85" s="33"/>
      <c r="B85" s="33"/>
      <c r="C85" s="33"/>
      <c r="D85" s="33"/>
      <c r="E85" s="33"/>
      <c r="F85" s="33"/>
      <c r="G85" s="33"/>
      <c r="H85" s="33"/>
      <c r="I85" s="33"/>
      <c r="J85" s="33"/>
      <c r="K85" s="33"/>
      <c r="L85" s="33"/>
      <c r="M85" s="33"/>
      <c r="N85" s="33"/>
      <c r="O85" s="33"/>
      <c r="P85" s="33"/>
    </row>
    <row r="86" spans="1:16" x14ac:dyDescent="0.2">
      <c r="A86" s="33"/>
      <c r="B86" s="33"/>
      <c r="C86" s="33"/>
      <c r="D86" s="33"/>
      <c r="E86" s="33"/>
      <c r="F86" s="33"/>
      <c r="G86" s="33"/>
      <c r="H86" s="33"/>
      <c r="I86" s="33"/>
      <c r="J86" s="33"/>
      <c r="K86" s="33"/>
      <c r="L86" s="33"/>
      <c r="M86" s="33"/>
      <c r="N86" s="33"/>
      <c r="O86" s="33"/>
      <c r="P86" s="33"/>
    </row>
    <row r="87" spans="1:16" x14ac:dyDescent="0.2">
      <c r="A87" s="33"/>
      <c r="B87" s="33"/>
      <c r="C87" s="33"/>
      <c r="D87" s="33"/>
      <c r="E87" s="33"/>
      <c r="F87" s="33"/>
      <c r="G87" s="33"/>
      <c r="H87" s="33"/>
      <c r="I87" s="33"/>
      <c r="J87" s="33"/>
      <c r="K87" s="33"/>
      <c r="L87" s="33"/>
      <c r="M87" s="33"/>
      <c r="N87" s="33"/>
      <c r="O87" s="33"/>
      <c r="P87" s="33"/>
    </row>
    <row r="88" spans="1:16" x14ac:dyDescent="0.2">
      <c r="A88" s="33"/>
      <c r="B88" s="33"/>
      <c r="C88" s="33"/>
      <c r="D88" s="33"/>
      <c r="E88" s="33"/>
      <c r="F88" s="33"/>
      <c r="G88" s="33"/>
      <c r="H88" s="33"/>
      <c r="I88" s="33"/>
      <c r="J88" s="33"/>
      <c r="K88" s="33"/>
      <c r="L88" s="33"/>
      <c r="M88" s="33"/>
      <c r="N88" s="33"/>
      <c r="O88" s="33"/>
      <c r="P88" s="33"/>
    </row>
    <row r="89" spans="1:16" x14ac:dyDescent="0.2">
      <c r="A89" s="33"/>
      <c r="B89" s="33"/>
      <c r="C89" s="33"/>
      <c r="D89" s="33"/>
      <c r="E89" s="33"/>
      <c r="F89" s="33"/>
      <c r="G89" s="33"/>
      <c r="H89" s="33"/>
      <c r="I89" s="33"/>
      <c r="J89" s="33"/>
      <c r="K89" s="33"/>
      <c r="L89" s="33"/>
      <c r="M89" s="33"/>
      <c r="N89" s="33"/>
      <c r="O89" s="33"/>
      <c r="P89" s="33"/>
    </row>
    <row r="90" spans="1:16" x14ac:dyDescent="0.2">
      <c r="A90" s="33"/>
      <c r="B90" s="33"/>
      <c r="C90" s="33"/>
      <c r="D90" s="33"/>
      <c r="E90" s="33"/>
      <c r="F90" s="33"/>
      <c r="G90" s="33"/>
      <c r="H90" s="33"/>
      <c r="I90" s="33"/>
      <c r="J90" s="33"/>
      <c r="K90" s="33"/>
      <c r="L90" s="33"/>
      <c r="M90" s="33"/>
      <c r="N90" s="33"/>
      <c r="O90" s="33"/>
      <c r="P90" s="33"/>
    </row>
    <row r="91" spans="1:16" ht="23.25" x14ac:dyDescent="0.2">
      <c r="A91" s="1073" t="s">
        <v>630</v>
      </c>
      <c r="B91" s="1073"/>
      <c r="C91" s="1073"/>
      <c r="D91" s="1073"/>
      <c r="E91" s="1073"/>
      <c r="F91" s="1073"/>
      <c r="G91" s="1073"/>
      <c r="H91" s="1073"/>
      <c r="I91" s="1073"/>
      <c r="J91" s="1073"/>
      <c r="K91" s="1073"/>
      <c r="L91" s="1073"/>
      <c r="M91" s="1073"/>
      <c r="N91" s="1073"/>
      <c r="O91" s="1073"/>
      <c r="P91" s="1073"/>
    </row>
    <row r="92" spans="1:16" x14ac:dyDescent="0.2">
      <c r="A92" s="33"/>
      <c r="B92" s="33"/>
      <c r="C92" s="33"/>
      <c r="D92" s="33"/>
      <c r="E92" s="33"/>
      <c r="F92" s="33"/>
      <c r="G92" s="33"/>
      <c r="H92" s="33"/>
      <c r="I92" s="33"/>
      <c r="J92" s="33"/>
      <c r="K92" s="33"/>
      <c r="L92" s="33"/>
      <c r="M92" s="33"/>
      <c r="N92" s="33"/>
      <c r="O92" s="33"/>
      <c r="P92" s="33"/>
    </row>
    <row r="93" spans="1:16" x14ac:dyDescent="0.2">
      <c r="A93" s="33"/>
      <c r="B93" s="33"/>
      <c r="C93" s="33"/>
      <c r="D93" s="33"/>
      <c r="E93" s="33"/>
      <c r="F93" s="33"/>
      <c r="G93" s="33"/>
      <c r="H93" s="33"/>
      <c r="I93" s="33"/>
      <c r="J93" s="33"/>
      <c r="K93" s="33"/>
      <c r="L93" s="33"/>
      <c r="M93" s="33"/>
      <c r="N93" s="33"/>
      <c r="O93" s="33"/>
      <c r="P93" s="33"/>
    </row>
    <row r="94" spans="1:16" x14ac:dyDescent="0.2">
      <c r="A94" s="33"/>
      <c r="B94" s="33"/>
      <c r="C94" s="33"/>
      <c r="D94" s="33"/>
      <c r="E94" s="33"/>
      <c r="F94" s="33"/>
      <c r="G94" s="33"/>
      <c r="H94" s="33"/>
      <c r="I94" s="33"/>
      <c r="J94" s="33"/>
      <c r="K94" s="33"/>
      <c r="L94" s="33"/>
      <c r="M94" s="33"/>
      <c r="N94" s="33"/>
      <c r="O94" s="33"/>
      <c r="P94" s="33"/>
    </row>
    <row r="95" spans="1:16" x14ac:dyDescent="0.2">
      <c r="A95" s="33"/>
      <c r="B95" s="33"/>
      <c r="C95" s="33"/>
      <c r="D95" s="33"/>
      <c r="E95" s="33"/>
      <c r="F95" s="33"/>
      <c r="G95" s="33"/>
      <c r="H95" s="33"/>
      <c r="I95" s="33"/>
      <c r="J95" s="33"/>
      <c r="K95" s="33"/>
      <c r="L95" s="33"/>
      <c r="M95" s="33"/>
      <c r="N95" s="33"/>
      <c r="O95" s="33"/>
      <c r="P95" s="33"/>
    </row>
    <row r="96" spans="1:16" x14ac:dyDescent="0.2">
      <c r="A96" s="33"/>
      <c r="B96" s="33"/>
      <c r="C96" s="33"/>
      <c r="D96" s="33"/>
      <c r="E96" s="33"/>
      <c r="F96" s="33"/>
      <c r="G96" s="33"/>
      <c r="H96" s="33"/>
      <c r="I96" s="33"/>
      <c r="J96" s="33"/>
      <c r="K96" s="33"/>
      <c r="L96" s="33"/>
      <c r="M96" s="33"/>
      <c r="N96" s="33"/>
      <c r="O96" s="33"/>
      <c r="P96" s="33"/>
    </row>
    <row r="97" spans="1:16" x14ac:dyDescent="0.2">
      <c r="A97" s="33"/>
      <c r="B97" s="33"/>
      <c r="C97" s="33"/>
      <c r="D97" s="33"/>
      <c r="E97" s="33"/>
      <c r="F97" s="33"/>
      <c r="G97" s="33"/>
      <c r="H97" s="33"/>
      <c r="I97" s="33"/>
      <c r="J97" s="33"/>
      <c r="K97" s="33"/>
      <c r="L97" s="33"/>
      <c r="M97" s="33"/>
      <c r="N97" s="33"/>
      <c r="O97" s="33"/>
      <c r="P97" s="33"/>
    </row>
    <row r="98" spans="1:16" x14ac:dyDescent="0.2">
      <c r="A98" s="33"/>
      <c r="B98" s="33"/>
      <c r="C98" s="33"/>
      <c r="D98" s="33"/>
      <c r="E98" s="33"/>
      <c r="F98" s="33"/>
      <c r="G98" s="33"/>
      <c r="H98" s="33"/>
      <c r="I98" s="33"/>
      <c r="J98" s="33"/>
      <c r="K98" s="33"/>
      <c r="L98" s="33"/>
      <c r="M98" s="33"/>
      <c r="N98" s="33"/>
      <c r="O98" s="33"/>
      <c r="P98" s="33"/>
    </row>
    <row r="99" spans="1:16" x14ac:dyDescent="0.2">
      <c r="A99" s="33"/>
      <c r="B99" s="33"/>
      <c r="C99" s="33"/>
      <c r="D99" s="33"/>
      <c r="E99" s="33"/>
      <c r="F99" s="33"/>
      <c r="G99" s="33"/>
      <c r="H99" s="33"/>
      <c r="I99" s="33"/>
      <c r="J99" s="33"/>
      <c r="K99" s="33"/>
      <c r="L99" s="33"/>
      <c r="M99" s="33"/>
      <c r="N99" s="33"/>
      <c r="O99" s="33"/>
      <c r="P99" s="33"/>
    </row>
    <row r="100" spans="1:16" x14ac:dyDescent="0.2">
      <c r="A100" s="33"/>
      <c r="B100" s="33"/>
      <c r="C100" s="33"/>
      <c r="D100" s="33"/>
      <c r="E100" s="33"/>
      <c r="F100" s="33"/>
      <c r="G100" s="33"/>
      <c r="H100" s="33"/>
      <c r="I100" s="33"/>
      <c r="J100" s="33"/>
      <c r="K100" s="33"/>
      <c r="L100" s="33"/>
      <c r="M100" s="33"/>
      <c r="N100" s="33"/>
      <c r="O100" s="33"/>
      <c r="P100" s="33"/>
    </row>
    <row r="101" spans="1:16" x14ac:dyDescent="0.2">
      <c r="A101" s="33"/>
      <c r="B101" s="33"/>
      <c r="C101" s="33"/>
      <c r="D101" s="33"/>
      <c r="E101" s="33"/>
      <c r="F101" s="33"/>
      <c r="G101" s="33"/>
      <c r="H101" s="33"/>
      <c r="I101" s="33"/>
      <c r="J101" s="33"/>
      <c r="K101" s="33"/>
      <c r="L101" s="33"/>
      <c r="M101" s="33"/>
      <c r="N101" s="33"/>
      <c r="O101" s="33"/>
      <c r="P101" s="33"/>
    </row>
    <row r="102" spans="1:16" x14ac:dyDescent="0.2">
      <c r="A102" s="33"/>
      <c r="B102" s="33"/>
      <c r="C102" s="33"/>
      <c r="D102" s="33"/>
      <c r="E102" s="33"/>
      <c r="F102" s="33"/>
      <c r="G102" s="33"/>
      <c r="H102" s="33"/>
      <c r="I102" s="33"/>
      <c r="J102" s="33"/>
      <c r="K102" s="33"/>
      <c r="L102" s="33"/>
      <c r="M102" s="33"/>
      <c r="N102" s="33"/>
      <c r="O102" s="33"/>
      <c r="P102" s="33"/>
    </row>
    <row r="103" spans="1:16" x14ac:dyDescent="0.2">
      <c r="A103" s="33"/>
      <c r="B103" s="33"/>
      <c r="C103" s="33"/>
      <c r="D103" s="33"/>
      <c r="E103" s="33"/>
      <c r="F103" s="33"/>
      <c r="G103" s="33"/>
      <c r="H103" s="33"/>
      <c r="I103" s="33"/>
      <c r="J103" s="33"/>
      <c r="K103" s="33"/>
      <c r="L103" s="33"/>
      <c r="M103" s="33"/>
      <c r="N103" s="33"/>
      <c r="O103" s="33"/>
      <c r="P103" s="33"/>
    </row>
    <row r="104" spans="1:16" x14ac:dyDescent="0.2">
      <c r="A104" s="33"/>
      <c r="B104" s="33"/>
      <c r="C104" s="33"/>
      <c r="D104" s="33"/>
      <c r="E104" s="33"/>
      <c r="F104" s="33"/>
      <c r="G104" s="33"/>
      <c r="H104" s="33"/>
      <c r="I104" s="33"/>
      <c r="J104" s="33"/>
      <c r="K104" s="33"/>
      <c r="L104" s="33"/>
      <c r="M104" s="33"/>
      <c r="N104" s="33"/>
      <c r="O104" s="33"/>
      <c r="P104" s="33"/>
    </row>
    <row r="105" spans="1:16" x14ac:dyDescent="0.2">
      <c r="A105" s="33"/>
      <c r="B105" s="33"/>
      <c r="C105" s="33"/>
      <c r="D105" s="33"/>
      <c r="E105" s="33"/>
      <c r="F105" s="33"/>
      <c r="G105" s="33"/>
      <c r="H105" s="33"/>
      <c r="I105" s="33"/>
      <c r="J105" s="33"/>
      <c r="K105" s="33"/>
      <c r="L105" s="33"/>
      <c r="M105" s="33"/>
      <c r="N105" s="33"/>
      <c r="O105" s="33"/>
      <c r="P105" s="33"/>
    </row>
    <row r="106" spans="1:16" ht="23.25" x14ac:dyDescent="0.2">
      <c r="A106" s="1073" t="s">
        <v>631</v>
      </c>
      <c r="B106" s="1073"/>
      <c r="C106" s="1073"/>
      <c r="D106" s="1073"/>
      <c r="E106" s="1073"/>
      <c r="F106" s="1073"/>
      <c r="G106" s="1073"/>
      <c r="H106" s="1073"/>
      <c r="I106" s="1073"/>
      <c r="J106" s="1073"/>
      <c r="K106" s="1073"/>
      <c r="L106" s="1073"/>
      <c r="M106" s="1073"/>
      <c r="N106" s="1073"/>
      <c r="O106" s="1073"/>
      <c r="P106" s="1073"/>
    </row>
    <row r="107" spans="1:16" x14ac:dyDescent="0.2">
      <c r="A107" s="33"/>
      <c r="B107" s="33"/>
      <c r="C107" s="33"/>
      <c r="D107" s="33"/>
      <c r="E107" s="33"/>
      <c r="F107" s="33"/>
      <c r="G107" s="33"/>
      <c r="H107" s="33"/>
      <c r="I107" s="33"/>
      <c r="J107" s="33"/>
      <c r="K107" s="33"/>
      <c r="L107" s="33"/>
      <c r="M107" s="33"/>
      <c r="N107" s="33"/>
      <c r="O107" s="33"/>
      <c r="P107" s="33"/>
    </row>
    <row r="108" spans="1:16" x14ac:dyDescent="0.2">
      <c r="A108" s="33"/>
      <c r="B108" s="33"/>
      <c r="C108" s="33"/>
      <c r="D108" s="33"/>
      <c r="E108" s="33"/>
      <c r="F108" s="33"/>
      <c r="G108" s="33"/>
      <c r="H108" s="33"/>
      <c r="I108" s="33"/>
      <c r="J108" s="33"/>
      <c r="K108" s="33"/>
      <c r="L108" s="33"/>
      <c r="M108" s="33"/>
      <c r="N108" s="33"/>
      <c r="O108" s="33"/>
      <c r="P108" s="33"/>
    </row>
    <row r="109" spans="1:16" x14ac:dyDescent="0.2">
      <c r="A109" s="33"/>
      <c r="B109" s="33"/>
      <c r="C109" s="33"/>
      <c r="D109" s="33"/>
      <c r="E109" s="33"/>
      <c r="F109" s="33"/>
      <c r="G109" s="33"/>
      <c r="H109" s="33"/>
      <c r="I109" s="33"/>
      <c r="J109" s="33"/>
      <c r="K109" s="33"/>
      <c r="L109" s="33"/>
      <c r="M109" s="33"/>
      <c r="N109" s="33"/>
      <c r="O109" s="33"/>
      <c r="P109" s="33"/>
    </row>
    <row r="110" spans="1:16" x14ac:dyDescent="0.2">
      <c r="A110" s="33"/>
      <c r="B110" s="33"/>
      <c r="C110" s="33"/>
      <c r="D110" s="33"/>
      <c r="E110" s="33"/>
      <c r="F110" s="33"/>
      <c r="G110" s="33"/>
      <c r="H110" s="33"/>
      <c r="I110" s="33"/>
      <c r="J110" s="33"/>
      <c r="K110" s="33"/>
      <c r="L110" s="33"/>
      <c r="M110" s="33"/>
      <c r="N110" s="33"/>
      <c r="O110" s="33"/>
      <c r="P110" s="33"/>
    </row>
    <row r="111" spans="1:16" x14ac:dyDescent="0.2">
      <c r="A111" s="33"/>
      <c r="B111" s="33"/>
      <c r="C111" s="33"/>
      <c r="D111" s="33"/>
      <c r="E111" s="33"/>
      <c r="F111" s="33"/>
      <c r="G111" s="33"/>
      <c r="H111" s="33"/>
      <c r="I111" s="33"/>
      <c r="J111" s="33"/>
      <c r="K111" s="33"/>
      <c r="L111" s="33"/>
      <c r="M111" s="33"/>
      <c r="N111" s="33"/>
      <c r="O111" s="33"/>
      <c r="P111" s="33"/>
    </row>
    <row r="112" spans="1:16" x14ac:dyDescent="0.2">
      <c r="A112" s="33"/>
      <c r="B112" s="33"/>
      <c r="C112" s="33"/>
      <c r="D112" s="33"/>
      <c r="E112" s="33"/>
      <c r="F112" s="33"/>
      <c r="G112" s="33"/>
      <c r="H112" s="33"/>
      <c r="I112" s="33"/>
      <c r="J112" s="33"/>
      <c r="K112" s="33"/>
      <c r="L112" s="33"/>
      <c r="M112" s="33"/>
      <c r="N112" s="33"/>
      <c r="O112" s="33"/>
      <c r="P112" s="33"/>
    </row>
    <row r="113" spans="1:16" x14ac:dyDescent="0.2">
      <c r="A113" s="33"/>
      <c r="B113" s="33"/>
      <c r="C113" s="33"/>
      <c r="D113" s="33"/>
      <c r="E113" s="33"/>
      <c r="F113" s="33"/>
      <c r="G113" s="33"/>
      <c r="H113" s="33"/>
      <c r="I113" s="33"/>
      <c r="J113" s="33"/>
      <c r="K113" s="33"/>
      <c r="L113" s="33"/>
      <c r="M113" s="33"/>
      <c r="N113" s="33"/>
      <c r="O113" s="33"/>
      <c r="P113" s="33"/>
    </row>
    <row r="114" spans="1:16" x14ac:dyDescent="0.2">
      <c r="A114" s="33"/>
      <c r="B114" s="33"/>
      <c r="C114" s="33"/>
      <c r="D114" s="33"/>
      <c r="E114" s="33"/>
      <c r="F114" s="33"/>
      <c r="G114" s="33"/>
      <c r="H114" s="33"/>
      <c r="I114" s="33"/>
      <c r="J114" s="33"/>
      <c r="K114" s="33"/>
      <c r="L114" s="33"/>
      <c r="M114" s="33"/>
      <c r="N114" s="33"/>
      <c r="O114" s="33"/>
      <c r="P114" s="33"/>
    </row>
    <row r="115" spans="1:16" x14ac:dyDescent="0.2">
      <c r="A115" s="33"/>
      <c r="B115" s="33"/>
      <c r="C115" s="33"/>
      <c r="D115" s="33"/>
      <c r="E115" s="33"/>
      <c r="F115" s="33"/>
      <c r="G115" s="33"/>
      <c r="H115" s="33"/>
      <c r="I115" s="33"/>
      <c r="J115" s="33"/>
      <c r="K115" s="33"/>
      <c r="L115" s="33"/>
      <c r="M115" s="33"/>
      <c r="N115" s="33"/>
      <c r="O115" s="33"/>
      <c r="P115" s="33"/>
    </row>
    <row r="116" spans="1:16" x14ac:dyDescent="0.2">
      <c r="A116" s="33"/>
      <c r="B116" s="33"/>
      <c r="C116" s="33"/>
      <c r="D116" s="33"/>
      <c r="E116" s="33"/>
      <c r="F116" s="33"/>
      <c r="G116" s="33"/>
      <c r="H116" s="33"/>
      <c r="I116" s="33"/>
      <c r="J116" s="33"/>
      <c r="K116" s="33"/>
      <c r="L116" s="33"/>
      <c r="M116" s="33"/>
      <c r="N116" s="33"/>
      <c r="O116" s="33"/>
      <c r="P116" s="33"/>
    </row>
    <row r="117" spans="1:16" x14ac:dyDescent="0.2">
      <c r="A117" s="33"/>
      <c r="B117" s="33"/>
      <c r="C117" s="33"/>
      <c r="D117" s="33"/>
      <c r="E117" s="33"/>
      <c r="F117" s="33"/>
      <c r="G117" s="33"/>
      <c r="H117" s="33"/>
      <c r="I117" s="33"/>
      <c r="J117" s="33"/>
      <c r="K117" s="33"/>
      <c r="L117" s="33"/>
      <c r="M117" s="33"/>
      <c r="N117" s="33"/>
      <c r="O117" s="33"/>
      <c r="P117" s="33"/>
    </row>
    <row r="118" spans="1:16" x14ac:dyDescent="0.2">
      <c r="A118" s="33"/>
      <c r="B118" s="33"/>
      <c r="C118" s="33"/>
      <c r="D118" s="33"/>
      <c r="E118" s="33"/>
      <c r="F118" s="33"/>
      <c r="G118" s="33"/>
      <c r="H118" s="33"/>
      <c r="I118" s="33"/>
      <c r="J118" s="33"/>
      <c r="K118" s="33"/>
      <c r="L118" s="33"/>
      <c r="M118" s="33"/>
      <c r="N118" s="33"/>
      <c r="O118" s="33"/>
      <c r="P118" s="33"/>
    </row>
    <row r="119" spans="1:16" x14ac:dyDescent="0.2">
      <c r="A119" s="33"/>
      <c r="B119" s="33"/>
      <c r="C119" s="33"/>
      <c r="D119" s="33"/>
      <c r="E119" s="33"/>
      <c r="F119" s="33"/>
      <c r="G119" s="33"/>
      <c r="H119" s="33"/>
      <c r="I119" s="33"/>
      <c r="J119" s="33"/>
      <c r="K119" s="33"/>
      <c r="L119" s="33"/>
      <c r="M119" s="33"/>
      <c r="N119" s="33"/>
      <c r="O119" s="33"/>
      <c r="P119" s="33"/>
    </row>
    <row r="120" spans="1:16" x14ac:dyDescent="0.2">
      <c r="A120" s="33"/>
      <c r="B120" s="33"/>
      <c r="C120" s="33"/>
      <c r="D120" s="33"/>
      <c r="E120" s="33"/>
      <c r="F120" s="33"/>
      <c r="G120" s="33"/>
      <c r="H120" s="33"/>
      <c r="I120" s="33"/>
      <c r="J120" s="33"/>
      <c r="K120" s="33"/>
      <c r="L120" s="33"/>
      <c r="M120" s="33"/>
      <c r="N120" s="33"/>
      <c r="O120" s="33"/>
      <c r="P120" s="33"/>
    </row>
    <row r="121" spans="1:16" x14ac:dyDescent="0.2">
      <c r="A121" s="33"/>
      <c r="B121" s="33"/>
      <c r="C121" s="33"/>
      <c r="D121" s="33"/>
      <c r="E121" s="33"/>
      <c r="F121" s="33"/>
      <c r="G121" s="33"/>
      <c r="H121" s="33"/>
      <c r="I121" s="33"/>
      <c r="J121" s="33"/>
      <c r="K121" s="33"/>
      <c r="L121" s="33"/>
      <c r="M121" s="33"/>
      <c r="N121" s="33"/>
      <c r="O121" s="33"/>
      <c r="P121" s="33"/>
    </row>
    <row r="122" spans="1:16" x14ac:dyDescent="0.2">
      <c r="A122" s="33"/>
      <c r="B122" s="33"/>
      <c r="C122" s="33"/>
      <c r="D122" s="33"/>
      <c r="E122" s="33"/>
      <c r="F122" s="33"/>
      <c r="G122" s="33"/>
      <c r="H122" s="33"/>
      <c r="I122" s="33"/>
      <c r="J122" s="33"/>
      <c r="K122" s="33"/>
      <c r="L122" s="33"/>
      <c r="M122" s="33"/>
      <c r="N122" s="33"/>
      <c r="O122" s="33"/>
      <c r="P122" s="33"/>
    </row>
    <row r="123" spans="1:16" x14ac:dyDescent="0.2">
      <c r="A123" s="33"/>
      <c r="B123" s="33"/>
      <c r="C123" s="33"/>
      <c r="D123" s="33"/>
      <c r="E123" s="33"/>
      <c r="F123" s="33"/>
      <c r="G123" s="33"/>
      <c r="H123" s="33"/>
      <c r="I123" s="33"/>
      <c r="J123" s="33"/>
      <c r="K123" s="33"/>
      <c r="L123" s="33"/>
      <c r="M123" s="33"/>
      <c r="N123" s="33"/>
      <c r="O123" s="33"/>
      <c r="P123" s="33"/>
    </row>
    <row r="124" spans="1:16" x14ac:dyDescent="0.2">
      <c r="A124" s="33"/>
      <c r="B124" s="33"/>
      <c r="C124" s="33"/>
      <c r="D124" s="33"/>
      <c r="E124" s="33"/>
      <c r="F124" s="33"/>
      <c r="G124" s="33"/>
      <c r="H124" s="33"/>
      <c r="I124" s="33"/>
      <c r="J124" s="33"/>
      <c r="K124" s="33"/>
      <c r="L124" s="33"/>
      <c r="M124" s="33"/>
      <c r="N124" s="33"/>
      <c r="O124" s="33"/>
      <c r="P124" s="33"/>
    </row>
    <row r="125" spans="1:16" x14ac:dyDescent="0.2">
      <c r="A125" s="33"/>
      <c r="B125" s="33"/>
      <c r="C125" s="33"/>
      <c r="D125" s="33"/>
      <c r="E125" s="33"/>
      <c r="F125" s="33"/>
      <c r="G125" s="33"/>
      <c r="H125" s="33"/>
      <c r="I125" s="33"/>
      <c r="J125" s="33"/>
      <c r="K125" s="33"/>
      <c r="L125" s="33"/>
      <c r="M125" s="33"/>
      <c r="N125" s="33"/>
      <c r="O125" s="33"/>
      <c r="P125" s="33"/>
    </row>
    <row r="126" spans="1:16" x14ac:dyDescent="0.2">
      <c r="A126" s="33"/>
      <c r="B126" s="33"/>
      <c r="C126" s="33"/>
      <c r="D126" s="33"/>
      <c r="E126" s="33"/>
      <c r="F126" s="33"/>
      <c r="G126" s="33"/>
      <c r="H126" s="33"/>
      <c r="I126" s="33"/>
      <c r="J126" s="33"/>
      <c r="K126" s="33"/>
      <c r="L126" s="33"/>
      <c r="M126" s="33"/>
      <c r="N126" s="33"/>
      <c r="O126" s="33"/>
      <c r="P126" s="33"/>
    </row>
    <row r="127" spans="1:16" x14ac:dyDescent="0.2">
      <c r="A127" s="33"/>
      <c r="B127" s="33"/>
      <c r="C127" s="33"/>
      <c r="D127" s="33"/>
      <c r="E127" s="33"/>
      <c r="F127" s="33"/>
      <c r="G127" s="33"/>
      <c r="H127" s="33"/>
      <c r="I127" s="33"/>
      <c r="J127" s="33"/>
      <c r="K127" s="33"/>
      <c r="L127" s="33"/>
      <c r="M127" s="33"/>
      <c r="N127" s="33"/>
      <c r="O127" s="33"/>
      <c r="P127" s="33"/>
    </row>
    <row r="128" spans="1:16" ht="23.25" x14ac:dyDescent="0.2">
      <c r="A128" s="1073" t="s">
        <v>635</v>
      </c>
      <c r="B128" s="1073"/>
      <c r="C128" s="1073"/>
      <c r="D128" s="1073"/>
      <c r="E128" s="1073"/>
      <c r="F128" s="1073"/>
      <c r="G128" s="1073"/>
      <c r="H128" s="1073"/>
      <c r="I128" s="1073"/>
      <c r="J128" s="1073"/>
      <c r="K128" s="1073"/>
      <c r="L128" s="1073"/>
      <c r="M128" s="1073"/>
      <c r="N128" s="1073"/>
      <c r="O128" s="1073"/>
      <c r="P128" s="1073"/>
    </row>
    <row r="129" spans="1:16" x14ac:dyDescent="0.2">
      <c r="A129" s="33"/>
      <c r="B129" s="33"/>
      <c r="C129" s="33"/>
      <c r="D129" s="33"/>
      <c r="E129" s="33"/>
      <c r="F129" s="33"/>
      <c r="G129" s="33"/>
      <c r="H129" s="33"/>
      <c r="I129" s="33"/>
      <c r="J129" s="33"/>
      <c r="K129" s="33"/>
      <c r="L129" s="33"/>
      <c r="M129" s="33"/>
      <c r="N129" s="33"/>
      <c r="O129" s="33"/>
      <c r="P129" s="33"/>
    </row>
    <row r="130" spans="1:16" x14ac:dyDescent="0.2">
      <c r="A130" s="33"/>
      <c r="B130" s="33"/>
      <c r="C130" s="33"/>
      <c r="D130" s="33"/>
      <c r="E130" s="33"/>
      <c r="F130" s="33"/>
      <c r="G130" s="33"/>
      <c r="H130" s="33"/>
      <c r="I130" s="33"/>
      <c r="J130" s="33"/>
      <c r="K130" s="33"/>
      <c r="L130" s="33"/>
      <c r="M130" s="33"/>
      <c r="N130" s="33"/>
      <c r="O130" s="33"/>
      <c r="P130" s="33"/>
    </row>
    <row r="131" spans="1:16" x14ac:dyDescent="0.2">
      <c r="A131" s="33"/>
      <c r="B131" s="33"/>
      <c r="C131" s="33"/>
      <c r="D131" s="33"/>
      <c r="E131" s="33"/>
      <c r="F131" s="33"/>
      <c r="G131" s="33"/>
      <c r="H131" s="33"/>
      <c r="I131" s="33"/>
      <c r="J131" s="33"/>
      <c r="K131" s="33"/>
      <c r="L131" s="33"/>
      <c r="M131" s="33"/>
      <c r="N131" s="33"/>
      <c r="O131" s="33"/>
      <c r="P131" s="33"/>
    </row>
    <row r="132" spans="1:16" x14ac:dyDescent="0.2">
      <c r="A132" s="33"/>
      <c r="B132" s="33"/>
      <c r="C132" s="33"/>
      <c r="D132" s="33"/>
      <c r="E132" s="33"/>
      <c r="F132" s="33"/>
      <c r="G132" s="33"/>
      <c r="H132" s="33"/>
      <c r="I132" s="33"/>
      <c r="J132" s="33"/>
      <c r="K132" s="33"/>
      <c r="L132" s="33"/>
      <c r="M132" s="33"/>
      <c r="N132" s="33"/>
      <c r="O132" s="33"/>
      <c r="P132" s="33"/>
    </row>
    <row r="133" spans="1:16" x14ac:dyDescent="0.2">
      <c r="A133" s="33"/>
      <c r="B133" s="33"/>
      <c r="C133" s="33"/>
      <c r="D133" s="33"/>
      <c r="E133" s="33"/>
      <c r="F133" s="33"/>
      <c r="G133" s="33"/>
      <c r="H133" s="33"/>
      <c r="I133" s="33"/>
      <c r="J133" s="33"/>
      <c r="K133" s="33"/>
      <c r="L133" s="33"/>
      <c r="M133" s="33"/>
      <c r="N133" s="33"/>
      <c r="O133" s="33"/>
      <c r="P133" s="33"/>
    </row>
    <row r="134" spans="1:16" x14ac:dyDescent="0.2">
      <c r="A134" s="33"/>
      <c r="B134" s="33"/>
      <c r="C134" s="33"/>
      <c r="D134" s="33"/>
      <c r="E134" s="33"/>
      <c r="F134" s="33"/>
      <c r="G134" s="33"/>
      <c r="H134" s="33"/>
      <c r="I134" s="33"/>
      <c r="J134" s="33"/>
      <c r="K134" s="33"/>
      <c r="L134" s="33"/>
      <c r="M134" s="33"/>
      <c r="N134" s="33"/>
      <c r="O134" s="33"/>
      <c r="P134" s="33"/>
    </row>
    <row r="135" spans="1:16" x14ac:dyDescent="0.2">
      <c r="A135" s="33"/>
      <c r="B135" s="33"/>
      <c r="C135" s="33"/>
      <c r="D135" s="33"/>
      <c r="E135" s="33"/>
      <c r="F135" s="33"/>
      <c r="G135" s="33"/>
      <c r="H135" s="33"/>
      <c r="I135" s="33"/>
      <c r="J135" s="33"/>
      <c r="K135" s="33"/>
      <c r="L135" s="33"/>
      <c r="M135" s="33"/>
      <c r="N135" s="33"/>
      <c r="O135" s="33"/>
      <c r="P135" s="33"/>
    </row>
    <row r="136" spans="1:16" x14ac:dyDescent="0.2">
      <c r="A136" s="33"/>
      <c r="B136" s="33"/>
      <c r="C136" s="33"/>
      <c r="D136" s="33"/>
      <c r="E136" s="33"/>
      <c r="F136" s="33"/>
      <c r="G136" s="33"/>
      <c r="H136" s="33"/>
      <c r="I136" s="33"/>
      <c r="J136" s="33"/>
      <c r="K136" s="33"/>
      <c r="L136" s="33"/>
      <c r="M136" s="33"/>
      <c r="N136" s="33"/>
      <c r="O136" s="33"/>
      <c r="P136" s="33"/>
    </row>
    <row r="137" spans="1:16" x14ac:dyDescent="0.2">
      <c r="A137" s="33"/>
      <c r="B137" s="33"/>
      <c r="C137" s="33"/>
      <c r="D137" s="33"/>
      <c r="E137" s="33"/>
      <c r="F137" s="33"/>
      <c r="G137" s="33"/>
      <c r="H137" s="33"/>
      <c r="I137" s="33"/>
      <c r="J137" s="33"/>
      <c r="K137" s="33"/>
      <c r="L137" s="33"/>
      <c r="M137" s="33"/>
      <c r="N137" s="33"/>
      <c r="O137" s="33"/>
      <c r="P137" s="33"/>
    </row>
    <row r="138" spans="1:16" x14ac:dyDescent="0.2">
      <c r="A138" s="33"/>
      <c r="B138" s="33"/>
      <c r="C138" s="33"/>
      <c r="D138" s="33"/>
      <c r="E138" s="33"/>
      <c r="F138" s="33"/>
      <c r="G138" s="33"/>
      <c r="H138" s="33"/>
      <c r="I138" s="33"/>
      <c r="J138" s="33"/>
      <c r="K138" s="33"/>
      <c r="L138" s="33"/>
      <c r="M138" s="33"/>
      <c r="N138" s="33"/>
      <c r="O138" s="33"/>
      <c r="P138" s="33"/>
    </row>
    <row r="139" spans="1:16" x14ac:dyDescent="0.2">
      <c r="A139" s="33"/>
      <c r="B139" s="33"/>
      <c r="C139" s="33"/>
      <c r="D139" s="33"/>
      <c r="E139" s="33"/>
      <c r="F139" s="33"/>
      <c r="G139" s="33"/>
      <c r="H139" s="33"/>
      <c r="I139" s="33"/>
      <c r="J139" s="33"/>
      <c r="K139" s="33"/>
      <c r="L139" s="33"/>
      <c r="M139" s="33"/>
      <c r="N139" s="33"/>
      <c r="O139" s="33"/>
      <c r="P139" s="33"/>
    </row>
    <row r="140" spans="1:16" x14ac:dyDescent="0.2">
      <c r="A140" s="33"/>
      <c r="B140" s="33"/>
      <c r="C140" s="33"/>
      <c r="D140" s="33"/>
      <c r="E140" s="33"/>
      <c r="F140" s="33"/>
      <c r="G140" s="33"/>
      <c r="H140" s="33"/>
      <c r="I140" s="33"/>
      <c r="J140" s="33"/>
      <c r="K140" s="33"/>
      <c r="L140" s="33"/>
      <c r="M140" s="33"/>
      <c r="N140" s="33"/>
      <c r="O140" s="33"/>
      <c r="P140" s="33"/>
    </row>
    <row r="141" spans="1:16" x14ac:dyDescent="0.2">
      <c r="A141" s="33"/>
      <c r="B141" s="33"/>
      <c r="C141" s="33"/>
      <c r="D141" s="33"/>
      <c r="E141" s="33"/>
      <c r="F141" s="33"/>
      <c r="G141" s="33"/>
      <c r="H141" s="33"/>
      <c r="I141" s="33"/>
      <c r="J141" s="33"/>
      <c r="K141" s="33"/>
      <c r="L141" s="33"/>
      <c r="M141" s="33"/>
      <c r="N141" s="33"/>
      <c r="O141" s="33"/>
      <c r="P141" s="33"/>
    </row>
    <row r="142" spans="1:16" x14ac:dyDescent="0.2">
      <c r="A142" s="33"/>
      <c r="B142" s="33"/>
      <c r="C142" s="33"/>
      <c r="D142" s="33"/>
      <c r="E142" s="33"/>
      <c r="F142" s="33"/>
      <c r="G142" s="33"/>
      <c r="H142" s="33"/>
      <c r="I142" s="33"/>
      <c r="J142" s="33"/>
      <c r="K142" s="33"/>
      <c r="L142" s="33"/>
      <c r="M142" s="33"/>
      <c r="N142" s="33"/>
      <c r="O142" s="33"/>
      <c r="P142" s="33"/>
    </row>
    <row r="143" spans="1:16" x14ac:dyDescent="0.2">
      <c r="A143" s="33"/>
      <c r="B143" s="33"/>
      <c r="C143" s="33"/>
      <c r="D143" s="33"/>
      <c r="E143" s="33"/>
      <c r="F143" s="33"/>
      <c r="G143" s="33"/>
      <c r="H143" s="33"/>
      <c r="I143" s="33"/>
      <c r="J143" s="33"/>
      <c r="K143" s="33"/>
      <c r="L143" s="33"/>
      <c r="M143" s="33"/>
      <c r="N143" s="33"/>
      <c r="O143" s="33"/>
      <c r="P143" s="33"/>
    </row>
    <row r="144" spans="1:16" x14ac:dyDescent="0.2">
      <c r="A144" s="33"/>
      <c r="B144" s="33"/>
      <c r="C144" s="33"/>
      <c r="D144" s="33"/>
      <c r="E144" s="33"/>
      <c r="F144" s="33"/>
      <c r="G144" s="33"/>
      <c r="H144" s="33"/>
      <c r="I144" s="33"/>
      <c r="J144" s="33"/>
      <c r="K144" s="33"/>
      <c r="L144" s="33"/>
      <c r="M144" s="33"/>
      <c r="N144" s="33"/>
      <c r="O144" s="33"/>
      <c r="P144" s="33"/>
    </row>
    <row r="145" spans="1:16" x14ac:dyDescent="0.2">
      <c r="A145" s="33"/>
      <c r="B145" s="33"/>
      <c r="C145" s="33"/>
      <c r="D145" s="33"/>
      <c r="E145" s="33"/>
      <c r="F145" s="33"/>
      <c r="G145" s="33"/>
      <c r="H145" s="33"/>
      <c r="I145" s="33"/>
      <c r="J145" s="33"/>
      <c r="K145" s="33"/>
      <c r="L145" s="33"/>
      <c r="M145" s="33"/>
      <c r="N145" s="33"/>
      <c r="O145" s="33"/>
      <c r="P145" s="33"/>
    </row>
    <row r="146" spans="1:16" x14ac:dyDescent="0.2">
      <c r="A146" s="33"/>
      <c r="B146" s="33"/>
      <c r="C146" s="33"/>
      <c r="D146" s="33"/>
      <c r="E146" s="33"/>
      <c r="F146" s="33"/>
      <c r="G146" s="33"/>
      <c r="H146" s="33"/>
      <c r="I146" s="33"/>
      <c r="J146" s="33"/>
      <c r="K146" s="33"/>
      <c r="L146" s="33"/>
      <c r="M146" s="33"/>
      <c r="N146" s="33"/>
      <c r="O146" s="33"/>
      <c r="P146" s="33"/>
    </row>
    <row r="147" spans="1:16" x14ac:dyDescent="0.2">
      <c r="A147" s="33"/>
      <c r="B147" s="33"/>
      <c r="C147" s="33"/>
      <c r="D147" s="33"/>
      <c r="E147" s="33"/>
      <c r="F147" s="33"/>
      <c r="G147" s="33"/>
      <c r="H147" s="33"/>
      <c r="I147" s="33"/>
      <c r="J147" s="33"/>
      <c r="K147" s="33"/>
      <c r="L147" s="33"/>
      <c r="M147" s="33"/>
      <c r="N147" s="33"/>
      <c r="O147" s="33"/>
      <c r="P147" s="33"/>
    </row>
    <row r="148" spans="1:16" x14ac:dyDescent="0.2">
      <c r="A148" s="33"/>
      <c r="B148" s="33"/>
      <c r="C148" s="33"/>
      <c r="D148" s="33"/>
      <c r="E148" s="33"/>
      <c r="F148" s="33"/>
      <c r="G148" s="33"/>
      <c r="H148" s="33"/>
      <c r="I148" s="33"/>
      <c r="J148" s="33"/>
      <c r="K148" s="33"/>
      <c r="L148" s="33"/>
      <c r="M148" s="33"/>
      <c r="N148" s="33"/>
      <c r="O148" s="33"/>
      <c r="P148" s="33"/>
    </row>
    <row r="149" spans="1:16" x14ac:dyDescent="0.2">
      <c r="A149" s="33"/>
      <c r="B149" s="33"/>
      <c r="C149" s="33"/>
      <c r="D149" s="33"/>
      <c r="E149" s="33"/>
      <c r="F149" s="33"/>
      <c r="G149" s="33"/>
      <c r="H149" s="33"/>
      <c r="I149" s="33"/>
      <c r="J149" s="33"/>
      <c r="K149" s="33"/>
      <c r="L149" s="33"/>
      <c r="M149" s="33"/>
      <c r="N149" s="33"/>
      <c r="O149" s="33"/>
      <c r="P149" s="33"/>
    </row>
    <row r="150" spans="1:16" x14ac:dyDescent="0.2">
      <c r="A150" s="33"/>
      <c r="B150" s="33"/>
      <c r="C150" s="33"/>
      <c r="D150" s="33"/>
      <c r="E150" s="33"/>
      <c r="F150" s="33"/>
      <c r="G150" s="33"/>
      <c r="H150" s="33"/>
      <c r="I150" s="33"/>
      <c r="J150" s="33"/>
      <c r="K150" s="33"/>
      <c r="L150" s="33"/>
      <c r="M150" s="33"/>
      <c r="N150" s="33"/>
      <c r="O150" s="33"/>
      <c r="P150" s="33"/>
    </row>
    <row r="151" spans="1:16" x14ac:dyDescent="0.2">
      <c r="A151" s="33"/>
      <c r="B151" s="33"/>
      <c r="C151" s="33"/>
      <c r="D151" s="33"/>
      <c r="E151" s="33"/>
      <c r="F151" s="33"/>
      <c r="G151" s="33"/>
      <c r="H151" s="33"/>
      <c r="I151" s="33"/>
      <c r="J151" s="33"/>
      <c r="K151" s="33"/>
      <c r="L151" s="33"/>
      <c r="M151" s="33"/>
      <c r="N151" s="33"/>
      <c r="O151" s="33"/>
      <c r="P151" s="33"/>
    </row>
    <row r="152" spans="1:16" x14ac:dyDescent="0.2">
      <c r="A152" s="33"/>
      <c r="B152" s="33"/>
      <c r="C152" s="33"/>
      <c r="D152" s="33"/>
      <c r="E152" s="33"/>
      <c r="F152" s="33"/>
      <c r="G152" s="33"/>
      <c r="H152" s="33"/>
      <c r="I152" s="33"/>
      <c r="J152" s="33"/>
      <c r="K152" s="33"/>
      <c r="L152" s="33"/>
      <c r="M152" s="33"/>
      <c r="N152" s="33"/>
      <c r="O152" s="33"/>
      <c r="P152" s="33"/>
    </row>
    <row r="153" spans="1:16" x14ac:dyDescent="0.2">
      <c r="A153" s="33"/>
      <c r="B153" s="33"/>
      <c r="C153" s="33"/>
      <c r="D153" s="33"/>
      <c r="E153" s="33"/>
      <c r="F153" s="33"/>
      <c r="G153" s="33"/>
      <c r="H153" s="33"/>
      <c r="I153" s="33"/>
      <c r="J153" s="33"/>
      <c r="K153" s="33"/>
      <c r="L153" s="33"/>
      <c r="M153" s="33"/>
      <c r="N153" s="33"/>
      <c r="O153" s="33"/>
      <c r="P153" s="33"/>
    </row>
    <row r="154" spans="1:16" x14ac:dyDescent="0.2">
      <c r="A154" s="33"/>
      <c r="B154" s="33"/>
      <c r="C154" s="33"/>
      <c r="D154" s="33"/>
      <c r="E154" s="33"/>
      <c r="F154" s="33"/>
      <c r="G154" s="33"/>
      <c r="H154" s="33"/>
      <c r="I154" s="33"/>
      <c r="J154" s="33"/>
      <c r="K154" s="33"/>
      <c r="L154" s="33"/>
      <c r="M154" s="33"/>
      <c r="N154" s="33"/>
      <c r="O154" s="33"/>
      <c r="P154" s="33"/>
    </row>
  </sheetData>
  <mergeCells count="28">
    <mergeCell ref="A106:P106"/>
    <mergeCell ref="A128:P128"/>
    <mergeCell ref="H70:I70"/>
    <mergeCell ref="J70:K70"/>
    <mergeCell ref="F65:G65"/>
    <mergeCell ref="F66:G66"/>
    <mergeCell ref="F67:G67"/>
    <mergeCell ref="F68:G68"/>
    <mergeCell ref="F69:G69"/>
    <mergeCell ref="F70:G70"/>
    <mergeCell ref="H68:I68"/>
    <mergeCell ref="J68:K68"/>
    <mergeCell ref="H69:I69"/>
    <mergeCell ref="J69:K69"/>
    <mergeCell ref="H65:I65"/>
    <mergeCell ref="J65:K65"/>
    <mergeCell ref="R1:T2"/>
    <mergeCell ref="A1:P1"/>
    <mergeCell ref="A25:P25"/>
    <mergeCell ref="A73:P73"/>
    <mergeCell ref="A91:P91"/>
    <mergeCell ref="F64:G64"/>
    <mergeCell ref="H66:I66"/>
    <mergeCell ref="J66:K66"/>
    <mergeCell ref="H67:I67"/>
    <mergeCell ref="J67:K67"/>
    <mergeCell ref="H64:I64"/>
    <mergeCell ref="J64:K64"/>
  </mergeCells>
  <hyperlinks>
    <hyperlink ref="R1:T2" location="'FICHA ESTANDAR ECOSISTEMA'!R215" display="VOLVER A FICH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C00000"/>
    <pageSetUpPr fitToPage="1"/>
  </sheetPr>
  <dimension ref="A1:BK618"/>
  <sheetViews>
    <sheetView showGridLines="0" tabSelected="1" view="pageBreakPreview" zoomScale="85" zoomScaleNormal="85" zoomScaleSheetLayoutView="85" workbookViewId="0"/>
  </sheetViews>
  <sheetFormatPr baseColWidth="10" defaultColWidth="11.42578125" defaultRowHeight="15.75" x14ac:dyDescent="0.2"/>
  <cols>
    <col min="1" max="1" width="0.42578125" style="274" customWidth="1"/>
    <col min="2" max="2" width="10" style="274" customWidth="1"/>
    <col min="3" max="4" width="8.5703125" style="274" customWidth="1"/>
    <col min="5" max="5" width="8.140625" style="274" customWidth="1"/>
    <col min="6" max="6" width="9.140625" style="274" customWidth="1"/>
    <col min="7" max="7" width="15.140625" style="274" customWidth="1"/>
    <col min="8" max="8" width="13.140625" style="274" customWidth="1"/>
    <col min="9" max="10" width="9.28515625" style="274" customWidth="1"/>
    <col min="11" max="11" width="9" style="274" customWidth="1"/>
    <col min="12" max="12" width="7.42578125" style="274" customWidth="1"/>
    <col min="13" max="13" width="14" style="274" customWidth="1"/>
    <col min="14" max="14" width="16.140625" style="274" customWidth="1"/>
    <col min="15" max="15" width="7.42578125" style="274" customWidth="1"/>
    <col min="16" max="16" width="9.7109375" style="274" customWidth="1"/>
    <col min="17" max="17" width="10.7109375" style="274" customWidth="1"/>
    <col min="18" max="18" width="8.7109375" style="274" customWidth="1"/>
    <col min="19" max="19" width="18.42578125" style="274" customWidth="1"/>
    <col min="20" max="20" width="16.85546875" style="274" customWidth="1"/>
    <col min="21" max="22" width="7.140625" style="274" customWidth="1"/>
    <col min="23" max="23" width="7" style="274" customWidth="1"/>
    <col min="24" max="24" width="6.5703125" style="274" customWidth="1"/>
    <col min="25" max="25" width="9.42578125" style="274" bestFit="1" customWidth="1"/>
    <col min="26" max="16384" width="11.42578125" style="274"/>
  </cols>
  <sheetData>
    <row r="1" spans="2:36" ht="38.25" customHeight="1" thickBot="1" x14ac:dyDescent="0.25">
      <c r="U1" s="923"/>
      <c r="V1" s="923"/>
    </row>
    <row r="2" spans="2:36" ht="40.5" customHeight="1" x14ac:dyDescent="0.2">
      <c r="B2" s="802" t="s">
        <v>1259</v>
      </c>
      <c r="C2" s="803"/>
      <c r="D2" s="803"/>
      <c r="E2" s="803"/>
      <c r="F2" s="803"/>
      <c r="G2" s="803"/>
      <c r="H2" s="803"/>
      <c r="I2" s="803"/>
      <c r="J2" s="803"/>
      <c r="K2" s="803"/>
      <c r="L2" s="803"/>
      <c r="M2" s="803"/>
      <c r="N2" s="803"/>
      <c r="O2" s="803"/>
      <c r="P2" s="803"/>
      <c r="Q2" s="803"/>
      <c r="R2" s="803"/>
      <c r="S2" s="803"/>
      <c r="T2" s="803"/>
      <c r="U2" s="803"/>
      <c r="V2" s="803"/>
      <c r="W2" s="803"/>
      <c r="X2" s="804"/>
    </row>
    <row r="3" spans="2:36" ht="17.25" hidden="1" customHeight="1" x14ac:dyDescent="0.2">
      <c r="B3" s="808"/>
      <c r="C3" s="809"/>
      <c r="D3" s="809"/>
      <c r="E3" s="809"/>
      <c r="F3" s="809"/>
      <c r="G3" s="809"/>
      <c r="H3" s="809"/>
      <c r="I3" s="809"/>
      <c r="J3" s="809"/>
      <c r="K3" s="809"/>
      <c r="L3" s="809"/>
      <c r="M3" s="809"/>
      <c r="N3" s="809"/>
      <c r="O3" s="809"/>
      <c r="P3" s="809"/>
      <c r="Q3" s="809"/>
      <c r="R3" s="809"/>
      <c r="S3" s="809"/>
      <c r="T3" s="809"/>
      <c r="U3" s="809"/>
      <c r="V3" s="809"/>
      <c r="W3" s="809"/>
      <c r="X3" s="810"/>
    </row>
    <row r="4" spans="2:36" ht="20.25" customHeight="1" x14ac:dyDescent="0.2">
      <c r="B4" s="805" t="s">
        <v>258</v>
      </c>
      <c r="C4" s="806"/>
      <c r="D4" s="806"/>
      <c r="E4" s="806"/>
      <c r="F4" s="806"/>
      <c r="G4" s="806"/>
      <c r="H4" s="806"/>
      <c r="I4" s="806"/>
      <c r="J4" s="806"/>
      <c r="K4" s="806"/>
      <c r="L4" s="806"/>
      <c r="M4" s="806"/>
      <c r="N4" s="806"/>
      <c r="O4" s="806"/>
      <c r="P4" s="806"/>
      <c r="Q4" s="806"/>
      <c r="R4" s="806"/>
      <c r="S4" s="806"/>
      <c r="T4" s="806"/>
      <c r="U4" s="806"/>
      <c r="V4" s="806"/>
      <c r="W4" s="806"/>
      <c r="X4" s="807"/>
    </row>
    <row r="5" spans="2:36" ht="30.6" customHeight="1" thickBot="1" x14ac:dyDescent="0.25">
      <c r="B5" s="811" t="s">
        <v>1086</v>
      </c>
      <c r="C5" s="812"/>
      <c r="D5" s="812"/>
      <c r="E5" s="812"/>
      <c r="F5" s="812"/>
      <c r="G5" s="812"/>
      <c r="H5" s="812"/>
      <c r="I5" s="812"/>
      <c r="J5" s="812"/>
      <c r="K5" s="812"/>
      <c r="L5" s="812"/>
      <c r="M5" s="812"/>
      <c r="N5" s="812"/>
      <c r="O5" s="812"/>
      <c r="P5" s="812"/>
      <c r="Q5" s="812"/>
      <c r="R5" s="812"/>
      <c r="S5" s="812"/>
      <c r="T5" s="812"/>
      <c r="U5" s="812"/>
      <c r="V5" s="812"/>
      <c r="W5" s="812"/>
      <c r="X5" s="813"/>
    </row>
    <row r="6" spans="2:36" ht="30.6" customHeight="1" thickBot="1" x14ac:dyDescent="0.25">
      <c r="B6" s="574" t="s">
        <v>925</v>
      </c>
      <c r="C6" s="575"/>
      <c r="D6" s="575"/>
      <c r="E6" s="575"/>
      <c r="F6" s="575"/>
      <c r="G6" s="575"/>
      <c r="H6" s="575"/>
      <c r="I6" s="575"/>
      <c r="J6" s="575"/>
      <c r="K6" s="575"/>
      <c r="L6" s="576"/>
      <c r="M6" s="275"/>
      <c r="N6" s="275"/>
      <c r="O6" s="275"/>
      <c r="P6" s="275"/>
      <c r="Q6" s="275"/>
      <c r="R6" s="275"/>
      <c r="S6" s="828" t="s">
        <v>965</v>
      </c>
      <c r="T6" s="828"/>
      <c r="U6" s="829"/>
      <c r="V6" s="924">
        <f ca="1">+NOW()</f>
        <v>43161.47555185185</v>
      </c>
      <c r="W6" s="925"/>
      <c r="X6" s="926"/>
    </row>
    <row r="7" spans="2:36" ht="10.5" customHeight="1" thickBot="1" x14ac:dyDescent="0.25">
      <c r="B7" s="276"/>
      <c r="C7" s="275"/>
      <c r="D7" s="275"/>
      <c r="E7" s="275"/>
      <c r="F7" s="275"/>
      <c r="G7" s="275"/>
      <c r="H7" s="275"/>
      <c r="I7" s="275"/>
      <c r="J7" s="275"/>
      <c r="K7" s="275"/>
      <c r="L7" s="275"/>
      <c r="M7" s="275"/>
      <c r="N7" s="275"/>
      <c r="O7" s="275"/>
      <c r="P7" s="275"/>
      <c r="Q7" s="275"/>
      <c r="R7" s="275"/>
      <c r="S7" s="275"/>
      <c r="T7" s="275"/>
      <c r="U7" s="275"/>
      <c r="V7" s="277"/>
      <c r="W7" s="277"/>
      <c r="X7" s="278"/>
    </row>
    <row r="8" spans="2:36" ht="24" customHeight="1" thickBot="1" x14ac:dyDescent="0.25">
      <c r="B8" s="332" t="s">
        <v>22</v>
      </c>
      <c r="C8" s="280"/>
      <c r="D8" s="280"/>
      <c r="E8" s="280"/>
      <c r="F8" s="280"/>
      <c r="G8" s="280"/>
      <c r="H8" s="281"/>
      <c r="I8" s="281"/>
      <c r="J8" s="281"/>
      <c r="K8" s="281"/>
      <c r="L8" s="281"/>
      <c r="M8" s="281"/>
      <c r="N8" s="281"/>
      <c r="O8" s="281"/>
      <c r="P8" s="281"/>
      <c r="Q8" s="281"/>
      <c r="R8" s="281"/>
      <c r="S8" s="281"/>
      <c r="T8" s="281"/>
      <c r="U8" s="281"/>
      <c r="V8" s="281"/>
      <c r="W8" s="281"/>
      <c r="X8" s="282"/>
    </row>
    <row r="9" spans="2:36" s="288" customFormat="1" ht="48" customHeight="1" x14ac:dyDescent="0.2">
      <c r="B9" s="283"/>
      <c r="C9" s="284"/>
      <c r="D9" s="284"/>
      <c r="E9" s="284"/>
      <c r="F9" s="284"/>
      <c r="G9" s="284"/>
      <c r="H9" s="285"/>
      <c r="I9" s="285"/>
      <c r="J9" s="285"/>
      <c r="K9" s="285"/>
      <c r="L9" s="285"/>
      <c r="M9" s="285"/>
      <c r="N9" s="285"/>
      <c r="O9" s="285"/>
      <c r="P9" s="285"/>
      <c r="Q9" s="285"/>
      <c r="R9" s="285"/>
      <c r="S9" s="285"/>
      <c r="T9" s="285"/>
      <c r="U9" s="285"/>
      <c r="V9" s="284"/>
      <c r="W9" s="284"/>
      <c r="X9" s="286"/>
      <c r="Y9" s="287"/>
      <c r="Z9" s="287"/>
      <c r="AA9" s="287"/>
      <c r="AB9" s="287"/>
      <c r="AC9" s="287"/>
      <c r="AD9" s="287"/>
      <c r="AE9" s="287"/>
      <c r="AF9" s="287"/>
      <c r="AG9" s="287"/>
      <c r="AH9" s="287"/>
      <c r="AI9" s="287"/>
      <c r="AJ9" s="287"/>
    </row>
    <row r="10" spans="2:36" s="288" customFormat="1" ht="27.75" customHeight="1" x14ac:dyDescent="0.2">
      <c r="B10" s="817" t="s">
        <v>575</v>
      </c>
      <c r="C10" s="818"/>
      <c r="D10" s="818"/>
      <c r="E10" s="818"/>
      <c r="F10" s="818"/>
      <c r="G10" s="818"/>
      <c r="H10" s="818"/>
      <c r="I10" s="818"/>
      <c r="J10" s="818"/>
      <c r="K10" s="818"/>
      <c r="L10" s="818"/>
      <c r="M10" s="818"/>
      <c r="N10" s="818"/>
      <c r="O10" s="818"/>
      <c r="P10" s="818"/>
      <c r="Q10" s="818"/>
      <c r="R10" s="818"/>
      <c r="S10" s="818"/>
      <c r="T10" s="818"/>
      <c r="U10" s="818"/>
      <c r="V10" s="284"/>
      <c r="W10" s="284"/>
      <c r="X10" s="286"/>
      <c r="Y10" s="287"/>
      <c r="Z10" s="287"/>
      <c r="AA10" s="287"/>
      <c r="AB10" s="287"/>
      <c r="AC10" s="287"/>
      <c r="AD10" s="287"/>
      <c r="AE10" s="287"/>
      <c r="AF10" s="287"/>
      <c r="AG10" s="287"/>
      <c r="AH10" s="287"/>
      <c r="AI10" s="287"/>
      <c r="AJ10" s="287"/>
    </row>
    <row r="11" spans="2:36" s="288" customFormat="1" ht="19.5" thickBot="1" x14ac:dyDescent="0.25">
      <c r="B11" s="289"/>
      <c r="C11" s="290"/>
      <c r="D11" s="290"/>
      <c r="E11" s="290"/>
      <c r="F11" s="290"/>
      <c r="G11" s="290"/>
      <c r="H11" s="285"/>
      <c r="I11" s="285"/>
      <c r="J11" s="285"/>
      <c r="K11" s="285"/>
      <c r="L11" s="285"/>
      <c r="M11" s="285"/>
      <c r="N11" s="285"/>
      <c r="O11" s="285"/>
      <c r="P11" s="285"/>
      <c r="Q11" s="285"/>
      <c r="R11" s="285"/>
      <c r="S11" s="285"/>
      <c r="T11" s="285"/>
      <c r="U11" s="291"/>
      <c r="V11" s="284"/>
      <c r="W11" s="284"/>
      <c r="X11" s="286"/>
      <c r="Y11" s="287"/>
      <c r="Z11" s="287"/>
      <c r="AA11" s="287"/>
      <c r="AB11" s="287"/>
      <c r="AC11" s="287"/>
      <c r="AD11" s="287"/>
      <c r="AE11" s="292"/>
      <c r="AF11" s="287"/>
      <c r="AG11" s="287"/>
      <c r="AH11" s="287"/>
      <c r="AI11" s="287"/>
      <c r="AJ11" s="287"/>
    </row>
    <row r="12" spans="2:36" s="288" customFormat="1" ht="19.5" thickBot="1" x14ac:dyDescent="0.25">
      <c r="B12" s="289" t="s">
        <v>1255</v>
      </c>
      <c r="C12" s="293"/>
      <c r="D12" s="290"/>
      <c r="E12" s="290"/>
      <c r="F12" s="290"/>
      <c r="G12" s="290"/>
      <c r="H12" s="285"/>
      <c r="J12" s="782" t="s">
        <v>231</v>
      </c>
      <c r="K12" s="783"/>
      <c r="L12" s="783"/>
      <c r="M12" s="784"/>
      <c r="N12" s="284"/>
      <c r="S12" s="285"/>
      <c r="T12" s="285"/>
      <c r="U12" s="291"/>
      <c r="V12" s="284"/>
      <c r="W12" s="284"/>
      <c r="X12" s="286"/>
      <c r="Y12" s="287"/>
      <c r="Z12" s="287"/>
      <c r="AA12" s="287"/>
      <c r="AB12" s="287"/>
      <c r="AC12" s="287"/>
      <c r="AD12" s="287"/>
      <c r="AE12" s="287"/>
      <c r="AF12" s="287"/>
      <c r="AG12" s="287"/>
      <c r="AH12" s="287"/>
      <c r="AI12" s="287"/>
      <c r="AJ12" s="287"/>
    </row>
    <row r="13" spans="2:36" s="288" customFormat="1" ht="19.5" thickBot="1" x14ac:dyDescent="0.25">
      <c r="B13" s="289"/>
      <c r="C13" s="290"/>
      <c r="D13" s="290"/>
      <c r="E13" s="290"/>
      <c r="F13" s="290"/>
      <c r="G13" s="290"/>
      <c r="H13" s="285"/>
      <c r="I13" s="285"/>
      <c r="J13" s="285"/>
      <c r="K13" s="285"/>
      <c r="L13" s="285"/>
      <c r="M13" s="285"/>
      <c r="N13" s="285"/>
      <c r="O13" s="285"/>
      <c r="P13" s="284"/>
      <c r="Q13" s="284"/>
      <c r="R13" s="284"/>
      <c r="S13" s="285"/>
      <c r="T13" s="285"/>
      <c r="U13" s="291"/>
      <c r="V13" s="284"/>
      <c r="W13" s="284"/>
      <c r="X13" s="286"/>
      <c r="Y13" s="294"/>
      <c r="Z13" s="294"/>
      <c r="AA13" s="294"/>
      <c r="AB13" s="294"/>
      <c r="AC13" s="294"/>
      <c r="AD13" s="294"/>
      <c r="AE13" s="294"/>
      <c r="AF13" s="294"/>
      <c r="AG13" s="294"/>
      <c r="AH13" s="294"/>
      <c r="AI13" s="294"/>
      <c r="AJ13" s="287"/>
    </row>
    <row r="14" spans="2:36" s="288" customFormat="1" ht="37.5" customHeight="1" thickBot="1" x14ac:dyDescent="0.25">
      <c r="B14" s="289" t="s">
        <v>1256</v>
      </c>
      <c r="C14" s="290"/>
      <c r="D14" s="290"/>
      <c r="E14" s="290"/>
      <c r="F14" s="290"/>
      <c r="G14" s="290"/>
      <c r="H14" s="285"/>
      <c r="J14" s="566" t="s">
        <v>946</v>
      </c>
      <c r="K14" s="567"/>
      <c r="L14" s="567"/>
      <c r="M14" s="567"/>
      <c r="N14" s="567"/>
      <c r="O14" s="567"/>
      <c r="P14" s="567"/>
      <c r="Q14" s="567"/>
      <c r="R14" s="567"/>
      <c r="S14" s="567"/>
      <c r="T14" s="567"/>
      <c r="U14" s="567"/>
      <c r="V14" s="567"/>
      <c r="W14" s="567"/>
      <c r="X14" s="568"/>
      <c r="Y14" s="294"/>
      <c r="Z14" s="294"/>
      <c r="AA14" s="294"/>
      <c r="AB14" s="294"/>
      <c r="AC14" s="294"/>
      <c r="AD14" s="294"/>
      <c r="AE14" s="294"/>
      <c r="AF14" s="294"/>
      <c r="AG14" s="294"/>
      <c r="AH14" s="294"/>
      <c r="AI14" s="294"/>
      <c r="AJ14" s="287"/>
    </row>
    <row r="15" spans="2:36" ht="19.5" thickBot="1" x14ac:dyDescent="0.25">
      <c r="B15" s="295"/>
      <c r="C15" s="296"/>
      <c r="D15" s="462"/>
      <c r="E15" s="462"/>
      <c r="F15" s="462"/>
      <c r="G15" s="462"/>
      <c r="H15" s="322"/>
      <c r="I15" s="322"/>
      <c r="J15" s="322"/>
      <c r="K15" s="322"/>
      <c r="L15" s="322"/>
      <c r="M15" s="322"/>
      <c r="N15" s="322"/>
      <c r="O15" s="322"/>
      <c r="P15" s="322"/>
      <c r="Q15" s="322"/>
      <c r="R15" s="322"/>
      <c r="S15" s="322"/>
      <c r="T15" s="322"/>
      <c r="U15" s="299"/>
      <c r="V15" s="462"/>
      <c r="W15" s="462"/>
      <c r="X15" s="300"/>
      <c r="Y15" s="294"/>
      <c r="Z15" s="294"/>
      <c r="AA15" s="294"/>
      <c r="AB15" s="294"/>
      <c r="AC15" s="294"/>
      <c r="AD15" s="294"/>
      <c r="AE15" s="294"/>
      <c r="AF15" s="294"/>
      <c r="AG15" s="294"/>
      <c r="AH15" s="294"/>
      <c r="AI15" s="294"/>
      <c r="AJ15" s="287"/>
    </row>
    <row r="16" spans="2:36" ht="36.75" customHeight="1" thickBot="1" x14ac:dyDescent="0.25">
      <c r="B16" s="301" t="s">
        <v>574</v>
      </c>
      <c r="C16" s="296"/>
      <c r="D16" s="296"/>
      <c r="E16" s="462"/>
      <c r="G16" s="569" t="str">
        <f>CONCATENATE(B20," DEL ECOSISTEMA ",F20," DE LA ",S19," DE ", S20, ," ", P19," DE ",P20,", ", M19, " DE ", M20, ", ",I19," DE ", I20)</f>
        <v xml:space="preserve">RECUPERACIÓN DEL ECOSISTEMA  DE LA LOCALIDAD DE  DISTRITO DE , PROVINCIA  DE , DEPARTAMENTO DE </v>
      </c>
      <c r="H16" s="570"/>
      <c r="I16" s="570"/>
      <c r="J16" s="570"/>
      <c r="K16" s="570"/>
      <c r="L16" s="570"/>
      <c r="M16" s="570"/>
      <c r="N16" s="570"/>
      <c r="O16" s="570"/>
      <c r="P16" s="570"/>
      <c r="Q16" s="570"/>
      <c r="R16" s="570"/>
      <c r="S16" s="570"/>
      <c r="T16" s="570"/>
      <c r="U16" s="570"/>
      <c r="V16" s="570"/>
      <c r="W16" s="570"/>
      <c r="X16" s="571"/>
      <c r="AJ16" s="297"/>
    </row>
    <row r="17" spans="1:48" x14ac:dyDescent="0.2">
      <c r="B17" s="302"/>
      <c r="C17" s="296"/>
      <c r="D17" s="296"/>
      <c r="E17" s="296"/>
      <c r="F17" s="296"/>
      <c r="G17" s="296"/>
      <c r="H17" s="322"/>
      <c r="I17" s="462"/>
      <c r="J17" s="462"/>
      <c r="K17" s="462"/>
      <c r="L17" s="462"/>
      <c r="M17" s="462"/>
      <c r="N17" s="462"/>
      <c r="O17" s="462"/>
      <c r="P17" s="462"/>
      <c r="Q17" s="462"/>
      <c r="R17" s="462"/>
      <c r="S17" s="462"/>
      <c r="T17" s="462"/>
      <c r="U17" s="303"/>
      <c r="V17" s="462"/>
      <c r="W17" s="462"/>
      <c r="X17" s="300"/>
    </row>
    <row r="18" spans="1:48" ht="19.5" customHeight="1" x14ac:dyDescent="0.2">
      <c r="B18" s="685" t="s">
        <v>1251</v>
      </c>
      <c r="C18" s="522"/>
      <c r="D18" s="522"/>
      <c r="E18" s="522"/>
      <c r="F18" s="541" t="s">
        <v>9</v>
      </c>
      <c r="G18" s="541"/>
      <c r="H18" s="541"/>
      <c r="I18" s="541" t="s">
        <v>363</v>
      </c>
      <c r="J18" s="541"/>
      <c r="K18" s="541"/>
      <c r="L18" s="541"/>
      <c r="M18" s="541"/>
      <c r="N18" s="541"/>
      <c r="O18" s="541"/>
      <c r="P18" s="541"/>
      <c r="Q18" s="541"/>
      <c r="R18" s="541"/>
      <c r="S18" s="541"/>
      <c r="T18" s="541"/>
      <c r="U18" s="541"/>
      <c r="V18" s="462"/>
      <c r="W18" s="462"/>
      <c r="X18" s="300"/>
    </row>
    <row r="19" spans="1:48" ht="19.5" customHeight="1" x14ac:dyDescent="0.2">
      <c r="B19" s="685"/>
      <c r="C19" s="522"/>
      <c r="D19" s="522"/>
      <c r="E19" s="522"/>
      <c r="F19" s="541"/>
      <c r="G19" s="541"/>
      <c r="H19" s="541"/>
      <c r="I19" s="541" t="s">
        <v>0</v>
      </c>
      <c r="J19" s="541"/>
      <c r="K19" s="541"/>
      <c r="L19" s="541"/>
      <c r="M19" s="541" t="s">
        <v>362</v>
      </c>
      <c r="N19" s="541"/>
      <c r="O19" s="541"/>
      <c r="P19" s="541" t="s">
        <v>2</v>
      </c>
      <c r="Q19" s="541"/>
      <c r="R19" s="541"/>
      <c r="S19" s="541" t="s">
        <v>363</v>
      </c>
      <c r="T19" s="541"/>
      <c r="U19" s="541"/>
      <c r="V19" s="462"/>
      <c r="W19" s="462"/>
      <c r="X19" s="300"/>
    </row>
    <row r="20" spans="1:48" ht="31.5" customHeight="1" x14ac:dyDescent="0.2">
      <c r="A20" s="304"/>
      <c r="B20" s="716" t="s">
        <v>232</v>
      </c>
      <c r="C20" s="717"/>
      <c r="D20" s="717"/>
      <c r="E20" s="540"/>
      <c r="F20" s="819"/>
      <c r="G20" s="820"/>
      <c r="H20" s="821"/>
      <c r="I20" s="528"/>
      <c r="J20" s="528"/>
      <c r="K20" s="528"/>
      <c r="L20" s="528"/>
      <c r="M20" s="572"/>
      <c r="N20" s="612"/>
      <c r="O20" s="573"/>
      <c r="P20" s="572"/>
      <c r="Q20" s="612"/>
      <c r="R20" s="573"/>
      <c r="S20" s="572"/>
      <c r="T20" s="612"/>
      <c r="U20" s="573"/>
      <c r="V20" s="297"/>
      <c r="W20" s="297"/>
      <c r="X20" s="300"/>
    </row>
    <row r="21" spans="1:48" ht="12" customHeight="1" thickBot="1" x14ac:dyDescent="0.25">
      <c r="B21" s="305"/>
      <c r="C21" s="298"/>
      <c r="D21" s="298"/>
      <c r="E21" s="298"/>
      <c r="F21" s="298"/>
      <c r="G21" s="298"/>
      <c r="J21" s="298"/>
      <c r="K21" s="298"/>
      <c r="L21" s="298"/>
      <c r="M21" s="298"/>
      <c r="N21" s="298"/>
      <c r="O21" s="298"/>
      <c r="P21" s="298"/>
      <c r="Q21" s="298"/>
      <c r="R21" s="298"/>
      <c r="S21" s="298"/>
      <c r="T21" s="298"/>
      <c r="U21" s="299"/>
      <c r="V21" s="297"/>
      <c r="W21" s="297"/>
      <c r="X21" s="300"/>
    </row>
    <row r="22" spans="1:48" ht="19.5" customHeight="1" x14ac:dyDescent="0.2">
      <c r="B22" s="583" t="s">
        <v>918</v>
      </c>
      <c r="C22" s="584"/>
      <c r="D22" s="584"/>
      <c r="E22" s="585"/>
      <c r="F22" s="306"/>
      <c r="G22" s="306"/>
      <c r="M22" s="298"/>
      <c r="N22" s="298"/>
      <c r="O22" s="298"/>
      <c r="P22" s="298"/>
      <c r="Q22" s="298"/>
      <c r="R22" s="298"/>
      <c r="S22" s="298"/>
      <c r="T22" s="298"/>
      <c r="U22" s="299"/>
      <c r="V22" s="297"/>
      <c r="W22" s="297"/>
      <c r="X22" s="300"/>
    </row>
    <row r="23" spans="1:48" ht="19.5" customHeight="1" thickBot="1" x14ac:dyDescent="0.25">
      <c r="B23" s="586"/>
      <c r="C23" s="587"/>
      <c r="D23" s="587"/>
      <c r="E23" s="588"/>
      <c r="F23" s="306"/>
      <c r="G23" s="306"/>
      <c r="M23" s="298"/>
      <c r="N23" s="298"/>
      <c r="O23" s="298"/>
      <c r="P23" s="298"/>
      <c r="Q23" s="298"/>
      <c r="R23" s="298"/>
      <c r="S23" s="298"/>
      <c r="T23" s="298"/>
      <c r="U23" s="299"/>
      <c r="V23" s="297"/>
      <c r="W23" s="297"/>
      <c r="X23" s="300"/>
    </row>
    <row r="24" spans="1:48" ht="17.25" x14ac:dyDescent="0.2">
      <c r="B24" s="301" t="s">
        <v>364</v>
      </c>
      <c r="C24" s="296"/>
      <c r="D24" s="296"/>
      <c r="E24" s="296"/>
      <c r="F24" s="296"/>
      <c r="G24" s="296"/>
      <c r="J24" s="297"/>
      <c r="K24" s="297"/>
      <c r="L24" s="297"/>
      <c r="M24" s="297"/>
      <c r="N24" s="297"/>
      <c r="O24" s="297"/>
      <c r="P24" s="297"/>
      <c r="Q24" s="297"/>
      <c r="R24" s="297"/>
      <c r="S24" s="297"/>
      <c r="T24" s="297"/>
      <c r="U24" s="303"/>
      <c r="V24" s="297"/>
      <c r="W24" s="297"/>
      <c r="X24" s="300"/>
    </row>
    <row r="25" spans="1:48" x14ac:dyDescent="0.2">
      <c r="B25" s="295"/>
      <c r="C25" s="297"/>
      <c r="D25" s="297"/>
      <c r="E25" s="297"/>
      <c r="F25" s="297"/>
      <c r="G25" s="297"/>
      <c r="H25" s="297"/>
      <c r="I25" s="297"/>
      <c r="J25" s="297"/>
      <c r="K25" s="297"/>
      <c r="L25" s="297"/>
      <c r="M25" s="297"/>
      <c r="N25" s="297"/>
      <c r="O25" s="297"/>
      <c r="P25" s="297"/>
      <c r="Q25" s="297"/>
      <c r="R25" s="297"/>
      <c r="S25" s="297"/>
      <c r="T25" s="297"/>
      <c r="U25" s="303"/>
      <c r="V25" s="297"/>
      <c r="W25" s="297"/>
      <c r="X25" s="300"/>
    </row>
    <row r="26" spans="1:48" ht="21" customHeight="1" x14ac:dyDescent="0.2">
      <c r="A26" s="304"/>
      <c r="B26" s="700" t="s">
        <v>4</v>
      </c>
      <c r="C26" s="701"/>
      <c r="D26" s="702"/>
      <c r="E26" s="634" t="s">
        <v>947</v>
      </c>
      <c r="F26" s="634"/>
      <c r="G26" s="634"/>
      <c r="H26" s="634"/>
      <c r="I26" s="634"/>
      <c r="J26" s="634"/>
      <c r="K26" s="634"/>
      <c r="L26" s="634"/>
      <c r="M26" s="634"/>
      <c r="N26" s="634"/>
      <c r="O26" s="634"/>
      <c r="P26" s="634"/>
      <c r="Q26" s="634"/>
      <c r="R26" s="634"/>
      <c r="S26" s="634"/>
      <c r="T26" s="297"/>
      <c r="U26" s="297"/>
      <c r="V26" s="297"/>
      <c r="W26" s="297"/>
      <c r="X26" s="300"/>
    </row>
    <row r="27" spans="1:48" ht="21" customHeight="1" x14ac:dyDescent="0.2">
      <c r="A27" s="304"/>
      <c r="B27" s="700" t="s">
        <v>10</v>
      </c>
      <c r="C27" s="701"/>
      <c r="D27" s="702"/>
      <c r="E27" s="634" t="s">
        <v>948</v>
      </c>
      <c r="F27" s="634"/>
      <c r="G27" s="634"/>
      <c r="H27" s="634"/>
      <c r="I27" s="634"/>
      <c r="J27" s="634"/>
      <c r="K27" s="634"/>
      <c r="L27" s="634"/>
      <c r="M27" s="634"/>
      <c r="N27" s="634"/>
      <c r="O27" s="634"/>
      <c r="P27" s="634"/>
      <c r="Q27" s="634"/>
      <c r="R27" s="634"/>
      <c r="S27" s="634"/>
      <c r="T27" s="297"/>
      <c r="U27" s="297"/>
      <c r="V27" s="297"/>
      <c r="W27" s="297"/>
      <c r="X27" s="300"/>
    </row>
    <row r="28" spans="1:48" ht="21" customHeight="1" x14ac:dyDescent="0.2">
      <c r="A28" s="304"/>
      <c r="B28" s="700" t="s">
        <v>11</v>
      </c>
      <c r="C28" s="701"/>
      <c r="D28" s="702"/>
      <c r="E28" s="634" t="s">
        <v>1087</v>
      </c>
      <c r="F28" s="634"/>
      <c r="G28" s="634"/>
      <c r="H28" s="634"/>
      <c r="I28" s="634"/>
      <c r="J28" s="634"/>
      <c r="K28" s="634"/>
      <c r="L28" s="634"/>
      <c r="M28" s="634"/>
      <c r="N28" s="634"/>
      <c r="O28" s="634"/>
      <c r="P28" s="634"/>
      <c r="Q28" s="634"/>
      <c r="R28" s="634"/>
      <c r="S28" s="634"/>
      <c r="T28" s="297"/>
      <c r="U28" s="297"/>
      <c r="V28" s="297"/>
      <c r="W28" s="297"/>
      <c r="X28" s="300"/>
    </row>
    <row r="29" spans="1:48" ht="21" customHeight="1" x14ac:dyDescent="0.2">
      <c r="A29" s="304"/>
      <c r="B29" s="700" t="s">
        <v>12</v>
      </c>
      <c r="C29" s="701"/>
      <c r="D29" s="702"/>
      <c r="E29" s="634" t="s">
        <v>949</v>
      </c>
      <c r="F29" s="634"/>
      <c r="G29" s="634"/>
      <c r="H29" s="634"/>
      <c r="I29" s="634"/>
      <c r="J29" s="634"/>
      <c r="K29" s="634"/>
      <c r="L29" s="634"/>
      <c r="M29" s="634"/>
      <c r="N29" s="634"/>
      <c r="O29" s="634"/>
      <c r="P29" s="634"/>
      <c r="Q29" s="634"/>
      <c r="R29" s="634"/>
      <c r="S29" s="634"/>
      <c r="T29" s="297"/>
      <c r="U29" s="297"/>
      <c r="V29" s="297"/>
      <c r="W29" s="297"/>
      <c r="X29" s="300"/>
    </row>
    <row r="30" spans="1:48" x14ac:dyDescent="0.2">
      <c r="A30" s="304"/>
      <c r="B30" s="295"/>
      <c r="C30" s="297"/>
      <c r="D30" s="297"/>
      <c r="E30" s="297"/>
      <c r="F30" s="297"/>
      <c r="G30" s="297"/>
      <c r="H30" s="307"/>
      <c r="I30" s="307"/>
      <c r="J30" s="307"/>
      <c r="K30" s="307"/>
      <c r="L30" s="307"/>
      <c r="M30" s="307"/>
      <c r="N30" s="307"/>
      <c r="O30" s="307"/>
      <c r="P30" s="307"/>
      <c r="Q30" s="307"/>
      <c r="R30" s="307"/>
      <c r="S30" s="307"/>
      <c r="T30" s="297"/>
      <c r="U30" s="297"/>
      <c r="V30" s="297"/>
      <c r="W30" s="297"/>
      <c r="X30" s="300"/>
    </row>
    <row r="31" spans="1:48" s="312" customFormat="1" x14ac:dyDescent="0.2">
      <c r="A31" s="308"/>
      <c r="B31" s="662" t="s">
        <v>423</v>
      </c>
      <c r="C31" s="663"/>
      <c r="D31" s="663"/>
      <c r="E31" s="663"/>
      <c r="F31" s="663"/>
      <c r="G31" s="663"/>
      <c r="H31" s="663"/>
      <c r="I31" s="663"/>
      <c r="J31" s="309"/>
      <c r="K31" s="310">
        <v>1</v>
      </c>
      <c r="L31" s="311"/>
      <c r="M31" s="297"/>
      <c r="N31" s="297"/>
      <c r="O31" s="297"/>
      <c r="P31" s="297"/>
      <c r="Q31" s="297"/>
      <c r="R31" s="297"/>
      <c r="S31" s="297"/>
      <c r="T31" s="303"/>
      <c r="U31" s="311"/>
      <c r="V31" s="297"/>
      <c r="W31" s="297"/>
      <c r="X31" s="300"/>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300"/>
      <c r="AV31" s="311"/>
    </row>
    <row r="32" spans="1:48" s="312" customFormat="1" x14ac:dyDescent="0.2">
      <c r="A32" s="308"/>
      <c r="B32" s="302"/>
      <c r="C32" s="296"/>
      <c r="D32" s="296"/>
      <c r="E32" s="296"/>
      <c r="F32" s="296"/>
      <c r="G32" s="296"/>
      <c r="H32" s="298"/>
      <c r="I32" s="297"/>
      <c r="J32" s="309"/>
      <c r="K32" s="297"/>
      <c r="L32" s="297"/>
      <c r="M32" s="297"/>
      <c r="N32" s="297"/>
      <c r="O32" s="297"/>
      <c r="P32" s="297"/>
      <c r="Q32" s="297"/>
      <c r="R32" s="297"/>
      <c r="S32" s="297"/>
      <c r="T32" s="297"/>
      <c r="U32" s="297"/>
      <c r="V32" s="297"/>
      <c r="W32" s="297"/>
      <c r="X32" s="300"/>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300"/>
      <c r="AV32" s="311"/>
    </row>
    <row r="33" spans="1:48" s="312" customFormat="1" ht="36" customHeight="1" x14ac:dyDescent="0.2">
      <c r="A33" s="308"/>
      <c r="B33" s="655" t="s">
        <v>424</v>
      </c>
      <c r="C33" s="656"/>
      <c r="D33" s="656"/>
      <c r="E33" s="656"/>
      <c r="F33" s="656"/>
      <c r="G33" s="656"/>
      <c r="H33" s="656"/>
      <c r="I33" s="656"/>
      <c r="J33" s="311"/>
      <c r="K33" s="529"/>
      <c r="L33" s="529"/>
      <c r="M33" s="529"/>
      <c r="N33" s="297"/>
      <c r="O33" s="297"/>
      <c r="P33" s="297"/>
      <c r="Q33" s="297"/>
      <c r="R33" s="297"/>
      <c r="S33" s="297"/>
      <c r="T33" s="297"/>
      <c r="U33" s="297"/>
      <c r="V33" s="297"/>
      <c r="W33" s="297"/>
      <c r="X33" s="300"/>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300"/>
      <c r="AV33" s="311"/>
    </row>
    <row r="34" spans="1:48" s="312" customFormat="1" x14ac:dyDescent="0.2">
      <c r="A34" s="308"/>
      <c r="B34" s="295"/>
      <c r="C34" s="297"/>
      <c r="D34" s="297"/>
      <c r="E34" s="297"/>
      <c r="F34" s="297"/>
      <c r="G34" s="297"/>
      <c r="H34" s="297"/>
      <c r="I34" s="311"/>
      <c r="J34" s="311"/>
      <c r="K34" s="311"/>
      <c r="L34" s="311"/>
      <c r="M34" s="311"/>
      <c r="N34" s="297"/>
      <c r="O34" s="297"/>
      <c r="P34" s="297"/>
      <c r="Q34" s="297"/>
      <c r="R34" s="297"/>
      <c r="S34" s="297"/>
      <c r="T34" s="297"/>
      <c r="U34" s="297"/>
      <c r="V34" s="297"/>
      <c r="W34" s="297"/>
      <c r="X34" s="300"/>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300"/>
      <c r="AV34" s="311"/>
    </row>
    <row r="35" spans="1:48" s="312" customFormat="1" ht="34.5" customHeight="1" x14ac:dyDescent="0.2">
      <c r="A35" s="308"/>
      <c r="B35" s="655" t="s">
        <v>1065</v>
      </c>
      <c r="C35" s="656"/>
      <c r="D35" s="656"/>
      <c r="E35" s="656"/>
      <c r="F35" s="656"/>
      <c r="G35" s="656"/>
      <c r="H35" s="656"/>
      <c r="I35" s="656"/>
      <c r="J35" s="309"/>
      <c r="K35" s="311">
        <v>1</v>
      </c>
      <c r="L35" s="311"/>
      <c r="M35" s="297"/>
      <c r="N35" s="297"/>
      <c r="O35" s="297"/>
      <c r="P35" s="297"/>
      <c r="Q35" s="297"/>
      <c r="R35" s="297"/>
      <c r="S35" s="297"/>
      <c r="T35" s="297"/>
      <c r="U35" s="297"/>
      <c r="V35" s="297"/>
      <c r="W35" s="297"/>
      <c r="X35" s="300"/>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300"/>
      <c r="AV35" s="311"/>
    </row>
    <row r="36" spans="1:48" s="312" customFormat="1" x14ac:dyDescent="0.2">
      <c r="A36" s="308"/>
      <c r="B36" s="295"/>
      <c r="C36" s="297"/>
      <c r="D36" s="297"/>
      <c r="E36" s="297"/>
      <c r="F36" s="297"/>
      <c r="G36" s="297"/>
      <c r="H36" s="297"/>
      <c r="I36" s="297"/>
      <c r="J36" s="309"/>
      <c r="K36" s="297"/>
      <c r="L36" s="311"/>
      <c r="M36" s="311"/>
      <c r="N36" s="297"/>
      <c r="O36" s="297"/>
      <c r="P36" s="297"/>
      <c r="Q36" s="297"/>
      <c r="R36" s="297"/>
      <c r="S36" s="297"/>
      <c r="T36" s="297"/>
      <c r="U36" s="297"/>
      <c r="V36" s="297"/>
      <c r="W36" s="297"/>
      <c r="X36" s="300"/>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300"/>
      <c r="AV36" s="311"/>
    </row>
    <row r="37" spans="1:48" s="312" customFormat="1" x14ac:dyDescent="0.2">
      <c r="A37" s="308"/>
      <c r="B37" s="662" t="s">
        <v>425</v>
      </c>
      <c r="C37" s="663"/>
      <c r="D37" s="663"/>
      <c r="E37" s="663"/>
      <c r="F37" s="663"/>
      <c r="G37" s="663"/>
      <c r="H37" s="663"/>
      <c r="I37" s="663"/>
      <c r="J37" s="311"/>
      <c r="K37" s="529"/>
      <c r="L37" s="529"/>
      <c r="M37" s="529"/>
      <c r="N37" s="297"/>
      <c r="O37" s="297"/>
      <c r="P37" s="297"/>
      <c r="Q37" s="297"/>
      <c r="R37" s="297"/>
      <c r="S37" s="297"/>
      <c r="T37" s="297"/>
      <c r="U37" s="297"/>
      <c r="V37" s="297"/>
      <c r="W37" s="297"/>
      <c r="X37" s="300"/>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300"/>
      <c r="AV37" s="311"/>
    </row>
    <row r="38" spans="1:48" x14ac:dyDescent="0.2">
      <c r="A38" s="304"/>
      <c r="B38" s="313"/>
      <c r="C38" s="307"/>
      <c r="D38" s="307"/>
      <c r="E38" s="307"/>
      <c r="F38" s="307"/>
      <c r="G38" s="307"/>
      <c r="H38" s="307"/>
      <c r="I38" s="297"/>
      <c r="J38" s="297"/>
      <c r="K38" s="297"/>
      <c r="L38" s="297"/>
      <c r="M38" s="297"/>
      <c r="N38" s="297"/>
      <c r="O38" s="297"/>
      <c r="P38" s="297"/>
      <c r="Q38" s="297"/>
      <c r="R38" s="297"/>
      <c r="S38" s="297"/>
      <c r="T38" s="297"/>
      <c r="U38" s="297"/>
      <c r="V38" s="297"/>
      <c r="W38" s="297"/>
      <c r="X38" s="300"/>
    </row>
    <row r="39" spans="1:48" ht="17.25" x14ac:dyDescent="0.2">
      <c r="B39" s="314" t="s">
        <v>535</v>
      </c>
      <c r="C39" s="315"/>
      <c r="D39" s="315"/>
      <c r="E39" s="315"/>
      <c r="F39" s="315"/>
      <c r="G39" s="315"/>
      <c r="H39" s="297"/>
      <c r="I39" s="297"/>
      <c r="J39" s="297"/>
      <c r="K39" s="297"/>
      <c r="L39" s="297"/>
      <c r="M39" s="297"/>
      <c r="N39" s="297"/>
      <c r="O39" s="297"/>
      <c r="P39" s="297"/>
      <c r="Q39" s="297"/>
      <c r="R39" s="297"/>
      <c r="S39" s="297"/>
      <c r="T39" s="297"/>
      <c r="U39" s="297"/>
      <c r="V39" s="297"/>
      <c r="W39" s="297"/>
      <c r="X39" s="300"/>
    </row>
    <row r="40" spans="1:48" x14ac:dyDescent="0.2">
      <c r="B40" s="316"/>
      <c r="C40" s="315"/>
      <c r="D40" s="315"/>
      <c r="E40" s="315"/>
      <c r="F40" s="315"/>
      <c r="G40" s="315"/>
      <c r="H40" s="297"/>
      <c r="I40" s="297"/>
      <c r="J40" s="297"/>
      <c r="K40" s="297"/>
      <c r="L40" s="297"/>
      <c r="M40" s="297"/>
      <c r="N40" s="297"/>
      <c r="O40" s="297"/>
      <c r="P40" s="297"/>
      <c r="Q40" s="297"/>
      <c r="R40" s="297"/>
      <c r="S40" s="297"/>
      <c r="T40" s="297"/>
      <c r="U40" s="297"/>
      <c r="V40" s="297"/>
      <c r="W40" s="297"/>
      <c r="X40" s="300"/>
    </row>
    <row r="41" spans="1:48" ht="21" customHeight="1" x14ac:dyDescent="0.2">
      <c r="B41" s="664" t="s">
        <v>365</v>
      </c>
      <c r="C41" s="634"/>
      <c r="D41" s="634"/>
      <c r="E41" s="634"/>
      <c r="F41" s="634"/>
      <c r="G41" s="634"/>
      <c r="H41" s="634"/>
      <c r="I41" s="634"/>
      <c r="J41" s="634"/>
      <c r="K41" s="572"/>
      <c r="L41" s="612"/>
      <c r="M41" s="612"/>
      <c r="N41" s="612"/>
      <c r="O41" s="612"/>
      <c r="P41" s="612"/>
      <c r="Q41" s="612"/>
      <c r="R41" s="612"/>
      <c r="S41" s="612"/>
      <c r="T41" s="612"/>
      <c r="U41" s="573"/>
      <c r="V41" s="297"/>
      <c r="W41" s="297"/>
      <c r="X41" s="300"/>
    </row>
    <row r="42" spans="1:48" ht="21" customHeight="1" x14ac:dyDescent="0.2">
      <c r="A42" s="758"/>
      <c r="B42" s="664" t="s">
        <v>366</v>
      </c>
      <c r="C42" s="634"/>
      <c r="D42" s="634"/>
      <c r="E42" s="634"/>
      <c r="F42" s="634"/>
      <c r="G42" s="634"/>
      <c r="H42" s="634"/>
      <c r="I42" s="634"/>
      <c r="J42" s="634"/>
      <c r="K42" s="572"/>
      <c r="L42" s="612"/>
      <c r="M42" s="612"/>
      <c r="N42" s="612"/>
      <c r="O42" s="612"/>
      <c r="P42" s="612"/>
      <c r="Q42" s="612"/>
      <c r="R42" s="612"/>
      <c r="S42" s="612"/>
      <c r="T42" s="612"/>
      <c r="U42" s="573"/>
      <c r="V42" s="297"/>
      <c r="W42" s="297"/>
      <c r="X42" s="300"/>
    </row>
    <row r="43" spans="1:48" ht="35.25" customHeight="1" x14ac:dyDescent="0.2">
      <c r="A43" s="758"/>
      <c r="B43" s="648" t="s">
        <v>536</v>
      </c>
      <c r="C43" s="614"/>
      <c r="D43" s="614"/>
      <c r="E43" s="614"/>
      <c r="F43" s="614"/>
      <c r="G43" s="614"/>
      <c r="H43" s="614"/>
      <c r="I43" s="614"/>
      <c r="J43" s="614"/>
      <c r="K43" s="572"/>
      <c r="L43" s="612"/>
      <c r="M43" s="612"/>
      <c r="N43" s="612"/>
      <c r="O43" s="612"/>
      <c r="P43" s="612"/>
      <c r="Q43" s="612"/>
      <c r="R43" s="612"/>
      <c r="S43" s="612"/>
      <c r="T43" s="612"/>
      <c r="U43" s="573"/>
      <c r="V43" s="297"/>
      <c r="W43" s="297"/>
      <c r="X43" s="300"/>
    </row>
    <row r="44" spans="1:48" ht="21" customHeight="1" x14ac:dyDescent="0.2">
      <c r="A44" s="758"/>
      <c r="B44" s="664" t="s">
        <v>368</v>
      </c>
      <c r="C44" s="634"/>
      <c r="D44" s="634"/>
      <c r="E44" s="634"/>
      <c r="F44" s="634"/>
      <c r="G44" s="634"/>
      <c r="H44" s="634"/>
      <c r="I44" s="634"/>
      <c r="J44" s="634"/>
      <c r="K44" s="572"/>
      <c r="L44" s="612"/>
      <c r="M44" s="612"/>
      <c r="N44" s="612"/>
      <c r="O44" s="612"/>
      <c r="P44" s="612"/>
      <c r="Q44" s="612"/>
      <c r="R44" s="612"/>
      <c r="S44" s="612"/>
      <c r="T44" s="612"/>
      <c r="U44" s="573"/>
      <c r="V44" s="297"/>
      <c r="W44" s="297"/>
      <c r="X44" s="300"/>
    </row>
    <row r="45" spans="1:48" ht="21" customHeight="1" x14ac:dyDescent="0.2">
      <c r="A45" s="758"/>
      <c r="B45" s="664" t="s">
        <v>1088</v>
      </c>
      <c r="C45" s="634"/>
      <c r="D45" s="634"/>
      <c r="E45" s="634"/>
      <c r="F45" s="634"/>
      <c r="G45" s="634"/>
      <c r="H45" s="634"/>
      <c r="I45" s="634"/>
      <c r="J45" s="634"/>
      <c r="K45" s="572"/>
      <c r="L45" s="612"/>
      <c r="M45" s="612"/>
      <c r="N45" s="612"/>
      <c r="O45" s="612"/>
      <c r="P45" s="612"/>
      <c r="Q45" s="612"/>
      <c r="R45" s="612"/>
      <c r="S45" s="612"/>
      <c r="T45" s="612"/>
      <c r="U45" s="573"/>
      <c r="V45" s="297"/>
      <c r="W45" s="297"/>
      <c r="X45" s="300"/>
    </row>
    <row r="46" spans="1:48" x14ac:dyDescent="0.2">
      <c r="B46" s="316"/>
      <c r="C46" s="315"/>
      <c r="D46" s="315"/>
      <c r="E46" s="315"/>
      <c r="F46" s="315"/>
      <c r="G46" s="315"/>
      <c r="H46" s="297"/>
      <c r="I46" s="297"/>
      <c r="J46" s="297"/>
      <c r="K46" s="297"/>
      <c r="L46" s="297"/>
      <c r="M46" s="297"/>
      <c r="N46" s="297"/>
      <c r="O46" s="297"/>
      <c r="P46" s="297"/>
      <c r="Q46" s="297"/>
      <c r="R46" s="297"/>
      <c r="S46" s="297"/>
      <c r="T46" s="297"/>
      <c r="U46" s="297"/>
      <c r="V46" s="297"/>
      <c r="W46" s="297"/>
      <c r="X46" s="300"/>
    </row>
    <row r="47" spans="1:48" x14ac:dyDescent="0.2">
      <c r="B47" s="295" t="s">
        <v>1252</v>
      </c>
      <c r="C47" s="297"/>
      <c r="D47" s="297"/>
      <c r="E47" s="315"/>
      <c r="F47" s="315"/>
      <c r="G47" s="315"/>
      <c r="H47" s="297"/>
      <c r="I47" s="297"/>
      <c r="J47" s="297"/>
      <c r="K47" s="297"/>
      <c r="L47" s="297"/>
      <c r="M47" s="297"/>
      <c r="N47" s="297"/>
      <c r="O47" s="297"/>
      <c r="P47" s="297"/>
      <c r="Q47" s="297"/>
      <c r="R47" s="297"/>
      <c r="S47" s="297"/>
      <c r="T47" s="297"/>
      <c r="U47" s="297"/>
      <c r="V47" s="297"/>
      <c r="W47" s="297"/>
      <c r="X47" s="300"/>
    </row>
    <row r="48" spans="1:48" x14ac:dyDescent="0.2">
      <c r="B48" s="295"/>
      <c r="C48" s="297"/>
      <c r="D48" s="297"/>
      <c r="E48" s="315"/>
      <c r="F48" s="315"/>
      <c r="G48" s="315"/>
      <c r="H48" s="297"/>
      <c r="I48" s="297"/>
      <c r="J48" s="297"/>
      <c r="K48" s="297"/>
      <c r="L48" s="297"/>
      <c r="M48" s="297"/>
      <c r="N48" s="297"/>
      <c r="O48" s="297"/>
      <c r="P48" s="297"/>
      <c r="Q48" s="297"/>
      <c r="R48" s="297"/>
      <c r="S48" s="297"/>
      <c r="T48" s="297"/>
      <c r="U48" s="297"/>
      <c r="V48" s="297"/>
      <c r="W48" s="297"/>
      <c r="X48" s="300"/>
    </row>
    <row r="49" spans="1:24" ht="20.25" customHeight="1" x14ac:dyDescent="0.2">
      <c r="B49" s="664" t="s">
        <v>426</v>
      </c>
      <c r="C49" s="634"/>
      <c r="D49" s="634"/>
      <c r="E49" s="634"/>
      <c r="F49" s="634"/>
      <c r="G49" s="634"/>
      <c r="H49" s="634"/>
      <c r="I49" s="634"/>
      <c r="J49" s="634"/>
      <c r="K49" s="572"/>
      <c r="L49" s="612"/>
      <c r="M49" s="612"/>
      <c r="N49" s="612"/>
      <c r="O49" s="612"/>
      <c r="P49" s="612"/>
      <c r="Q49" s="612"/>
      <c r="R49" s="612"/>
      <c r="S49" s="612"/>
      <c r="T49" s="612"/>
      <c r="U49" s="573"/>
      <c r="V49" s="297"/>
      <c r="W49" s="297"/>
      <c r="X49" s="300"/>
    </row>
    <row r="50" spans="1:24" ht="20.25" customHeight="1" x14ac:dyDescent="0.2">
      <c r="B50" s="664" t="s">
        <v>427</v>
      </c>
      <c r="C50" s="634"/>
      <c r="D50" s="634"/>
      <c r="E50" s="634"/>
      <c r="F50" s="634"/>
      <c r="G50" s="634"/>
      <c r="H50" s="634"/>
      <c r="I50" s="634"/>
      <c r="J50" s="634"/>
      <c r="K50" s="572"/>
      <c r="L50" s="612"/>
      <c r="M50" s="612"/>
      <c r="N50" s="612"/>
      <c r="O50" s="612"/>
      <c r="P50" s="612"/>
      <c r="Q50" s="612"/>
      <c r="R50" s="612"/>
      <c r="S50" s="612"/>
      <c r="T50" s="612"/>
      <c r="U50" s="573"/>
      <c r="V50" s="297"/>
      <c r="W50" s="297"/>
      <c r="X50" s="300"/>
    </row>
    <row r="51" spans="1:24" x14ac:dyDescent="0.2">
      <c r="B51" s="316"/>
      <c r="C51" s="315"/>
      <c r="D51" s="315"/>
      <c r="E51" s="315"/>
      <c r="F51" s="315"/>
      <c r="G51" s="315"/>
      <c r="H51" s="297"/>
      <c r="I51" s="297"/>
      <c r="J51" s="297"/>
      <c r="K51" s="297"/>
      <c r="L51" s="297"/>
      <c r="M51" s="297"/>
      <c r="N51" s="297"/>
      <c r="O51" s="297"/>
      <c r="P51" s="297"/>
      <c r="Q51" s="297"/>
      <c r="R51" s="297"/>
      <c r="S51" s="297"/>
      <c r="T51" s="297"/>
      <c r="U51" s="297"/>
      <c r="V51" s="297"/>
      <c r="W51" s="297"/>
      <c r="X51" s="300"/>
    </row>
    <row r="52" spans="1:24" x14ac:dyDescent="0.2">
      <c r="B52" s="317" t="s">
        <v>669</v>
      </c>
      <c r="C52" s="308"/>
      <c r="D52" s="308"/>
      <c r="E52" s="318"/>
      <c r="F52" s="318"/>
      <c r="G52" s="318"/>
      <c r="H52" s="308"/>
      <c r="I52" s="297"/>
      <c r="J52" s="297"/>
      <c r="K52" s="297"/>
      <c r="L52" s="297"/>
      <c r="M52" s="297"/>
      <c r="N52" s="297"/>
      <c r="O52" s="297"/>
      <c r="P52" s="297"/>
      <c r="Q52" s="297"/>
      <c r="R52" s="297"/>
      <c r="S52" s="297"/>
      <c r="T52" s="297"/>
      <c r="U52" s="297"/>
      <c r="V52" s="297"/>
      <c r="W52" s="297"/>
      <c r="X52" s="300"/>
    </row>
    <row r="53" spans="1:24" x14ac:dyDescent="0.2">
      <c r="B53" s="316"/>
      <c r="C53" s="315"/>
      <c r="D53" s="315"/>
      <c r="E53" s="315"/>
      <c r="F53" s="315"/>
      <c r="G53" s="315"/>
      <c r="H53" s="297"/>
      <c r="I53" s="297"/>
      <c r="J53" s="297"/>
      <c r="K53" s="297"/>
      <c r="L53" s="297"/>
      <c r="M53" s="297"/>
      <c r="N53" s="297"/>
      <c r="O53" s="297"/>
      <c r="P53" s="297"/>
      <c r="Q53" s="297"/>
      <c r="R53" s="297"/>
      <c r="S53" s="297"/>
      <c r="T53" s="297"/>
      <c r="U53" s="297"/>
      <c r="V53" s="297"/>
      <c r="W53" s="297"/>
      <c r="X53" s="300"/>
    </row>
    <row r="54" spans="1:24" x14ac:dyDescent="0.2">
      <c r="B54" s="317" t="s">
        <v>978</v>
      </c>
      <c r="C54" s="308"/>
      <c r="D54" s="308"/>
      <c r="E54" s="318"/>
      <c r="F54" s="318"/>
      <c r="G54" s="318"/>
      <c r="H54" s="297"/>
      <c r="J54" s="572"/>
      <c r="K54" s="573"/>
      <c r="M54" s="297" t="s">
        <v>429</v>
      </c>
      <c r="O54" s="297"/>
      <c r="P54" s="528"/>
      <c r="Q54" s="528"/>
      <c r="R54" s="297"/>
      <c r="S54" s="297" t="s">
        <v>430</v>
      </c>
      <c r="V54" s="528"/>
      <c r="W54" s="528"/>
      <c r="X54" s="300"/>
    </row>
    <row r="55" spans="1:24" x14ac:dyDescent="0.2">
      <c r="B55" s="319"/>
      <c r="C55" s="320"/>
      <c r="D55" s="320"/>
      <c r="E55" s="320"/>
      <c r="F55" s="320"/>
      <c r="G55" s="320"/>
      <c r="H55" s="297"/>
      <c r="I55" s="297"/>
      <c r="M55" s="297"/>
      <c r="N55" s="297"/>
      <c r="O55" s="297"/>
      <c r="P55" s="297"/>
      <c r="Q55" s="297"/>
      <c r="R55" s="297"/>
      <c r="S55" s="297"/>
      <c r="T55" s="297"/>
      <c r="W55" s="297"/>
      <c r="X55" s="300"/>
    </row>
    <row r="56" spans="1:24" ht="17.25" x14ac:dyDescent="0.2">
      <c r="B56" s="314" t="s">
        <v>537</v>
      </c>
      <c r="C56" s="315"/>
      <c r="D56" s="315"/>
      <c r="E56" s="315"/>
      <c r="F56" s="315"/>
      <c r="G56" s="315"/>
      <c r="H56" s="297"/>
      <c r="I56" s="297"/>
      <c r="J56" s="297"/>
      <c r="K56" s="297"/>
      <c r="L56" s="321"/>
      <c r="M56" s="297"/>
      <c r="N56" s="297"/>
      <c r="O56" s="297"/>
      <c r="P56" s="297"/>
      <c r="Q56" s="297"/>
      <c r="R56" s="297"/>
      <c r="S56" s="297"/>
      <c r="T56" s="297"/>
      <c r="U56" s="297"/>
      <c r="V56" s="297"/>
      <c r="W56" s="297"/>
      <c r="X56" s="300"/>
    </row>
    <row r="57" spans="1:24" x14ac:dyDescent="0.2">
      <c r="B57" s="295"/>
      <c r="C57" s="297"/>
      <c r="D57" s="297"/>
      <c r="E57" s="297"/>
      <c r="F57" s="297"/>
      <c r="G57" s="297"/>
      <c r="H57" s="297"/>
      <c r="I57" s="757"/>
      <c r="J57" s="757"/>
      <c r="K57" s="757"/>
      <c r="L57" s="757"/>
      <c r="M57" s="757"/>
      <c r="N57" s="757"/>
      <c r="O57" s="757"/>
      <c r="P57" s="757"/>
      <c r="Q57" s="757"/>
      <c r="R57" s="757"/>
      <c r="S57" s="757"/>
      <c r="T57" s="757"/>
      <c r="U57" s="297"/>
      <c r="V57" s="297"/>
      <c r="W57" s="297"/>
      <c r="X57" s="300"/>
    </row>
    <row r="58" spans="1:24" ht="20.25" customHeight="1" x14ac:dyDescent="0.2">
      <c r="A58" s="758"/>
      <c r="B58" s="664" t="s">
        <v>365</v>
      </c>
      <c r="C58" s="634"/>
      <c r="D58" s="634"/>
      <c r="E58" s="634"/>
      <c r="F58" s="634"/>
      <c r="G58" s="634"/>
      <c r="H58" s="634"/>
      <c r="I58" s="634"/>
      <c r="J58" s="634"/>
      <c r="K58" s="572"/>
      <c r="L58" s="612"/>
      <c r="M58" s="612"/>
      <c r="N58" s="612"/>
      <c r="O58" s="612"/>
      <c r="P58" s="612"/>
      <c r="Q58" s="612"/>
      <c r="R58" s="612"/>
      <c r="S58" s="612"/>
      <c r="T58" s="612"/>
      <c r="U58" s="573"/>
      <c r="V58" s="297"/>
      <c r="W58" s="297"/>
      <c r="X58" s="300"/>
    </row>
    <row r="59" spans="1:24" ht="20.25" customHeight="1" x14ac:dyDescent="0.2">
      <c r="A59" s="758"/>
      <c r="B59" s="664" t="s">
        <v>366</v>
      </c>
      <c r="C59" s="634"/>
      <c r="D59" s="634"/>
      <c r="E59" s="634"/>
      <c r="F59" s="634"/>
      <c r="G59" s="634"/>
      <c r="H59" s="634"/>
      <c r="I59" s="634"/>
      <c r="J59" s="634"/>
      <c r="K59" s="572"/>
      <c r="L59" s="612"/>
      <c r="M59" s="612"/>
      <c r="N59" s="612"/>
      <c r="O59" s="612"/>
      <c r="P59" s="612"/>
      <c r="Q59" s="612"/>
      <c r="R59" s="612"/>
      <c r="S59" s="612"/>
      <c r="T59" s="612"/>
      <c r="U59" s="573"/>
      <c r="V59" s="297"/>
      <c r="W59" s="297"/>
      <c r="X59" s="300"/>
    </row>
    <row r="60" spans="1:24" ht="20.25" customHeight="1" x14ac:dyDescent="0.2">
      <c r="A60" s="758"/>
      <c r="B60" s="664" t="s">
        <v>538</v>
      </c>
      <c r="C60" s="634"/>
      <c r="D60" s="634"/>
      <c r="E60" s="634"/>
      <c r="F60" s="634"/>
      <c r="G60" s="634"/>
      <c r="H60" s="634"/>
      <c r="I60" s="634"/>
      <c r="J60" s="634"/>
      <c r="K60" s="572"/>
      <c r="L60" s="612"/>
      <c r="M60" s="612"/>
      <c r="N60" s="612"/>
      <c r="O60" s="612"/>
      <c r="P60" s="612"/>
      <c r="Q60" s="612"/>
      <c r="R60" s="612"/>
      <c r="S60" s="612"/>
      <c r="T60" s="612"/>
      <c r="U60" s="573"/>
      <c r="V60" s="297"/>
      <c r="W60" s="297"/>
      <c r="X60" s="300"/>
    </row>
    <row r="61" spans="1:24" ht="20.25" customHeight="1" x14ac:dyDescent="0.2">
      <c r="B61" s="664" t="s">
        <v>367</v>
      </c>
      <c r="C61" s="634"/>
      <c r="D61" s="634"/>
      <c r="E61" s="634"/>
      <c r="F61" s="634"/>
      <c r="G61" s="634"/>
      <c r="H61" s="634"/>
      <c r="I61" s="634"/>
      <c r="J61" s="634"/>
      <c r="K61" s="572"/>
      <c r="L61" s="612"/>
      <c r="M61" s="612"/>
      <c r="N61" s="612"/>
      <c r="O61" s="612"/>
      <c r="P61" s="612"/>
      <c r="Q61" s="612"/>
      <c r="R61" s="612"/>
      <c r="S61" s="612"/>
      <c r="T61" s="612"/>
      <c r="U61" s="573"/>
      <c r="V61" s="323"/>
      <c r="W61" s="323"/>
      <c r="X61" s="300"/>
    </row>
    <row r="62" spans="1:24" x14ac:dyDescent="0.2">
      <c r="B62" s="317"/>
      <c r="C62" s="308"/>
      <c r="D62" s="308"/>
      <c r="E62" s="308"/>
      <c r="F62" s="308"/>
      <c r="G62" s="308"/>
      <c r="H62" s="308"/>
      <c r="I62" s="757"/>
      <c r="J62" s="757"/>
      <c r="K62" s="757"/>
      <c r="L62" s="757"/>
      <c r="M62" s="757"/>
      <c r="N62" s="757"/>
      <c r="O62" s="757"/>
      <c r="P62" s="757"/>
      <c r="Q62" s="757"/>
      <c r="R62" s="757"/>
      <c r="S62" s="757"/>
      <c r="T62" s="757"/>
      <c r="U62" s="297"/>
      <c r="V62" s="323"/>
      <c r="W62" s="323"/>
      <c r="X62" s="300"/>
    </row>
    <row r="63" spans="1:24" x14ac:dyDescent="0.2">
      <c r="B63" s="295" t="s">
        <v>428</v>
      </c>
      <c r="C63" s="297"/>
      <c r="D63" s="297"/>
      <c r="E63" s="308"/>
      <c r="F63" s="308"/>
      <c r="G63" s="308"/>
      <c r="H63" s="308"/>
      <c r="I63" s="298"/>
      <c r="J63" s="298"/>
      <c r="K63" s="298"/>
      <c r="L63" s="298"/>
      <c r="M63" s="298"/>
      <c r="N63" s="298"/>
      <c r="O63" s="298"/>
      <c r="P63" s="298"/>
      <c r="Q63" s="298"/>
      <c r="R63" s="298"/>
      <c r="S63" s="298"/>
      <c r="T63" s="298"/>
      <c r="U63" s="297"/>
      <c r="V63" s="323"/>
      <c r="W63" s="323"/>
      <c r="X63" s="300"/>
    </row>
    <row r="64" spans="1:24" x14ac:dyDescent="0.2">
      <c r="B64" s="317"/>
      <c r="C64" s="308"/>
      <c r="D64" s="308"/>
      <c r="E64" s="308"/>
      <c r="F64" s="308"/>
      <c r="G64" s="308"/>
      <c r="H64" s="308"/>
      <c r="I64" s="298"/>
      <c r="J64" s="298"/>
      <c r="K64" s="298"/>
      <c r="L64" s="298"/>
      <c r="M64" s="298"/>
      <c r="N64" s="298"/>
      <c r="O64" s="298"/>
      <c r="P64" s="298"/>
      <c r="Q64" s="298"/>
      <c r="R64" s="298"/>
      <c r="S64" s="298"/>
      <c r="T64" s="298"/>
      <c r="U64" s="297"/>
      <c r="V64" s="323"/>
      <c r="W64" s="297"/>
      <c r="X64" s="300"/>
    </row>
    <row r="65" spans="2:24" x14ac:dyDescent="0.2">
      <c r="B65" s="317" t="s">
        <v>979</v>
      </c>
      <c r="C65" s="308"/>
      <c r="D65" s="308"/>
      <c r="E65" s="308"/>
      <c r="F65" s="308"/>
      <c r="G65" s="308"/>
      <c r="H65" s="308"/>
      <c r="J65" s="572"/>
      <c r="K65" s="573"/>
      <c r="M65" s="297" t="s">
        <v>429</v>
      </c>
      <c r="O65" s="297"/>
      <c r="P65" s="528"/>
      <c r="Q65" s="528"/>
      <c r="R65" s="297"/>
      <c r="S65" s="297" t="s">
        <v>430</v>
      </c>
      <c r="T65" s="297"/>
      <c r="V65" s="528"/>
      <c r="W65" s="528"/>
      <c r="X65" s="300"/>
    </row>
    <row r="66" spans="2:24" x14ac:dyDescent="0.2">
      <c r="B66" s="317"/>
      <c r="C66" s="308"/>
      <c r="D66" s="308"/>
      <c r="E66" s="308"/>
      <c r="F66" s="308"/>
      <c r="G66" s="308"/>
      <c r="H66" s="308"/>
      <c r="I66" s="298"/>
      <c r="M66" s="298"/>
      <c r="N66" s="298"/>
      <c r="O66" s="298"/>
      <c r="P66" s="297"/>
      <c r="Q66" s="297"/>
      <c r="R66" s="298"/>
      <c r="S66" s="298"/>
      <c r="T66" s="298"/>
      <c r="W66" s="297"/>
      <c r="X66" s="300"/>
    </row>
    <row r="67" spans="2:24" ht="17.25" x14ac:dyDescent="0.2">
      <c r="B67" s="301" t="s">
        <v>1089</v>
      </c>
      <c r="C67" s="296"/>
      <c r="D67" s="296"/>
      <c r="E67" s="296"/>
      <c r="F67" s="296"/>
      <c r="G67" s="296"/>
      <c r="H67" s="297"/>
      <c r="I67" s="297"/>
      <c r="J67" s="297"/>
      <c r="K67" s="297"/>
      <c r="L67" s="297"/>
      <c r="M67" s="297"/>
      <c r="N67" s="297"/>
      <c r="O67" s="297"/>
      <c r="P67" s="297"/>
      <c r="Q67" s="297"/>
      <c r="R67" s="297"/>
      <c r="S67" s="297"/>
      <c r="T67" s="297"/>
      <c r="U67" s="297"/>
      <c r="V67" s="297"/>
      <c r="W67" s="297"/>
      <c r="X67" s="300"/>
    </row>
    <row r="68" spans="2:24" x14ac:dyDescent="0.2">
      <c r="B68" s="295"/>
      <c r="C68" s="297"/>
      <c r="D68" s="297"/>
      <c r="E68" s="297"/>
      <c r="F68" s="297"/>
      <c r="G68" s="297"/>
      <c r="H68" s="297"/>
      <c r="I68" s="297"/>
      <c r="J68" s="297"/>
      <c r="K68" s="297"/>
      <c r="L68" s="297"/>
      <c r="M68" s="297"/>
      <c r="N68" s="297"/>
      <c r="O68" s="297"/>
      <c r="P68" s="297"/>
      <c r="Q68" s="297"/>
      <c r="R68" s="297"/>
      <c r="S68" s="297"/>
      <c r="T68" s="297"/>
      <c r="U68" s="297"/>
      <c r="V68" s="297"/>
      <c r="W68" s="297"/>
      <c r="X68" s="300"/>
    </row>
    <row r="69" spans="2:24" x14ac:dyDescent="0.2">
      <c r="B69" s="317" t="s">
        <v>0</v>
      </c>
      <c r="C69" s="308"/>
      <c r="D69" s="308"/>
      <c r="E69" s="308"/>
      <c r="F69" s="308"/>
      <c r="G69" s="308"/>
      <c r="H69" s="297"/>
      <c r="I69" s="676" t="str">
        <f>IF(I20="","",I20)</f>
        <v/>
      </c>
      <c r="J69" s="677"/>
      <c r="K69" s="677"/>
      <c r="L69" s="677"/>
      <c r="M69" s="677"/>
      <c r="N69" s="677"/>
      <c r="O69" s="677"/>
      <c r="P69" s="677"/>
      <c r="Q69" s="677"/>
      <c r="R69" s="677"/>
      <c r="S69" s="677"/>
      <c r="T69" s="678"/>
      <c r="U69" s="297"/>
      <c r="V69" s="297"/>
      <c r="W69" s="297"/>
      <c r="X69" s="300"/>
    </row>
    <row r="70" spans="2:24" x14ac:dyDescent="0.2">
      <c r="B70" s="317" t="s">
        <v>1</v>
      </c>
      <c r="C70" s="308"/>
      <c r="D70" s="308"/>
      <c r="E70" s="308"/>
      <c r="F70" s="308"/>
      <c r="G70" s="308"/>
      <c r="H70" s="297"/>
      <c r="I70" s="676" t="str">
        <f>IF(M20="","",M20)</f>
        <v/>
      </c>
      <c r="J70" s="677"/>
      <c r="K70" s="677"/>
      <c r="L70" s="677"/>
      <c r="M70" s="677"/>
      <c r="N70" s="677"/>
      <c r="O70" s="677"/>
      <c r="P70" s="677"/>
      <c r="Q70" s="677"/>
      <c r="R70" s="677"/>
      <c r="S70" s="677"/>
      <c r="T70" s="678"/>
      <c r="U70" s="297"/>
      <c r="V70" s="297"/>
      <c r="W70" s="297"/>
      <c r="X70" s="300"/>
    </row>
    <row r="71" spans="2:24" x14ac:dyDescent="0.2">
      <c r="B71" s="317" t="s">
        <v>2</v>
      </c>
      <c r="C71" s="308"/>
      <c r="D71" s="308"/>
      <c r="E71" s="308"/>
      <c r="F71" s="308"/>
      <c r="G71" s="308"/>
      <c r="H71" s="297"/>
      <c r="I71" s="676" t="str">
        <f>IF(P20="","",P20)</f>
        <v/>
      </c>
      <c r="J71" s="677"/>
      <c r="K71" s="677"/>
      <c r="L71" s="677"/>
      <c r="M71" s="677"/>
      <c r="N71" s="677"/>
      <c r="O71" s="677"/>
      <c r="P71" s="677"/>
      <c r="Q71" s="677"/>
      <c r="R71" s="677"/>
      <c r="S71" s="677"/>
      <c r="T71" s="678"/>
      <c r="U71" s="297"/>
      <c r="V71" s="297"/>
      <c r="W71" s="297"/>
      <c r="X71" s="300"/>
    </row>
    <row r="72" spans="2:24" x14ac:dyDescent="0.2">
      <c r="B72" s="317" t="s">
        <v>363</v>
      </c>
      <c r="C72" s="308"/>
      <c r="D72" s="308"/>
      <c r="E72" s="308"/>
      <c r="F72" s="308"/>
      <c r="G72" s="308"/>
      <c r="H72" s="297"/>
      <c r="I72" s="676" t="str">
        <f>IF(S20="","",S20)</f>
        <v/>
      </c>
      <c r="J72" s="677"/>
      <c r="K72" s="677"/>
      <c r="L72" s="677"/>
      <c r="M72" s="677"/>
      <c r="N72" s="677"/>
      <c r="O72" s="677"/>
      <c r="P72" s="677"/>
      <c r="Q72" s="677"/>
      <c r="R72" s="677"/>
      <c r="S72" s="677"/>
      <c r="T72" s="678"/>
      <c r="U72" s="297"/>
      <c r="V72" s="297"/>
      <c r="W72" s="297"/>
      <c r="X72" s="300"/>
    </row>
    <row r="73" spans="2:24" x14ac:dyDescent="0.2">
      <c r="B73" s="295" t="s">
        <v>37</v>
      </c>
      <c r="C73" s="297"/>
      <c r="D73" s="297"/>
      <c r="E73" s="297"/>
      <c r="F73" s="297"/>
      <c r="G73" s="297"/>
      <c r="H73" s="297"/>
      <c r="I73" s="572"/>
      <c r="J73" s="612"/>
      <c r="K73" s="612"/>
      <c r="L73" s="612"/>
      <c r="M73" s="612"/>
      <c r="N73" s="612"/>
      <c r="O73" s="612"/>
      <c r="P73" s="612"/>
      <c r="Q73" s="612"/>
      <c r="R73" s="612"/>
      <c r="S73" s="612"/>
      <c r="T73" s="573"/>
      <c r="U73" s="297"/>
      <c r="V73" s="297"/>
      <c r="W73" s="297"/>
      <c r="X73" s="300"/>
    </row>
    <row r="74" spans="2:24" x14ac:dyDescent="0.2">
      <c r="B74" s="295" t="s">
        <v>226</v>
      </c>
      <c r="C74" s="297"/>
      <c r="D74" s="297"/>
      <c r="E74" s="297"/>
      <c r="F74" s="297"/>
      <c r="G74" s="297"/>
      <c r="H74" s="297"/>
      <c r="I74" s="572"/>
      <c r="J74" s="612"/>
      <c r="K74" s="612"/>
      <c r="L74" s="612"/>
      <c r="M74" s="612"/>
      <c r="N74" s="612"/>
      <c r="O74" s="612"/>
      <c r="P74" s="612"/>
      <c r="Q74" s="612"/>
      <c r="R74" s="612"/>
      <c r="S74" s="612"/>
      <c r="T74" s="573"/>
      <c r="U74" s="297"/>
      <c r="V74" s="297"/>
      <c r="W74" s="297"/>
      <c r="X74" s="300"/>
    </row>
    <row r="75" spans="2:24" x14ac:dyDescent="0.2">
      <c r="B75" s="317" t="s">
        <v>653</v>
      </c>
      <c r="C75" s="308"/>
      <c r="D75" s="308"/>
      <c r="E75" s="308"/>
      <c r="F75" s="308"/>
      <c r="G75" s="308"/>
      <c r="H75" s="297"/>
      <c r="I75" s="324" t="s">
        <v>573</v>
      </c>
      <c r="J75" s="528"/>
      <c r="K75" s="528"/>
      <c r="L75" s="528"/>
      <c r="M75" s="528"/>
      <c r="N75" s="528"/>
      <c r="O75" s="528"/>
      <c r="P75" s="324" t="s">
        <v>572</v>
      </c>
      <c r="Q75" s="528"/>
      <c r="R75" s="528"/>
      <c r="S75" s="528"/>
      <c r="T75" s="528"/>
      <c r="U75" s="297"/>
      <c r="V75" s="297"/>
      <c r="W75" s="297"/>
      <c r="X75" s="300"/>
    </row>
    <row r="76" spans="2:24" x14ac:dyDescent="0.2">
      <c r="B76" s="317" t="s">
        <v>369</v>
      </c>
      <c r="C76" s="308"/>
      <c r="D76" s="308"/>
      <c r="E76" s="308"/>
      <c r="F76" s="308"/>
      <c r="G76" s="308"/>
      <c r="H76" s="297"/>
      <c r="I76" s="572"/>
      <c r="J76" s="612"/>
      <c r="K76" s="612"/>
      <c r="L76" s="612"/>
      <c r="M76" s="612"/>
      <c r="N76" s="612"/>
      <c r="O76" s="612"/>
      <c r="P76" s="612"/>
      <c r="Q76" s="612"/>
      <c r="R76" s="612"/>
      <c r="S76" s="612"/>
      <c r="T76" s="573"/>
      <c r="U76" s="297"/>
      <c r="V76" s="297"/>
      <c r="W76" s="297"/>
      <c r="X76" s="300"/>
    </row>
    <row r="77" spans="2:24" x14ac:dyDescent="0.2">
      <c r="B77" s="317"/>
      <c r="C77" s="308"/>
      <c r="D77" s="308"/>
      <c r="E77" s="308"/>
      <c r="F77" s="308"/>
      <c r="G77" s="308"/>
      <c r="H77" s="297"/>
      <c r="I77" s="298"/>
      <c r="J77" s="298"/>
      <c r="K77" s="298"/>
      <c r="L77" s="298"/>
      <c r="M77" s="298"/>
      <c r="N77" s="298"/>
      <c r="O77" s="298"/>
      <c r="P77" s="298"/>
      <c r="Q77" s="298"/>
      <c r="R77" s="298"/>
      <c r="S77" s="298"/>
      <c r="T77" s="298"/>
      <c r="U77" s="297"/>
      <c r="V77" s="297"/>
      <c r="W77" s="297"/>
      <c r="X77" s="300"/>
    </row>
    <row r="78" spans="2:24" hidden="1" x14ac:dyDescent="0.2">
      <c r="B78" s="317"/>
      <c r="C78" s="308"/>
      <c r="D78" s="308"/>
      <c r="E78" s="308"/>
      <c r="F78" s="308"/>
      <c r="G78" s="308"/>
      <c r="H78" s="297"/>
      <c r="I78" s="298"/>
      <c r="J78" s="298"/>
      <c r="K78" s="298"/>
      <c r="L78" s="298"/>
      <c r="M78" s="298"/>
      <c r="N78" s="298"/>
      <c r="O78" s="298"/>
      <c r="P78" s="298"/>
      <c r="Q78" s="298"/>
      <c r="R78" s="298"/>
      <c r="S78" s="298"/>
      <c r="T78" s="298"/>
      <c r="U78" s="297"/>
      <c r="V78" s="297"/>
      <c r="W78" s="297"/>
      <c r="X78" s="300"/>
    </row>
    <row r="79" spans="2:24" s="327" customFormat="1" ht="17.25" x14ac:dyDescent="0.25">
      <c r="B79" s="301" t="s">
        <v>977</v>
      </c>
      <c r="C79" s="325"/>
      <c r="D79" s="325"/>
      <c r="E79" s="325"/>
      <c r="F79" s="325"/>
      <c r="G79" s="325"/>
      <c r="H79" s="325"/>
      <c r="I79" s="673" t="str">
        <f>IF(F20="","",F20)</f>
        <v/>
      </c>
      <c r="J79" s="674"/>
      <c r="K79" s="674"/>
      <c r="L79" s="674"/>
      <c r="M79" s="674"/>
      <c r="N79" s="675"/>
      <c r="O79" s="325"/>
      <c r="P79" s="325"/>
      <c r="Q79" s="325"/>
      <c r="R79" s="325"/>
      <c r="S79" s="325"/>
      <c r="T79" s="325"/>
      <c r="U79" s="325"/>
      <c r="V79" s="325"/>
      <c r="W79" s="325"/>
      <c r="X79" s="326"/>
    </row>
    <row r="80" spans="2:24" s="327" customFormat="1" x14ac:dyDescent="0.25">
      <c r="B80" s="328"/>
      <c r="C80" s="325"/>
      <c r="D80" s="325"/>
      <c r="E80" s="329"/>
      <c r="F80" s="329"/>
      <c r="G80" s="329"/>
      <c r="H80" s="329"/>
      <c r="I80" s="329"/>
      <c r="J80" s="329"/>
      <c r="K80" s="325"/>
      <c r="L80" s="325"/>
      <c r="M80" s="325"/>
      <c r="N80" s="325"/>
      <c r="O80" s="325"/>
      <c r="P80" s="325"/>
      <c r="Q80" s="325"/>
      <c r="R80" s="325"/>
      <c r="S80" s="325"/>
      <c r="T80" s="325"/>
      <c r="U80" s="325"/>
      <c r="V80" s="325"/>
      <c r="W80" s="325"/>
      <c r="X80" s="326"/>
    </row>
    <row r="81" spans="2:29" s="327" customFormat="1" ht="18" thickBot="1" x14ac:dyDescent="0.35">
      <c r="B81" s="330" t="s">
        <v>1253</v>
      </c>
      <c r="C81" s="325"/>
      <c r="D81" s="325"/>
      <c r="E81" s="329"/>
      <c r="F81" s="329"/>
      <c r="G81" s="329"/>
      <c r="H81" s="329"/>
      <c r="I81" s="329"/>
      <c r="J81" s="329"/>
      <c r="K81" s="325"/>
      <c r="L81" s="325"/>
      <c r="M81" s="325"/>
      <c r="N81" s="325"/>
      <c r="O81" s="325"/>
      <c r="P81" s="325"/>
      <c r="Q81" s="325"/>
      <c r="R81" s="325"/>
      <c r="S81" s="325"/>
      <c r="T81" s="325"/>
      <c r="U81" s="325"/>
      <c r="V81" s="325"/>
      <c r="W81" s="325"/>
      <c r="X81" s="326"/>
    </row>
    <row r="82" spans="2:29" s="327" customFormat="1" ht="34.5" customHeight="1" thickBot="1" x14ac:dyDescent="0.3">
      <c r="B82" s="574" t="s">
        <v>982</v>
      </c>
      <c r="C82" s="575"/>
      <c r="D82" s="575"/>
      <c r="E82" s="575"/>
      <c r="F82" s="575"/>
      <c r="G82" s="575"/>
      <c r="H82" s="576"/>
      <c r="I82" s="325"/>
      <c r="J82" s="325"/>
      <c r="K82" s="325"/>
      <c r="L82" s="325"/>
      <c r="M82" s="325"/>
      <c r="N82" s="325"/>
      <c r="O82" s="325"/>
      <c r="P82" s="325"/>
      <c r="Q82" s="325"/>
      <c r="R82" s="325"/>
      <c r="S82" s="325"/>
      <c r="T82" s="325"/>
      <c r="U82" s="325"/>
      <c r="V82" s="325"/>
      <c r="W82" s="325"/>
      <c r="X82" s="326"/>
    </row>
    <row r="83" spans="2:29" s="327" customFormat="1" ht="36" customHeight="1" x14ac:dyDescent="0.25">
      <c r="B83" s="577" t="s">
        <v>1254</v>
      </c>
      <c r="C83" s="578"/>
      <c r="D83" s="578"/>
      <c r="E83" s="578"/>
      <c r="F83" s="578"/>
      <c r="G83" s="578"/>
      <c r="H83" s="579"/>
      <c r="I83" s="615"/>
      <c r="J83" s="615"/>
      <c r="K83" s="615"/>
      <c r="L83" s="615"/>
      <c r="M83" s="615"/>
      <c r="N83" s="615"/>
      <c r="O83" s="615"/>
      <c r="P83" s="615"/>
      <c r="Q83" s="615"/>
      <c r="R83" s="615"/>
      <c r="S83" s="615"/>
      <c r="T83" s="615"/>
      <c r="U83" s="615"/>
      <c r="V83" s="615"/>
      <c r="W83" s="615"/>
      <c r="X83" s="791"/>
    </row>
    <row r="84" spans="2:29" s="327" customFormat="1" x14ac:dyDescent="0.25">
      <c r="B84" s="331"/>
      <c r="C84" s="325"/>
      <c r="D84" s="325"/>
      <c r="E84" s="329"/>
      <c r="F84" s="329"/>
      <c r="G84" s="329"/>
      <c r="H84" s="329"/>
      <c r="I84" s="329"/>
      <c r="J84" s="329"/>
      <c r="K84" s="325"/>
      <c r="L84" s="325"/>
      <c r="M84" s="325"/>
      <c r="N84" s="325"/>
      <c r="O84" s="325"/>
      <c r="P84" s="325"/>
      <c r="Q84" s="325"/>
      <c r="R84" s="325"/>
      <c r="S84" s="325"/>
      <c r="T84" s="325"/>
      <c r="U84" s="325"/>
      <c r="V84" s="325"/>
      <c r="W84" s="325"/>
      <c r="X84" s="326"/>
    </row>
    <row r="85" spans="2:29" s="327" customFormat="1" x14ac:dyDescent="0.25">
      <c r="B85" s="331" t="s">
        <v>233</v>
      </c>
      <c r="C85" s="325"/>
      <c r="D85" s="325"/>
      <c r="E85" s="325"/>
      <c r="F85" s="325"/>
      <c r="G85" s="325"/>
      <c r="H85" s="325"/>
      <c r="I85" s="691"/>
      <c r="J85" s="691"/>
      <c r="K85" s="691"/>
      <c r="L85" s="691"/>
      <c r="M85" s="691"/>
      <c r="N85" s="691"/>
      <c r="O85" s="691"/>
      <c r="P85" s="691"/>
      <c r="Q85" s="691"/>
      <c r="R85" s="691"/>
      <c r="S85" s="691"/>
      <c r="T85" s="691"/>
      <c r="U85" s="691"/>
      <c r="V85" s="691"/>
      <c r="W85" s="691"/>
      <c r="X85" s="692"/>
    </row>
    <row r="86" spans="2:29" ht="16.5" thickBot="1" x14ac:dyDescent="0.25">
      <c r="B86" s="317"/>
      <c r="C86" s="308"/>
      <c r="D86" s="308"/>
      <c r="E86" s="308"/>
      <c r="F86" s="308"/>
      <c r="G86" s="308"/>
      <c r="H86" s="297"/>
      <c r="I86" s="298"/>
      <c r="J86" s="298"/>
      <c r="K86" s="298"/>
      <c r="L86" s="298"/>
      <c r="M86" s="298"/>
      <c r="N86" s="298"/>
      <c r="O86" s="298"/>
      <c r="P86" s="298"/>
      <c r="Q86" s="298"/>
      <c r="R86" s="298"/>
      <c r="S86" s="298"/>
      <c r="T86" s="298"/>
      <c r="U86" s="297"/>
      <c r="V86" s="297"/>
      <c r="W86" s="297"/>
      <c r="X86" s="300"/>
    </row>
    <row r="87" spans="2:29" ht="16.5" hidden="1" thickBot="1" x14ac:dyDescent="0.25">
      <c r="B87" s="317"/>
      <c r="C87" s="308"/>
      <c r="D87" s="308"/>
      <c r="E87" s="308"/>
      <c r="F87" s="308"/>
      <c r="G87" s="308"/>
      <c r="H87" s="308"/>
      <c r="I87" s="297"/>
      <c r="J87" s="297"/>
      <c r="K87" s="297"/>
      <c r="L87" s="297"/>
      <c r="M87" s="297"/>
      <c r="N87" s="297"/>
      <c r="O87" s="297"/>
      <c r="P87" s="297"/>
      <c r="Q87" s="297"/>
      <c r="R87" s="297"/>
      <c r="S87" s="297"/>
      <c r="T87" s="297"/>
      <c r="U87" s="297"/>
      <c r="V87" s="297"/>
      <c r="W87" s="297"/>
      <c r="X87" s="300"/>
    </row>
    <row r="88" spans="2:29" ht="25.5" customHeight="1" thickBot="1" x14ac:dyDescent="0.25">
      <c r="B88" s="814" t="s">
        <v>1090</v>
      </c>
      <c r="C88" s="815"/>
      <c r="D88" s="815"/>
      <c r="E88" s="815"/>
      <c r="F88" s="815"/>
      <c r="G88" s="815"/>
      <c r="H88" s="815"/>
      <c r="I88" s="815"/>
      <c r="J88" s="815"/>
      <c r="K88" s="815"/>
      <c r="L88" s="815"/>
      <c r="M88" s="815"/>
      <c r="N88" s="815"/>
      <c r="O88" s="815"/>
      <c r="P88" s="815"/>
      <c r="Q88" s="815"/>
      <c r="R88" s="815"/>
      <c r="S88" s="815"/>
      <c r="T88" s="815"/>
      <c r="U88" s="815"/>
      <c r="V88" s="815"/>
      <c r="W88" s="815"/>
      <c r="X88" s="816"/>
    </row>
    <row r="89" spans="2:29" x14ac:dyDescent="0.2">
      <c r="B89" s="295"/>
      <c r="C89" s="297"/>
      <c r="D89" s="297"/>
      <c r="E89" s="297"/>
      <c r="F89" s="297"/>
      <c r="G89" s="297"/>
      <c r="H89" s="297"/>
      <c r="I89" s="297"/>
      <c r="J89" s="297"/>
      <c r="K89" s="297"/>
      <c r="L89" s="297"/>
      <c r="M89" s="297"/>
      <c r="N89" s="297"/>
      <c r="O89" s="297"/>
      <c r="P89" s="297"/>
      <c r="Q89" s="297"/>
      <c r="R89" s="297"/>
      <c r="S89" s="297"/>
      <c r="T89" s="297"/>
      <c r="U89" s="297"/>
      <c r="V89" s="297"/>
      <c r="W89" s="297"/>
      <c r="X89" s="300"/>
    </row>
    <row r="90" spans="2:29" ht="17.25" x14ac:dyDescent="0.2">
      <c r="B90" s="301" t="s">
        <v>976</v>
      </c>
      <c r="C90" s="296"/>
      <c r="D90" s="296"/>
      <c r="E90" s="296"/>
      <c r="F90" s="296"/>
      <c r="G90" s="296"/>
      <c r="H90" s="297"/>
      <c r="I90" s="297"/>
      <c r="J90" s="308"/>
      <c r="K90" s="297"/>
      <c r="L90" s="297"/>
      <c r="M90" s="297"/>
      <c r="N90" s="297"/>
      <c r="O90" s="297"/>
      <c r="P90" s="297"/>
      <c r="Q90" s="297"/>
      <c r="R90" s="297"/>
      <c r="S90" s="297"/>
      <c r="T90" s="297"/>
      <c r="U90" s="297"/>
      <c r="V90" s="297"/>
      <c r="W90" s="297"/>
      <c r="X90" s="300"/>
    </row>
    <row r="91" spans="2:29" x14ac:dyDescent="0.2">
      <c r="B91" s="302"/>
      <c r="C91" s="296"/>
      <c r="D91" s="296"/>
      <c r="E91" s="296"/>
      <c r="F91" s="296"/>
      <c r="G91" s="296"/>
      <c r="H91" s="297"/>
      <c r="I91" s="297"/>
      <c r="J91" s="297"/>
      <c r="K91" s="297"/>
      <c r="L91" s="297"/>
      <c r="M91" s="297"/>
      <c r="N91" s="297"/>
      <c r="O91" s="297"/>
      <c r="P91" s="297"/>
      <c r="Q91" s="297"/>
      <c r="R91" s="297"/>
      <c r="S91" s="297"/>
      <c r="T91" s="297"/>
      <c r="U91" s="297"/>
      <c r="V91" s="297"/>
      <c r="W91" s="297"/>
      <c r="X91" s="300"/>
    </row>
    <row r="92" spans="2:29" x14ac:dyDescent="0.2">
      <c r="B92" s="302" t="s">
        <v>1091</v>
      </c>
      <c r="C92" s="296"/>
      <c r="D92" s="296"/>
      <c r="E92" s="296"/>
      <c r="F92" s="296"/>
      <c r="G92" s="296"/>
      <c r="H92" s="297"/>
      <c r="I92" s="297"/>
      <c r="J92" s="297"/>
      <c r="K92" s="308"/>
      <c r="L92" s="297"/>
      <c r="M92" s="297"/>
      <c r="N92" s="297"/>
      <c r="O92" s="297"/>
      <c r="P92" s="297"/>
      <c r="Q92" s="297"/>
      <c r="R92" s="297"/>
      <c r="S92" s="297"/>
      <c r="T92" s="297"/>
      <c r="U92" s="297"/>
      <c r="V92" s="297"/>
      <c r="W92" s="297"/>
      <c r="X92" s="300"/>
    </row>
    <row r="93" spans="2:29" ht="63.75" customHeight="1" thickBot="1" x14ac:dyDescent="0.25">
      <c r="B93" s="699" t="s">
        <v>240</v>
      </c>
      <c r="C93" s="611"/>
      <c r="D93" s="565"/>
      <c r="E93" s="564" t="s">
        <v>974</v>
      </c>
      <c r="F93" s="611"/>
      <c r="G93" s="565"/>
      <c r="H93" s="564" t="s">
        <v>241</v>
      </c>
      <c r="I93" s="611"/>
      <c r="J93" s="565"/>
      <c r="K93" s="564" t="s">
        <v>1092</v>
      </c>
      <c r="L93" s="611"/>
      <c r="M93" s="611"/>
      <c r="N93" s="565"/>
      <c r="O93" s="522" t="s">
        <v>1260</v>
      </c>
      <c r="P93" s="522"/>
      <c r="Q93" s="522"/>
      <c r="R93" s="522"/>
      <c r="S93" s="522" t="s">
        <v>242</v>
      </c>
      <c r="T93" s="522"/>
      <c r="U93" s="297"/>
      <c r="V93" s="297"/>
      <c r="W93" s="297"/>
      <c r="X93" s="300"/>
    </row>
    <row r="94" spans="2:29" ht="56.25" customHeight="1" x14ac:dyDescent="0.2">
      <c r="B94" s="771" t="s">
        <v>975</v>
      </c>
      <c r="C94" s="772"/>
      <c r="D94" s="773"/>
      <c r="E94" s="780" t="s">
        <v>950</v>
      </c>
      <c r="F94" s="780"/>
      <c r="G94" s="780"/>
      <c r="H94" s="631" t="s">
        <v>265</v>
      </c>
      <c r="I94" s="632"/>
      <c r="J94" s="633"/>
      <c r="K94" s="631" t="s">
        <v>444</v>
      </c>
      <c r="L94" s="632"/>
      <c r="M94" s="632"/>
      <c r="N94" s="633"/>
      <c r="O94" s="693"/>
      <c r="P94" s="693"/>
      <c r="Q94" s="693"/>
      <c r="R94" s="693"/>
      <c r="S94" s="533" t="str">
        <f>IF(datos!$G$44=TRUE,"RESULTADO DE ANALISIS DE LABORATORIO","")</f>
        <v/>
      </c>
      <c r="T94" s="516"/>
      <c r="U94" s="703" t="s">
        <v>849</v>
      </c>
      <c r="V94" s="704"/>
      <c r="W94" s="297"/>
      <c r="X94" s="333">
        <v>1</v>
      </c>
      <c r="Y94" s="334"/>
      <c r="Z94" s="334"/>
      <c r="AA94" s="334"/>
      <c r="AB94" s="334"/>
      <c r="AC94" s="334"/>
    </row>
    <row r="95" spans="2:29" ht="51.75" customHeight="1" x14ac:dyDescent="0.2">
      <c r="B95" s="774"/>
      <c r="C95" s="775"/>
      <c r="D95" s="776"/>
      <c r="E95" s="780"/>
      <c r="F95" s="780"/>
      <c r="G95" s="780"/>
      <c r="H95" s="631" t="s">
        <v>266</v>
      </c>
      <c r="I95" s="632"/>
      <c r="J95" s="633"/>
      <c r="K95" s="631" t="s">
        <v>1093</v>
      </c>
      <c r="L95" s="632"/>
      <c r="M95" s="632"/>
      <c r="N95" s="633"/>
      <c r="O95" s="693"/>
      <c r="P95" s="693"/>
      <c r="Q95" s="693"/>
      <c r="R95" s="693"/>
      <c r="S95" s="533" t="str">
        <f>IF(datos!$G$45=TRUE,"REGIMEN HIDRICO O REPORTE DE AFORO","")</f>
        <v/>
      </c>
      <c r="T95" s="516"/>
      <c r="U95" s="705"/>
      <c r="V95" s="706"/>
      <c r="W95" s="297"/>
      <c r="X95" s="333" t="s">
        <v>359</v>
      </c>
      <c r="Y95" s="334"/>
      <c r="Z95" s="334"/>
      <c r="AA95" s="334"/>
      <c r="AB95" s="334"/>
      <c r="AC95" s="334"/>
    </row>
    <row r="96" spans="2:29" ht="56.25" customHeight="1" x14ac:dyDescent="0.2">
      <c r="B96" s="774"/>
      <c r="C96" s="775"/>
      <c r="D96" s="776"/>
      <c r="E96" s="754" t="s">
        <v>260</v>
      </c>
      <c r="F96" s="754"/>
      <c r="G96" s="754"/>
      <c r="H96" s="631" t="s">
        <v>267</v>
      </c>
      <c r="I96" s="632"/>
      <c r="J96" s="633"/>
      <c r="K96" s="631" t="s">
        <v>544</v>
      </c>
      <c r="L96" s="632"/>
      <c r="M96" s="632"/>
      <c r="N96" s="633"/>
      <c r="O96" s="635"/>
      <c r="P96" s="635"/>
      <c r="Q96" s="635"/>
      <c r="R96" s="635"/>
      <c r="S96" s="533" t="str">
        <f>IF(datos!$G$46=TRUE,"RESULTADO DE ANALISIS DE LABORATORIO","")</f>
        <v/>
      </c>
      <c r="T96" s="516"/>
      <c r="U96" s="705"/>
      <c r="V96" s="706"/>
      <c r="W96" s="297"/>
      <c r="X96" s="333" t="s">
        <v>360</v>
      </c>
      <c r="Y96" s="334"/>
      <c r="Z96" s="334"/>
      <c r="AA96" s="334"/>
      <c r="AB96" s="334"/>
      <c r="AC96" s="334"/>
    </row>
    <row r="97" spans="2:29" ht="41.25" customHeight="1" x14ac:dyDescent="0.2">
      <c r="B97" s="774"/>
      <c r="C97" s="775"/>
      <c r="D97" s="776"/>
      <c r="E97" s="754"/>
      <c r="F97" s="754"/>
      <c r="G97" s="754"/>
      <c r="H97" s="631" t="s">
        <v>287</v>
      </c>
      <c r="I97" s="632"/>
      <c r="J97" s="633"/>
      <c r="K97" s="631" t="s">
        <v>1094</v>
      </c>
      <c r="L97" s="632"/>
      <c r="M97" s="632"/>
      <c r="N97" s="633"/>
      <c r="O97" s="635"/>
      <c r="P97" s="635"/>
      <c r="Q97" s="635"/>
      <c r="R97" s="635"/>
      <c r="S97" s="533" t="str">
        <f>IF(datos!$G$47=TRUE,"EVIDENCIA VISUAL (MAPA, FOTOGRAFIAS, REPORTES, ENTRE OTROS)","")</f>
        <v/>
      </c>
      <c r="T97" s="516"/>
      <c r="U97" s="705"/>
      <c r="V97" s="706"/>
      <c r="W97" s="297"/>
      <c r="X97" s="333" t="s">
        <v>359</v>
      </c>
      <c r="Y97" s="334"/>
      <c r="Z97" s="334"/>
      <c r="AA97" s="334"/>
      <c r="AB97" s="334"/>
      <c r="AC97" s="334"/>
    </row>
    <row r="98" spans="2:29" ht="142.5" customHeight="1" x14ac:dyDescent="0.2">
      <c r="B98" s="774"/>
      <c r="C98" s="775"/>
      <c r="D98" s="776"/>
      <c r="E98" s="822" t="s">
        <v>261</v>
      </c>
      <c r="F98" s="823"/>
      <c r="G98" s="824"/>
      <c r="H98" s="830" t="s">
        <v>288</v>
      </c>
      <c r="I98" s="831"/>
      <c r="J98" s="832"/>
      <c r="K98" s="631" t="s">
        <v>1262</v>
      </c>
      <c r="L98" s="632"/>
      <c r="M98" s="632"/>
      <c r="N98" s="633"/>
      <c r="O98" s="635"/>
      <c r="P98" s="635"/>
      <c r="Q98" s="635"/>
      <c r="R98" s="635"/>
      <c r="S98" s="533" t="str">
        <f>IF(datos!$G$48=TRUE,"REPORTES HIDROMETEOROLOGICOS, REPORTES DE CARACTERIZACIÓN CLIMÁTICA, ESCENARIOS DE CAMBIO CLIMATICO Y ESCENARIOS DE DISPONIBILIDAD HIDRICA DISPONIBLES ","")</f>
        <v/>
      </c>
      <c r="T98" s="516"/>
      <c r="U98" s="705"/>
      <c r="V98" s="706"/>
      <c r="W98" s="297"/>
      <c r="X98" s="333" t="s">
        <v>360</v>
      </c>
      <c r="Y98" s="334"/>
      <c r="Z98" s="334"/>
      <c r="AA98" s="334"/>
    </row>
    <row r="99" spans="2:29" ht="33.75" customHeight="1" x14ac:dyDescent="0.2">
      <c r="B99" s="774"/>
      <c r="C99" s="775"/>
      <c r="D99" s="776"/>
      <c r="E99" s="825"/>
      <c r="F99" s="826"/>
      <c r="G99" s="827"/>
      <c r="H99" s="833"/>
      <c r="I99" s="834"/>
      <c r="J99" s="835"/>
      <c r="K99" s="631" t="s">
        <v>1095</v>
      </c>
      <c r="L99" s="632"/>
      <c r="M99" s="632"/>
      <c r="N99" s="633"/>
      <c r="O99" s="635"/>
      <c r="P99" s="635"/>
      <c r="Q99" s="635"/>
      <c r="R99" s="635"/>
      <c r="S99" s="533" t="str">
        <f>IF(datos!$G$49=TRUE,"MAPA DE LA ZEE","")</f>
        <v/>
      </c>
      <c r="T99" s="516"/>
      <c r="U99" s="705"/>
      <c r="V99" s="706"/>
      <c r="W99" s="297"/>
      <c r="X99" s="333" t="s">
        <v>359</v>
      </c>
      <c r="Y99" s="334"/>
      <c r="Z99" s="334"/>
      <c r="AA99" s="334" t="s">
        <v>359</v>
      </c>
    </row>
    <row r="100" spans="2:29" ht="33" customHeight="1" x14ac:dyDescent="0.2">
      <c r="B100" s="774"/>
      <c r="C100" s="775"/>
      <c r="D100" s="776"/>
      <c r="E100" s="754" t="s">
        <v>262</v>
      </c>
      <c r="F100" s="754"/>
      <c r="G100" s="754"/>
      <c r="H100" s="631" t="s">
        <v>268</v>
      </c>
      <c r="I100" s="632"/>
      <c r="J100" s="633"/>
      <c r="K100" s="631" t="s">
        <v>545</v>
      </c>
      <c r="L100" s="632"/>
      <c r="M100" s="632"/>
      <c r="N100" s="633"/>
      <c r="O100" s="635"/>
      <c r="P100" s="635"/>
      <c r="Q100" s="635"/>
      <c r="R100" s="635"/>
      <c r="S100" s="533" t="str">
        <f>IF(datos!$G$50=TRUE,"LISTADO DE ESPECIES DEL ECOSISTEMA","")</f>
        <v/>
      </c>
      <c r="T100" s="516"/>
      <c r="U100" s="705"/>
      <c r="V100" s="706"/>
      <c r="W100" s="297"/>
      <c r="X100" s="300"/>
      <c r="Y100" s="334"/>
      <c r="Z100" s="334"/>
      <c r="AA100" s="334"/>
    </row>
    <row r="101" spans="2:29" ht="39" customHeight="1" x14ac:dyDescent="0.2">
      <c r="B101" s="774"/>
      <c r="C101" s="775"/>
      <c r="D101" s="776"/>
      <c r="E101" s="754"/>
      <c r="F101" s="754"/>
      <c r="G101" s="754"/>
      <c r="H101" s="631" t="s">
        <v>269</v>
      </c>
      <c r="I101" s="632"/>
      <c r="J101" s="633"/>
      <c r="K101" s="631" t="s">
        <v>286</v>
      </c>
      <c r="L101" s="632"/>
      <c r="M101" s="632"/>
      <c r="N101" s="633"/>
      <c r="O101" s="635"/>
      <c r="P101" s="635"/>
      <c r="Q101" s="635"/>
      <c r="R101" s="635"/>
      <c r="S101" s="533" t="str">
        <f>IF(datos!$G$51=TRUE,"LISTADO DE ESPECIES EXOTICAS ENCONTRADAS","")</f>
        <v/>
      </c>
      <c r="T101" s="516"/>
      <c r="U101" s="705"/>
      <c r="V101" s="706"/>
      <c r="W101" s="297"/>
      <c r="X101" s="300"/>
      <c r="Y101" s="334"/>
      <c r="Z101" s="334"/>
      <c r="AA101" s="334"/>
    </row>
    <row r="102" spans="2:29" ht="33.75" customHeight="1" x14ac:dyDescent="0.2">
      <c r="B102" s="774"/>
      <c r="C102" s="775"/>
      <c r="D102" s="776"/>
      <c r="E102" s="754" t="s">
        <v>263</v>
      </c>
      <c r="F102" s="754"/>
      <c r="G102" s="754"/>
      <c r="H102" s="631" t="s">
        <v>289</v>
      </c>
      <c r="I102" s="632"/>
      <c r="J102" s="633"/>
      <c r="K102" s="631" t="s">
        <v>546</v>
      </c>
      <c r="L102" s="632"/>
      <c r="M102" s="632"/>
      <c r="N102" s="633"/>
      <c r="O102" s="635"/>
      <c r="P102" s="635"/>
      <c r="Q102" s="635"/>
      <c r="R102" s="635"/>
      <c r="S102" s="533" t="str">
        <f>IF(datos!$G$52=TRUE,"LISTADO DE POBLACION NATIVA DE ESPECIES","")</f>
        <v/>
      </c>
      <c r="T102" s="516"/>
      <c r="U102" s="705"/>
      <c r="V102" s="706"/>
      <c r="W102" s="297"/>
      <c r="X102" s="300"/>
      <c r="Y102" s="334"/>
      <c r="Z102" s="334"/>
      <c r="AA102" s="334"/>
    </row>
    <row r="103" spans="2:29" ht="53.25" customHeight="1" x14ac:dyDescent="0.2">
      <c r="B103" s="774"/>
      <c r="C103" s="775"/>
      <c r="D103" s="776"/>
      <c r="E103" s="754"/>
      <c r="F103" s="754"/>
      <c r="G103" s="754"/>
      <c r="H103" s="631" t="s">
        <v>290</v>
      </c>
      <c r="I103" s="632"/>
      <c r="J103" s="633"/>
      <c r="K103" s="631" t="s">
        <v>547</v>
      </c>
      <c r="L103" s="632"/>
      <c r="M103" s="632"/>
      <c r="N103" s="633"/>
      <c r="O103" s="635"/>
      <c r="P103" s="635"/>
      <c r="Q103" s="635"/>
      <c r="R103" s="635"/>
      <c r="S103" s="533" t="str">
        <f>IF(datos!$G$53=TRUE,"LISTADO DE ESPECIES EXOTICAS DE FAUNA ENCONTRADA","")</f>
        <v/>
      </c>
      <c r="T103" s="516"/>
      <c r="U103" s="705"/>
      <c r="V103" s="706"/>
      <c r="W103" s="297"/>
      <c r="X103" s="300"/>
      <c r="Y103" s="334"/>
      <c r="Z103" s="334"/>
      <c r="AA103" s="334"/>
    </row>
    <row r="104" spans="2:29" ht="48.75" customHeight="1" x14ac:dyDescent="0.2">
      <c r="B104" s="777"/>
      <c r="C104" s="778"/>
      <c r="D104" s="779"/>
      <c r="E104" s="762" t="s">
        <v>952</v>
      </c>
      <c r="F104" s="762"/>
      <c r="G104" s="762"/>
      <c r="H104" s="631" t="s">
        <v>1060</v>
      </c>
      <c r="I104" s="632"/>
      <c r="J104" s="633"/>
      <c r="K104" s="631" t="s">
        <v>550</v>
      </c>
      <c r="L104" s="632"/>
      <c r="M104" s="632"/>
      <c r="N104" s="633"/>
      <c r="O104" s="635"/>
      <c r="P104" s="635"/>
      <c r="Q104" s="635"/>
      <c r="R104" s="635"/>
      <c r="S104" s="533" t="str">
        <f>IF(datos!$G$54=TRUE,"LISTADO DE RECURSOS APROVECHADOS","")</f>
        <v/>
      </c>
      <c r="T104" s="516"/>
      <c r="U104" s="705"/>
      <c r="V104" s="706"/>
      <c r="W104" s="297"/>
      <c r="X104" s="300"/>
      <c r="Y104" s="334"/>
      <c r="Z104" s="334"/>
      <c r="AA104" s="334"/>
    </row>
    <row r="105" spans="2:29" ht="55.5" customHeight="1" x14ac:dyDescent="0.2">
      <c r="B105" s="792" t="s">
        <v>1061</v>
      </c>
      <c r="C105" s="762"/>
      <c r="D105" s="762"/>
      <c r="E105" s="763" t="s">
        <v>1062</v>
      </c>
      <c r="F105" s="764"/>
      <c r="G105" s="765"/>
      <c r="H105" s="631" t="s">
        <v>271</v>
      </c>
      <c r="I105" s="632"/>
      <c r="J105" s="633"/>
      <c r="K105" s="631" t="s">
        <v>1096</v>
      </c>
      <c r="L105" s="632"/>
      <c r="M105" s="632"/>
      <c r="N105" s="633"/>
      <c r="O105" s="635"/>
      <c r="P105" s="635"/>
      <c r="Q105" s="635"/>
      <c r="R105" s="635"/>
      <c r="S105" s="533" t="str">
        <f>IF(datos!$G$55=TRUE,"RELACION DE TRABAJADORES CAPACITADOS","")</f>
        <v/>
      </c>
      <c r="T105" s="516"/>
      <c r="U105" s="705"/>
      <c r="V105" s="706"/>
      <c r="W105" s="297"/>
      <c r="X105" s="300"/>
      <c r="Y105" s="334"/>
      <c r="Z105" s="334"/>
      <c r="AA105" s="334"/>
    </row>
    <row r="106" spans="2:29" ht="24.75" customHeight="1" x14ac:dyDescent="0.2">
      <c r="B106" s="792"/>
      <c r="C106" s="762"/>
      <c r="D106" s="762"/>
      <c r="E106" s="766"/>
      <c r="F106" s="727"/>
      <c r="G106" s="767"/>
      <c r="H106" s="631" t="s">
        <v>272</v>
      </c>
      <c r="I106" s="632"/>
      <c r="J106" s="633"/>
      <c r="K106" s="631" t="s">
        <v>548</v>
      </c>
      <c r="L106" s="632"/>
      <c r="M106" s="632"/>
      <c r="N106" s="633"/>
      <c r="O106" s="635"/>
      <c r="P106" s="635"/>
      <c r="Q106" s="635"/>
      <c r="R106" s="635"/>
      <c r="S106" s="533" t="str">
        <f>IF(datos!$G$56=TRUE,"ENCUESTA","")</f>
        <v/>
      </c>
      <c r="T106" s="516"/>
      <c r="U106" s="705"/>
      <c r="V106" s="706"/>
      <c r="W106" s="297"/>
      <c r="X106" s="300"/>
      <c r="Y106" s="334"/>
      <c r="Z106" s="334"/>
      <c r="AA106" s="334"/>
    </row>
    <row r="107" spans="2:29" ht="35.25" customHeight="1" x14ac:dyDescent="0.2">
      <c r="B107" s="792"/>
      <c r="C107" s="762"/>
      <c r="D107" s="762"/>
      <c r="E107" s="766"/>
      <c r="F107" s="727"/>
      <c r="G107" s="767"/>
      <c r="H107" s="631" t="s">
        <v>273</v>
      </c>
      <c r="I107" s="632"/>
      <c r="J107" s="633"/>
      <c r="K107" s="631" t="s">
        <v>1097</v>
      </c>
      <c r="L107" s="632"/>
      <c r="M107" s="632"/>
      <c r="N107" s="633"/>
      <c r="O107" s="635"/>
      <c r="P107" s="635"/>
      <c r="Q107" s="635"/>
      <c r="R107" s="635"/>
      <c r="S107" s="533" t="str">
        <f>IF(datos!$G$57=TRUE,"LISTADO DE ESTUDIOS","")</f>
        <v/>
      </c>
      <c r="T107" s="516"/>
      <c r="U107" s="705"/>
      <c r="V107" s="706"/>
      <c r="W107" s="297"/>
      <c r="X107" s="300"/>
      <c r="Y107" s="334"/>
      <c r="Z107" s="334"/>
      <c r="AA107" s="334"/>
    </row>
    <row r="108" spans="2:29" ht="33.75" customHeight="1" x14ac:dyDescent="0.2">
      <c r="B108" s="792"/>
      <c r="C108" s="762"/>
      <c r="D108" s="762"/>
      <c r="E108" s="766"/>
      <c r="F108" s="727"/>
      <c r="G108" s="767"/>
      <c r="H108" s="631" t="s">
        <v>274</v>
      </c>
      <c r="I108" s="632"/>
      <c r="J108" s="633"/>
      <c r="K108" s="631" t="s">
        <v>551</v>
      </c>
      <c r="L108" s="632"/>
      <c r="M108" s="632"/>
      <c r="N108" s="633"/>
      <c r="O108" s="635"/>
      <c r="P108" s="635"/>
      <c r="Q108" s="635"/>
      <c r="R108" s="635"/>
      <c r="S108" s="533" t="str">
        <f>IF(datos!$G$58=TRUE,"REPORTE DE ACCIONES DE SEGUIMIENTO Y MONITOREO","")</f>
        <v/>
      </c>
      <c r="T108" s="516"/>
      <c r="U108" s="705"/>
      <c r="V108" s="706"/>
      <c r="W108" s="297"/>
      <c r="X108" s="300"/>
      <c r="Y108" s="334"/>
      <c r="Z108" s="334"/>
      <c r="AA108" s="334"/>
    </row>
    <row r="109" spans="2:29" ht="34.5" customHeight="1" thickBot="1" x14ac:dyDescent="0.25">
      <c r="B109" s="792"/>
      <c r="C109" s="762"/>
      <c r="D109" s="762"/>
      <c r="E109" s="768"/>
      <c r="F109" s="769"/>
      <c r="G109" s="770"/>
      <c r="H109" s="631" t="s">
        <v>275</v>
      </c>
      <c r="I109" s="632"/>
      <c r="J109" s="633"/>
      <c r="K109" s="631" t="s">
        <v>549</v>
      </c>
      <c r="L109" s="632"/>
      <c r="M109" s="632"/>
      <c r="N109" s="633"/>
      <c r="O109" s="635"/>
      <c r="P109" s="635"/>
      <c r="Q109" s="635"/>
      <c r="R109" s="635"/>
      <c r="S109" s="533" t="str">
        <f>IF(datos!$G$59=TRUE,"LISTADO DE INSTRUMENTOS DE GESTION EXISTENTES","")</f>
        <v/>
      </c>
      <c r="T109" s="516"/>
      <c r="U109" s="707"/>
      <c r="V109" s="708"/>
      <c r="W109" s="297"/>
      <c r="X109" s="300"/>
      <c r="Y109" s="334"/>
      <c r="Z109" s="334"/>
      <c r="AA109" s="334"/>
    </row>
    <row r="110" spans="2:29" ht="14.25" customHeight="1" x14ac:dyDescent="0.2">
      <c r="B110" s="335"/>
      <c r="C110" s="336"/>
      <c r="D110" s="336"/>
      <c r="E110" s="336"/>
      <c r="F110" s="336"/>
      <c r="G110" s="336"/>
      <c r="H110" s="337"/>
      <c r="I110" s="338"/>
      <c r="J110" s="338"/>
      <c r="K110" s="338"/>
      <c r="L110" s="339"/>
      <c r="M110" s="339"/>
      <c r="N110" s="339"/>
      <c r="O110" s="339"/>
      <c r="P110" s="298"/>
      <c r="Q110" s="298"/>
      <c r="R110" s="298"/>
      <c r="S110" s="298"/>
      <c r="T110" s="298"/>
      <c r="U110" s="298"/>
      <c r="V110" s="297"/>
      <c r="W110" s="297"/>
      <c r="X110" s="300"/>
      <c r="Y110" s="334"/>
      <c r="Z110" s="334"/>
      <c r="AA110" s="334"/>
    </row>
    <row r="111" spans="2:29" x14ac:dyDescent="0.2">
      <c r="B111" s="316" t="s">
        <v>577</v>
      </c>
      <c r="C111" s="315"/>
      <c r="D111" s="315"/>
      <c r="E111" s="315"/>
      <c r="F111" s="315"/>
      <c r="G111" s="315"/>
      <c r="H111" s="297"/>
      <c r="I111" s="297"/>
      <c r="J111" s="297"/>
      <c r="K111" s="297"/>
      <c r="L111" s="297"/>
      <c r="M111" s="297"/>
      <c r="N111" s="297"/>
      <c r="O111" s="297"/>
      <c r="P111" s="297"/>
      <c r="Q111" s="297"/>
      <c r="R111" s="297"/>
      <c r="S111" s="297"/>
      <c r="T111" s="297"/>
      <c r="U111" s="297"/>
      <c r="V111" s="297"/>
      <c r="W111" s="297"/>
      <c r="X111" s="300"/>
      <c r="Y111" s="334"/>
      <c r="Z111" s="334"/>
      <c r="AA111" s="334"/>
    </row>
    <row r="112" spans="2:29" x14ac:dyDescent="0.2">
      <c r="B112" s="302"/>
      <c r="C112" s="296"/>
      <c r="D112" s="296"/>
      <c r="E112" s="296"/>
      <c r="F112" s="296"/>
      <c r="G112" s="296"/>
      <c r="H112" s="297"/>
      <c r="I112" s="297"/>
      <c r="J112" s="297"/>
      <c r="K112" s="297"/>
      <c r="L112" s="297"/>
      <c r="M112" s="297"/>
      <c r="N112" s="297"/>
      <c r="O112" s="297"/>
      <c r="P112" s="759"/>
      <c r="Q112" s="759"/>
      <c r="R112" s="759"/>
      <c r="S112" s="759"/>
      <c r="T112" s="297"/>
      <c r="U112" s="297"/>
      <c r="V112" s="297"/>
      <c r="W112" s="297"/>
      <c r="X112" s="300"/>
    </row>
    <row r="113" spans="2:49" ht="37.5" customHeight="1" x14ac:dyDescent="0.2">
      <c r="B113" s="685" t="s">
        <v>234</v>
      </c>
      <c r="C113" s="522"/>
      <c r="D113" s="522"/>
      <c r="E113" s="522"/>
      <c r="F113" s="522"/>
      <c r="G113" s="522" t="s">
        <v>1098</v>
      </c>
      <c r="H113" s="522"/>
      <c r="I113" s="564" t="s">
        <v>235</v>
      </c>
      <c r="J113" s="611"/>
      <c r="K113" s="565"/>
      <c r="L113" s="564" t="s">
        <v>236</v>
      </c>
      <c r="M113" s="611"/>
      <c r="N113" s="611"/>
      <c r="O113" s="565"/>
      <c r="P113" s="522" t="s">
        <v>1099</v>
      </c>
      <c r="Q113" s="522"/>
      <c r="R113" s="522"/>
      <c r="S113" s="522"/>
      <c r="T113" s="564" t="s">
        <v>666</v>
      </c>
      <c r="U113" s="565"/>
      <c r="V113" s="297"/>
      <c r="W113" s="297"/>
      <c r="X113" s="300"/>
    </row>
    <row r="114" spans="2:49" x14ac:dyDescent="0.2">
      <c r="B114" s="781"/>
      <c r="C114" s="601"/>
      <c r="D114" s="601"/>
      <c r="E114" s="601"/>
      <c r="F114" s="601"/>
      <c r="G114" s="615"/>
      <c r="H114" s="615"/>
      <c r="I114" s="572"/>
      <c r="J114" s="612"/>
      <c r="K114" s="573"/>
      <c r="L114" s="572"/>
      <c r="M114" s="612"/>
      <c r="N114" s="612"/>
      <c r="O114" s="573"/>
      <c r="P114" s="668"/>
      <c r="Q114" s="669"/>
      <c r="R114" s="669"/>
      <c r="S114" s="670"/>
      <c r="T114" s="668"/>
      <c r="U114" s="670"/>
      <c r="V114" s="297"/>
      <c r="W114" s="297"/>
      <c r="X114" s="300"/>
    </row>
    <row r="115" spans="2:49" x14ac:dyDescent="0.2">
      <c r="B115" s="723"/>
      <c r="C115" s="724"/>
      <c r="D115" s="724"/>
      <c r="E115" s="724"/>
      <c r="F115" s="725"/>
      <c r="G115" s="615"/>
      <c r="H115" s="615"/>
      <c r="I115" s="572"/>
      <c r="J115" s="612"/>
      <c r="K115" s="573"/>
      <c r="L115" s="572"/>
      <c r="M115" s="612"/>
      <c r="N115" s="612"/>
      <c r="O115" s="573"/>
      <c r="P115" s="668"/>
      <c r="Q115" s="669"/>
      <c r="R115" s="669"/>
      <c r="S115" s="670"/>
      <c r="T115" s="668"/>
      <c r="U115" s="670"/>
      <c r="V115" s="297"/>
      <c r="W115" s="297"/>
      <c r="X115" s="300"/>
    </row>
    <row r="116" spans="2:49" x14ac:dyDescent="0.2">
      <c r="B116" s="302"/>
      <c r="C116" s="296"/>
      <c r="D116" s="296"/>
      <c r="E116" s="296"/>
      <c r="F116" s="296"/>
      <c r="G116" s="296"/>
      <c r="H116" s="297"/>
      <c r="I116" s="297"/>
      <c r="J116" s="297"/>
      <c r="K116" s="297"/>
      <c r="L116" s="298"/>
      <c r="M116" s="298"/>
      <c r="N116" s="298"/>
      <c r="O116" s="298"/>
      <c r="P116" s="298"/>
      <c r="Q116" s="298"/>
      <c r="R116" s="298"/>
      <c r="S116" s="298"/>
      <c r="T116" s="297"/>
      <c r="U116" s="297"/>
      <c r="V116" s="297"/>
      <c r="W116" s="297"/>
      <c r="X116" s="300"/>
    </row>
    <row r="117" spans="2:49" ht="42" customHeight="1" thickBot="1" x14ac:dyDescent="0.25">
      <c r="B117" s="685" t="s">
        <v>1100</v>
      </c>
      <c r="C117" s="522"/>
      <c r="D117" s="522"/>
      <c r="E117" s="522"/>
      <c r="F117" s="522"/>
      <c r="G117" s="296"/>
      <c r="H117" s="297"/>
      <c r="I117" s="297"/>
      <c r="J117" s="297"/>
      <c r="K117" s="297"/>
      <c r="L117" s="298"/>
      <c r="M117" s="298"/>
      <c r="N117" s="298"/>
      <c r="O117" s="298"/>
      <c r="P117" s="298"/>
      <c r="Q117" s="298"/>
      <c r="R117" s="298"/>
      <c r="S117" s="298"/>
      <c r="T117" s="297"/>
      <c r="U117" s="297"/>
      <c r="V117" s="297"/>
      <c r="W117" s="297"/>
      <c r="X117" s="300"/>
    </row>
    <row r="118" spans="2:49" x14ac:dyDescent="0.2">
      <c r="B118" s="700" t="s">
        <v>237</v>
      </c>
      <c r="C118" s="701"/>
      <c r="D118" s="701"/>
      <c r="E118" s="702"/>
      <c r="F118" s="340"/>
      <c r="G118" s="785" t="s">
        <v>371</v>
      </c>
      <c r="H118" s="786"/>
      <c r="I118" s="297"/>
      <c r="J118" s="297"/>
      <c r="K118" s="297"/>
      <c r="L118" s="297"/>
      <c r="M118" s="297"/>
      <c r="N118" s="297"/>
      <c r="O118" s="297"/>
      <c r="P118" s="297"/>
      <c r="Q118" s="297"/>
      <c r="R118" s="297"/>
      <c r="S118" s="297"/>
      <c r="T118" s="297"/>
      <c r="U118" s="297"/>
      <c r="V118" s="297"/>
      <c r="W118" s="297"/>
      <c r="X118" s="300"/>
    </row>
    <row r="119" spans="2:49" x14ac:dyDescent="0.2">
      <c r="B119" s="700" t="s">
        <v>238</v>
      </c>
      <c r="C119" s="701"/>
      <c r="D119" s="701"/>
      <c r="E119" s="702"/>
      <c r="F119" s="340"/>
      <c r="G119" s="787"/>
      <c r="H119" s="788"/>
      <c r="I119" s="297"/>
      <c r="J119" s="297"/>
      <c r="K119" s="297"/>
      <c r="L119" s="297"/>
      <c r="M119" s="297"/>
      <c r="N119" s="297"/>
      <c r="O119" s="297"/>
      <c r="P119" s="297"/>
      <c r="Q119" s="297"/>
      <c r="R119" s="297"/>
      <c r="S119" s="297"/>
      <c r="T119" s="297"/>
      <c r="U119" s="297"/>
      <c r="V119" s="297"/>
      <c r="W119" s="297"/>
      <c r="X119" s="300"/>
    </row>
    <row r="120" spans="2:49" ht="15.75" customHeight="1" thickBot="1" x14ac:dyDescent="0.25">
      <c r="B120" s="700" t="s">
        <v>239</v>
      </c>
      <c r="C120" s="701"/>
      <c r="D120" s="701"/>
      <c r="E120" s="702"/>
      <c r="F120" s="340"/>
      <c r="G120" s="789"/>
      <c r="H120" s="790"/>
      <c r="I120" s="297"/>
      <c r="J120" s="297"/>
      <c r="K120" s="297"/>
      <c r="L120" s="297"/>
      <c r="M120" s="297"/>
      <c r="N120" s="297"/>
      <c r="O120" s="297"/>
      <c r="P120" s="297"/>
      <c r="Q120" s="297"/>
      <c r="R120" s="297"/>
      <c r="S120" s="297"/>
      <c r="T120" s="297"/>
      <c r="U120" s="297"/>
      <c r="V120" s="297"/>
      <c r="W120" s="297"/>
      <c r="X120" s="300"/>
    </row>
    <row r="121" spans="2:49" x14ac:dyDescent="0.2">
      <c r="B121" s="341"/>
      <c r="C121" s="318"/>
      <c r="D121" s="318"/>
      <c r="E121" s="318"/>
      <c r="F121" s="318"/>
      <c r="G121" s="318"/>
      <c r="H121" s="297"/>
      <c r="I121" s="297"/>
      <c r="J121" s="297"/>
      <c r="K121" s="297"/>
      <c r="L121" s="297"/>
      <c r="M121" s="297"/>
      <c r="N121" s="297"/>
      <c r="O121" s="297"/>
      <c r="P121" s="297"/>
      <c r="Q121" s="297"/>
      <c r="R121" s="297"/>
      <c r="S121" s="297"/>
      <c r="T121" s="297"/>
      <c r="U121" s="297"/>
      <c r="V121" s="297"/>
      <c r="W121" s="297"/>
      <c r="X121" s="300"/>
    </row>
    <row r="122" spans="2:49" ht="14.25" customHeight="1" x14ac:dyDescent="0.2">
      <c r="B122" s="726" t="s">
        <v>1101</v>
      </c>
      <c r="C122" s="727"/>
      <c r="D122" s="727"/>
      <c r="E122" s="727"/>
      <c r="F122" s="727"/>
      <c r="G122" s="727"/>
      <c r="H122" s="727"/>
      <c r="I122" s="338"/>
      <c r="J122" s="338"/>
      <c r="K122" s="338"/>
      <c r="L122" s="339"/>
      <c r="M122" s="339"/>
      <c r="N122" s="339"/>
      <c r="O122" s="339"/>
      <c r="P122" s="298"/>
      <c r="Q122" s="298"/>
      <c r="R122" s="298"/>
      <c r="S122" s="298"/>
      <c r="T122" s="298"/>
      <c r="U122" s="298"/>
      <c r="V122" s="297"/>
      <c r="W122" s="297"/>
      <c r="X122" s="300"/>
    </row>
    <row r="123" spans="2:49" ht="14.25" customHeight="1" x14ac:dyDescent="0.2">
      <c r="B123" s="342"/>
      <c r="C123" s="343"/>
      <c r="D123" s="343"/>
      <c r="E123" s="343"/>
      <c r="F123" s="343"/>
      <c r="G123" s="343"/>
      <c r="H123" s="344"/>
      <c r="I123" s="344"/>
      <c r="J123" s="344"/>
      <c r="K123" s="344"/>
      <c r="L123" s="344"/>
      <c r="M123" s="344"/>
      <c r="N123" s="344"/>
      <c r="O123" s="344"/>
      <c r="P123" s="297"/>
      <c r="Q123" s="297"/>
      <c r="R123" s="297"/>
      <c r="S123" s="297"/>
      <c r="T123" s="297"/>
      <c r="U123" s="297"/>
      <c r="V123" s="297"/>
      <c r="W123" s="297"/>
      <c r="X123" s="300"/>
      <c r="Y123" s="297"/>
      <c r="Z123" s="297"/>
      <c r="AA123" s="297"/>
      <c r="AB123" s="297"/>
      <c r="AC123" s="297"/>
      <c r="AD123" s="345"/>
      <c r="AE123" s="345"/>
      <c r="AF123" s="345"/>
      <c r="AG123" s="345"/>
      <c r="AH123" s="345"/>
      <c r="AI123" s="345"/>
      <c r="AJ123" s="345"/>
      <c r="AK123" s="345"/>
      <c r="AL123" s="345"/>
      <c r="AM123" s="297"/>
      <c r="AN123" s="345"/>
      <c r="AO123" s="345"/>
      <c r="AP123" s="345"/>
      <c r="AQ123" s="345"/>
      <c r="AR123" s="345"/>
      <c r="AS123" s="345"/>
      <c r="AT123" s="345"/>
      <c r="AU123" s="345"/>
      <c r="AV123" s="345"/>
      <c r="AW123" s="345"/>
    </row>
    <row r="124" spans="2:49" x14ac:dyDescent="0.2">
      <c r="B124" s="699" t="s">
        <v>1102</v>
      </c>
      <c r="C124" s="611"/>
      <c r="D124" s="611"/>
      <c r="E124" s="611"/>
      <c r="F124" s="565"/>
      <c r="G124" s="680" t="s">
        <v>372</v>
      </c>
      <c r="H124" s="681"/>
      <c r="I124" s="681"/>
      <c r="J124" s="681"/>
      <c r="K124" s="681"/>
      <c r="L124" s="681"/>
      <c r="M124" s="681"/>
      <c r="N124" s="681"/>
      <c r="O124" s="681"/>
      <c r="P124" s="682"/>
      <c r="Q124" s="680" t="s">
        <v>1123</v>
      </c>
      <c r="R124" s="681"/>
      <c r="S124" s="681"/>
      <c r="T124" s="681"/>
      <c r="U124" s="682"/>
      <c r="W124" s="297"/>
      <c r="X124" s="346"/>
      <c r="Y124" s="308"/>
      <c r="Z124" s="308"/>
      <c r="AA124" s="308"/>
      <c r="AB124" s="308"/>
      <c r="AC124" s="308"/>
      <c r="AD124" s="347"/>
      <c r="AE124" s="347"/>
      <c r="AF124" s="347"/>
      <c r="AG124" s="347"/>
      <c r="AH124" s="347"/>
      <c r="AI124" s="347"/>
      <c r="AJ124" s="308"/>
      <c r="AK124" s="308"/>
      <c r="AP124" s="345"/>
      <c r="AQ124" s="345"/>
      <c r="AR124" s="345"/>
      <c r="AS124" s="345"/>
      <c r="AT124" s="345"/>
      <c r="AU124" s="345"/>
      <c r="AV124" s="345"/>
      <c r="AW124" s="345"/>
    </row>
    <row r="125" spans="2:49" ht="38.25" customHeight="1" x14ac:dyDescent="0.2">
      <c r="B125" s="700" t="str">
        <f>B94</f>
        <v xml:space="preserve">ECOSISTEMA ANDINO </v>
      </c>
      <c r="C125" s="701"/>
      <c r="D125" s="701"/>
      <c r="E125" s="701"/>
      <c r="F125" s="702"/>
      <c r="G125" s="642" t="str">
        <f>IF(J14="","","SUPERFICIE DE ECOSISTEMAS TERRESTRES DEGRADADOS QUE BRINDAN SERVICIOS ECOSISTÉMICOS QUE REQUIEREN DE RECUPERACIÓN")</f>
        <v>SUPERFICIE DE ECOSISTEMAS TERRESTRES DEGRADADOS QUE BRINDAN SERVICIOS ECOSISTÉMICOS QUE REQUIEREN DE RECUPERACIÓN</v>
      </c>
      <c r="H125" s="643"/>
      <c r="I125" s="643"/>
      <c r="J125" s="643"/>
      <c r="K125" s="643"/>
      <c r="L125" s="643"/>
      <c r="M125" s="643"/>
      <c r="N125" s="643"/>
      <c r="O125" s="643"/>
      <c r="P125" s="644"/>
      <c r="Q125" s="760"/>
      <c r="R125" s="760"/>
      <c r="S125" s="760"/>
      <c r="T125" s="760"/>
      <c r="U125" s="761"/>
      <c r="W125" s="297"/>
      <c r="X125" s="346"/>
      <c r="Y125" s="308"/>
      <c r="Z125" s="308"/>
      <c r="AA125" s="308"/>
      <c r="AB125" s="308"/>
      <c r="AC125" s="308"/>
      <c r="AD125" s="347"/>
      <c r="AE125" s="347"/>
      <c r="AF125" s="347"/>
      <c r="AG125" s="347"/>
      <c r="AH125" s="347"/>
      <c r="AI125" s="347"/>
      <c r="AJ125" s="308"/>
      <c r="AK125" s="308"/>
      <c r="AP125" s="345"/>
      <c r="AQ125" s="345"/>
      <c r="AR125" s="345"/>
      <c r="AS125" s="345"/>
      <c r="AT125" s="345"/>
      <c r="AU125" s="345"/>
      <c r="AV125" s="345"/>
      <c r="AW125" s="345"/>
    </row>
    <row r="126" spans="2:49" ht="30.75" customHeight="1" x14ac:dyDescent="0.2">
      <c r="B126" s="664" t="str">
        <f>B105</f>
        <v xml:space="preserve">GESTIÓN DEL ECOSISTEMA ANDINO </v>
      </c>
      <c r="C126" s="634"/>
      <c r="D126" s="634"/>
      <c r="E126" s="634"/>
      <c r="F126" s="634"/>
      <c r="G126" s="688" t="s">
        <v>1103</v>
      </c>
      <c r="H126" s="689"/>
      <c r="I126" s="689"/>
      <c r="J126" s="689"/>
      <c r="K126" s="689"/>
      <c r="L126" s="689"/>
      <c r="M126" s="689"/>
      <c r="N126" s="689"/>
      <c r="O126" s="689"/>
      <c r="P126" s="690"/>
      <c r="Q126" s="538"/>
      <c r="R126" s="538"/>
      <c r="S126" s="538"/>
      <c r="T126" s="538"/>
      <c r="U126" s="538"/>
      <c r="W126" s="297"/>
      <c r="X126" s="346"/>
      <c r="Y126" s="308"/>
      <c r="Z126" s="308"/>
      <c r="AA126" s="308"/>
      <c r="AB126" s="308"/>
      <c r="AC126" s="308"/>
      <c r="AD126" s="347"/>
      <c r="AE126" s="347"/>
      <c r="AF126" s="347"/>
      <c r="AG126" s="347"/>
      <c r="AH126" s="347"/>
      <c r="AI126" s="347"/>
      <c r="AJ126" s="308"/>
      <c r="AK126" s="308"/>
      <c r="AP126" s="345"/>
      <c r="AQ126" s="345"/>
      <c r="AR126" s="345"/>
      <c r="AS126" s="345"/>
      <c r="AT126" s="345"/>
      <c r="AU126" s="345"/>
      <c r="AV126" s="345"/>
      <c r="AW126" s="345"/>
    </row>
    <row r="127" spans="2:49" ht="33.75" customHeight="1" x14ac:dyDescent="0.2">
      <c r="B127" s="664"/>
      <c r="C127" s="634"/>
      <c r="D127" s="634"/>
      <c r="E127" s="634"/>
      <c r="F127" s="634"/>
      <c r="G127" s="688" t="s">
        <v>1104</v>
      </c>
      <c r="H127" s="689"/>
      <c r="I127" s="689"/>
      <c r="J127" s="689"/>
      <c r="K127" s="689"/>
      <c r="L127" s="689"/>
      <c r="M127" s="689"/>
      <c r="N127" s="689"/>
      <c r="O127" s="689"/>
      <c r="P127" s="690"/>
      <c r="Q127" s="538"/>
      <c r="R127" s="538"/>
      <c r="S127" s="538"/>
      <c r="T127" s="538"/>
      <c r="U127" s="538"/>
      <c r="V127" s="297"/>
      <c r="W127" s="297"/>
      <c r="X127" s="300"/>
    </row>
    <row r="128" spans="2:49" ht="14.25" customHeight="1" x14ac:dyDescent="0.2">
      <c r="B128" s="335"/>
      <c r="C128" s="336"/>
      <c r="D128" s="336"/>
      <c r="E128" s="336"/>
      <c r="F128" s="336"/>
      <c r="G128" s="336"/>
      <c r="H128" s="337"/>
      <c r="I128" s="338"/>
      <c r="J128" s="338"/>
      <c r="K128" s="338"/>
      <c r="L128" s="339"/>
      <c r="M128" s="339"/>
      <c r="N128" s="339"/>
      <c r="O128" s="339"/>
      <c r="P128" s="298"/>
      <c r="Q128" s="298"/>
      <c r="R128" s="298"/>
      <c r="S128" s="298"/>
      <c r="T128" s="298"/>
      <c r="U128" s="298"/>
      <c r="V128" s="297"/>
      <c r="W128" s="297"/>
      <c r="X128" s="300"/>
    </row>
    <row r="129" spans="1:24" ht="17.25" x14ac:dyDescent="0.2">
      <c r="B129" s="301" t="s">
        <v>373</v>
      </c>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9"/>
    </row>
    <row r="130" spans="1:24" ht="16.5" thickBot="1" x14ac:dyDescent="0.25">
      <c r="B130" s="302"/>
      <c r="C130" s="296"/>
      <c r="D130" s="296"/>
      <c r="E130" s="296"/>
      <c r="F130" s="296"/>
      <c r="G130" s="296"/>
      <c r="H130" s="297"/>
      <c r="I130" s="297"/>
      <c r="J130" s="297"/>
      <c r="K130" s="297"/>
      <c r="L130" s="297"/>
      <c r="M130" s="297"/>
      <c r="N130" s="297"/>
      <c r="O130" s="297"/>
      <c r="P130" s="297"/>
      <c r="Q130" s="297"/>
      <c r="R130" s="297"/>
      <c r="S130" s="297"/>
      <c r="T130" s="311"/>
      <c r="U130" s="311"/>
      <c r="V130" s="311"/>
      <c r="W130" s="311"/>
      <c r="X130" s="350"/>
    </row>
    <row r="131" spans="1:24" ht="16.5" thickBot="1" x14ac:dyDescent="0.25">
      <c r="B131" s="302" t="s">
        <v>491</v>
      </c>
      <c r="C131" s="296"/>
      <c r="D131" s="296"/>
      <c r="F131" s="728" t="str">
        <f>CONCATENATE(B134," DEL ECOSISTEMA ",F20," DE LA ",I133," DE ", I134)</f>
        <v>DEGRADACIÓN DEL ECOSISTEMA  DE LA LOCALIDAD DE 0</v>
      </c>
      <c r="G131" s="729"/>
      <c r="H131" s="729"/>
      <c r="I131" s="729"/>
      <c r="J131" s="729"/>
      <c r="K131" s="729"/>
      <c r="L131" s="729"/>
      <c r="M131" s="729"/>
      <c r="N131" s="729"/>
      <c r="O131" s="729"/>
      <c r="P131" s="729"/>
      <c r="Q131" s="729"/>
      <c r="R131" s="729"/>
      <c r="S131" s="729"/>
      <c r="T131" s="729"/>
      <c r="U131" s="730"/>
      <c r="V131" s="297"/>
      <c r="W131" s="297"/>
      <c r="X131" s="350"/>
    </row>
    <row r="132" spans="1:24" ht="21" hidden="1" customHeight="1" thickBot="1" x14ac:dyDescent="0.25">
      <c r="B132" s="295"/>
      <c r="C132" s="297"/>
      <c r="D132" s="297"/>
      <c r="E132" s="297"/>
      <c r="F132" s="297"/>
      <c r="G132" s="297"/>
      <c r="H132" s="297"/>
      <c r="I132" s="297"/>
      <c r="J132" s="297"/>
      <c r="K132" s="297"/>
      <c r="L132" s="297"/>
      <c r="M132" s="297"/>
      <c r="N132" s="297"/>
      <c r="O132" s="297"/>
      <c r="P132" s="297"/>
      <c r="Q132" s="297"/>
      <c r="R132" s="297"/>
      <c r="S132" s="297"/>
      <c r="T132" s="297"/>
      <c r="U132" s="297"/>
      <c r="V132" s="323"/>
      <c r="W132" s="323"/>
      <c r="X132" s="350"/>
    </row>
    <row r="133" spans="1:24" ht="30" hidden="1" customHeight="1" x14ac:dyDescent="0.2">
      <c r="B133" s="709" t="s">
        <v>445</v>
      </c>
      <c r="C133" s="710"/>
      <c r="D133" s="710"/>
      <c r="E133" s="711"/>
      <c r="F133" s="712" t="s">
        <v>9</v>
      </c>
      <c r="G133" s="710"/>
      <c r="H133" s="711"/>
      <c r="I133" s="713" t="s">
        <v>363</v>
      </c>
      <c r="J133" s="714"/>
      <c r="K133" s="715"/>
      <c r="L133" s="297"/>
      <c r="M133" s="297"/>
      <c r="N133" s="297"/>
      <c r="O133" s="297"/>
      <c r="P133" s="297"/>
      <c r="Q133" s="297"/>
      <c r="R133" s="297"/>
      <c r="S133" s="297"/>
      <c r="T133" s="297"/>
      <c r="U133" s="297"/>
      <c r="V133" s="297"/>
      <c r="W133" s="297"/>
      <c r="X133" s="300"/>
    </row>
    <row r="134" spans="1:24" ht="38.25" hidden="1" customHeight="1" x14ac:dyDescent="0.2">
      <c r="A134" s="304"/>
      <c r="B134" s="716" t="s">
        <v>361</v>
      </c>
      <c r="C134" s="717"/>
      <c r="D134" s="717"/>
      <c r="E134" s="540"/>
      <c r="F134" s="538">
        <f>F20</f>
        <v>0</v>
      </c>
      <c r="G134" s="538"/>
      <c r="H134" s="538"/>
      <c r="I134" s="721">
        <f>S20</f>
        <v>0</v>
      </c>
      <c r="J134" s="719"/>
      <c r="K134" s="720"/>
      <c r="L134" s="297"/>
      <c r="M134" s="297"/>
      <c r="N134" s="297"/>
      <c r="O134" s="297"/>
      <c r="P134" s="297"/>
      <c r="Q134" s="297"/>
      <c r="R134" s="297"/>
      <c r="S134" s="297"/>
      <c r="T134" s="297"/>
      <c r="U134" s="297"/>
      <c r="V134" s="297"/>
      <c r="W134" s="297"/>
      <c r="X134" s="300"/>
    </row>
    <row r="135" spans="1:24" s="312" customFormat="1" ht="19.5" customHeight="1" x14ac:dyDescent="0.2">
      <c r="A135" s="351"/>
      <c r="B135" s="352"/>
      <c r="C135" s="353"/>
      <c r="D135" s="353"/>
      <c r="E135" s="353"/>
      <c r="F135" s="353"/>
      <c r="G135" s="353"/>
      <c r="H135" s="353"/>
      <c r="I135" s="297"/>
      <c r="J135" s="297"/>
      <c r="K135" s="297"/>
      <c r="L135" s="297"/>
      <c r="M135" s="297"/>
      <c r="N135" s="297"/>
      <c r="O135" s="297"/>
      <c r="P135" s="297"/>
      <c r="Q135" s="297"/>
      <c r="R135" s="297"/>
      <c r="S135" s="354"/>
      <c r="T135" s="354"/>
      <c r="U135" s="354"/>
      <c r="V135" s="311"/>
      <c r="W135" s="311"/>
      <c r="X135" s="350"/>
    </row>
    <row r="136" spans="1:24" ht="21" customHeight="1" x14ac:dyDescent="0.2">
      <c r="B136" s="355" t="s">
        <v>492</v>
      </c>
      <c r="C136" s="356"/>
      <c r="D136" s="356"/>
      <c r="E136" s="356"/>
      <c r="F136" s="356"/>
      <c r="G136" s="356"/>
      <c r="H136" s="357"/>
      <c r="I136" s="357"/>
      <c r="J136" s="357"/>
      <c r="K136" s="357"/>
      <c r="L136" s="357"/>
      <c r="M136" s="357"/>
      <c r="N136" s="357"/>
      <c r="O136" s="357"/>
      <c r="P136" s="357"/>
      <c r="Q136" s="357"/>
      <c r="R136" s="357"/>
      <c r="S136" s="357"/>
      <c r="T136" s="357"/>
      <c r="U136" s="357"/>
      <c r="V136" s="323"/>
      <c r="W136" s="323"/>
      <c r="X136" s="350"/>
    </row>
    <row r="137" spans="1:24" x14ac:dyDescent="0.2">
      <c r="B137" s="685" t="s">
        <v>276</v>
      </c>
      <c r="C137" s="522"/>
      <c r="D137" s="522"/>
      <c r="E137" s="522"/>
      <c r="F137" s="522"/>
      <c r="G137" s="522"/>
      <c r="H137" s="522"/>
      <c r="I137" s="522"/>
      <c r="J137" s="541" t="s">
        <v>277</v>
      </c>
      <c r="K137" s="541"/>
      <c r="L137" s="541"/>
      <c r="M137" s="541"/>
      <c r="N137" s="541"/>
      <c r="O137" s="541"/>
      <c r="P137" s="541"/>
      <c r="Q137" s="541"/>
      <c r="R137" s="297"/>
      <c r="S137" s="297"/>
      <c r="T137" s="297"/>
      <c r="U137" s="297"/>
      <c r="V137" s="297"/>
      <c r="W137" s="297"/>
      <c r="X137" s="300"/>
    </row>
    <row r="138" spans="1:24" ht="30" customHeight="1" x14ac:dyDescent="0.2">
      <c r="B138" s="628"/>
      <c r="C138" s="629"/>
      <c r="D138" s="629"/>
      <c r="E138" s="629"/>
      <c r="F138" s="629"/>
      <c r="G138" s="629"/>
      <c r="H138" s="629"/>
      <c r="I138" s="630"/>
      <c r="J138" s="615"/>
      <c r="K138" s="615"/>
      <c r="L138" s="615"/>
      <c r="M138" s="615"/>
      <c r="N138" s="615"/>
      <c r="O138" s="615"/>
      <c r="P138" s="615"/>
      <c r="Q138" s="615"/>
      <c r="R138" s="297"/>
      <c r="T138" s="297"/>
      <c r="U138" s="297"/>
      <c r="V138" s="297"/>
      <c r="W138" s="297"/>
      <c r="X138" s="300"/>
    </row>
    <row r="139" spans="1:24" ht="26.25" customHeight="1" x14ac:dyDescent="0.2">
      <c r="B139" s="731"/>
      <c r="C139" s="626"/>
      <c r="D139" s="626"/>
      <c r="E139" s="626"/>
      <c r="F139" s="626"/>
      <c r="G139" s="626"/>
      <c r="H139" s="626"/>
      <c r="I139" s="627"/>
      <c r="J139" s="625"/>
      <c r="K139" s="626"/>
      <c r="L139" s="626"/>
      <c r="M139" s="626"/>
      <c r="N139" s="626"/>
      <c r="O139" s="626"/>
      <c r="P139" s="626"/>
      <c r="Q139" s="627"/>
      <c r="R139" s="297"/>
      <c r="T139" s="297"/>
      <c r="U139" s="297"/>
      <c r="V139" s="297"/>
      <c r="W139" s="297"/>
      <c r="X139" s="300"/>
    </row>
    <row r="140" spans="1:24" ht="18.75" customHeight="1" x14ac:dyDescent="0.2">
      <c r="B140" s="732"/>
      <c r="C140" s="733"/>
      <c r="D140" s="733"/>
      <c r="E140" s="733"/>
      <c r="F140" s="733"/>
      <c r="G140" s="733"/>
      <c r="H140" s="733"/>
      <c r="I140" s="734"/>
      <c r="J140" s="615"/>
      <c r="K140" s="615"/>
      <c r="L140" s="615"/>
      <c r="M140" s="615"/>
      <c r="N140" s="615"/>
      <c r="O140" s="615"/>
      <c r="P140" s="615"/>
      <c r="Q140" s="615"/>
      <c r="R140" s="297"/>
      <c r="T140" s="297"/>
      <c r="U140" s="297"/>
      <c r="V140" s="297"/>
      <c r="W140" s="297"/>
      <c r="X140" s="300"/>
    </row>
    <row r="141" spans="1:24" ht="19.5" customHeight="1" x14ac:dyDescent="0.2">
      <c r="B141" s="735"/>
      <c r="C141" s="736"/>
      <c r="D141" s="736"/>
      <c r="E141" s="736"/>
      <c r="F141" s="736"/>
      <c r="G141" s="736"/>
      <c r="H141" s="736"/>
      <c r="I141" s="737"/>
      <c r="J141" s="615"/>
      <c r="K141" s="615"/>
      <c r="L141" s="615"/>
      <c r="M141" s="615"/>
      <c r="N141" s="615"/>
      <c r="O141" s="615"/>
      <c r="P141" s="615"/>
      <c r="Q141" s="615"/>
      <c r="R141" s="297"/>
      <c r="T141" s="297"/>
      <c r="U141" s="297"/>
      <c r="V141" s="297"/>
      <c r="W141" s="297"/>
      <c r="X141" s="300"/>
    </row>
    <row r="142" spans="1:24" ht="29.25" customHeight="1" x14ac:dyDescent="0.2">
      <c r="B142" s="687"/>
      <c r="C142" s="615"/>
      <c r="D142" s="615"/>
      <c r="E142" s="615"/>
      <c r="F142" s="615"/>
      <c r="G142" s="615"/>
      <c r="H142" s="615"/>
      <c r="I142" s="615"/>
      <c r="J142" s="615"/>
      <c r="K142" s="615"/>
      <c r="L142" s="615"/>
      <c r="M142" s="615"/>
      <c r="N142" s="615"/>
      <c r="O142" s="615"/>
      <c r="P142" s="615"/>
      <c r="Q142" s="615"/>
      <c r="R142" s="297"/>
      <c r="T142" s="297"/>
      <c r="U142" s="297"/>
      <c r="V142" s="297"/>
      <c r="W142" s="297"/>
      <c r="X142" s="300"/>
    </row>
    <row r="143" spans="1:24" ht="39.75" customHeight="1" x14ac:dyDescent="0.2">
      <c r="B143" s="687"/>
      <c r="C143" s="615"/>
      <c r="D143" s="615"/>
      <c r="E143" s="615"/>
      <c r="F143" s="615"/>
      <c r="G143" s="615"/>
      <c r="H143" s="615"/>
      <c r="I143" s="615"/>
      <c r="J143" s="615"/>
      <c r="K143" s="615"/>
      <c r="L143" s="615"/>
      <c r="M143" s="615"/>
      <c r="N143" s="615"/>
      <c r="O143" s="615"/>
      <c r="P143" s="615"/>
      <c r="Q143" s="615"/>
      <c r="R143" s="297"/>
      <c r="T143" s="297"/>
      <c r="U143" s="297"/>
      <c r="V143" s="297"/>
      <c r="W143" s="297"/>
      <c r="X143" s="300"/>
    </row>
    <row r="144" spans="1:24" x14ac:dyDescent="0.2">
      <c r="B144" s="319"/>
      <c r="C144" s="298"/>
      <c r="D144" s="298"/>
      <c r="E144" s="298"/>
      <c r="F144" s="298"/>
      <c r="G144" s="298"/>
      <c r="H144" s="297"/>
      <c r="I144" s="297"/>
      <c r="J144" s="297"/>
      <c r="K144" s="297"/>
      <c r="L144" s="297"/>
      <c r="M144" s="297"/>
      <c r="N144" s="297"/>
      <c r="O144" s="297"/>
      <c r="P144" s="297"/>
      <c r="Q144" s="297"/>
      <c r="R144" s="297"/>
      <c r="S144" s="297"/>
      <c r="T144" s="297"/>
      <c r="U144" s="311"/>
      <c r="V144" s="311"/>
      <c r="W144" s="311"/>
      <c r="X144" s="350"/>
    </row>
    <row r="145" spans="2:24" hidden="1" x14ac:dyDescent="0.2">
      <c r="B145" s="319"/>
      <c r="C145" s="298"/>
      <c r="D145" s="298"/>
      <c r="E145" s="298"/>
      <c r="F145" s="298"/>
      <c r="G145" s="298"/>
      <c r="H145" s="297"/>
      <c r="I145" s="297"/>
      <c r="J145" s="297"/>
      <c r="K145" s="297"/>
      <c r="L145" s="297"/>
      <c r="M145" s="297"/>
      <c r="N145" s="297"/>
      <c r="O145" s="297"/>
      <c r="P145" s="297"/>
      <c r="Q145" s="297"/>
      <c r="R145" s="297"/>
      <c r="S145" s="297"/>
      <c r="T145" s="297"/>
      <c r="U145" s="311"/>
      <c r="V145" s="311"/>
      <c r="W145" s="311"/>
      <c r="X145" s="350"/>
    </row>
    <row r="146" spans="2:24" x14ac:dyDescent="0.2">
      <c r="B146" s="355" t="s">
        <v>493</v>
      </c>
      <c r="C146" s="356"/>
      <c r="D146" s="356"/>
      <c r="E146" s="356"/>
      <c r="F146" s="356"/>
      <c r="G146" s="356"/>
      <c r="H146" s="357"/>
      <c r="I146" s="357"/>
      <c r="J146" s="357"/>
      <c r="K146" s="357"/>
      <c r="L146" s="357"/>
      <c r="M146" s="357"/>
      <c r="N146" s="357"/>
      <c r="O146" s="357"/>
      <c r="P146" s="357"/>
      <c r="Q146" s="357"/>
      <c r="R146" s="357"/>
      <c r="S146" s="357"/>
      <c r="T146" s="357"/>
      <c r="U146" s="357"/>
      <c r="V146" s="311"/>
      <c r="W146" s="311"/>
      <c r="X146" s="350"/>
    </row>
    <row r="147" spans="2:24" x14ac:dyDescent="0.2">
      <c r="B147" s="305"/>
      <c r="C147" s="298"/>
      <c r="D147" s="298"/>
      <c r="E147" s="298"/>
      <c r="F147" s="298"/>
      <c r="G147" s="298"/>
      <c r="H147" s="297"/>
      <c r="I147" s="297"/>
      <c r="J147" s="297"/>
      <c r="K147" s="297"/>
      <c r="L147" s="297"/>
      <c r="M147" s="297"/>
      <c r="N147" s="297"/>
      <c r="O147" s="297"/>
      <c r="P147" s="297"/>
      <c r="Q147" s="297"/>
      <c r="R147" s="297"/>
      <c r="S147" s="297"/>
      <c r="T147" s="297"/>
      <c r="U147" s="311"/>
      <c r="V147" s="311"/>
      <c r="W147" s="311"/>
      <c r="X147" s="350"/>
    </row>
    <row r="148" spans="2:24" x14ac:dyDescent="0.2">
      <c r="B148" s="685" t="s">
        <v>278</v>
      </c>
      <c r="C148" s="522"/>
      <c r="D148" s="522"/>
      <c r="E148" s="522"/>
      <c r="F148" s="522"/>
      <c r="G148" s="522"/>
      <c r="H148" s="522"/>
      <c r="I148" s="522"/>
      <c r="J148" s="522"/>
      <c r="K148" s="522"/>
      <c r="L148" s="522"/>
      <c r="M148" s="541" t="s">
        <v>279</v>
      </c>
      <c r="N148" s="541"/>
      <c r="O148" s="541"/>
      <c r="P148" s="541"/>
      <c r="Q148" s="541"/>
      <c r="R148" s="541"/>
      <c r="S148" s="541"/>
      <c r="T148" s="541"/>
      <c r="U148" s="541"/>
      <c r="V148" s="541"/>
      <c r="W148" s="541"/>
      <c r="X148" s="722"/>
    </row>
    <row r="149" spans="2:24" x14ac:dyDescent="0.2">
      <c r="B149" s="671"/>
      <c r="C149" s="672"/>
      <c r="D149" s="672"/>
      <c r="E149" s="672"/>
      <c r="F149" s="672"/>
      <c r="G149" s="672"/>
      <c r="H149" s="672"/>
      <c r="I149" s="672"/>
      <c r="J149" s="672"/>
      <c r="K149" s="672"/>
      <c r="L149" s="672"/>
      <c r="M149" s="529"/>
      <c r="N149" s="529"/>
      <c r="O149" s="529"/>
      <c r="P149" s="529"/>
      <c r="Q149" s="529"/>
      <c r="R149" s="529"/>
      <c r="S149" s="529"/>
      <c r="T149" s="529"/>
      <c r="U149" s="529"/>
      <c r="V149" s="529"/>
      <c r="W149" s="529"/>
      <c r="X149" s="607"/>
    </row>
    <row r="150" spans="2:24" x14ac:dyDescent="0.2">
      <c r="B150" s="671"/>
      <c r="C150" s="672"/>
      <c r="D150" s="672"/>
      <c r="E150" s="672"/>
      <c r="F150" s="672"/>
      <c r="G150" s="672"/>
      <c r="H150" s="672"/>
      <c r="I150" s="672"/>
      <c r="J150" s="672"/>
      <c r="K150" s="672"/>
      <c r="L150" s="672"/>
      <c r="M150" s="529"/>
      <c r="N150" s="529"/>
      <c r="O150" s="529"/>
      <c r="P150" s="529"/>
      <c r="Q150" s="529"/>
      <c r="R150" s="529"/>
      <c r="S150" s="529"/>
      <c r="T150" s="529"/>
      <c r="U150" s="529"/>
      <c r="V150" s="529"/>
      <c r="W150" s="529"/>
      <c r="X150" s="607"/>
    </row>
    <row r="151" spans="2:24" x14ac:dyDescent="0.2">
      <c r="B151" s="671"/>
      <c r="C151" s="672"/>
      <c r="D151" s="672"/>
      <c r="E151" s="672"/>
      <c r="F151" s="672"/>
      <c r="G151" s="672"/>
      <c r="H151" s="672"/>
      <c r="I151" s="672"/>
      <c r="J151" s="672"/>
      <c r="K151" s="672"/>
      <c r="L151" s="672"/>
      <c r="M151" s="529"/>
      <c r="N151" s="529"/>
      <c r="O151" s="529"/>
      <c r="P151" s="529"/>
      <c r="Q151" s="529"/>
      <c r="R151" s="529"/>
      <c r="S151" s="529"/>
      <c r="T151" s="529"/>
      <c r="U151" s="529"/>
      <c r="V151" s="529"/>
      <c r="W151" s="529"/>
      <c r="X151" s="607"/>
    </row>
    <row r="152" spans="2:24" x14ac:dyDescent="0.2">
      <c r="B152" s="671"/>
      <c r="C152" s="672"/>
      <c r="D152" s="672"/>
      <c r="E152" s="672"/>
      <c r="F152" s="672"/>
      <c r="G152" s="672"/>
      <c r="H152" s="672"/>
      <c r="I152" s="672"/>
      <c r="J152" s="672"/>
      <c r="K152" s="672"/>
      <c r="L152" s="672"/>
      <c r="M152" s="529"/>
      <c r="N152" s="529"/>
      <c r="O152" s="529"/>
      <c r="P152" s="529"/>
      <c r="Q152" s="529"/>
      <c r="R152" s="529"/>
      <c r="S152" s="529"/>
      <c r="T152" s="529"/>
      <c r="U152" s="529"/>
      <c r="V152" s="529"/>
      <c r="W152" s="529"/>
      <c r="X152" s="607"/>
    </row>
    <row r="153" spans="2:24" x14ac:dyDescent="0.2">
      <c r="B153" s="671"/>
      <c r="C153" s="672"/>
      <c r="D153" s="672"/>
      <c r="E153" s="672"/>
      <c r="F153" s="672"/>
      <c r="G153" s="672"/>
      <c r="H153" s="672"/>
      <c r="I153" s="672"/>
      <c r="J153" s="672"/>
      <c r="K153" s="672"/>
      <c r="L153" s="672"/>
      <c r="M153" s="529"/>
      <c r="N153" s="529"/>
      <c r="O153" s="529"/>
      <c r="P153" s="529"/>
      <c r="Q153" s="529"/>
      <c r="R153" s="529"/>
      <c r="S153" s="529"/>
      <c r="T153" s="529"/>
      <c r="U153" s="529"/>
      <c r="V153" s="529"/>
      <c r="W153" s="529"/>
      <c r="X153" s="607"/>
    </row>
    <row r="154" spans="2:24" x14ac:dyDescent="0.2">
      <c r="B154" s="671"/>
      <c r="C154" s="672"/>
      <c r="D154" s="672"/>
      <c r="E154" s="672"/>
      <c r="F154" s="672"/>
      <c r="G154" s="672"/>
      <c r="H154" s="672"/>
      <c r="I154" s="672"/>
      <c r="J154" s="672"/>
      <c r="K154" s="672"/>
      <c r="L154" s="672"/>
      <c r="M154" s="529"/>
      <c r="N154" s="529"/>
      <c r="O154" s="529"/>
      <c r="P154" s="529"/>
      <c r="Q154" s="529"/>
      <c r="R154" s="529"/>
      <c r="S154" s="529"/>
      <c r="T154" s="529"/>
      <c r="U154" s="529"/>
      <c r="V154" s="529"/>
      <c r="W154" s="529"/>
      <c r="X154" s="607"/>
    </row>
    <row r="155" spans="2:24" ht="15" customHeight="1" x14ac:dyDescent="0.2">
      <c r="B155" s="671"/>
      <c r="C155" s="672"/>
      <c r="D155" s="672"/>
      <c r="E155" s="672"/>
      <c r="F155" s="672"/>
      <c r="G155" s="672"/>
      <c r="H155" s="672"/>
      <c r="I155" s="672"/>
      <c r="J155" s="672"/>
      <c r="K155" s="672"/>
      <c r="L155" s="672"/>
      <c r="M155" s="529"/>
      <c r="N155" s="529"/>
      <c r="O155" s="529"/>
      <c r="P155" s="529"/>
      <c r="Q155" s="529"/>
      <c r="R155" s="529"/>
      <c r="S155" s="529"/>
      <c r="T155" s="529"/>
      <c r="U155" s="529"/>
      <c r="V155" s="529"/>
      <c r="W155" s="529"/>
      <c r="X155" s="607"/>
    </row>
    <row r="156" spans="2:24" ht="13.5" customHeight="1" x14ac:dyDescent="0.2">
      <c r="B156" s="319"/>
      <c r="C156" s="298"/>
      <c r="D156" s="298"/>
      <c r="E156" s="298"/>
      <c r="F156" s="298"/>
      <c r="G156" s="298"/>
      <c r="H156" s="297"/>
      <c r="I156" s="297"/>
      <c r="J156" s="297"/>
      <c r="K156" s="297"/>
      <c r="L156" s="297"/>
      <c r="M156" s="297"/>
      <c r="N156" s="297"/>
      <c r="O156" s="297"/>
      <c r="P156" s="297"/>
      <c r="Q156" s="297"/>
      <c r="R156" s="297"/>
      <c r="S156" s="297"/>
      <c r="T156" s="297"/>
      <c r="U156" s="311"/>
      <c r="V156" s="311"/>
      <c r="W156" s="311"/>
      <c r="X156" s="350"/>
    </row>
    <row r="157" spans="2:24" ht="18.75" customHeight="1" x14ac:dyDescent="0.2">
      <c r="B157" s="302"/>
      <c r="C157" s="296"/>
      <c r="D157" s="296"/>
      <c r="E157" s="296"/>
      <c r="F157" s="296"/>
      <c r="G157" s="296"/>
      <c r="H157" s="298"/>
      <c r="I157" s="298"/>
      <c r="J157" s="298"/>
      <c r="K157" s="298"/>
      <c r="L157" s="298"/>
      <c r="M157" s="297"/>
      <c r="N157" s="297"/>
      <c r="O157" s="297"/>
      <c r="P157" s="297"/>
      <c r="Q157" s="297"/>
      <c r="R157" s="297"/>
      <c r="S157" s="297"/>
      <c r="T157" s="297"/>
      <c r="U157" s="311"/>
      <c r="V157" s="311"/>
      <c r="W157" s="311"/>
      <c r="X157" s="350"/>
    </row>
    <row r="158" spans="2:24" ht="24" customHeight="1" x14ac:dyDescent="0.2">
      <c r="B158" s="302" t="s">
        <v>494</v>
      </c>
      <c r="C158" s="296"/>
      <c r="D158" s="296"/>
      <c r="F158" s="634" t="s">
        <v>243</v>
      </c>
      <c r="G158" s="634"/>
      <c r="H158" s="634"/>
      <c r="I158" s="634"/>
      <c r="J158" s="634"/>
      <c r="K158" s="634"/>
      <c r="L158" s="634"/>
      <c r="M158" s="634"/>
      <c r="N158" s="634"/>
      <c r="O158" s="634"/>
      <c r="P158" s="634"/>
      <c r="Q158" s="634"/>
      <c r="R158" s="634"/>
      <c r="S158" s="634"/>
      <c r="T158" s="634"/>
      <c r="U158" s="634"/>
      <c r="V158" s="634"/>
      <c r="W158" s="311"/>
      <c r="X158" s="350"/>
    </row>
    <row r="159" spans="2:24" x14ac:dyDescent="0.2">
      <c r="B159" s="302"/>
      <c r="C159" s="296"/>
      <c r="D159" s="296"/>
      <c r="V159" s="311"/>
      <c r="W159" s="311"/>
      <c r="X159" s="350"/>
    </row>
    <row r="160" spans="2:24" ht="17.25" x14ac:dyDescent="0.2">
      <c r="B160" s="301" t="s">
        <v>375</v>
      </c>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9"/>
    </row>
    <row r="161" spans="2:24" x14ac:dyDescent="0.2">
      <c r="B161" s="295"/>
      <c r="C161" s="297"/>
      <c r="D161" s="297"/>
      <c r="E161" s="297"/>
      <c r="F161" s="297"/>
      <c r="G161" s="297"/>
      <c r="H161" s="297"/>
      <c r="I161" s="297"/>
      <c r="J161" s="297"/>
      <c r="K161" s="297"/>
      <c r="L161" s="297"/>
      <c r="M161" s="297"/>
      <c r="N161" s="297"/>
      <c r="O161" s="297"/>
      <c r="P161" s="297"/>
      <c r="Q161" s="297"/>
      <c r="R161" s="297"/>
      <c r="S161" s="297"/>
      <c r="T161" s="297"/>
      <c r="U161" s="311"/>
      <c r="V161" s="297"/>
      <c r="W161" s="297"/>
      <c r="X161" s="300"/>
    </row>
    <row r="162" spans="2:24" x14ac:dyDescent="0.2">
      <c r="B162" s="699" t="s">
        <v>244</v>
      </c>
      <c r="C162" s="611"/>
      <c r="D162" s="611"/>
      <c r="E162" s="611"/>
      <c r="F162" s="565"/>
      <c r="G162" s="358" t="s">
        <v>1105</v>
      </c>
      <c r="H162" s="522" t="s">
        <v>449</v>
      </c>
      <c r="I162" s="522"/>
      <c r="J162" s="522"/>
      <c r="K162" s="522" t="s">
        <v>453</v>
      </c>
      <c r="L162" s="522"/>
      <c r="M162" s="522"/>
      <c r="N162" s="522"/>
      <c r="O162" s="522" t="s">
        <v>245</v>
      </c>
      <c r="P162" s="522"/>
      <c r="Q162" s="522"/>
      <c r="R162" s="522"/>
      <c r="S162" s="522" t="s">
        <v>374</v>
      </c>
      <c r="T162" s="522"/>
      <c r="U162" s="522"/>
      <c r="V162" s="297"/>
      <c r="W162" s="297"/>
      <c r="X162" s="300"/>
    </row>
    <row r="163" spans="2:24" x14ac:dyDescent="0.2">
      <c r="B163" s="665"/>
      <c r="C163" s="666"/>
      <c r="D163" s="666"/>
      <c r="E163" s="666"/>
      <c r="F163" s="667"/>
      <c r="G163" s="359"/>
      <c r="H163" s="694"/>
      <c r="I163" s="694"/>
      <c r="J163" s="694"/>
      <c r="K163" s="694"/>
      <c r="L163" s="694"/>
      <c r="M163" s="694"/>
      <c r="N163" s="694"/>
      <c r="O163" s="686"/>
      <c r="P163" s="686"/>
      <c r="Q163" s="686"/>
      <c r="R163" s="686"/>
      <c r="S163" s="686"/>
      <c r="T163" s="686"/>
      <c r="U163" s="686"/>
      <c r="V163" s="297"/>
      <c r="W163" s="297"/>
      <c r="X163" s="300"/>
    </row>
    <row r="164" spans="2:24" x14ac:dyDescent="0.2">
      <c r="B164" s="665"/>
      <c r="C164" s="666"/>
      <c r="D164" s="666"/>
      <c r="E164" s="666"/>
      <c r="F164" s="667"/>
      <c r="G164" s="359"/>
      <c r="H164" s="694"/>
      <c r="I164" s="694"/>
      <c r="J164" s="694"/>
      <c r="K164" s="694"/>
      <c r="L164" s="694"/>
      <c r="M164" s="694"/>
      <c r="N164" s="694"/>
      <c r="O164" s="686"/>
      <c r="P164" s="686"/>
      <c r="Q164" s="686"/>
      <c r="R164" s="686"/>
      <c r="S164" s="686"/>
      <c r="T164" s="686"/>
      <c r="U164" s="686"/>
      <c r="V164" s="297"/>
      <c r="W164" s="297"/>
      <c r="X164" s="300"/>
    </row>
    <row r="165" spans="2:24" ht="13.5" customHeight="1" x14ac:dyDescent="0.2">
      <c r="B165" s="665"/>
      <c r="C165" s="666"/>
      <c r="D165" s="666"/>
      <c r="E165" s="666"/>
      <c r="F165" s="667"/>
      <c r="G165" s="359"/>
      <c r="H165" s="694"/>
      <c r="I165" s="694"/>
      <c r="J165" s="694"/>
      <c r="K165" s="694"/>
      <c r="L165" s="694"/>
      <c r="M165" s="694"/>
      <c r="N165" s="694"/>
      <c r="O165" s="686"/>
      <c r="P165" s="686"/>
      <c r="Q165" s="686"/>
      <c r="R165" s="686"/>
      <c r="S165" s="686"/>
      <c r="T165" s="686"/>
      <c r="U165" s="686"/>
      <c r="V165" s="297"/>
      <c r="W165" s="297"/>
      <c r="X165" s="300"/>
    </row>
    <row r="166" spans="2:24" x14ac:dyDescent="0.2">
      <c r="B166" s="665"/>
      <c r="C166" s="666"/>
      <c r="D166" s="666"/>
      <c r="E166" s="666"/>
      <c r="F166" s="667"/>
      <c r="G166" s="359"/>
      <c r="H166" s="694"/>
      <c r="I166" s="694"/>
      <c r="J166" s="694"/>
      <c r="K166" s="694"/>
      <c r="L166" s="694"/>
      <c r="M166" s="694"/>
      <c r="N166" s="694"/>
      <c r="O166" s="686"/>
      <c r="P166" s="686"/>
      <c r="Q166" s="686"/>
      <c r="R166" s="686"/>
      <c r="S166" s="686"/>
      <c r="T166" s="686"/>
      <c r="U166" s="686"/>
      <c r="V166" s="297"/>
      <c r="W166" s="297"/>
      <c r="X166" s="300"/>
    </row>
    <row r="167" spans="2:24" x14ac:dyDescent="0.2">
      <c r="B167" s="665"/>
      <c r="C167" s="666"/>
      <c r="D167" s="666"/>
      <c r="E167" s="666"/>
      <c r="F167" s="667"/>
      <c r="G167" s="359"/>
      <c r="H167" s="694"/>
      <c r="I167" s="694"/>
      <c r="J167" s="694"/>
      <c r="K167" s="694"/>
      <c r="L167" s="694"/>
      <c r="M167" s="694"/>
      <c r="N167" s="694"/>
      <c r="O167" s="686"/>
      <c r="P167" s="686"/>
      <c r="Q167" s="686"/>
      <c r="R167" s="686"/>
      <c r="S167" s="686"/>
      <c r="T167" s="686"/>
      <c r="U167" s="686"/>
      <c r="V167" s="297"/>
      <c r="W167" s="297"/>
      <c r="X167" s="300"/>
    </row>
    <row r="168" spans="2:24" x14ac:dyDescent="0.2">
      <c r="B168" s="665"/>
      <c r="C168" s="666"/>
      <c r="D168" s="666"/>
      <c r="E168" s="666"/>
      <c r="F168" s="667"/>
      <c r="G168" s="359"/>
      <c r="H168" s="694"/>
      <c r="I168" s="694"/>
      <c r="J168" s="694"/>
      <c r="K168" s="694"/>
      <c r="L168" s="694"/>
      <c r="M168" s="694"/>
      <c r="N168" s="694"/>
      <c r="O168" s="686"/>
      <c r="P168" s="686"/>
      <c r="Q168" s="686"/>
      <c r="R168" s="686"/>
      <c r="S168" s="686"/>
      <c r="T168" s="686"/>
      <c r="U168" s="686"/>
      <c r="V168" s="297"/>
      <c r="W168" s="297"/>
      <c r="X168" s="300"/>
    </row>
    <row r="169" spans="2:24" x14ac:dyDescent="0.2">
      <c r="B169" s="665"/>
      <c r="C169" s="666"/>
      <c r="D169" s="666"/>
      <c r="E169" s="666"/>
      <c r="F169" s="667"/>
      <c r="G169" s="359"/>
      <c r="H169" s="694"/>
      <c r="I169" s="694"/>
      <c r="J169" s="694"/>
      <c r="K169" s="694"/>
      <c r="L169" s="694"/>
      <c r="M169" s="694"/>
      <c r="N169" s="694"/>
      <c r="O169" s="686"/>
      <c r="P169" s="686"/>
      <c r="Q169" s="686"/>
      <c r="R169" s="686"/>
      <c r="S169" s="686"/>
      <c r="T169" s="686"/>
      <c r="U169" s="686"/>
      <c r="V169" s="297"/>
      <c r="W169" s="297"/>
      <c r="X169" s="300"/>
    </row>
    <row r="170" spans="2:24" x14ac:dyDescent="0.2">
      <c r="B170" s="665"/>
      <c r="C170" s="666"/>
      <c r="D170" s="666"/>
      <c r="E170" s="666"/>
      <c r="F170" s="667"/>
      <c r="G170" s="359"/>
      <c r="H170" s="694"/>
      <c r="I170" s="694"/>
      <c r="J170" s="694"/>
      <c r="K170" s="694"/>
      <c r="L170" s="694"/>
      <c r="M170" s="694"/>
      <c r="N170" s="694"/>
      <c r="O170" s="686"/>
      <c r="P170" s="686"/>
      <c r="Q170" s="686"/>
      <c r="R170" s="686"/>
      <c r="S170" s="686"/>
      <c r="T170" s="686"/>
      <c r="U170" s="686"/>
      <c r="V170" s="297"/>
      <c r="W170" s="297"/>
      <c r="X170" s="300"/>
    </row>
    <row r="171" spans="2:24" x14ac:dyDescent="0.2">
      <c r="B171" s="665"/>
      <c r="C171" s="666"/>
      <c r="D171" s="666"/>
      <c r="E171" s="666"/>
      <c r="F171" s="667"/>
      <c r="G171" s="359"/>
      <c r="H171" s="694"/>
      <c r="I171" s="694"/>
      <c r="J171" s="694"/>
      <c r="K171" s="694"/>
      <c r="L171" s="694"/>
      <c r="M171" s="694"/>
      <c r="N171" s="694"/>
      <c r="O171" s="686"/>
      <c r="P171" s="686"/>
      <c r="Q171" s="686"/>
      <c r="R171" s="686"/>
      <c r="S171" s="686"/>
      <c r="T171" s="686"/>
      <c r="U171" s="686"/>
      <c r="V171" s="297"/>
      <c r="W171" s="297"/>
      <c r="X171" s="300"/>
    </row>
    <row r="172" spans="2:24" x14ac:dyDescent="0.2">
      <c r="B172" s="319"/>
      <c r="C172" s="297"/>
      <c r="D172" s="306"/>
      <c r="E172" s="306"/>
      <c r="F172" s="306"/>
      <c r="G172" s="306"/>
      <c r="H172" s="306"/>
      <c r="I172" s="306"/>
      <c r="J172" s="306"/>
      <c r="K172" s="306"/>
      <c r="L172" s="306"/>
      <c r="M172" s="306"/>
      <c r="N172" s="306"/>
      <c r="O172" s="306"/>
      <c r="P172" s="306"/>
      <c r="Q172" s="306"/>
      <c r="R172" s="306"/>
      <c r="S172" s="297"/>
      <c r="T172" s="297"/>
      <c r="U172" s="311"/>
      <c r="V172" s="297"/>
      <c r="W172" s="297"/>
      <c r="X172" s="300"/>
    </row>
    <row r="173" spans="2:24" hidden="1" x14ac:dyDescent="0.2">
      <c r="B173" s="319"/>
      <c r="C173" s="297"/>
      <c r="D173" s="306"/>
      <c r="E173" s="306"/>
      <c r="F173" s="306"/>
      <c r="G173" s="306"/>
      <c r="H173" s="306"/>
      <c r="I173" s="306"/>
      <c r="J173" s="306"/>
      <c r="K173" s="306"/>
      <c r="L173" s="306"/>
      <c r="M173" s="306"/>
      <c r="N173" s="306"/>
      <c r="O173" s="306"/>
      <c r="P173" s="306"/>
      <c r="Q173" s="306"/>
      <c r="R173" s="306"/>
      <c r="S173" s="297"/>
      <c r="T173" s="297"/>
      <c r="U173" s="311"/>
      <c r="V173" s="297"/>
      <c r="W173" s="297"/>
      <c r="X173" s="300"/>
    </row>
    <row r="174" spans="2:24" ht="17.25" x14ac:dyDescent="0.2">
      <c r="B174" s="301" t="s">
        <v>376</v>
      </c>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9"/>
    </row>
    <row r="175" spans="2:24" ht="16.5" thickBot="1" x14ac:dyDescent="0.25">
      <c r="B175" s="302"/>
      <c r="C175" s="296"/>
      <c r="D175" s="296"/>
      <c r="E175" s="296"/>
      <c r="F175" s="296"/>
      <c r="G175" s="296"/>
      <c r="H175" s="297"/>
      <c r="I175" s="297"/>
      <c r="J175" s="297"/>
      <c r="K175" s="297"/>
      <c r="L175" s="297"/>
      <c r="M175" s="297"/>
      <c r="N175" s="297"/>
      <c r="O175" s="297"/>
      <c r="P175" s="297"/>
      <c r="Q175" s="297"/>
      <c r="R175" s="297"/>
      <c r="S175" s="297"/>
      <c r="T175" s="297"/>
      <c r="U175" s="297"/>
      <c r="V175" s="297"/>
      <c r="W175" s="297"/>
      <c r="X175" s="300"/>
    </row>
    <row r="176" spans="2:24" ht="27" customHeight="1" thickBot="1" x14ac:dyDescent="0.25">
      <c r="B176" s="302" t="s">
        <v>539</v>
      </c>
      <c r="C176" s="296"/>
      <c r="D176" s="296"/>
      <c r="E176" s="297"/>
      <c r="F176" s="728" t="str">
        <f>CONCATENATE(B179," DEL ECOSISTEMA ",F179," DE LA ",I178," DE ", I179)</f>
        <v>RECUPERACIÓN DEL ECOSISTEMA 0 DE LA LOCALIDAD DE 0</v>
      </c>
      <c r="G176" s="729"/>
      <c r="H176" s="729"/>
      <c r="I176" s="729"/>
      <c r="J176" s="729"/>
      <c r="K176" s="729"/>
      <c r="L176" s="729"/>
      <c r="M176" s="729"/>
      <c r="N176" s="729"/>
      <c r="O176" s="729"/>
      <c r="P176" s="729"/>
      <c r="Q176" s="729"/>
      <c r="R176" s="729"/>
      <c r="S176" s="729"/>
      <c r="T176" s="729"/>
      <c r="U176" s="729"/>
      <c r="V176" s="730"/>
      <c r="W176" s="343"/>
      <c r="X176" s="350"/>
    </row>
    <row r="177" spans="1:24" ht="21" customHeight="1" x14ac:dyDescent="0.2">
      <c r="B177" s="295"/>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350"/>
    </row>
    <row r="178" spans="1:24" ht="19.5" hidden="1" customHeight="1" x14ac:dyDescent="0.2">
      <c r="B178" s="741" t="s">
        <v>445</v>
      </c>
      <c r="C178" s="742"/>
      <c r="D178" s="742"/>
      <c r="E178" s="742"/>
      <c r="F178" s="742" t="s">
        <v>9</v>
      </c>
      <c r="G178" s="742"/>
      <c r="H178" s="742"/>
      <c r="I178" s="742" t="s">
        <v>363</v>
      </c>
      <c r="J178" s="742"/>
      <c r="K178" s="742"/>
      <c r="L178" s="297"/>
      <c r="M178" s="297"/>
      <c r="N178" s="297"/>
      <c r="O178" s="297"/>
      <c r="P178" s="297"/>
      <c r="Q178" s="297"/>
      <c r="R178" s="297"/>
      <c r="S178" s="297"/>
      <c r="T178" s="297"/>
      <c r="U178" s="297"/>
      <c r="V178" s="297"/>
      <c r="W178" s="297"/>
      <c r="X178" s="300"/>
    </row>
    <row r="179" spans="1:24" ht="27.75" hidden="1" customHeight="1" x14ac:dyDescent="0.2">
      <c r="A179" s="304"/>
      <c r="B179" s="743" t="s">
        <v>232</v>
      </c>
      <c r="C179" s="744"/>
      <c r="D179" s="744"/>
      <c r="E179" s="744"/>
      <c r="F179" s="739">
        <f>F20</f>
        <v>0</v>
      </c>
      <c r="G179" s="739"/>
      <c r="H179" s="739"/>
      <c r="I179" s="740">
        <f>S20</f>
        <v>0</v>
      </c>
      <c r="J179" s="740"/>
      <c r="K179" s="740"/>
      <c r="L179" s="311"/>
      <c r="M179" s="311"/>
      <c r="N179" s="297"/>
      <c r="O179" s="311"/>
      <c r="P179" s="311"/>
      <c r="Q179" s="311"/>
      <c r="R179" s="311"/>
      <c r="S179" s="311"/>
      <c r="T179" s="311"/>
      <c r="U179" s="297"/>
      <c r="V179" s="297"/>
      <c r="W179" s="297"/>
      <c r="X179" s="300"/>
    </row>
    <row r="180" spans="1:24" s="312" customFormat="1" ht="11.25" hidden="1" customHeight="1" x14ac:dyDescent="0.2">
      <c r="A180" s="351"/>
      <c r="B180" s="352"/>
      <c r="C180" s="353"/>
      <c r="D180" s="353"/>
      <c r="E180" s="353"/>
      <c r="F180" s="353"/>
      <c r="G180" s="353"/>
      <c r="H180" s="353"/>
      <c r="I180" s="354"/>
      <c r="J180" s="354"/>
      <c r="K180" s="354"/>
      <c r="L180" s="354"/>
      <c r="M180" s="354"/>
      <c r="N180" s="354"/>
      <c r="O180" s="354"/>
      <c r="P180" s="354"/>
      <c r="Q180" s="354"/>
      <c r="R180" s="354"/>
      <c r="S180" s="354"/>
      <c r="T180" s="354"/>
      <c r="U180" s="354"/>
      <c r="V180" s="311"/>
      <c r="W180" s="311"/>
      <c r="X180" s="350"/>
    </row>
    <row r="181" spans="1:24" s="312" customFormat="1" ht="12" customHeight="1" x14ac:dyDescent="0.2">
      <c r="A181" s="351"/>
      <c r="B181" s="360" t="s">
        <v>540</v>
      </c>
      <c r="C181" s="353"/>
      <c r="D181" s="353"/>
      <c r="E181" s="353"/>
      <c r="F181" s="353"/>
      <c r="G181" s="353"/>
      <c r="H181" s="353"/>
      <c r="I181" s="354"/>
      <c r="J181" s="354"/>
      <c r="K181" s="354"/>
      <c r="L181" s="354"/>
      <c r="M181" s="354"/>
      <c r="N181" s="354"/>
      <c r="O181" s="354"/>
      <c r="P181" s="354"/>
      <c r="Q181" s="354"/>
      <c r="R181" s="354"/>
      <c r="S181" s="354"/>
      <c r="T181" s="354"/>
      <c r="U181" s="354"/>
      <c r="V181" s="311"/>
      <c r="W181" s="311"/>
      <c r="X181" s="350"/>
    </row>
    <row r="182" spans="1:24" s="312" customFormat="1" x14ac:dyDescent="0.2">
      <c r="A182" s="351"/>
      <c r="B182" s="352"/>
      <c r="C182" s="353"/>
      <c r="D182" s="353"/>
      <c r="E182" s="353"/>
      <c r="F182" s="353"/>
      <c r="G182" s="353"/>
      <c r="H182" s="353"/>
      <c r="I182" s="354"/>
      <c r="J182" s="354"/>
      <c r="K182" s="354"/>
      <c r="L182" s="354"/>
      <c r="M182" s="354"/>
      <c r="N182" s="354"/>
      <c r="O182" s="354"/>
      <c r="P182" s="354"/>
      <c r="Q182" s="354"/>
      <c r="R182" s="354"/>
      <c r="S182" s="354"/>
      <c r="T182" s="354"/>
      <c r="U182" s="354"/>
      <c r="V182" s="311"/>
      <c r="W182" s="311"/>
      <c r="X182" s="350"/>
    </row>
    <row r="183" spans="1:24" ht="36" customHeight="1" x14ac:dyDescent="0.2">
      <c r="B183" s="699" t="s">
        <v>246</v>
      </c>
      <c r="C183" s="611"/>
      <c r="D183" s="611"/>
      <c r="E183" s="611"/>
      <c r="F183" s="565"/>
      <c r="G183" s="541" t="s">
        <v>27</v>
      </c>
      <c r="H183" s="541"/>
      <c r="I183" s="541"/>
      <c r="J183" s="541"/>
      <c r="K183" s="680" t="s">
        <v>228</v>
      </c>
      <c r="L183" s="681"/>
      <c r="M183" s="682"/>
      <c r="N183" s="522" t="s">
        <v>247</v>
      </c>
      <c r="O183" s="522"/>
      <c r="P183" s="522"/>
      <c r="Q183" s="522"/>
      <c r="R183" s="522"/>
      <c r="S183" s="522"/>
      <c r="T183" s="522"/>
      <c r="U183" s="522"/>
      <c r="V183" s="522"/>
      <c r="W183" s="354"/>
      <c r="X183" s="361"/>
    </row>
    <row r="184" spans="1:24" ht="37.5" customHeight="1" x14ac:dyDescent="0.2">
      <c r="B184" s="679" t="s">
        <v>1063</v>
      </c>
      <c r="C184" s="599"/>
      <c r="D184" s="599"/>
      <c r="E184" s="599"/>
      <c r="F184" s="600"/>
      <c r="G184" s="696" t="s">
        <v>541</v>
      </c>
      <c r="H184" s="697"/>
      <c r="I184" s="697"/>
      <c r="J184" s="698"/>
      <c r="K184" s="718">
        <f>Q125</f>
        <v>0</v>
      </c>
      <c r="L184" s="719"/>
      <c r="M184" s="720"/>
      <c r="N184" s="695"/>
      <c r="O184" s="695"/>
      <c r="P184" s="695"/>
      <c r="Q184" s="695"/>
      <c r="R184" s="695"/>
      <c r="S184" s="695"/>
      <c r="T184" s="695"/>
      <c r="U184" s="695"/>
      <c r="V184" s="695"/>
      <c r="W184" s="354"/>
      <c r="X184" s="361"/>
    </row>
    <row r="185" spans="1:24" ht="49.5" customHeight="1" x14ac:dyDescent="0.2">
      <c r="B185" s="679" t="s">
        <v>1106</v>
      </c>
      <c r="C185" s="599"/>
      <c r="D185" s="599"/>
      <c r="E185" s="599"/>
      <c r="F185" s="600"/>
      <c r="G185" s="696" t="s">
        <v>542</v>
      </c>
      <c r="H185" s="697"/>
      <c r="I185" s="697"/>
      <c r="J185" s="698"/>
      <c r="K185" s="572"/>
      <c r="L185" s="612"/>
      <c r="M185" s="573"/>
      <c r="N185" s="529"/>
      <c r="O185" s="529"/>
      <c r="P185" s="529"/>
      <c r="Q185" s="529"/>
      <c r="R185" s="529"/>
      <c r="S185" s="529"/>
      <c r="T185" s="529"/>
      <c r="U185" s="529"/>
      <c r="V185" s="529"/>
      <c r="W185" s="354"/>
      <c r="X185" s="361"/>
    </row>
    <row r="186" spans="1:24" ht="42" customHeight="1" x14ac:dyDescent="0.2">
      <c r="B186" s="679" t="s">
        <v>685</v>
      </c>
      <c r="C186" s="599"/>
      <c r="D186" s="599"/>
      <c r="E186" s="599"/>
      <c r="F186" s="600"/>
      <c r="G186" s="696" t="s">
        <v>542</v>
      </c>
      <c r="H186" s="697"/>
      <c r="I186" s="697"/>
      <c r="J186" s="698"/>
      <c r="K186" s="572"/>
      <c r="L186" s="612"/>
      <c r="M186" s="573"/>
      <c r="N186" s="529"/>
      <c r="O186" s="529"/>
      <c r="P186" s="529"/>
      <c r="Q186" s="529"/>
      <c r="R186" s="529"/>
      <c r="S186" s="529"/>
      <c r="T186" s="529"/>
      <c r="U186" s="529"/>
      <c r="V186" s="529"/>
      <c r="W186" s="354"/>
      <c r="X186" s="361"/>
    </row>
    <row r="187" spans="1:24" x14ac:dyDescent="0.2">
      <c r="B187" s="362"/>
      <c r="C187" s="354"/>
      <c r="D187" s="354"/>
      <c r="E187" s="354"/>
      <c r="F187" s="354"/>
      <c r="G187" s="354"/>
      <c r="H187" s="311"/>
      <c r="I187" s="311"/>
      <c r="J187" s="311"/>
      <c r="K187" s="311"/>
      <c r="L187" s="363"/>
      <c r="M187" s="363"/>
      <c r="N187" s="297"/>
      <c r="O187" s="363"/>
      <c r="P187" s="311"/>
      <c r="Q187" s="311"/>
      <c r="R187" s="311"/>
      <c r="S187" s="311"/>
      <c r="T187" s="363"/>
      <c r="U187" s="363"/>
      <c r="V187" s="354"/>
      <c r="W187" s="354"/>
      <c r="X187" s="361"/>
    </row>
    <row r="188" spans="1:24" x14ac:dyDescent="0.2">
      <c r="B188" s="341" t="s">
        <v>248</v>
      </c>
      <c r="C188" s="318"/>
      <c r="D188" s="318"/>
      <c r="E188" s="318"/>
      <c r="F188" s="318"/>
      <c r="G188" s="318"/>
      <c r="H188" s="364"/>
      <c r="I188" s="364"/>
      <c r="J188" s="364"/>
      <c r="K188" s="364"/>
      <c r="L188" s="364"/>
      <c r="M188" s="308"/>
      <c r="N188" s="308"/>
      <c r="O188" s="308"/>
      <c r="P188" s="308"/>
      <c r="Q188" s="308"/>
      <c r="R188" s="308"/>
      <c r="S188" s="297"/>
      <c r="T188" s="297"/>
      <c r="U188" s="297"/>
      <c r="V188" s="297"/>
      <c r="W188" s="297"/>
      <c r="X188" s="300"/>
    </row>
    <row r="189" spans="1:24" x14ac:dyDescent="0.2">
      <c r="B189" s="365"/>
      <c r="C189" s="364"/>
      <c r="D189" s="364"/>
      <c r="E189" s="364"/>
      <c r="F189" s="364"/>
      <c r="G189" s="364"/>
      <c r="H189" s="364"/>
      <c r="I189" s="364"/>
      <c r="J189" s="364"/>
      <c r="K189" s="364"/>
      <c r="L189" s="364"/>
      <c r="M189" s="308"/>
      <c r="N189" s="308"/>
      <c r="O189" s="308"/>
      <c r="P189" s="308"/>
      <c r="Q189" s="308"/>
      <c r="R189" s="308"/>
      <c r="S189" s="308"/>
      <c r="T189" s="308"/>
      <c r="U189" s="297"/>
      <c r="V189" s="354"/>
      <c r="W189" s="354"/>
      <c r="X189" s="361"/>
    </row>
    <row r="190" spans="1:24" x14ac:dyDescent="0.2">
      <c r="B190" s="365"/>
      <c r="C190" s="541" t="s">
        <v>248</v>
      </c>
      <c r="D190" s="541"/>
      <c r="E190" s="541"/>
      <c r="F190" s="541"/>
      <c r="G190" s="541"/>
      <c r="H190" s="541"/>
      <c r="I190" s="541"/>
      <c r="J190" s="541"/>
      <c r="K190" s="541"/>
      <c r="L190" s="541"/>
      <c r="M190" s="541"/>
      <c r="N190" s="541"/>
      <c r="O190" s="541"/>
      <c r="P190" s="541"/>
      <c r="Q190" s="541"/>
      <c r="R190" s="541"/>
      <c r="S190" s="541"/>
      <c r="T190" s="297"/>
      <c r="U190" s="297"/>
      <c r="V190" s="297"/>
      <c r="W190" s="297"/>
      <c r="X190" s="300"/>
    </row>
    <row r="191" spans="1:24" ht="15.75" customHeight="1" x14ac:dyDescent="0.2">
      <c r="B191" s="366"/>
      <c r="C191" s="613" t="str">
        <f>IF(J138="","",datos!B136)</f>
        <v/>
      </c>
      <c r="D191" s="613"/>
      <c r="E191" s="613"/>
      <c r="F191" s="613"/>
      <c r="G191" s="613"/>
      <c r="H191" s="613"/>
      <c r="I191" s="613"/>
      <c r="J191" s="613"/>
      <c r="K191" s="613"/>
      <c r="L191" s="613"/>
      <c r="M191" s="613"/>
      <c r="N191" s="613"/>
      <c r="O191" s="613"/>
      <c r="P191" s="613"/>
      <c r="Q191" s="613"/>
      <c r="R191" s="613"/>
      <c r="S191" s="613"/>
      <c r="T191" s="297"/>
      <c r="U191" s="297"/>
      <c r="V191" s="297"/>
      <c r="W191" s="297"/>
      <c r="X191" s="300"/>
    </row>
    <row r="192" spans="1:24" ht="15.75" customHeight="1" x14ac:dyDescent="0.2">
      <c r="B192" s="366"/>
      <c r="C192" s="613" t="str">
        <f>IF(J139="","",datos!B139)</f>
        <v/>
      </c>
      <c r="D192" s="613"/>
      <c r="E192" s="613"/>
      <c r="F192" s="613"/>
      <c r="G192" s="613"/>
      <c r="H192" s="613"/>
      <c r="I192" s="613"/>
      <c r="J192" s="613"/>
      <c r="K192" s="613"/>
      <c r="L192" s="613"/>
      <c r="M192" s="613"/>
      <c r="N192" s="613"/>
      <c r="O192" s="613"/>
      <c r="P192" s="613"/>
      <c r="Q192" s="613"/>
      <c r="R192" s="613"/>
      <c r="S192" s="613"/>
      <c r="T192" s="297"/>
      <c r="U192" s="297"/>
      <c r="V192" s="297"/>
      <c r="W192" s="297"/>
      <c r="X192" s="300"/>
    </row>
    <row r="193" spans="1:63" ht="15.75" customHeight="1" x14ac:dyDescent="0.2">
      <c r="B193" s="366"/>
      <c r="C193" s="613" t="str">
        <f>IF(J140="","",datos!B145)</f>
        <v/>
      </c>
      <c r="D193" s="613"/>
      <c r="E193" s="613"/>
      <c r="F193" s="613"/>
      <c r="G193" s="613"/>
      <c r="H193" s="613"/>
      <c r="I193" s="613"/>
      <c r="J193" s="613"/>
      <c r="K193" s="613"/>
      <c r="L193" s="613"/>
      <c r="M193" s="613"/>
      <c r="N193" s="613"/>
      <c r="O193" s="613"/>
      <c r="P193" s="613"/>
      <c r="Q193" s="613"/>
      <c r="R193" s="613"/>
      <c r="S193" s="613"/>
      <c r="T193" s="297"/>
      <c r="U193" s="297"/>
      <c r="V193" s="297"/>
      <c r="W193" s="297"/>
      <c r="X193" s="300"/>
    </row>
    <row r="194" spans="1:63" ht="15.75" customHeight="1" x14ac:dyDescent="0.2">
      <c r="B194" s="366"/>
      <c r="C194" s="613" t="str">
        <f>IF(J141="","",datos!B148)</f>
        <v/>
      </c>
      <c r="D194" s="613"/>
      <c r="E194" s="613"/>
      <c r="F194" s="613"/>
      <c r="G194" s="613"/>
      <c r="H194" s="613"/>
      <c r="I194" s="613"/>
      <c r="J194" s="613"/>
      <c r="K194" s="613"/>
      <c r="L194" s="613"/>
      <c r="M194" s="613"/>
      <c r="N194" s="613"/>
      <c r="O194" s="613"/>
      <c r="P194" s="613"/>
      <c r="Q194" s="613"/>
      <c r="R194" s="613"/>
      <c r="S194" s="613"/>
      <c r="T194" s="297"/>
      <c r="U194" s="297"/>
      <c r="V194" s="297"/>
      <c r="W194" s="297"/>
      <c r="X194" s="300"/>
    </row>
    <row r="195" spans="1:63" s="367" customFormat="1" ht="15.75" customHeight="1" x14ac:dyDescent="0.2">
      <c r="B195" s="366"/>
      <c r="C195" s="613" t="str">
        <f>IF(J142="","",datos!B152)</f>
        <v/>
      </c>
      <c r="D195" s="613"/>
      <c r="E195" s="613"/>
      <c r="F195" s="613"/>
      <c r="G195" s="613"/>
      <c r="H195" s="613"/>
      <c r="I195" s="613"/>
      <c r="J195" s="613"/>
      <c r="K195" s="613"/>
      <c r="L195" s="613"/>
      <c r="M195" s="613"/>
      <c r="N195" s="613"/>
      <c r="O195" s="613"/>
      <c r="P195" s="613"/>
      <c r="Q195" s="613"/>
      <c r="R195" s="613"/>
      <c r="S195" s="613"/>
      <c r="T195" s="308"/>
      <c r="U195" s="297"/>
      <c r="V195" s="308"/>
      <c r="W195" s="308"/>
      <c r="X195" s="346"/>
    </row>
    <row r="196" spans="1:63" s="367" customFormat="1" ht="15.75" customHeight="1" x14ac:dyDescent="0.2">
      <c r="B196" s="366"/>
      <c r="C196" s="613" t="str">
        <f>IF(J143="","",datos!B157)</f>
        <v/>
      </c>
      <c r="D196" s="613"/>
      <c r="E196" s="613"/>
      <c r="F196" s="613"/>
      <c r="G196" s="613"/>
      <c r="H196" s="613"/>
      <c r="I196" s="613"/>
      <c r="J196" s="613"/>
      <c r="K196" s="613"/>
      <c r="L196" s="613"/>
      <c r="M196" s="613"/>
      <c r="N196" s="613"/>
      <c r="O196" s="613"/>
      <c r="P196" s="613"/>
      <c r="Q196" s="613"/>
      <c r="R196" s="613"/>
      <c r="S196" s="613"/>
      <c r="T196" s="308"/>
      <c r="U196" s="297"/>
      <c r="V196" s="308"/>
      <c r="W196" s="308"/>
      <c r="X196" s="346"/>
    </row>
    <row r="197" spans="1:63" x14ac:dyDescent="0.2">
      <c r="B197" s="319"/>
      <c r="C197" s="297"/>
      <c r="D197" s="364"/>
      <c r="E197" s="364"/>
      <c r="F197" s="364"/>
      <c r="G197" s="364"/>
      <c r="H197" s="364"/>
      <c r="I197" s="364"/>
      <c r="J197" s="364"/>
      <c r="K197" s="364"/>
      <c r="L197" s="364"/>
      <c r="M197" s="364"/>
      <c r="N197" s="364"/>
      <c r="O197" s="364"/>
      <c r="P197" s="364"/>
      <c r="Q197" s="364"/>
      <c r="R197" s="364"/>
      <c r="S197" s="364"/>
      <c r="T197" s="364"/>
      <c r="U197" s="297"/>
      <c r="V197" s="297"/>
      <c r="W197" s="297"/>
      <c r="X197" s="300"/>
    </row>
    <row r="198" spans="1:63" ht="15" hidden="1" customHeight="1" x14ac:dyDescent="0.2">
      <c r="B198" s="365"/>
      <c r="C198" s="364"/>
      <c r="D198" s="364"/>
      <c r="E198" s="364"/>
      <c r="F198" s="364"/>
      <c r="G198" s="364"/>
      <c r="H198" s="364"/>
      <c r="I198" s="364"/>
      <c r="J198" s="364"/>
      <c r="K198" s="364"/>
      <c r="L198" s="364"/>
      <c r="M198" s="364"/>
      <c r="N198" s="364"/>
      <c r="O198" s="364"/>
      <c r="P198" s="364"/>
      <c r="Q198" s="364"/>
      <c r="R198" s="297"/>
      <c r="S198" s="364"/>
      <c r="T198" s="364"/>
      <c r="U198" s="308"/>
      <c r="V198" s="297"/>
      <c r="W198" s="297"/>
      <c r="X198" s="300"/>
      <c r="AA198" s="297"/>
      <c r="AB198" s="297"/>
    </row>
    <row r="199" spans="1:63" ht="17.25" x14ac:dyDescent="0.2">
      <c r="B199" s="301" t="s">
        <v>378</v>
      </c>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9"/>
      <c r="AA199" s="297"/>
      <c r="AB199" s="297"/>
    </row>
    <row r="200" spans="1:63" ht="15" customHeight="1" x14ac:dyDescent="0.2">
      <c r="A200" s="368"/>
      <c r="B200" s="295"/>
      <c r="C200" s="297"/>
      <c r="D200" s="297"/>
      <c r="E200" s="297"/>
      <c r="F200" s="297"/>
      <c r="G200" s="297"/>
      <c r="H200" s="297"/>
      <c r="I200" s="297"/>
      <c r="J200" s="297"/>
      <c r="K200" s="297"/>
      <c r="L200" s="297"/>
      <c r="M200" s="297"/>
      <c r="N200" s="297"/>
      <c r="O200" s="297"/>
      <c r="P200" s="297"/>
      <c r="Q200" s="297"/>
      <c r="R200" s="297"/>
      <c r="S200" s="297"/>
      <c r="T200" s="297"/>
      <c r="U200" s="303"/>
      <c r="V200" s="297"/>
      <c r="W200" s="297"/>
      <c r="X200" s="300"/>
      <c r="AG200" s="297"/>
      <c r="AH200" s="297"/>
      <c r="AI200" s="297"/>
      <c r="AJ200" s="297"/>
      <c r="AK200" s="297"/>
      <c r="AL200" s="297"/>
      <c r="AM200" s="297"/>
      <c r="AN200" s="297"/>
      <c r="AO200" s="297"/>
      <c r="AP200" s="297"/>
      <c r="AQ200" s="297"/>
      <c r="AR200" s="297"/>
      <c r="AS200" s="297"/>
      <c r="AT200" s="297"/>
      <c r="AU200" s="297"/>
      <c r="AV200" s="297"/>
      <c r="AW200" s="297"/>
      <c r="AX200" s="297"/>
      <c r="AY200" s="297"/>
      <c r="AZ200" s="297"/>
      <c r="BA200" s="297"/>
      <c r="BB200" s="297"/>
      <c r="BC200" s="297"/>
      <c r="BD200" s="297"/>
      <c r="BE200" s="297"/>
      <c r="BF200" s="297"/>
      <c r="BG200" s="297"/>
      <c r="BH200" s="297"/>
      <c r="BI200" s="297"/>
      <c r="BJ200" s="297"/>
      <c r="BK200" s="300"/>
    </row>
    <row r="201" spans="1:63" ht="16.5" thickBot="1" x14ac:dyDescent="0.25">
      <c r="A201" s="368"/>
      <c r="B201" s="544" t="s">
        <v>377</v>
      </c>
      <c r="C201" s="541"/>
      <c r="D201" s="541"/>
      <c r="E201" s="541"/>
      <c r="F201" s="541"/>
      <c r="G201" s="541"/>
      <c r="H201" s="541"/>
      <c r="I201" s="682" t="s">
        <v>383</v>
      </c>
      <c r="J201" s="541"/>
      <c r="K201" s="541"/>
      <c r="L201" s="541"/>
      <c r="M201" s="541"/>
      <c r="N201" s="541"/>
      <c r="O201" s="541"/>
      <c r="P201" s="541"/>
      <c r="Q201" s="297"/>
      <c r="R201" s="297"/>
      <c r="S201" s="297"/>
      <c r="T201" s="297"/>
      <c r="U201" s="297"/>
      <c r="V201" s="297"/>
      <c r="W201" s="297"/>
      <c r="X201" s="300"/>
    </row>
    <row r="202" spans="1:63" ht="15" customHeight="1" thickBot="1" x14ac:dyDescent="0.25">
      <c r="A202" s="368"/>
      <c r="B202" s="616" t="str">
        <f>IF(C191="","",C191)</f>
        <v/>
      </c>
      <c r="C202" s="617"/>
      <c r="D202" s="617"/>
      <c r="E202" s="617"/>
      <c r="F202" s="617"/>
      <c r="G202" s="617"/>
      <c r="H202" s="618"/>
      <c r="I202" s="615"/>
      <c r="J202" s="615"/>
      <c r="K202" s="615"/>
      <c r="L202" s="615"/>
      <c r="M202" s="615"/>
      <c r="N202" s="615"/>
      <c r="O202" s="615"/>
      <c r="P202" s="615"/>
      <c r="Q202" s="297"/>
      <c r="R202" s="595" t="s">
        <v>543</v>
      </c>
      <c r="S202" s="597"/>
      <c r="T202" s="297"/>
      <c r="U202" s="297"/>
      <c r="V202" s="297"/>
      <c r="W202" s="309" t="str">
        <f>IF($B$202="","","ACCION1.1")</f>
        <v/>
      </c>
      <c r="X202" s="300"/>
    </row>
    <row r="203" spans="1:63" ht="15" customHeight="1" thickBot="1" x14ac:dyDescent="0.25">
      <c r="A203" s="368"/>
      <c r="B203" s="619"/>
      <c r="C203" s="620"/>
      <c r="D203" s="620"/>
      <c r="E203" s="620"/>
      <c r="F203" s="620"/>
      <c r="G203" s="620"/>
      <c r="H203" s="621"/>
      <c r="I203" s="615"/>
      <c r="J203" s="615"/>
      <c r="K203" s="615"/>
      <c r="L203" s="615"/>
      <c r="M203" s="615"/>
      <c r="N203" s="615"/>
      <c r="O203" s="615"/>
      <c r="P203" s="615"/>
      <c r="Q203" s="297"/>
      <c r="R203" s="595" t="s">
        <v>543</v>
      </c>
      <c r="S203" s="597"/>
      <c r="T203" s="297"/>
      <c r="U203" s="297"/>
      <c r="V203" s="297"/>
      <c r="W203" s="309" t="str">
        <f>IF($B$202="","","ACCION1.2")</f>
        <v/>
      </c>
      <c r="X203" s="300"/>
    </row>
    <row r="204" spans="1:63" ht="15" customHeight="1" thickBot="1" x14ac:dyDescent="0.25">
      <c r="A204" s="368"/>
      <c r="B204" s="619"/>
      <c r="C204" s="620"/>
      <c r="D204" s="620"/>
      <c r="E204" s="620"/>
      <c r="F204" s="620"/>
      <c r="G204" s="620"/>
      <c r="H204" s="621"/>
      <c r="I204" s="615"/>
      <c r="J204" s="615"/>
      <c r="K204" s="615"/>
      <c r="L204" s="615"/>
      <c r="M204" s="615"/>
      <c r="N204" s="615"/>
      <c r="O204" s="615"/>
      <c r="P204" s="615"/>
      <c r="Q204" s="297"/>
      <c r="R204" s="595" t="s">
        <v>543</v>
      </c>
      <c r="S204" s="597"/>
      <c r="T204" s="297"/>
      <c r="U204" s="297"/>
      <c r="V204" s="297"/>
      <c r="W204" s="309" t="str">
        <f>IF($B$202="","","ACCION1.3")</f>
        <v/>
      </c>
      <c r="X204" s="300"/>
    </row>
    <row r="205" spans="1:63" ht="15" customHeight="1" thickBot="1" x14ac:dyDescent="0.25">
      <c r="A205" s="368"/>
      <c r="B205" s="622"/>
      <c r="C205" s="623"/>
      <c r="D205" s="623"/>
      <c r="E205" s="623"/>
      <c r="F205" s="623"/>
      <c r="G205" s="623"/>
      <c r="H205" s="624"/>
      <c r="I205" s="369" t="s">
        <v>531</v>
      </c>
      <c r="J205" s="551"/>
      <c r="K205" s="551"/>
      <c r="L205" s="551"/>
      <c r="M205" s="551"/>
      <c r="N205" s="551"/>
      <c r="O205" s="551"/>
      <c r="P205" s="552"/>
      <c r="Q205" s="297"/>
      <c r="R205" s="297"/>
      <c r="S205" s="297"/>
      <c r="T205" s="297"/>
      <c r="U205" s="297"/>
      <c r="V205" s="297"/>
      <c r="W205" s="309"/>
      <c r="X205" s="300"/>
    </row>
    <row r="206" spans="1:63" ht="15" customHeight="1" thickBot="1" x14ac:dyDescent="0.25">
      <c r="A206" s="368"/>
      <c r="B206" s="616" t="str">
        <f>IF(C192="","",C192)</f>
        <v/>
      </c>
      <c r="C206" s="617"/>
      <c r="D206" s="617"/>
      <c r="E206" s="617"/>
      <c r="F206" s="617"/>
      <c r="G206" s="617"/>
      <c r="H206" s="618"/>
      <c r="I206" s="615"/>
      <c r="J206" s="615"/>
      <c r="K206" s="615"/>
      <c r="L206" s="615"/>
      <c r="M206" s="615"/>
      <c r="N206" s="615"/>
      <c r="O206" s="615"/>
      <c r="P206" s="615"/>
      <c r="Q206" s="297"/>
      <c r="R206" s="595" t="s">
        <v>543</v>
      </c>
      <c r="S206" s="597"/>
      <c r="T206" s="297"/>
      <c r="U206" s="297"/>
      <c r="V206" s="297"/>
      <c r="W206" s="309" t="str">
        <f>IF($B$206="","","ACCION2.1")</f>
        <v/>
      </c>
      <c r="X206" s="300"/>
    </row>
    <row r="207" spans="1:63" ht="15" customHeight="1" thickBot="1" x14ac:dyDescent="0.25">
      <c r="A207" s="368"/>
      <c r="B207" s="619"/>
      <c r="C207" s="620"/>
      <c r="D207" s="620"/>
      <c r="E207" s="620"/>
      <c r="F207" s="620"/>
      <c r="G207" s="620"/>
      <c r="H207" s="621"/>
      <c r="I207" s="615"/>
      <c r="J207" s="615"/>
      <c r="K207" s="615"/>
      <c r="L207" s="615"/>
      <c r="M207" s="615"/>
      <c r="N207" s="615"/>
      <c r="O207" s="615"/>
      <c r="P207" s="615"/>
      <c r="Q207" s="297"/>
      <c r="R207" s="595" t="s">
        <v>543</v>
      </c>
      <c r="S207" s="597"/>
      <c r="T207" s="297"/>
      <c r="U207" s="297"/>
      <c r="V207" s="297"/>
      <c r="W207" s="309" t="str">
        <f>IF($B$206="","","ACCION2.2")</f>
        <v/>
      </c>
      <c r="X207" s="300"/>
    </row>
    <row r="208" spans="1:63" ht="15" customHeight="1" thickBot="1" x14ac:dyDescent="0.25">
      <c r="A208" s="368"/>
      <c r="B208" s="619"/>
      <c r="C208" s="620"/>
      <c r="D208" s="620"/>
      <c r="E208" s="620"/>
      <c r="F208" s="620"/>
      <c r="G208" s="620"/>
      <c r="H208" s="621"/>
      <c r="I208" s="615"/>
      <c r="J208" s="615"/>
      <c r="K208" s="615"/>
      <c r="L208" s="615"/>
      <c r="M208" s="615"/>
      <c r="N208" s="615"/>
      <c r="O208" s="615"/>
      <c r="P208" s="615"/>
      <c r="Q208" s="297"/>
      <c r="R208" s="595" t="s">
        <v>543</v>
      </c>
      <c r="S208" s="597"/>
      <c r="T208" s="297"/>
      <c r="U208" s="297"/>
      <c r="V208" s="297"/>
      <c r="W208" s="309" t="str">
        <f>IF($B$206="","","ACCION2.3")</f>
        <v/>
      </c>
      <c r="X208" s="300"/>
    </row>
    <row r="209" spans="1:24" ht="15" customHeight="1" thickBot="1" x14ac:dyDescent="0.25">
      <c r="A209" s="368"/>
      <c r="B209" s="619"/>
      <c r="C209" s="620"/>
      <c r="D209" s="620"/>
      <c r="E209" s="620"/>
      <c r="F209" s="620"/>
      <c r="G209" s="620"/>
      <c r="H209" s="621"/>
      <c r="I209" s="615"/>
      <c r="J209" s="615"/>
      <c r="K209" s="615"/>
      <c r="L209" s="615"/>
      <c r="M209" s="615"/>
      <c r="N209" s="615"/>
      <c r="O209" s="615"/>
      <c r="P209" s="615"/>
      <c r="Q209" s="297"/>
      <c r="R209" s="595" t="s">
        <v>543</v>
      </c>
      <c r="S209" s="597"/>
      <c r="T209" s="297"/>
      <c r="U209" s="297"/>
      <c r="V209" s="297"/>
      <c r="W209" s="309" t="str">
        <f>IF($B$206="","","ACCION2.4")</f>
        <v/>
      </c>
      <c r="X209" s="300"/>
    </row>
    <row r="210" spans="1:24" ht="15" customHeight="1" thickBot="1" x14ac:dyDescent="0.25">
      <c r="A210" s="368"/>
      <c r="B210" s="619"/>
      <c r="C210" s="620"/>
      <c r="D210" s="620"/>
      <c r="E210" s="620"/>
      <c r="F210" s="620"/>
      <c r="G210" s="620"/>
      <c r="H210" s="621"/>
      <c r="I210" s="615"/>
      <c r="J210" s="615"/>
      <c r="K210" s="615"/>
      <c r="L210" s="615"/>
      <c r="M210" s="615"/>
      <c r="N210" s="615"/>
      <c r="O210" s="615"/>
      <c r="P210" s="615"/>
      <c r="Q210" s="297"/>
      <c r="R210" s="595" t="s">
        <v>543</v>
      </c>
      <c r="S210" s="597"/>
      <c r="T210" s="297"/>
      <c r="U210" s="297"/>
      <c r="V210" s="297"/>
      <c r="W210" s="309" t="str">
        <f>IF($B$206="","","ACCION2.5")</f>
        <v/>
      </c>
      <c r="X210" s="300"/>
    </row>
    <row r="211" spans="1:24" ht="15" customHeight="1" thickBot="1" x14ac:dyDescent="0.25">
      <c r="A211" s="368"/>
      <c r="B211" s="619"/>
      <c r="C211" s="620"/>
      <c r="D211" s="620"/>
      <c r="E211" s="620"/>
      <c r="F211" s="620"/>
      <c r="G211" s="620"/>
      <c r="H211" s="621"/>
      <c r="I211" s="615"/>
      <c r="J211" s="615"/>
      <c r="K211" s="615"/>
      <c r="L211" s="615"/>
      <c r="M211" s="615"/>
      <c r="N211" s="615"/>
      <c r="O211" s="615"/>
      <c r="P211" s="615"/>
      <c r="Q211" s="297"/>
      <c r="R211" s="595" t="s">
        <v>543</v>
      </c>
      <c r="S211" s="597"/>
      <c r="T211" s="297"/>
      <c r="U211" s="297"/>
      <c r="V211" s="297"/>
      <c r="W211" s="309" t="str">
        <f>IF($B$206="","","ACCION2.6")</f>
        <v/>
      </c>
      <c r="X211" s="300"/>
    </row>
    <row r="212" spans="1:24" ht="15" customHeight="1" thickBot="1" x14ac:dyDescent="0.25">
      <c r="A212" s="368"/>
      <c r="B212" s="622"/>
      <c r="C212" s="623"/>
      <c r="D212" s="623"/>
      <c r="E212" s="623"/>
      <c r="F212" s="623"/>
      <c r="G212" s="623"/>
      <c r="H212" s="624"/>
      <c r="I212" s="369" t="s">
        <v>531</v>
      </c>
      <c r="J212" s="551"/>
      <c r="K212" s="551"/>
      <c r="L212" s="551"/>
      <c r="M212" s="551"/>
      <c r="N212" s="551"/>
      <c r="O212" s="551"/>
      <c r="P212" s="552"/>
      <c r="Q212" s="297"/>
      <c r="R212" s="297"/>
      <c r="S212" s="297"/>
      <c r="T212" s="297"/>
      <c r="U212" s="297"/>
      <c r="V212" s="297"/>
      <c r="W212" s="309"/>
      <c r="X212" s="300"/>
    </row>
    <row r="213" spans="1:24" ht="15" customHeight="1" thickBot="1" x14ac:dyDescent="0.25">
      <c r="A213" s="368"/>
      <c r="B213" s="616" t="str">
        <f>IF(C193="","",C193)</f>
        <v/>
      </c>
      <c r="C213" s="617"/>
      <c r="D213" s="617"/>
      <c r="E213" s="617"/>
      <c r="F213" s="617"/>
      <c r="G213" s="617"/>
      <c r="H213" s="618"/>
      <c r="I213" s="615"/>
      <c r="J213" s="615"/>
      <c r="K213" s="615"/>
      <c r="L213" s="615"/>
      <c r="M213" s="615"/>
      <c r="N213" s="615"/>
      <c r="O213" s="615"/>
      <c r="P213" s="615"/>
      <c r="Q213" s="297"/>
      <c r="R213" s="595" t="s">
        <v>543</v>
      </c>
      <c r="S213" s="597"/>
      <c r="T213" s="297"/>
      <c r="U213" s="297"/>
      <c r="V213" s="297"/>
      <c r="W213" s="309" t="str">
        <f>IF($B$213="","","ACCION3.1")</f>
        <v/>
      </c>
      <c r="X213" s="300"/>
    </row>
    <row r="214" spans="1:24" ht="15" customHeight="1" thickBot="1" x14ac:dyDescent="0.25">
      <c r="A214" s="368"/>
      <c r="B214" s="619"/>
      <c r="C214" s="620"/>
      <c r="D214" s="620"/>
      <c r="E214" s="620"/>
      <c r="F214" s="620"/>
      <c r="G214" s="620"/>
      <c r="H214" s="621"/>
      <c r="I214" s="615"/>
      <c r="J214" s="615"/>
      <c r="K214" s="615"/>
      <c r="L214" s="615"/>
      <c r="M214" s="615"/>
      <c r="N214" s="615"/>
      <c r="O214" s="615"/>
      <c r="P214" s="615"/>
      <c r="Q214" s="297"/>
      <c r="R214" s="595" t="s">
        <v>543</v>
      </c>
      <c r="S214" s="597"/>
      <c r="T214" s="297"/>
      <c r="U214" s="297"/>
      <c r="V214" s="297"/>
      <c r="W214" s="309" t="str">
        <f>IF($B$213="","","ACCION3.2")</f>
        <v/>
      </c>
      <c r="X214" s="300"/>
    </row>
    <row r="215" spans="1:24" ht="15" customHeight="1" thickBot="1" x14ac:dyDescent="0.25">
      <c r="A215" s="368"/>
      <c r="B215" s="619"/>
      <c r="C215" s="620"/>
      <c r="D215" s="620"/>
      <c r="E215" s="620"/>
      <c r="F215" s="620"/>
      <c r="G215" s="620"/>
      <c r="H215" s="621"/>
      <c r="I215" s="615"/>
      <c r="J215" s="615"/>
      <c r="K215" s="615"/>
      <c r="L215" s="615"/>
      <c r="M215" s="615"/>
      <c r="N215" s="615"/>
      <c r="O215" s="615"/>
      <c r="P215" s="615"/>
      <c r="Q215" s="297"/>
      <c r="R215" s="595" t="s">
        <v>543</v>
      </c>
      <c r="S215" s="597"/>
      <c r="T215" s="297"/>
      <c r="U215" s="297"/>
      <c r="V215" s="297"/>
      <c r="W215" s="309" t="str">
        <f>IF($B$213="","","ACCION3.3")</f>
        <v/>
      </c>
      <c r="X215" s="300"/>
    </row>
    <row r="216" spans="1:24" ht="15" customHeight="1" x14ac:dyDescent="0.2">
      <c r="A216" s="368"/>
      <c r="B216" s="622"/>
      <c r="C216" s="623"/>
      <c r="D216" s="623"/>
      <c r="E216" s="623"/>
      <c r="F216" s="623"/>
      <c r="G216" s="623"/>
      <c r="H216" s="624"/>
      <c r="I216" s="369" t="s">
        <v>531</v>
      </c>
      <c r="J216" s="551"/>
      <c r="K216" s="551"/>
      <c r="L216" s="551"/>
      <c r="M216" s="551"/>
      <c r="N216" s="551"/>
      <c r="O216" s="551"/>
      <c r="P216" s="552"/>
      <c r="Q216" s="297"/>
      <c r="R216" s="297"/>
      <c r="S216" s="297"/>
      <c r="T216" s="297"/>
      <c r="U216" s="297"/>
      <c r="V216" s="297"/>
      <c r="W216" s="309"/>
      <c r="X216" s="300"/>
    </row>
    <row r="217" spans="1:24" ht="15.75" customHeight="1" x14ac:dyDescent="0.2">
      <c r="A217" s="368"/>
      <c r="B217" s="616" t="str">
        <f>IF(C194="","",C194)</f>
        <v/>
      </c>
      <c r="C217" s="617"/>
      <c r="D217" s="617"/>
      <c r="E217" s="617"/>
      <c r="F217" s="617"/>
      <c r="G217" s="617"/>
      <c r="H217" s="618"/>
      <c r="I217" s="615"/>
      <c r="J217" s="615"/>
      <c r="K217" s="615"/>
      <c r="L217" s="615"/>
      <c r="M217" s="615"/>
      <c r="N217" s="615"/>
      <c r="O217" s="615"/>
      <c r="P217" s="615"/>
      <c r="Q217" s="297"/>
      <c r="R217" s="297"/>
      <c r="S217" s="297"/>
      <c r="T217" s="297"/>
      <c r="U217" s="297"/>
      <c r="V217" s="297"/>
      <c r="W217" s="309" t="str">
        <f>IF($B$217="","","ACCION4.1")</f>
        <v/>
      </c>
      <c r="X217" s="300"/>
    </row>
    <row r="218" spans="1:24" ht="15.75" customHeight="1" x14ac:dyDescent="0.2">
      <c r="A218" s="368"/>
      <c r="B218" s="619"/>
      <c r="C218" s="620"/>
      <c r="D218" s="620"/>
      <c r="E218" s="620"/>
      <c r="F218" s="620"/>
      <c r="G218" s="620"/>
      <c r="H218" s="621"/>
      <c r="I218" s="615"/>
      <c r="J218" s="615"/>
      <c r="K218" s="615"/>
      <c r="L218" s="615"/>
      <c r="M218" s="615"/>
      <c r="N218" s="615"/>
      <c r="O218" s="615"/>
      <c r="P218" s="615"/>
      <c r="Q218" s="297"/>
      <c r="R218" s="297"/>
      <c r="S218" s="297"/>
      <c r="T218" s="297"/>
      <c r="U218" s="297"/>
      <c r="V218" s="297"/>
      <c r="W218" s="309" t="str">
        <f>IF($B$217="","","ACCION4.2")</f>
        <v/>
      </c>
      <c r="X218" s="300"/>
    </row>
    <row r="219" spans="1:24" ht="15.75" customHeight="1" x14ac:dyDescent="0.2">
      <c r="A219" s="368"/>
      <c r="B219" s="619"/>
      <c r="C219" s="620"/>
      <c r="D219" s="620"/>
      <c r="E219" s="620"/>
      <c r="F219" s="620"/>
      <c r="G219" s="620"/>
      <c r="H219" s="621"/>
      <c r="I219" s="615"/>
      <c r="J219" s="615"/>
      <c r="K219" s="615"/>
      <c r="L219" s="615"/>
      <c r="M219" s="615"/>
      <c r="N219" s="615"/>
      <c r="O219" s="615"/>
      <c r="P219" s="615"/>
      <c r="Q219" s="297"/>
      <c r="R219" s="297"/>
      <c r="S219" s="297"/>
      <c r="T219" s="297"/>
      <c r="U219" s="297"/>
      <c r="V219" s="297"/>
      <c r="W219" s="309" t="str">
        <f>IF($B$217="","","ACCION4.3")</f>
        <v/>
      </c>
      <c r="X219" s="300"/>
    </row>
    <row r="220" spans="1:24" ht="15.75" customHeight="1" x14ac:dyDescent="0.2">
      <c r="A220" s="368"/>
      <c r="B220" s="619"/>
      <c r="C220" s="620"/>
      <c r="D220" s="620"/>
      <c r="E220" s="620"/>
      <c r="F220" s="620"/>
      <c r="G220" s="620"/>
      <c r="H220" s="621"/>
      <c r="I220" s="615"/>
      <c r="J220" s="615"/>
      <c r="K220" s="615"/>
      <c r="L220" s="615"/>
      <c r="M220" s="615"/>
      <c r="N220" s="615"/>
      <c r="O220" s="615"/>
      <c r="P220" s="615"/>
      <c r="Q220" s="297"/>
      <c r="R220" s="297"/>
      <c r="S220" s="297"/>
      <c r="T220" s="297"/>
      <c r="U220" s="297"/>
      <c r="V220" s="297"/>
      <c r="W220" s="309" t="str">
        <f>IF($B$217="","","ACCION4.4")</f>
        <v/>
      </c>
      <c r="X220" s="300"/>
    </row>
    <row r="221" spans="1:24" ht="16.5" thickBot="1" x14ac:dyDescent="0.25">
      <c r="A221" s="368"/>
      <c r="B221" s="622"/>
      <c r="C221" s="623"/>
      <c r="D221" s="623"/>
      <c r="E221" s="623"/>
      <c r="F221" s="623"/>
      <c r="G221" s="623"/>
      <c r="H221" s="624"/>
      <c r="I221" s="369" t="s">
        <v>531</v>
      </c>
      <c r="J221" s="551"/>
      <c r="K221" s="551"/>
      <c r="L221" s="551"/>
      <c r="M221" s="551"/>
      <c r="N221" s="551"/>
      <c r="O221" s="551"/>
      <c r="P221" s="552"/>
      <c r="Q221" s="297"/>
      <c r="R221" s="297"/>
      <c r="S221" s="297"/>
      <c r="T221" s="297"/>
      <c r="U221" s="297"/>
      <c r="V221" s="297"/>
      <c r="W221" s="309"/>
      <c r="X221" s="300"/>
    </row>
    <row r="222" spans="1:24" ht="16.5" thickBot="1" x14ac:dyDescent="0.25">
      <c r="A222" s="368"/>
      <c r="B222" s="641" t="str">
        <f>IF(C195="","",C195)</f>
        <v/>
      </c>
      <c r="C222" s="602"/>
      <c r="D222" s="602"/>
      <c r="E222" s="602"/>
      <c r="F222" s="602"/>
      <c r="G222" s="602"/>
      <c r="H222" s="602"/>
      <c r="I222" s="615"/>
      <c r="J222" s="615"/>
      <c r="K222" s="615"/>
      <c r="L222" s="615"/>
      <c r="M222" s="615"/>
      <c r="N222" s="615"/>
      <c r="O222" s="615"/>
      <c r="P222" s="615"/>
      <c r="Q222" s="297"/>
      <c r="R222" s="653" t="s">
        <v>543</v>
      </c>
      <c r="S222" s="654"/>
      <c r="T222" s="297"/>
      <c r="U222" s="297"/>
      <c r="V222" s="297"/>
      <c r="W222" s="309" t="str">
        <f>IF($B$222="","","ACCION5.1")</f>
        <v/>
      </c>
      <c r="X222" s="300"/>
    </row>
    <row r="223" spans="1:24" ht="16.5" thickBot="1" x14ac:dyDescent="0.25">
      <c r="A223" s="368"/>
      <c r="B223" s="641"/>
      <c r="C223" s="602"/>
      <c r="D223" s="602"/>
      <c r="E223" s="602"/>
      <c r="F223" s="602"/>
      <c r="G223" s="602"/>
      <c r="H223" s="602"/>
      <c r="I223" s="615"/>
      <c r="J223" s="615"/>
      <c r="K223" s="615"/>
      <c r="L223" s="615"/>
      <c r="M223" s="615"/>
      <c r="N223" s="615"/>
      <c r="O223" s="615"/>
      <c r="P223" s="615"/>
      <c r="Q223" s="297"/>
      <c r="R223" s="653" t="s">
        <v>543</v>
      </c>
      <c r="S223" s="654"/>
      <c r="T223" s="297"/>
      <c r="U223" s="297"/>
      <c r="V223" s="297"/>
      <c r="W223" s="309" t="str">
        <f>IF($B$222="","","ACCION5.2")</f>
        <v/>
      </c>
      <c r="X223" s="300"/>
    </row>
    <row r="224" spans="1:24" ht="16.5" thickBot="1" x14ac:dyDescent="0.25">
      <c r="A224" s="368"/>
      <c r="B224" s="641"/>
      <c r="C224" s="602"/>
      <c r="D224" s="602"/>
      <c r="E224" s="602"/>
      <c r="F224" s="602"/>
      <c r="G224" s="602"/>
      <c r="H224" s="602"/>
      <c r="I224" s="615"/>
      <c r="J224" s="615"/>
      <c r="K224" s="615"/>
      <c r="L224" s="615"/>
      <c r="M224" s="615"/>
      <c r="N224" s="615"/>
      <c r="O224" s="615"/>
      <c r="P224" s="615"/>
      <c r="Q224" s="297"/>
      <c r="R224" s="653" t="s">
        <v>543</v>
      </c>
      <c r="S224" s="654"/>
      <c r="T224" s="297"/>
      <c r="U224" s="297"/>
      <c r="V224" s="297"/>
      <c r="W224" s="309" t="str">
        <f>IF($B$222="","","ACCION5.3")</f>
        <v/>
      </c>
      <c r="X224" s="300"/>
    </row>
    <row r="225" spans="1:60" ht="15" customHeight="1" thickBot="1" x14ac:dyDescent="0.25">
      <c r="A225" s="368"/>
      <c r="B225" s="641"/>
      <c r="C225" s="602"/>
      <c r="D225" s="602"/>
      <c r="E225" s="602"/>
      <c r="F225" s="602"/>
      <c r="G225" s="602"/>
      <c r="H225" s="602"/>
      <c r="I225" s="615"/>
      <c r="J225" s="615"/>
      <c r="K225" s="615"/>
      <c r="L225" s="615"/>
      <c r="M225" s="615"/>
      <c r="N225" s="615"/>
      <c r="O225" s="615"/>
      <c r="P225" s="615"/>
      <c r="Q225" s="297"/>
      <c r="R225" s="653" t="s">
        <v>543</v>
      </c>
      <c r="S225" s="654"/>
      <c r="T225" s="297"/>
      <c r="U225" s="297"/>
      <c r="V225" s="297"/>
      <c r="W225" s="309" t="str">
        <f>IF($B$222="","","ACCION5.4")</f>
        <v/>
      </c>
      <c r="X225" s="300"/>
    </row>
    <row r="226" spans="1:60" ht="15.75" customHeight="1" thickBot="1" x14ac:dyDescent="0.25">
      <c r="A226" s="368"/>
      <c r="B226" s="641"/>
      <c r="C226" s="602"/>
      <c r="D226" s="602"/>
      <c r="E226" s="602"/>
      <c r="F226" s="602"/>
      <c r="G226" s="602"/>
      <c r="H226" s="602"/>
      <c r="I226" s="615"/>
      <c r="J226" s="615"/>
      <c r="K226" s="615"/>
      <c r="L226" s="615"/>
      <c r="M226" s="615"/>
      <c r="N226" s="615"/>
      <c r="O226" s="615"/>
      <c r="P226" s="615"/>
      <c r="Q226" s="297"/>
      <c r="R226" s="653" t="s">
        <v>543</v>
      </c>
      <c r="S226" s="654"/>
      <c r="T226" s="297"/>
      <c r="U226" s="297"/>
      <c r="V226" s="297"/>
      <c r="W226" s="309" t="str">
        <f>IF($B$222="","","ACCION5.5")</f>
        <v/>
      </c>
      <c r="X226" s="300"/>
    </row>
    <row r="227" spans="1:60" ht="15" customHeight="1" thickBot="1" x14ac:dyDescent="0.25">
      <c r="A227" s="368"/>
      <c r="B227" s="641"/>
      <c r="C227" s="602"/>
      <c r="D227" s="602"/>
      <c r="E227" s="602"/>
      <c r="F227" s="602"/>
      <c r="G227" s="602"/>
      <c r="H227" s="602"/>
      <c r="I227" s="369" t="s">
        <v>531</v>
      </c>
      <c r="J227" s="551"/>
      <c r="K227" s="551"/>
      <c r="L227" s="551"/>
      <c r="M227" s="551"/>
      <c r="N227" s="551"/>
      <c r="O227" s="551"/>
      <c r="P227" s="552"/>
      <c r="Q227" s="297"/>
      <c r="R227" s="297"/>
      <c r="S227" s="297"/>
      <c r="T227" s="297"/>
      <c r="U227" s="297"/>
      <c r="V227" s="297"/>
      <c r="W227" s="309"/>
      <c r="X227" s="300"/>
    </row>
    <row r="228" spans="1:60" ht="16.5" thickBot="1" x14ac:dyDescent="0.25">
      <c r="A228" s="368"/>
      <c r="B228" s="641" t="str">
        <f>IF(C196="","",C196)</f>
        <v/>
      </c>
      <c r="C228" s="602"/>
      <c r="D228" s="602"/>
      <c r="E228" s="602"/>
      <c r="F228" s="602"/>
      <c r="G228" s="602"/>
      <c r="H228" s="602"/>
      <c r="I228" s="615"/>
      <c r="J228" s="615"/>
      <c r="K228" s="615"/>
      <c r="L228" s="615"/>
      <c r="M228" s="615"/>
      <c r="N228" s="615"/>
      <c r="O228" s="615"/>
      <c r="P228" s="615"/>
      <c r="Q228" s="297"/>
      <c r="R228" s="595" t="s">
        <v>543</v>
      </c>
      <c r="S228" s="597"/>
      <c r="T228" s="297"/>
      <c r="U228" s="297"/>
      <c r="V228" s="297"/>
      <c r="W228" s="309" t="str">
        <f>IF($B$228="","","ACCION6.1")</f>
        <v/>
      </c>
      <c r="X228" s="300"/>
    </row>
    <row r="229" spans="1:60" ht="16.5" thickBot="1" x14ac:dyDescent="0.25">
      <c r="A229" s="368"/>
      <c r="B229" s="641"/>
      <c r="C229" s="602"/>
      <c r="D229" s="602"/>
      <c r="E229" s="602"/>
      <c r="F229" s="602"/>
      <c r="G229" s="602"/>
      <c r="H229" s="602"/>
      <c r="I229" s="615"/>
      <c r="J229" s="615"/>
      <c r="K229" s="615"/>
      <c r="L229" s="615"/>
      <c r="M229" s="615"/>
      <c r="N229" s="615"/>
      <c r="O229" s="615"/>
      <c r="P229" s="615"/>
      <c r="Q229" s="297"/>
      <c r="R229" s="595" t="s">
        <v>543</v>
      </c>
      <c r="S229" s="597"/>
      <c r="T229" s="297"/>
      <c r="U229" s="297"/>
      <c r="V229" s="297"/>
      <c r="W229" s="309" t="str">
        <f>IF($B$228="","","ACCION6.2")</f>
        <v/>
      </c>
      <c r="X229" s="300"/>
    </row>
    <row r="230" spans="1:60" ht="16.5" thickBot="1" x14ac:dyDescent="0.25">
      <c r="A230" s="368"/>
      <c r="B230" s="641"/>
      <c r="C230" s="602"/>
      <c r="D230" s="602"/>
      <c r="E230" s="602"/>
      <c r="F230" s="602"/>
      <c r="G230" s="602"/>
      <c r="H230" s="602"/>
      <c r="I230" s="615"/>
      <c r="J230" s="615"/>
      <c r="K230" s="615"/>
      <c r="L230" s="615"/>
      <c r="M230" s="615"/>
      <c r="N230" s="615"/>
      <c r="O230" s="615"/>
      <c r="P230" s="615"/>
      <c r="Q230" s="297"/>
      <c r="R230" s="595" t="s">
        <v>543</v>
      </c>
      <c r="S230" s="597"/>
      <c r="T230" s="297"/>
      <c r="U230" s="297"/>
      <c r="V230" s="297"/>
      <c r="W230" s="309" t="str">
        <f>IF($B$228="","","ACCION6.3")</f>
        <v/>
      </c>
      <c r="X230" s="300"/>
    </row>
    <row r="231" spans="1:60" ht="16.5" thickBot="1" x14ac:dyDescent="0.25">
      <c r="A231" s="368"/>
      <c r="B231" s="641"/>
      <c r="C231" s="602"/>
      <c r="D231" s="602"/>
      <c r="E231" s="602"/>
      <c r="F231" s="602"/>
      <c r="G231" s="602"/>
      <c r="H231" s="602"/>
      <c r="I231" s="615"/>
      <c r="J231" s="615"/>
      <c r="K231" s="615"/>
      <c r="L231" s="615"/>
      <c r="M231" s="615"/>
      <c r="N231" s="615"/>
      <c r="O231" s="615"/>
      <c r="P231" s="615"/>
      <c r="Q231" s="297"/>
      <c r="R231" s="595" t="s">
        <v>543</v>
      </c>
      <c r="S231" s="597"/>
      <c r="T231" s="297"/>
      <c r="U231" s="297"/>
      <c r="V231" s="297"/>
      <c r="W231" s="309" t="str">
        <f>IF($B$228="","","ACCION6.4")</f>
        <v/>
      </c>
      <c r="X231" s="300"/>
    </row>
    <row r="232" spans="1:60" ht="15" customHeight="1" x14ac:dyDescent="0.2">
      <c r="A232" s="368"/>
      <c r="B232" s="641"/>
      <c r="C232" s="602"/>
      <c r="D232" s="602"/>
      <c r="E232" s="602"/>
      <c r="F232" s="602"/>
      <c r="G232" s="602"/>
      <c r="H232" s="602"/>
      <c r="I232" s="369" t="s">
        <v>531</v>
      </c>
      <c r="J232" s="551"/>
      <c r="K232" s="551"/>
      <c r="L232" s="551"/>
      <c r="M232" s="551"/>
      <c r="N232" s="551"/>
      <c r="O232" s="551"/>
      <c r="P232" s="552"/>
      <c r="Q232" s="297"/>
      <c r="R232" s="297"/>
      <c r="S232" s="297"/>
      <c r="T232" s="297"/>
      <c r="U232" s="297"/>
      <c r="V232" s="297"/>
      <c r="W232" s="297"/>
      <c r="X232" s="300"/>
    </row>
    <row r="233" spans="1:60" s="308" customFormat="1" ht="12.75" customHeight="1" x14ac:dyDescent="0.2">
      <c r="A233" s="297"/>
      <c r="B233" s="319"/>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300"/>
      <c r="Y233" s="274"/>
      <c r="Z233" s="274"/>
      <c r="AA233" s="274"/>
      <c r="AB233" s="274"/>
      <c r="AC233" s="274"/>
      <c r="AD233" s="274"/>
      <c r="AE233" s="274"/>
      <c r="AF233" s="274"/>
      <c r="AG233" s="297"/>
      <c r="AH233" s="297"/>
      <c r="AI233" s="297"/>
      <c r="AJ233" s="297"/>
      <c r="AK233" s="297"/>
      <c r="AL233" s="297"/>
      <c r="AM233" s="297"/>
      <c r="AN233" s="297"/>
      <c r="AO233" s="297"/>
      <c r="AP233" s="297"/>
      <c r="AQ233" s="297"/>
      <c r="AR233" s="297"/>
      <c r="AS233" s="297"/>
      <c r="AT233" s="297"/>
      <c r="AU233" s="297"/>
      <c r="AV233" s="297"/>
      <c r="AW233" s="297"/>
      <c r="AX233" s="297"/>
      <c r="AY233" s="297"/>
      <c r="AZ233" s="297"/>
      <c r="BA233" s="297"/>
      <c r="BB233" s="297"/>
      <c r="BC233" s="297"/>
      <c r="BD233" s="297"/>
      <c r="BE233" s="297"/>
      <c r="BF233" s="297"/>
      <c r="BG233" s="297"/>
      <c r="BH233" s="300"/>
    </row>
    <row r="234" spans="1:60" s="297" customFormat="1" ht="12.75" customHeight="1" x14ac:dyDescent="0.2">
      <c r="B234" s="342"/>
      <c r="C234" s="343"/>
      <c r="D234" s="343"/>
      <c r="E234" s="343"/>
      <c r="F234" s="343"/>
      <c r="G234" s="343"/>
      <c r="H234" s="343"/>
      <c r="I234" s="343"/>
      <c r="J234" s="343"/>
      <c r="K234" s="343"/>
      <c r="L234" s="343"/>
      <c r="M234" s="343"/>
      <c r="N234" s="343"/>
      <c r="O234" s="343"/>
      <c r="P234" s="343"/>
      <c r="Q234" s="343"/>
      <c r="R234" s="343"/>
      <c r="X234" s="300"/>
      <c r="Y234" s="274"/>
      <c r="Z234" s="274"/>
      <c r="AA234" s="274"/>
      <c r="AB234" s="274"/>
      <c r="AC234" s="274"/>
      <c r="AD234" s="274"/>
      <c r="AE234" s="274"/>
      <c r="AF234" s="274"/>
    </row>
    <row r="235" spans="1:60" s="297" customFormat="1" ht="17.25" x14ac:dyDescent="0.2">
      <c r="B235" s="301" t="s">
        <v>552</v>
      </c>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9"/>
      <c r="Y235" s="274"/>
      <c r="Z235" s="274"/>
      <c r="AA235" s="306"/>
    </row>
    <row r="236" spans="1:60" s="297" customFormat="1" ht="12.75" customHeight="1" x14ac:dyDescent="0.2">
      <c r="B236" s="295"/>
      <c r="H236" s="343"/>
      <c r="I236" s="343"/>
      <c r="J236" s="343"/>
      <c r="K236" s="343"/>
      <c r="L236" s="343"/>
      <c r="M236" s="343"/>
      <c r="N236" s="343"/>
      <c r="O236" s="343"/>
      <c r="P236" s="343"/>
      <c r="Q236" s="343"/>
      <c r="R236" s="343"/>
      <c r="X236" s="300"/>
      <c r="Y236" s="274"/>
      <c r="Z236" s="274"/>
      <c r="AA236" s="306"/>
    </row>
    <row r="237" spans="1:60" s="297" customFormat="1" x14ac:dyDescent="0.2">
      <c r="B237" s="544" t="s">
        <v>458</v>
      </c>
      <c r="C237" s="541"/>
      <c r="D237" s="541"/>
      <c r="E237" s="541"/>
      <c r="F237" s="541"/>
      <c r="G237" s="541"/>
      <c r="H237" s="541"/>
      <c r="I237" s="370"/>
      <c r="J237" s="541" t="s">
        <v>1107</v>
      </c>
      <c r="K237" s="541"/>
      <c r="L237" s="541"/>
      <c r="M237" s="541"/>
      <c r="N237" s="541"/>
      <c r="O237" s="541"/>
      <c r="P237" s="541"/>
      <c r="Q237" s="541"/>
      <c r="R237" s="680" t="s">
        <v>1016</v>
      </c>
      <c r="S237" s="681"/>
      <c r="T237" s="681"/>
      <c r="U237" s="681"/>
      <c r="V237" s="681"/>
      <c r="W237" s="681"/>
      <c r="X237" s="756"/>
      <c r="Z237" s="274"/>
      <c r="AA237" s="306"/>
    </row>
    <row r="238" spans="1:60" s="297" customFormat="1" ht="30.75" customHeight="1" x14ac:dyDescent="0.2">
      <c r="B238" s="655" t="s">
        <v>459</v>
      </c>
      <c r="C238" s="656"/>
      <c r="D238" s="656"/>
      <c r="E238" s="642" t="s">
        <v>461</v>
      </c>
      <c r="F238" s="643"/>
      <c r="G238" s="643"/>
      <c r="H238" s="644"/>
      <c r="I238" s="371"/>
      <c r="J238" s="614" t="str">
        <f>+IF(datos!$D$188=FALSE,"","CARGO DE INICIO DE TRÁMITE DE INSCRIPCIÓN ANTE SUNARP (COMPRA-VENTA, CESIÓN EN USO, DONACIÓN, TRANSFERENCIA U OTRO MECANISMO LEGAL)")</f>
        <v/>
      </c>
      <c r="K238" s="614"/>
      <c r="L238" s="614"/>
      <c r="M238" s="614"/>
      <c r="N238" s="614"/>
      <c r="O238" s="614"/>
      <c r="P238" s="614"/>
      <c r="Q238" s="614"/>
      <c r="R238" s="636" t="str">
        <f>+IF(datos!$D$188=FALSE,"","TERRENO REGISTRADO EN SUNARP A FAVOR DE LA ENTIDAD (GL, GR O GR)")</f>
        <v/>
      </c>
      <c r="S238" s="636"/>
      <c r="T238" s="636"/>
      <c r="U238" s="636"/>
      <c r="V238" s="636"/>
      <c r="W238" s="636"/>
      <c r="X238" s="637"/>
      <c r="Y238" s="274"/>
      <c r="Z238" s="274"/>
      <c r="AA238" s="306"/>
    </row>
    <row r="239" spans="1:60" s="297" customFormat="1" ht="35.25" customHeight="1" x14ac:dyDescent="0.2">
      <c r="B239" s="655"/>
      <c r="C239" s="656"/>
      <c r="D239" s="656"/>
      <c r="E239" s="642" t="s">
        <v>462</v>
      </c>
      <c r="F239" s="643"/>
      <c r="G239" s="643"/>
      <c r="H239" s="644"/>
      <c r="I239" s="371"/>
      <c r="J239" s="614" t="str">
        <f>+IF(datos!$D$189=FALSE,"","PARTIDA REGISTRAL ACTUALIZADA Y SOLICITUD DE TRANSFERENCIA DEL TERRENO A FAVOR DE LA ENTIDAD PUBLICA QUE SE HARA CARGO DE LA OPERACIÓN Y MANTENIMIENTO DEL PROYECTO")</f>
        <v/>
      </c>
      <c r="K239" s="614"/>
      <c r="L239" s="614"/>
      <c r="M239" s="614"/>
      <c r="N239" s="614"/>
      <c r="O239" s="614"/>
      <c r="P239" s="614"/>
      <c r="Q239" s="614"/>
      <c r="R239" s="636" t="str">
        <f>+IF(datos!$D$189=FALSE,"","PARTIDA REGISTRAL ACTUALIZADA (INCLUYE TRANSFERENCIA)")</f>
        <v/>
      </c>
      <c r="S239" s="636"/>
      <c r="T239" s="636"/>
      <c r="U239" s="636"/>
      <c r="V239" s="636"/>
      <c r="W239" s="636"/>
      <c r="X239" s="637"/>
      <c r="Y239" s="274"/>
      <c r="Z239" s="274"/>
      <c r="AA239" s="306"/>
    </row>
    <row r="240" spans="1:60" s="297" customFormat="1" ht="37.5" customHeight="1" x14ac:dyDescent="0.2">
      <c r="B240" s="657"/>
      <c r="C240" s="658"/>
      <c r="D240" s="658"/>
      <c r="E240" s="642" t="s">
        <v>463</v>
      </c>
      <c r="F240" s="643"/>
      <c r="G240" s="643"/>
      <c r="H240" s="644"/>
      <c r="I240" s="372"/>
      <c r="J240" s="614" t="str">
        <f>+IF(datos!$D$190=FALSE,"","PARTIDA REGISTRAL ACTUALIZADA")</f>
        <v/>
      </c>
      <c r="K240" s="614"/>
      <c r="L240" s="614"/>
      <c r="M240" s="614"/>
      <c r="N240" s="614"/>
      <c r="O240" s="614"/>
      <c r="P240" s="614"/>
      <c r="Q240" s="614"/>
      <c r="R240" s="636" t="str">
        <f>+IF(datos!$D$190=FALSE,"","PARTIDA REGISTRAL ACTUALIZADA")</f>
        <v/>
      </c>
      <c r="S240" s="636"/>
      <c r="T240" s="636"/>
      <c r="U240" s="636"/>
      <c r="V240" s="636"/>
      <c r="W240" s="636"/>
      <c r="X240" s="637"/>
      <c r="Y240" s="274"/>
      <c r="Z240" s="274"/>
      <c r="AA240" s="306"/>
    </row>
    <row r="241" spans="1:63" s="297" customFormat="1" ht="48" customHeight="1" x14ac:dyDescent="0.2">
      <c r="B241" s="648" t="s">
        <v>658</v>
      </c>
      <c r="C241" s="614"/>
      <c r="D241" s="614"/>
      <c r="E241" s="614"/>
      <c r="F241" s="614"/>
      <c r="G241" s="614"/>
      <c r="H241" s="614"/>
      <c r="I241" s="372"/>
      <c r="J241" s="614" t="str">
        <f>+IF(datos!$D$191=FALSE,"","CONVENIO DE FORMULACIÓN SUSCRITO ENTRE EL GOBIERNO LOCAL COMPENTENTE Y EL GR O GN")</f>
        <v/>
      </c>
      <c r="K241" s="614"/>
      <c r="L241" s="614"/>
      <c r="M241" s="614"/>
      <c r="N241" s="614"/>
      <c r="O241" s="614"/>
      <c r="P241" s="614"/>
      <c r="Q241" s="614"/>
      <c r="R241" s="636" t="str">
        <f>+IF(datos!$D$191=FALSE,"","CONVENIO DE EJECUCION ENTREL GL COMPENTENTE Y GR O GN")</f>
        <v/>
      </c>
      <c r="S241" s="636"/>
      <c r="T241" s="636"/>
      <c r="U241" s="636"/>
      <c r="V241" s="636"/>
      <c r="W241" s="636"/>
      <c r="X241" s="637"/>
      <c r="Y241" s="274"/>
      <c r="Z241" s="274"/>
      <c r="AA241" s="306"/>
    </row>
    <row r="242" spans="1:63" s="297" customFormat="1" ht="33.75" customHeight="1" x14ac:dyDescent="0.2">
      <c r="B242" s="648" t="s">
        <v>460</v>
      </c>
      <c r="C242" s="614"/>
      <c r="D242" s="614"/>
      <c r="E242" s="614"/>
      <c r="F242" s="614"/>
      <c r="G242" s="614"/>
      <c r="H242" s="614"/>
      <c r="I242" s="372"/>
      <c r="J242" s="606"/>
      <c r="K242" s="606"/>
      <c r="L242" s="606"/>
      <c r="M242" s="606"/>
      <c r="N242" s="606"/>
      <c r="O242" s="606"/>
      <c r="P242" s="606"/>
      <c r="Q242" s="606"/>
      <c r="R242" s="529"/>
      <c r="S242" s="529"/>
      <c r="T242" s="529"/>
      <c r="U242" s="529"/>
      <c r="V242" s="529"/>
      <c r="W242" s="529"/>
      <c r="X242" s="607"/>
      <c r="Y242" s="274"/>
      <c r="Z242" s="274"/>
      <c r="AA242" s="306"/>
    </row>
    <row r="243" spans="1:63" s="297" customFormat="1" x14ac:dyDescent="0.2">
      <c r="B243" s="295"/>
      <c r="H243" s="343"/>
      <c r="I243" s="343"/>
      <c r="J243" s="343"/>
      <c r="K243" s="343"/>
      <c r="L243" s="343"/>
      <c r="M243" s="343"/>
      <c r="N243" s="343"/>
      <c r="O243" s="343"/>
      <c r="P243" s="343"/>
      <c r="Q243" s="343"/>
      <c r="R243" s="343"/>
      <c r="X243" s="300"/>
      <c r="Y243" s="274"/>
      <c r="Z243" s="274"/>
      <c r="AA243" s="306"/>
    </row>
    <row r="244" spans="1:63" s="297" customFormat="1" ht="12.75" customHeight="1" thickBot="1" x14ac:dyDescent="0.25">
      <c r="B244" s="295"/>
      <c r="H244" s="343"/>
      <c r="I244" s="343"/>
      <c r="J244" s="343"/>
      <c r="K244" s="343"/>
      <c r="L244" s="343"/>
      <c r="M244" s="343"/>
      <c r="N244" s="343"/>
      <c r="O244" s="343"/>
      <c r="P244" s="343"/>
      <c r="Q244" s="343"/>
      <c r="R244" s="343"/>
      <c r="X244" s="300"/>
      <c r="Y244" s="274"/>
      <c r="Z244" s="274"/>
      <c r="AA244" s="306"/>
    </row>
    <row r="245" spans="1:63" ht="30.75" customHeight="1" thickBot="1" x14ac:dyDescent="0.25">
      <c r="B245" s="279" t="s">
        <v>25</v>
      </c>
      <c r="C245" s="280"/>
      <c r="D245" s="280"/>
      <c r="E245" s="280"/>
      <c r="F245" s="280"/>
      <c r="G245" s="280"/>
      <c r="H245" s="373"/>
      <c r="I245" s="373"/>
      <c r="J245" s="373"/>
      <c r="K245" s="373"/>
      <c r="L245" s="373"/>
      <c r="M245" s="373"/>
      <c r="N245" s="373"/>
      <c r="O245" s="373"/>
      <c r="P245" s="374"/>
      <c r="Q245" s="374"/>
      <c r="R245" s="374"/>
      <c r="S245" s="374"/>
      <c r="T245" s="375"/>
      <c r="U245" s="375"/>
      <c r="V245" s="375"/>
      <c r="W245" s="375"/>
      <c r="X245" s="376"/>
    </row>
    <row r="246" spans="1:63" s="312" customFormat="1" ht="16.5" customHeight="1" x14ac:dyDescent="0.2">
      <c r="B246" s="377"/>
      <c r="C246" s="378"/>
      <c r="D246" s="378"/>
      <c r="E246" s="378"/>
      <c r="F246" s="378"/>
      <c r="G246" s="378"/>
      <c r="H246" s="379"/>
      <c r="I246" s="379"/>
      <c r="J246" s="379"/>
      <c r="K246" s="379"/>
      <c r="L246" s="379"/>
      <c r="M246" s="379"/>
      <c r="N246" s="379"/>
      <c r="O246" s="379"/>
      <c r="P246" s="380"/>
      <c r="Q246" s="380"/>
      <c r="R246" s="380"/>
      <c r="S246" s="380"/>
      <c r="T246" s="381"/>
      <c r="U246" s="381"/>
      <c r="V246" s="382"/>
      <c r="W246" s="382"/>
      <c r="X246" s="383"/>
      <c r="Y246" s="382"/>
      <c r="Z246" s="382"/>
      <c r="AA246" s="382"/>
      <c r="AB246" s="311"/>
    </row>
    <row r="247" spans="1:63" s="312" customFormat="1" ht="16.5" customHeight="1" x14ac:dyDescent="0.2">
      <c r="B247" s="384" t="s">
        <v>553</v>
      </c>
      <c r="C247" s="385"/>
      <c r="D247" s="385"/>
      <c r="E247" s="385"/>
      <c r="F247" s="385"/>
      <c r="G247" s="385"/>
      <c r="H247" s="297"/>
      <c r="I247" s="297"/>
      <c r="J247" s="297"/>
      <c r="K247" s="297"/>
      <c r="L247" s="298"/>
      <c r="M247" s="298"/>
      <c r="N247" s="311"/>
      <c r="O247" s="311"/>
      <c r="P247" s="298"/>
      <c r="Q247" s="298"/>
      <c r="R247" s="298"/>
      <c r="S247" s="298"/>
      <c r="T247" s="298"/>
      <c r="U247" s="298"/>
      <c r="V247" s="382"/>
      <c r="W247" s="382"/>
      <c r="X247" s="383"/>
      <c r="Y247" s="382"/>
      <c r="Z247" s="382"/>
      <c r="AA247" s="298"/>
      <c r="AB247" s="298"/>
      <c r="AC247" s="298"/>
      <c r="AD247" s="298"/>
      <c r="AE247" s="298"/>
      <c r="AF247" s="298"/>
      <c r="AG247" s="298"/>
      <c r="AH247" s="298"/>
      <c r="AI247" s="298"/>
      <c r="AJ247" s="298"/>
      <c r="AK247" s="298"/>
    </row>
    <row r="248" spans="1:63" s="312" customFormat="1" x14ac:dyDescent="0.2">
      <c r="B248" s="386"/>
      <c r="C248" s="385"/>
      <c r="D248" s="385"/>
      <c r="E248" s="385"/>
      <c r="F248" s="385"/>
      <c r="G248" s="385"/>
      <c r="H248" s="297"/>
      <c r="I248" s="297"/>
      <c r="J248" s="297"/>
      <c r="K248" s="297"/>
      <c r="L248" s="298"/>
      <c r="M248" s="298"/>
      <c r="N248" s="298"/>
      <c r="O248" s="298"/>
      <c r="P248" s="298"/>
      <c r="Q248" s="298"/>
      <c r="R248" s="298"/>
      <c r="S248" s="298"/>
      <c r="T248" s="298"/>
      <c r="U248" s="298"/>
      <c r="V248" s="382"/>
      <c r="W248" s="382"/>
      <c r="X248" s="383"/>
      <c r="Y248" s="382"/>
      <c r="Z248" s="382"/>
      <c r="AA248" s="298"/>
    </row>
    <row r="249" spans="1:63" s="312" customFormat="1" ht="32.25" customHeight="1" thickBot="1" x14ac:dyDescent="0.25">
      <c r="B249" s="295" t="s">
        <v>380</v>
      </c>
      <c r="C249" s="297"/>
      <c r="D249" s="385"/>
      <c r="F249" s="387"/>
      <c r="G249" s="388" t="s">
        <v>582</v>
      </c>
      <c r="I249" s="311" t="s">
        <v>381</v>
      </c>
      <c r="J249" s="311"/>
      <c r="K249" s="311"/>
      <c r="L249" s="311"/>
      <c r="M249" s="387"/>
      <c r="N249" s="389" t="s">
        <v>583</v>
      </c>
      <c r="O249" s="311"/>
      <c r="P249" s="297" t="s">
        <v>379</v>
      </c>
      <c r="Q249" s="298"/>
      <c r="R249" s="298"/>
      <c r="S249" s="311"/>
      <c r="T249" s="755" t="str">
        <f>+IF(F249&gt;=12,(F249/12+M249),(""&amp;M249&amp;"AÑOS + "&amp;F249&amp;" MESES"))</f>
        <v>AÑOS +  MESES</v>
      </c>
      <c r="U249" s="755"/>
      <c r="V249" s="382"/>
      <c r="X249" s="383"/>
      <c r="Y249" s="390"/>
      <c r="Z249" s="382"/>
    </row>
    <row r="250" spans="1:63" ht="26.25" customHeight="1" thickBot="1" x14ac:dyDescent="0.25">
      <c r="B250" s="595" t="s">
        <v>543</v>
      </c>
      <c r="C250" s="596"/>
      <c r="D250" s="597"/>
      <c r="E250" s="297"/>
      <c r="F250" s="297"/>
      <c r="G250" s="297"/>
      <c r="H250" s="297"/>
      <c r="I250" s="297"/>
      <c r="J250" s="297"/>
      <c r="K250" s="297"/>
      <c r="L250" s="297"/>
      <c r="M250" s="297"/>
      <c r="N250" s="297"/>
      <c r="O250" s="297"/>
      <c r="P250" s="391"/>
      <c r="Q250" s="391"/>
      <c r="R250" s="391"/>
      <c r="S250" s="391"/>
      <c r="T250" s="391"/>
      <c r="U250" s="297"/>
      <c r="V250" s="382"/>
      <c r="W250" s="382"/>
      <c r="X250" s="383"/>
      <c r="Y250" s="382"/>
      <c r="Z250" s="382"/>
    </row>
    <row r="251" spans="1:63" ht="31.5" customHeight="1" x14ac:dyDescent="0.2">
      <c r="B251" s="302" t="s">
        <v>591</v>
      </c>
      <c r="C251" s="296"/>
      <c r="D251" s="296"/>
      <c r="E251" s="296"/>
      <c r="F251" s="296"/>
      <c r="G251" s="296"/>
      <c r="H251" s="297"/>
      <c r="I251" s="297"/>
      <c r="J251" s="297"/>
      <c r="K251" s="297"/>
      <c r="L251" s="297"/>
      <c r="M251" s="297"/>
      <c r="N251" s="297"/>
      <c r="O251" s="297"/>
      <c r="P251" s="297"/>
      <c r="Q251" s="297"/>
      <c r="R251" s="297"/>
      <c r="S251" s="297"/>
      <c r="T251" s="297"/>
      <c r="U251" s="391"/>
      <c r="V251" s="297"/>
      <c r="W251" s="297"/>
      <c r="X251" s="392"/>
      <c r="Y251" s="391"/>
      <c r="Z251" s="391"/>
      <c r="AA251" s="391"/>
      <c r="AB251" s="297"/>
    </row>
    <row r="252" spans="1:63" ht="30" customHeight="1" x14ac:dyDescent="0.2">
      <c r="B252" s="549"/>
      <c r="C252" s="529"/>
      <c r="D252" s="529"/>
      <c r="E252" s="529"/>
      <c r="F252" s="529"/>
      <c r="G252" s="529"/>
      <c r="H252" s="529"/>
      <c r="I252" s="529"/>
      <c r="J252" s="529"/>
      <c r="K252" s="529"/>
      <c r="L252" s="529"/>
      <c r="M252" s="529"/>
      <c r="N252" s="529"/>
      <c r="O252" s="529"/>
      <c r="P252" s="529"/>
      <c r="Q252" s="529"/>
      <c r="R252" s="529"/>
      <c r="S252" s="529"/>
      <c r="T252" s="529"/>
      <c r="U252" s="529"/>
      <c r="V252" s="529"/>
      <c r="W252" s="529"/>
      <c r="X252" s="607"/>
      <c r="Y252" s="391"/>
      <c r="Z252" s="391"/>
      <c r="AA252" s="391"/>
      <c r="AB252" s="297"/>
    </row>
    <row r="253" spans="1:63" ht="30" customHeight="1" x14ac:dyDescent="0.2">
      <c r="B253" s="549"/>
      <c r="C253" s="529"/>
      <c r="D253" s="529"/>
      <c r="E253" s="529"/>
      <c r="F253" s="529"/>
      <c r="G253" s="529"/>
      <c r="H253" s="529"/>
      <c r="I253" s="529"/>
      <c r="J253" s="529"/>
      <c r="K253" s="529"/>
      <c r="L253" s="529"/>
      <c r="M253" s="529"/>
      <c r="N253" s="529"/>
      <c r="O253" s="529"/>
      <c r="P253" s="529"/>
      <c r="Q253" s="529"/>
      <c r="R253" s="529"/>
      <c r="S253" s="529"/>
      <c r="T253" s="529"/>
      <c r="U253" s="529"/>
      <c r="V253" s="529"/>
      <c r="W253" s="529"/>
      <c r="X253" s="607"/>
      <c r="Y253" s="391"/>
      <c r="Z253" s="391"/>
      <c r="AA253" s="391"/>
      <c r="AB253" s="297"/>
    </row>
    <row r="254" spans="1:63" x14ac:dyDescent="0.2">
      <c r="B254" s="393"/>
      <c r="C254" s="344"/>
      <c r="D254" s="344"/>
      <c r="E254" s="344"/>
      <c r="F254" s="344"/>
      <c r="G254" s="344"/>
      <c r="H254" s="394"/>
      <c r="I254" s="394"/>
      <c r="J254" s="394"/>
      <c r="K254" s="394"/>
      <c r="L254" s="344"/>
      <c r="M254" s="344"/>
      <c r="N254" s="344"/>
      <c r="O254" s="344"/>
      <c r="P254" s="344"/>
      <c r="Q254" s="344"/>
      <c r="R254" s="344"/>
      <c r="S254" s="344"/>
      <c r="T254" s="297"/>
      <c r="U254" s="297"/>
      <c r="V254" s="297"/>
      <c r="W254" s="297"/>
      <c r="X254" s="300"/>
      <c r="Y254" s="394"/>
      <c r="Z254" s="395"/>
      <c r="AA254" s="395"/>
      <c r="AB254" s="745"/>
      <c r="AC254" s="738"/>
      <c r="AD254" s="297"/>
    </row>
    <row r="255" spans="1:63" ht="17.25" x14ac:dyDescent="0.2">
      <c r="B255" s="384" t="s">
        <v>1257</v>
      </c>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7"/>
      <c r="Y255" s="395"/>
      <c r="Z255" s="395"/>
      <c r="AA255" s="395"/>
      <c r="AB255" s="745"/>
      <c r="AC255" s="738"/>
      <c r="AD255" s="297"/>
    </row>
    <row r="256" spans="1:63" s="367" customFormat="1" x14ac:dyDescent="0.2">
      <c r="A256" s="398"/>
      <c r="B256" s="295"/>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300"/>
      <c r="Y256" s="297"/>
      <c r="Z256" s="297"/>
      <c r="AA256" s="297"/>
      <c r="AB256" s="297"/>
      <c r="AC256" s="297"/>
      <c r="AD256" s="297"/>
      <c r="AE256" s="297"/>
      <c r="AF256" s="297"/>
      <c r="AG256" s="297"/>
      <c r="AH256" s="297"/>
      <c r="AP256" s="297"/>
      <c r="AQ256" s="297"/>
      <c r="AR256" s="297"/>
      <c r="AS256" s="297"/>
      <c r="AT256" s="297"/>
      <c r="AU256" s="297"/>
      <c r="AV256" s="297"/>
      <c r="AW256" s="297"/>
      <c r="AX256" s="297"/>
      <c r="AY256" s="297"/>
      <c r="AZ256" s="297"/>
      <c r="BA256" s="297"/>
      <c r="BB256" s="297"/>
      <c r="BC256" s="297"/>
      <c r="BD256" s="297"/>
      <c r="BE256" s="297"/>
      <c r="BF256" s="297"/>
      <c r="BG256" s="297"/>
      <c r="BH256" s="297"/>
      <c r="BI256" s="297"/>
      <c r="BJ256" s="297"/>
      <c r="BK256" s="297"/>
    </row>
    <row r="257" spans="1:24" s="367" customFormat="1" x14ac:dyDescent="0.2">
      <c r="A257" s="398"/>
      <c r="B257" s="399" t="s">
        <v>8</v>
      </c>
      <c r="C257" s="541" t="s">
        <v>382</v>
      </c>
      <c r="D257" s="541"/>
      <c r="E257" s="541"/>
      <c r="F257" s="541"/>
      <c r="G257" s="680" t="s">
        <v>383</v>
      </c>
      <c r="H257" s="681"/>
      <c r="I257" s="681"/>
      <c r="J257" s="681"/>
      <c r="K257" s="682"/>
      <c r="L257" s="680" t="s">
        <v>1108</v>
      </c>
      <c r="M257" s="681"/>
      <c r="N257" s="681"/>
      <c r="O257" s="682"/>
      <c r="P257" s="541" t="s">
        <v>554</v>
      </c>
      <c r="Q257" s="541"/>
      <c r="R257" s="541" t="s">
        <v>384</v>
      </c>
      <c r="S257" s="541"/>
      <c r="T257" s="541"/>
      <c r="U257" s="541"/>
      <c r="V257" s="541"/>
      <c r="W257" s="541"/>
      <c r="X257" s="722"/>
    </row>
    <row r="258" spans="1:24" s="367" customFormat="1" ht="15" customHeight="1" x14ac:dyDescent="0.2">
      <c r="B258" s="795">
        <v>1</v>
      </c>
      <c r="C258" s="543" t="str">
        <f>IF(C191="","",C191)</f>
        <v/>
      </c>
      <c r="D258" s="543"/>
      <c r="E258" s="543"/>
      <c r="F258" s="543"/>
      <c r="G258" s="874" t="str">
        <f>IF(I202="","",I202)</f>
        <v/>
      </c>
      <c r="H258" s="875"/>
      <c r="I258" s="875"/>
      <c r="J258" s="875"/>
      <c r="K258" s="876"/>
      <c r="L258" s="530"/>
      <c r="M258" s="531"/>
      <c r="N258" s="531"/>
      <c r="O258" s="532"/>
      <c r="P258" s="793" t="str">
        <f>IF(G258="","",datos!D136)</f>
        <v/>
      </c>
      <c r="Q258" s="794"/>
      <c r="R258" s="904" t="str">
        <f>IF($G$258="","",CONCATENATE(datos!B169,", ",datos!B171,", ",datos!B173,", ",datos!B175,", ",datos!B177))</f>
        <v/>
      </c>
      <c r="S258" s="905"/>
      <c r="T258" s="905"/>
      <c r="U258" s="905"/>
      <c r="V258" s="905"/>
      <c r="W258" s="905"/>
      <c r="X258" s="906"/>
    </row>
    <row r="259" spans="1:24" s="367" customFormat="1" ht="15" customHeight="1" x14ac:dyDescent="0.2">
      <c r="B259" s="796"/>
      <c r="C259" s="543"/>
      <c r="D259" s="543"/>
      <c r="E259" s="543"/>
      <c r="F259" s="543"/>
      <c r="G259" s="874" t="str">
        <f>IF(I203="","",I203)</f>
        <v/>
      </c>
      <c r="H259" s="875"/>
      <c r="I259" s="875"/>
      <c r="J259" s="875"/>
      <c r="K259" s="876"/>
      <c r="L259" s="530"/>
      <c r="M259" s="531"/>
      <c r="N259" s="531"/>
      <c r="O259" s="532"/>
      <c r="P259" s="793" t="str">
        <f>IF(G259="","",datos!D137)</f>
        <v/>
      </c>
      <c r="Q259" s="794"/>
      <c r="R259" s="927" t="str">
        <f>IF($G$259="","",CONCATENATE(datos!C169,", ",datos!C171))</f>
        <v/>
      </c>
      <c r="S259" s="928"/>
      <c r="T259" s="928"/>
      <c r="U259" s="928"/>
      <c r="V259" s="928"/>
      <c r="W259" s="928"/>
      <c r="X259" s="929"/>
    </row>
    <row r="260" spans="1:24" s="367" customFormat="1" ht="15" customHeight="1" x14ac:dyDescent="0.2">
      <c r="B260" s="796"/>
      <c r="C260" s="543"/>
      <c r="D260" s="543"/>
      <c r="E260" s="543"/>
      <c r="F260" s="543"/>
      <c r="G260" s="793" t="str">
        <f>IF(I204="","",I204)</f>
        <v/>
      </c>
      <c r="H260" s="930"/>
      <c r="I260" s="930"/>
      <c r="J260" s="930"/>
      <c r="K260" s="794"/>
      <c r="L260" s="530"/>
      <c r="M260" s="531"/>
      <c r="N260" s="531"/>
      <c r="O260" s="532"/>
      <c r="P260" s="907" t="str">
        <f>IF(G260="","",datos!D138)</f>
        <v/>
      </c>
      <c r="Q260" s="886"/>
      <c r="R260" s="904" t="str">
        <f>IF($G$260="","",CONCATENATE(datos!D169,", ",datos!D171,", ",datos!D173))</f>
        <v/>
      </c>
      <c r="S260" s="905"/>
      <c r="T260" s="905"/>
      <c r="U260" s="905"/>
      <c r="V260" s="905"/>
      <c r="W260" s="905"/>
      <c r="X260" s="906"/>
    </row>
    <row r="261" spans="1:24" s="367" customFormat="1" ht="15" customHeight="1" x14ac:dyDescent="0.2">
      <c r="B261" s="796"/>
      <c r="C261" s="543"/>
      <c r="D261" s="543"/>
      <c r="E261" s="543"/>
      <c r="F261" s="543"/>
      <c r="G261" s="543" t="str">
        <f>IF(J205="","",J205)</f>
        <v/>
      </c>
      <c r="H261" s="543"/>
      <c r="I261" s="543"/>
      <c r="J261" s="543"/>
      <c r="K261" s="543"/>
      <c r="L261" s="528"/>
      <c r="M261" s="528"/>
      <c r="N261" s="528"/>
      <c r="O261" s="528"/>
      <c r="P261" s="609"/>
      <c r="Q261" s="609"/>
      <c r="R261" s="683"/>
      <c r="S261" s="683"/>
      <c r="T261" s="683"/>
      <c r="U261" s="683"/>
      <c r="V261" s="683"/>
      <c r="W261" s="683"/>
      <c r="X261" s="684"/>
    </row>
    <row r="262" spans="1:24" s="367" customFormat="1" ht="16.5" customHeight="1" x14ac:dyDescent="0.2">
      <c r="B262" s="902">
        <v>2</v>
      </c>
      <c r="C262" s="638" t="str">
        <f>IF(C192="","",C192)</f>
        <v/>
      </c>
      <c r="D262" s="639"/>
      <c r="E262" s="639"/>
      <c r="F262" s="640"/>
      <c r="G262" s="638" t="str">
        <f t="shared" ref="G262:G267" si="0">IF(I206="","",I206)</f>
        <v/>
      </c>
      <c r="H262" s="639"/>
      <c r="I262" s="639"/>
      <c r="J262" s="639"/>
      <c r="K262" s="640"/>
      <c r="L262" s="530"/>
      <c r="M262" s="531"/>
      <c r="N262" s="531"/>
      <c r="O262" s="532"/>
      <c r="P262" s="793" t="str">
        <f>IF(G262="","",datos!D139)</f>
        <v/>
      </c>
      <c r="Q262" s="794"/>
      <c r="R262" s="904" t="str">
        <f>IF($G$262="","",CONCATENATE(datos!E169,", ",datos!E171))</f>
        <v/>
      </c>
      <c r="S262" s="905"/>
      <c r="T262" s="905"/>
      <c r="U262" s="905"/>
      <c r="V262" s="905"/>
      <c r="W262" s="905"/>
      <c r="X262" s="906"/>
    </row>
    <row r="263" spans="1:24" s="367" customFormat="1" ht="16.5" customHeight="1" x14ac:dyDescent="0.2">
      <c r="B263" s="902"/>
      <c r="C263" s="659"/>
      <c r="D263" s="660"/>
      <c r="E263" s="660"/>
      <c r="F263" s="661"/>
      <c r="G263" s="638" t="str">
        <f t="shared" si="0"/>
        <v/>
      </c>
      <c r="H263" s="639"/>
      <c r="I263" s="639"/>
      <c r="J263" s="639"/>
      <c r="K263" s="640"/>
      <c r="L263" s="530"/>
      <c r="M263" s="531"/>
      <c r="N263" s="531"/>
      <c r="O263" s="532"/>
      <c r="P263" s="608" t="str">
        <f>IF(G263="","",datos!D140)</f>
        <v/>
      </c>
      <c r="Q263" s="608"/>
      <c r="R263" s="651" t="str">
        <f>IF($G$263="","",datos!F169)</f>
        <v/>
      </c>
      <c r="S263" s="651"/>
      <c r="T263" s="651"/>
      <c r="U263" s="651"/>
      <c r="V263" s="651"/>
      <c r="W263" s="651"/>
      <c r="X263" s="652"/>
    </row>
    <row r="264" spans="1:24" s="367" customFormat="1" ht="16.5" customHeight="1" x14ac:dyDescent="0.2">
      <c r="B264" s="902"/>
      <c r="C264" s="659"/>
      <c r="D264" s="660"/>
      <c r="E264" s="660"/>
      <c r="F264" s="661"/>
      <c r="G264" s="638" t="str">
        <f t="shared" si="0"/>
        <v/>
      </c>
      <c r="H264" s="639"/>
      <c r="I264" s="639"/>
      <c r="J264" s="639"/>
      <c r="K264" s="640"/>
      <c r="L264" s="530"/>
      <c r="M264" s="531"/>
      <c r="N264" s="531"/>
      <c r="O264" s="532"/>
      <c r="P264" s="793" t="str">
        <f>IF(G264="","",datos!D141)</f>
        <v/>
      </c>
      <c r="Q264" s="794"/>
      <c r="R264" s="904" t="str">
        <f>IF($G$264="","",CONCATENATE(datos!G169,", ",datos!G171,", ",datos!G173))</f>
        <v/>
      </c>
      <c r="S264" s="905"/>
      <c r="T264" s="905"/>
      <c r="U264" s="905"/>
      <c r="V264" s="905"/>
      <c r="W264" s="905"/>
      <c r="X264" s="906"/>
    </row>
    <row r="265" spans="1:24" s="367" customFormat="1" ht="16.5" customHeight="1" x14ac:dyDescent="0.2">
      <c r="B265" s="902"/>
      <c r="C265" s="659"/>
      <c r="D265" s="660"/>
      <c r="E265" s="660"/>
      <c r="F265" s="661"/>
      <c r="G265" s="638" t="str">
        <f t="shared" si="0"/>
        <v/>
      </c>
      <c r="H265" s="639"/>
      <c r="I265" s="639"/>
      <c r="J265" s="639"/>
      <c r="K265" s="640"/>
      <c r="L265" s="530"/>
      <c r="M265" s="531"/>
      <c r="N265" s="531"/>
      <c r="O265" s="532"/>
      <c r="P265" s="907" t="str">
        <f>IF(G265="","",datos!D142)</f>
        <v/>
      </c>
      <c r="Q265" s="886"/>
      <c r="R265" s="904" t="str">
        <f>IF($G$265="","",CONCATENATE(datos!H169,", ",datos!H171,", ",datos!H173))</f>
        <v/>
      </c>
      <c r="S265" s="905"/>
      <c r="T265" s="905"/>
      <c r="U265" s="905"/>
      <c r="V265" s="905"/>
      <c r="W265" s="905"/>
      <c r="X265" s="906"/>
    </row>
    <row r="266" spans="1:24" s="367" customFormat="1" ht="16.5" customHeight="1" x14ac:dyDescent="0.2">
      <c r="B266" s="902"/>
      <c r="C266" s="659"/>
      <c r="D266" s="660"/>
      <c r="E266" s="660"/>
      <c r="F266" s="661"/>
      <c r="G266" s="907" t="str">
        <f t="shared" si="0"/>
        <v/>
      </c>
      <c r="H266" s="885"/>
      <c r="I266" s="885"/>
      <c r="J266" s="885"/>
      <c r="K266" s="886"/>
      <c r="L266" s="530"/>
      <c r="M266" s="531"/>
      <c r="N266" s="531"/>
      <c r="O266" s="532"/>
      <c r="P266" s="907" t="str">
        <f>IF(G266="","",datos!D143)</f>
        <v/>
      </c>
      <c r="Q266" s="886"/>
      <c r="R266" s="904" t="str">
        <f>IF($G$266="","",CONCATENATE(datos!I169,", ",datos!I171,", ",datos!I173))</f>
        <v/>
      </c>
      <c r="S266" s="905"/>
      <c r="T266" s="905"/>
      <c r="U266" s="905"/>
      <c r="V266" s="905"/>
      <c r="W266" s="905"/>
      <c r="X266" s="906"/>
    </row>
    <row r="267" spans="1:24" s="367" customFormat="1" ht="16.5" customHeight="1" x14ac:dyDescent="0.2">
      <c r="B267" s="902"/>
      <c r="C267" s="659"/>
      <c r="D267" s="660"/>
      <c r="E267" s="660"/>
      <c r="F267" s="661"/>
      <c r="G267" s="638" t="str">
        <f t="shared" si="0"/>
        <v/>
      </c>
      <c r="H267" s="639"/>
      <c r="I267" s="639"/>
      <c r="J267" s="639"/>
      <c r="K267" s="640"/>
      <c r="L267" s="645"/>
      <c r="M267" s="646"/>
      <c r="N267" s="646"/>
      <c r="O267" s="647"/>
      <c r="P267" s="793" t="str">
        <f>IF(G267="","",datos!D144)</f>
        <v/>
      </c>
      <c r="Q267" s="794"/>
      <c r="R267" s="649" t="str">
        <f>IF($G$267="","",datos!J169)</f>
        <v/>
      </c>
      <c r="S267" s="649"/>
      <c r="T267" s="649"/>
      <c r="U267" s="649"/>
      <c r="V267" s="649"/>
      <c r="W267" s="649"/>
      <c r="X267" s="650"/>
    </row>
    <row r="268" spans="1:24" s="367" customFormat="1" ht="16.5" customHeight="1" x14ac:dyDescent="0.2">
      <c r="B268" s="902"/>
      <c r="C268" s="659"/>
      <c r="D268" s="660"/>
      <c r="E268" s="660"/>
      <c r="F268" s="661"/>
      <c r="G268" s="638" t="str">
        <f>IF(J212="","",J212)</f>
        <v/>
      </c>
      <c r="H268" s="639"/>
      <c r="I268" s="639"/>
      <c r="J268" s="639"/>
      <c r="K268" s="640"/>
      <c r="L268" s="528"/>
      <c r="M268" s="528"/>
      <c r="N268" s="528"/>
      <c r="O268" s="528"/>
      <c r="P268" s="609"/>
      <c r="Q268" s="609"/>
      <c r="R268" s="683"/>
      <c r="S268" s="683"/>
      <c r="T268" s="683"/>
      <c r="U268" s="683"/>
      <c r="V268" s="683"/>
      <c r="W268" s="683"/>
      <c r="X268" s="684"/>
    </row>
    <row r="269" spans="1:24" s="367" customFormat="1" ht="17.25" customHeight="1" x14ac:dyDescent="0.2">
      <c r="B269" s="795">
        <v>3</v>
      </c>
      <c r="C269" s="638" t="str">
        <f>IF(C193="","",C193)</f>
        <v/>
      </c>
      <c r="D269" s="639"/>
      <c r="E269" s="639"/>
      <c r="F269" s="640"/>
      <c r="G269" s="797" t="str">
        <f>IF(I213="","",I213)</f>
        <v/>
      </c>
      <c r="H269" s="798"/>
      <c r="I269" s="798"/>
      <c r="J269" s="798"/>
      <c r="K269" s="799"/>
      <c r="L269" s="530"/>
      <c r="M269" s="531"/>
      <c r="N269" s="531"/>
      <c r="O269" s="532"/>
      <c r="P269" s="793" t="str">
        <f>IF(G269="","",datos!D145)</f>
        <v/>
      </c>
      <c r="Q269" s="794"/>
      <c r="R269" s="904" t="str">
        <f>IF($G$269="","",CONCATENATE(datos!K169,", ",datos!K171,", ",datos!K173))</f>
        <v/>
      </c>
      <c r="S269" s="905"/>
      <c r="T269" s="905"/>
      <c r="U269" s="905"/>
      <c r="V269" s="905"/>
      <c r="W269" s="905"/>
      <c r="X269" s="906"/>
    </row>
    <row r="270" spans="1:24" s="367" customFormat="1" ht="17.25" customHeight="1" x14ac:dyDescent="0.2">
      <c r="B270" s="796"/>
      <c r="C270" s="659"/>
      <c r="D270" s="660"/>
      <c r="E270" s="660"/>
      <c r="F270" s="661"/>
      <c r="G270" s="797" t="str">
        <f>IF(I214="","",I214)</f>
        <v/>
      </c>
      <c r="H270" s="798"/>
      <c r="I270" s="798"/>
      <c r="J270" s="798"/>
      <c r="K270" s="799"/>
      <c r="L270" s="645"/>
      <c r="M270" s="646"/>
      <c r="N270" s="646"/>
      <c r="O270" s="647"/>
      <c r="P270" s="793" t="str">
        <f>IF(G270="","",datos!D146)</f>
        <v/>
      </c>
      <c r="Q270" s="794"/>
      <c r="R270" s="904" t="str">
        <f>IF($G$270="","",CONCATENATE(datos!L169,", ",datos!L171,", ",datos!L173,", ",datos!L175))</f>
        <v/>
      </c>
      <c r="S270" s="905"/>
      <c r="T270" s="905"/>
      <c r="U270" s="905"/>
      <c r="V270" s="905"/>
      <c r="W270" s="905"/>
      <c r="X270" s="906"/>
    </row>
    <row r="271" spans="1:24" s="367" customFormat="1" ht="17.25" customHeight="1" x14ac:dyDescent="0.2">
      <c r="B271" s="796"/>
      <c r="C271" s="659"/>
      <c r="D271" s="660"/>
      <c r="E271" s="660"/>
      <c r="F271" s="661"/>
      <c r="G271" s="907" t="str">
        <f>IF(I215="","",I215)</f>
        <v/>
      </c>
      <c r="H271" s="885"/>
      <c r="I271" s="885"/>
      <c r="J271" s="885"/>
      <c r="K271" s="886"/>
      <c r="L271" s="530"/>
      <c r="M271" s="531"/>
      <c r="N271" s="531"/>
      <c r="O271" s="532"/>
      <c r="P271" s="907" t="str">
        <f>IF(G271="","",datos!D147)</f>
        <v/>
      </c>
      <c r="Q271" s="886"/>
      <c r="R271" s="904" t="str">
        <f>IF($G$271="","",CONCATENATE(datos!M169,", ",datos!M171,", ",datos!M173,", ",datos!M175,", ",datos!M177))</f>
        <v/>
      </c>
      <c r="S271" s="905"/>
      <c r="T271" s="905"/>
      <c r="U271" s="905"/>
      <c r="V271" s="905"/>
      <c r="W271" s="905"/>
      <c r="X271" s="906"/>
    </row>
    <row r="272" spans="1:24" s="367" customFormat="1" ht="17.25" customHeight="1" x14ac:dyDescent="0.2">
      <c r="B272" s="796"/>
      <c r="C272" s="659"/>
      <c r="D272" s="660"/>
      <c r="E272" s="660"/>
      <c r="F272" s="661"/>
      <c r="G272" s="524" t="str">
        <f>IF(J216="","",J216)</f>
        <v/>
      </c>
      <c r="H272" s="525"/>
      <c r="I272" s="525"/>
      <c r="J272" s="525"/>
      <c r="K272" s="526"/>
      <c r="L272" s="528"/>
      <c r="M272" s="528"/>
      <c r="N272" s="528"/>
      <c r="O272" s="528"/>
      <c r="P272" s="609"/>
      <c r="Q272" s="609"/>
      <c r="R272" s="683"/>
      <c r="S272" s="683"/>
      <c r="T272" s="683"/>
      <c r="U272" s="683"/>
      <c r="V272" s="683"/>
      <c r="W272" s="683"/>
      <c r="X272" s="684"/>
    </row>
    <row r="273" spans="2:24" s="367" customFormat="1" ht="15.75" customHeight="1" x14ac:dyDescent="0.2">
      <c r="B273" s="795">
        <v>4</v>
      </c>
      <c r="C273" s="543" t="str">
        <f>IF(C194="","",C194)</f>
        <v/>
      </c>
      <c r="D273" s="543"/>
      <c r="E273" s="543"/>
      <c r="F273" s="543"/>
      <c r="G273" s="907" t="str">
        <f>IF(I217="","",I217)</f>
        <v/>
      </c>
      <c r="H273" s="885"/>
      <c r="I273" s="885"/>
      <c r="J273" s="885"/>
      <c r="K273" s="886"/>
      <c r="L273" s="530"/>
      <c r="M273" s="531"/>
      <c r="N273" s="531"/>
      <c r="O273" s="532"/>
      <c r="P273" s="793" t="str">
        <f>IF(G273="","",datos!D148)</f>
        <v/>
      </c>
      <c r="Q273" s="794"/>
      <c r="R273" s="904" t="str">
        <f>IF($G$273="","",CONCATENATE(datos!G169,", ",datos!G171,", ",datos!G173))</f>
        <v/>
      </c>
      <c r="S273" s="905"/>
      <c r="T273" s="905"/>
      <c r="U273" s="905"/>
      <c r="V273" s="905"/>
      <c r="W273" s="905"/>
      <c r="X273" s="906"/>
    </row>
    <row r="274" spans="2:24" s="367" customFormat="1" ht="15.75" customHeight="1" x14ac:dyDescent="0.2">
      <c r="B274" s="796"/>
      <c r="C274" s="543"/>
      <c r="D274" s="543"/>
      <c r="E274" s="543"/>
      <c r="F274" s="543"/>
      <c r="G274" s="907" t="str">
        <f>IF(I218="","",I218)</f>
        <v/>
      </c>
      <c r="H274" s="885"/>
      <c r="I274" s="885"/>
      <c r="J274" s="885"/>
      <c r="K274" s="886"/>
      <c r="L274" s="530"/>
      <c r="M274" s="531"/>
      <c r="N274" s="531"/>
      <c r="O274" s="532"/>
      <c r="P274" s="793" t="str">
        <f>IF(G274="","",datos!D149)</f>
        <v/>
      </c>
      <c r="Q274" s="794"/>
      <c r="R274" s="904" t="str">
        <f>IF($G$274="","",CONCATENATE(datos!H169,", ",datos!H171,", ",datos!H173))</f>
        <v/>
      </c>
      <c r="S274" s="905"/>
      <c r="T274" s="905"/>
      <c r="U274" s="905"/>
      <c r="V274" s="905"/>
      <c r="W274" s="905"/>
      <c r="X274" s="906"/>
    </row>
    <row r="275" spans="2:24" s="367" customFormat="1" ht="15.75" customHeight="1" x14ac:dyDescent="0.2">
      <c r="B275" s="796"/>
      <c r="C275" s="543"/>
      <c r="D275" s="543"/>
      <c r="E275" s="543"/>
      <c r="F275" s="543"/>
      <c r="G275" s="797" t="str">
        <f>IF(I219="","",I219)</f>
        <v/>
      </c>
      <c r="H275" s="798"/>
      <c r="I275" s="798"/>
      <c r="J275" s="798"/>
      <c r="K275" s="799"/>
      <c r="L275" s="530"/>
      <c r="M275" s="531"/>
      <c r="N275" s="531"/>
      <c r="O275" s="532"/>
      <c r="P275" s="793" t="str">
        <f>IF(G275="","",datos!D150)</f>
        <v/>
      </c>
      <c r="Q275" s="794"/>
      <c r="R275" s="904" t="str">
        <f>IF($G$275="","",CONCATENATE(datos!I169,", ",datos!I171,", ",datos!I173))</f>
        <v/>
      </c>
      <c r="S275" s="905"/>
      <c r="T275" s="905"/>
      <c r="U275" s="905"/>
      <c r="V275" s="905"/>
      <c r="W275" s="905"/>
      <c r="X275" s="906"/>
    </row>
    <row r="276" spans="2:24" s="367" customFormat="1" ht="15.75" customHeight="1" x14ac:dyDescent="0.2">
      <c r="B276" s="796"/>
      <c r="C276" s="543"/>
      <c r="D276" s="543"/>
      <c r="E276" s="543"/>
      <c r="F276" s="543"/>
      <c r="G276" s="638" t="str">
        <f>IF(I220="","",I220)</f>
        <v/>
      </c>
      <c r="H276" s="639"/>
      <c r="I276" s="639"/>
      <c r="J276" s="639"/>
      <c r="K276" s="640"/>
      <c r="L276" s="530"/>
      <c r="M276" s="531"/>
      <c r="N276" s="531"/>
      <c r="O276" s="532"/>
      <c r="P276" s="608" t="str">
        <f>IF(G276="","",datos!D151)</f>
        <v/>
      </c>
      <c r="Q276" s="608"/>
      <c r="R276" s="651" t="str">
        <f>IF($G$276="","",datos!J169)</f>
        <v/>
      </c>
      <c r="S276" s="651"/>
      <c r="T276" s="651"/>
      <c r="U276" s="651"/>
      <c r="V276" s="651"/>
      <c r="W276" s="651"/>
      <c r="X276" s="652"/>
    </row>
    <row r="277" spans="2:24" s="367" customFormat="1" ht="15.75" customHeight="1" x14ac:dyDescent="0.2">
      <c r="B277" s="796"/>
      <c r="C277" s="543"/>
      <c r="D277" s="543"/>
      <c r="E277" s="543"/>
      <c r="F277" s="543"/>
      <c r="G277" s="524" t="str">
        <f>IF(J221="","",J221)</f>
        <v/>
      </c>
      <c r="H277" s="525"/>
      <c r="I277" s="525"/>
      <c r="J277" s="525"/>
      <c r="K277" s="526"/>
      <c r="L277" s="528"/>
      <c r="M277" s="528"/>
      <c r="N277" s="528"/>
      <c r="O277" s="528"/>
      <c r="P277" s="609"/>
      <c r="Q277" s="609"/>
      <c r="R277" s="683"/>
      <c r="S277" s="683"/>
      <c r="T277" s="683"/>
      <c r="U277" s="683"/>
      <c r="V277" s="683"/>
      <c r="W277" s="683"/>
      <c r="X277" s="684"/>
    </row>
    <row r="278" spans="2:24" s="367" customFormat="1" ht="18.75" customHeight="1" x14ac:dyDescent="0.2">
      <c r="B278" s="795">
        <v>5</v>
      </c>
      <c r="C278" s="543" t="str">
        <f>IF(C195="","",C195)</f>
        <v/>
      </c>
      <c r="D278" s="543"/>
      <c r="E278" s="543"/>
      <c r="F278" s="543"/>
      <c r="G278" s="907" t="str">
        <f>IF(I222="","",I222)</f>
        <v/>
      </c>
      <c r="H278" s="885"/>
      <c r="I278" s="885"/>
      <c r="J278" s="885"/>
      <c r="K278" s="886"/>
      <c r="L278" s="530"/>
      <c r="M278" s="531"/>
      <c r="N278" s="531"/>
      <c r="O278" s="532"/>
      <c r="P278" s="793" t="str">
        <f>IF(G278="","",datos!D152)</f>
        <v/>
      </c>
      <c r="Q278" s="794"/>
      <c r="R278" s="904" t="str">
        <f>IF($G$278="","",CONCATENATE(datos!N169,", ",datos!N171))</f>
        <v/>
      </c>
      <c r="S278" s="905"/>
      <c r="T278" s="905"/>
      <c r="U278" s="905"/>
      <c r="V278" s="905"/>
      <c r="W278" s="905"/>
      <c r="X278" s="906"/>
    </row>
    <row r="279" spans="2:24" s="367" customFormat="1" ht="18.75" customHeight="1" x14ac:dyDescent="0.2">
      <c r="B279" s="796"/>
      <c r="C279" s="543"/>
      <c r="D279" s="543"/>
      <c r="E279" s="543"/>
      <c r="F279" s="543"/>
      <c r="G279" s="907" t="str">
        <f>IF(I223="","",I223)</f>
        <v/>
      </c>
      <c r="H279" s="885"/>
      <c r="I279" s="885"/>
      <c r="J279" s="885"/>
      <c r="K279" s="886"/>
      <c r="L279" s="530"/>
      <c r="M279" s="531"/>
      <c r="N279" s="531"/>
      <c r="O279" s="532"/>
      <c r="P279" s="793" t="str">
        <f>IF(G279="","",datos!D153)</f>
        <v/>
      </c>
      <c r="Q279" s="794"/>
      <c r="R279" s="904" t="str">
        <f>IF($G$279="","",CONCATENATE(datos!O169,", ",datos!O171))</f>
        <v/>
      </c>
      <c r="S279" s="905"/>
      <c r="T279" s="905"/>
      <c r="U279" s="905"/>
      <c r="V279" s="905"/>
      <c r="W279" s="905"/>
      <c r="X279" s="906"/>
    </row>
    <row r="280" spans="2:24" s="367" customFormat="1" ht="18.75" customHeight="1" x14ac:dyDescent="0.2">
      <c r="B280" s="796"/>
      <c r="C280" s="543"/>
      <c r="D280" s="543"/>
      <c r="E280" s="543"/>
      <c r="F280" s="543"/>
      <c r="G280" s="638" t="str">
        <f>IF(I224="","",I224)</f>
        <v/>
      </c>
      <c r="H280" s="639"/>
      <c r="I280" s="639"/>
      <c r="J280" s="639"/>
      <c r="K280" s="640"/>
      <c r="L280" s="530"/>
      <c r="M280" s="531"/>
      <c r="N280" s="531"/>
      <c r="O280" s="532"/>
      <c r="P280" s="608" t="str">
        <f>IF(G280="","",datos!D154)</f>
        <v/>
      </c>
      <c r="Q280" s="608"/>
      <c r="R280" s="604" t="str">
        <f>IF($G$280="","",datos!P169)</f>
        <v/>
      </c>
      <c r="S280" s="604"/>
      <c r="T280" s="604"/>
      <c r="U280" s="604"/>
      <c r="V280" s="604"/>
      <c r="W280" s="604"/>
      <c r="X280" s="605"/>
    </row>
    <row r="281" spans="2:24" s="367" customFormat="1" ht="18.75" customHeight="1" x14ac:dyDescent="0.2">
      <c r="B281" s="796"/>
      <c r="C281" s="543"/>
      <c r="D281" s="543"/>
      <c r="E281" s="543"/>
      <c r="F281" s="543"/>
      <c r="G281" s="638" t="str">
        <f>IF(I225="","",I225)</f>
        <v/>
      </c>
      <c r="H281" s="639"/>
      <c r="I281" s="639"/>
      <c r="J281" s="639"/>
      <c r="K281" s="640"/>
      <c r="L281" s="530"/>
      <c r="M281" s="531"/>
      <c r="N281" s="531"/>
      <c r="O281" s="532"/>
      <c r="P281" s="608" t="str">
        <f>IF(G281="","",datos!D155)</f>
        <v/>
      </c>
      <c r="Q281" s="608"/>
      <c r="R281" s="604" t="str">
        <f>IF($G$281="","",datos!Q169)</f>
        <v/>
      </c>
      <c r="S281" s="604"/>
      <c r="T281" s="604"/>
      <c r="U281" s="604"/>
      <c r="V281" s="604"/>
      <c r="W281" s="604"/>
      <c r="X281" s="605"/>
    </row>
    <row r="282" spans="2:24" s="367" customFormat="1" ht="18.75" customHeight="1" x14ac:dyDescent="0.2">
      <c r="B282" s="796"/>
      <c r="C282" s="543"/>
      <c r="D282" s="543"/>
      <c r="E282" s="543"/>
      <c r="F282" s="543"/>
      <c r="G282" s="638" t="str">
        <f>IF(I226="","",I226)</f>
        <v/>
      </c>
      <c r="H282" s="639"/>
      <c r="I282" s="639"/>
      <c r="J282" s="639"/>
      <c r="K282" s="640"/>
      <c r="L282" s="530"/>
      <c r="M282" s="531"/>
      <c r="N282" s="531"/>
      <c r="O282" s="532"/>
      <c r="P282" s="608" t="str">
        <f>IF(G282="","",datos!D156)</f>
        <v/>
      </c>
      <c r="Q282" s="608"/>
      <c r="R282" s="604" t="str">
        <f>IF($G$282="","",datos!R169)</f>
        <v/>
      </c>
      <c r="S282" s="604"/>
      <c r="T282" s="604"/>
      <c r="U282" s="604"/>
      <c r="V282" s="604"/>
      <c r="W282" s="604"/>
      <c r="X282" s="605"/>
    </row>
    <row r="283" spans="2:24" s="367" customFormat="1" ht="12.75" customHeight="1" x14ac:dyDescent="0.2">
      <c r="B283" s="796"/>
      <c r="C283" s="543"/>
      <c r="D283" s="543"/>
      <c r="E283" s="543"/>
      <c r="F283" s="543"/>
      <c r="G283" s="638" t="str">
        <f>IF(J227="","",J227)</f>
        <v/>
      </c>
      <c r="H283" s="639"/>
      <c r="I283" s="639"/>
      <c r="J283" s="639"/>
      <c r="K283" s="640"/>
      <c r="L283" s="528"/>
      <c r="M283" s="528"/>
      <c r="N283" s="528"/>
      <c r="O283" s="528"/>
      <c r="P283" s="609"/>
      <c r="Q283" s="609"/>
      <c r="R283" s="683"/>
      <c r="S283" s="683"/>
      <c r="T283" s="683"/>
      <c r="U283" s="683"/>
      <c r="V283" s="683"/>
      <c r="W283" s="683"/>
      <c r="X283" s="684"/>
    </row>
    <row r="284" spans="2:24" s="367" customFormat="1" x14ac:dyDescent="0.2">
      <c r="B284" s="902">
        <v>6</v>
      </c>
      <c r="C284" s="543" t="str">
        <f>IF(C196="","",C196)</f>
        <v/>
      </c>
      <c r="D284" s="543"/>
      <c r="E284" s="543"/>
      <c r="F284" s="543"/>
      <c r="G284" s="638" t="str">
        <f>IF(I228="","",I228)</f>
        <v/>
      </c>
      <c r="H284" s="639"/>
      <c r="I284" s="639"/>
      <c r="J284" s="639"/>
      <c r="K284" s="640"/>
      <c r="L284" s="530"/>
      <c r="M284" s="531"/>
      <c r="N284" s="531"/>
      <c r="O284" s="532"/>
      <c r="P284" s="608" t="str">
        <f>IF(G284="","",datos!D157)</f>
        <v/>
      </c>
      <c r="Q284" s="608"/>
      <c r="R284" s="604" t="str">
        <f>IF($G$284="","",datos!S169)</f>
        <v/>
      </c>
      <c r="S284" s="604"/>
      <c r="T284" s="604"/>
      <c r="U284" s="604"/>
      <c r="V284" s="604"/>
      <c r="W284" s="604"/>
      <c r="X284" s="605"/>
    </row>
    <row r="285" spans="2:24" s="367" customFormat="1" x14ac:dyDescent="0.2">
      <c r="B285" s="902"/>
      <c r="C285" s="543"/>
      <c r="D285" s="543"/>
      <c r="E285" s="543"/>
      <c r="F285" s="543"/>
      <c r="G285" s="638" t="str">
        <f>IF(I229="","",I229)</f>
        <v/>
      </c>
      <c r="H285" s="639"/>
      <c r="I285" s="639"/>
      <c r="J285" s="639"/>
      <c r="K285" s="640"/>
      <c r="L285" s="530"/>
      <c r="M285" s="531"/>
      <c r="N285" s="531"/>
      <c r="O285" s="532"/>
      <c r="P285" s="608" t="str">
        <f>IF(G285="","",datos!D158)</f>
        <v/>
      </c>
      <c r="Q285" s="608"/>
      <c r="R285" s="604" t="str">
        <f>IF($G$285="","",datos!T169)</f>
        <v/>
      </c>
      <c r="S285" s="604"/>
      <c r="T285" s="604"/>
      <c r="U285" s="604"/>
      <c r="V285" s="604"/>
      <c r="W285" s="604"/>
      <c r="X285" s="605"/>
    </row>
    <row r="286" spans="2:24" s="367" customFormat="1" x14ac:dyDescent="0.2">
      <c r="B286" s="902"/>
      <c r="C286" s="543"/>
      <c r="D286" s="543"/>
      <c r="E286" s="543"/>
      <c r="F286" s="543"/>
      <c r="G286" s="638" t="str">
        <f>IF(I230="","",I230)</f>
        <v/>
      </c>
      <c r="H286" s="639"/>
      <c r="I286" s="639"/>
      <c r="J286" s="639"/>
      <c r="K286" s="640"/>
      <c r="L286" s="530"/>
      <c r="M286" s="531"/>
      <c r="N286" s="531"/>
      <c r="O286" s="532"/>
      <c r="P286" s="608" t="str">
        <f>IF(G286="","",datos!D159)</f>
        <v/>
      </c>
      <c r="Q286" s="608"/>
      <c r="R286" s="604" t="str">
        <f>IF($G$286="","",datos!U169)</f>
        <v/>
      </c>
      <c r="S286" s="604"/>
      <c r="T286" s="604"/>
      <c r="U286" s="604"/>
      <c r="V286" s="604"/>
      <c r="W286" s="604"/>
      <c r="X286" s="605"/>
    </row>
    <row r="287" spans="2:24" s="367" customFormat="1" x14ac:dyDescent="0.2">
      <c r="B287" s="902"/>
      <c r="C287" s="543"/>
      <c r="D287" s="543"/>
      <c r="E287" s="543"/>
      <c r="F287" s="543"/>
      <c r="G287" s="638" t="str">
        <f>IF(I231="","",I231)</f>
        <v/>
      </c>
      <c r="H287" s="639"/>
      <c r="I287" s="639"/>
      <c r="J287" s="639"/>
      <c r="K287" s="640"/>
      <c r="L287" s="530"/>
      <c r="M287" s="531"/>
      <c r="N287" s="531"/>
      <c r="O287" s="532"/>
      <c r="P287" s="907" t="str">
        <f>IF(G287="","",datos!D160)</f>
        <v/>
      </c>
      <c r="Q287" s="886"/>
      <c r="R287" s="604" t="str">
        <f>IF($G$287="","",datos!V169)</f>
        <v/>
      </c>
      <c r="S287" s="604"/>
      <c r="T287" s="604"/>
      <c r="U287" s="604"/>
      <c r="V287" s="604"/>
      <c r="W287" s="604"/>
      <c r="X287" s="605"/>
    </row>
    <row r="288" spans="2:24" s="367" customFormat="1" ht="12.75" customHeight="1" x14ac:dyDescent="0.2">
      <c r="B288" s="902"/>
      <c r="C288" s="543"/>
      <c r="D288" s="543"/>
      <c r="E288" s="543"/>
      <c r="F288" s="543"/>
      <c r="G288" s="543" t="str">
        <f>IF(J232="","",J232)</f>
        <v/>
      </c>
      <c r="H288" s="543"/>
      <c r="I288" s="543"/>
      <c r="J288" s="543"/>
      <c r="K288" s="543"/>
      <c r="L288" s="528"/>
      <c r="M288" s="528"/>
      <c r="N288" s="528"/>
      <c r="O288" s="528"/>
      <c r="P288" s="606"/>
      <c r="Q288" s="606"/>
      <c r="R288" s="529"/>
      <c r="S288" s="529"/>
      <c r="T288" s="529"/>
      <c r="U288" s="529"/>
      <c r="V288" s="529"/>
      <c r="W288" s="529"/>
      <c r="X288" s="607"/>
    </row>
    <row r="289" spans="2:63" s="367" customFormat="1" x14ac:dyDescent="0.2">
      <c r="B289" s="319"/>
      <c r="C289" s="400"/>
      <c r="D289" s="400"/>
      <c r="E289" s="400"/>
      <c r="F289" s="400"/>
      <c r="G289" s="400"/>
      <c r="H289" s="318"/>
      <c r="I289" s="308"/>
      <c r="J289" s="308"/>
      <c r="K289" s="308"/>
      <c r="L289" s="308"/>
      <c r="M289" s="308"/>
      <c r="N289" s="308"/>
      <c r="O289" s="308"/>
      <c r="P289" s="308"/>
      <c r="Q289" s="308"/>
      <c r="R289" s="308"/>
      <c r="S289" s="308"/>
      <c r="T289" s="308"/>
      <c r="U289" s="308"/>
      <c r="V289" s="401"/>
      <c r="W289" s="401"/>
      <c r="X289" s="402"/>
      <c r="Y289" s="401"/>
      <c r="Z289" s="401"/>
      <c r="AA289" s="401"/>
      <c r="AB289" s="403"/>
      <c r="AC289" s="404"/>
      <c r="AD289" s="308"/>
    </row>
    <row r="290" spans="2:63" s="367" customFormat="1" x14ac:dyDescent="0.2">
      <c r="B290" s="319"/>
      <c r="C290" s="400"/>
      <c r="D290" s="400"/>
      <c r="E290" s="400"/>
      <c r="F290" s="400"/>
      <c r="G290" s="400"/>
      <c r="H290" s="318"/>
      <c r="I290" s="308"/>
      <c r="J290" s="308"/>
      <c r="K290" s="308"/>
      <c r="L290" s="308"/>
      <c r="M290" s="308"/>
      <c r="N290" s="308"/>
      <c r="O290" s="308"/>
      <c r="P290" s="308"/>
      <c r="Q290" s="308"/>
      <c r="R290" s="308"/>
      <c r="S290" s="308"/>
      <c r="T290" s="308"/>
      <c r="U290" s="308"/>
      <c r="V290" s="401"/>
      <c r="W290" s="401"/>
      <c r="X290" s="402"/>
      <c r="Y290" s="401"/>
      <c r="Z290" s="401"/>
      <c r="AA290" s="401"/>
      <c r="AB290" s="403"/>
      <c r="AC290" s="404"/>
      <c r="AD290" s="308"/>
    </row>
    <row r="291" spans="2:63" s="367" customFormat="1" x14ac:dyDescent="0.2">
      <c r="B291" s="295" t="s">
        <v>385</v>
      </c>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300"/>
      <c r="Y291" s="401"/>
      <c r="Z291" s="401"/>
      <c r="AA291" s="401"/>
      <c r="AB291" s="401"/>
      <c r="AC291" s="401"/>
      <c r="AD291" s="401"/>
      <c r="AE291" s="401"/>
      <c r="AF291" s="401"/>
      <c r="AG291" s="401"/>
      <c r="AH291" s="401"/>
      <c r="AI291" s="401"/>
      <c r="AJ291" s="401"/>
      <c r="AK291" s="401"/>
      <c r="AL291" s="401"/>
      <c r="AM291" s="401"/>
      <c r="AN291" s="401"/>
      <c r="AO291" s="401"/>
      <c r="AP291" s="401"/>
      <c r="AQ291" s="401"/>
      <c r="AR291" s="401"/>
      <c r="AS291" s="297"/>
      <c r="AT291" s="297"/>
      <c r="AU291" s="297"/>
      <c r="AV291" s="297"/>
      <c r="AW291" s="297"/>
      <c r="AX291" s="297"/>
      <c r="AY291" s="297"/>
      <c r="AZ291" s="297"/>
      <c r="BA291" s="297"/>
      <c r="BB291" s="297"/>
      <c r="BC291" s="297"/>
      <c r="BD291" s="297"/>
      <c r="BE291" s="297"/>
      <c r="BF291" s="297"/>
      <c r="BG291" s="297"/>
      <c r="BH291" s="297"/>
      <c r="BI291" s="297"/>
      <c r="BJ291" s="297"/>
      <c r="BK291" s="297"/>
    </row>
    <row r="292" spans="2:63" s="367" customFormat="1" x14ac:dyDescent="0.2">
      <c r="B292" s="295"/>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300"/>
      <c r="Y292" s="401"/>
      <c r="Z292" s="401"/>
      <c r="AA292" s="401"/>
      <c r="AB292" s="401"/>
      <c r="AC292" s="401"/>
      <c r="AD292" s="401"/>
      <c r="AE292" s="401"/>
      <c r="AF292" s="401"/>
      <c r="AG292" s="401"/>
      <c r="AH292" s="401"/>
      <c r="AI292" s="401"/>
      <c r="AJ292" s="401"/>
      <c r="AK292" s="401"/>
      <c r="AL292" s="401"/>
      <c r="AM292" s="401"/>
      <c r="AN292" s="401"/>
      <c r="AO292" s="401"/>
      <c r="AP292" s="401"/>
      <c r="AQ292" s="401"/>
      <c r="AR292" s="401"/>
      <c r="AS292" s="297"/>
      <c r="AT292" s="297"/>
      <c r="AU292" s="297"/>
      <c r="AV292" s="297"/>
      <c r="AW292" s="297"/>
      <c r="AX292" s="297"/>
      <c r="AY292" s="297"/>
      <c r="AZ292" s="297"/>
      <c r="BA292" s="297"/>
      <c r="BB292" s="297"/>
      <c r="BC292" s="297"/>
      <c r="BD292" s="297"/>
      <c r="BE292" s="297"/>
      <c r="BF292" s="297"/>
      <c r="BG292" s="297"/>
      <c r="BH292" s="297"/>
      <c r="BI292" s="297"/>
      <c r="BJ292" s="297"/>
      <c r="BK292" s="297"/>
    </row>
    <row r="293" spans="2:63" s="367" customFormat="1" ht="43.5" customHeight="1" x14ac:dyDescent="0.2">
      <c r="B293" s="685" t="s">
        <v>386</v>
      </c>
      <c r="C293" s="522"/>
      <c r="D293" s="522"/>
      <c r="E293" s="522" t="s">
        <v>387</v>
      </c>
      <c r="F293" s="522"/>
      <c r="G293" s="522"/>
      <c r="H293" s="522" t="s">
        <v>388</v>
      </c>
      <c r="I293" s="522"/>
      <c r="J293" s="522"/>
      <c r="K293" s="522"/>
      <c r="L293" s="522"/>
      <c r="M293" s="564" t="s">
        <v>556</v>
      </c>
      <c r="N293" s="611"/>
      <c r="O293" s="565"/>
      <c r="P293" s="564" t="s">
        <v>1053</v>
      </c>
      <c r="Q293" s="611"/>
      <c r="R293" s="611"/>
      <c r="S293" s="565"/>
      <c r="T293" s="522" t="s">
        <v>389</v>
      </c>
      <c r="U293" s="522"/>
      <c r="V293" s="522"/>
      <c r="W293" s="522"/>
      <c r="X293" s="610"/>
      <c r="Y293" s="401"/>
      <c r="Z293" s="401"/>
      <c r="AA293" s="401"/>
      <c r="AB293" s="401"/>
      <c r="AC293" s="401"/>
      <c r="AD293" s="401"/>
      <c r="AE293" s="401"/>
      <c r="AF293" s="401"/>
      <c r="AG293" s="401"/>
      <c r="AH293" s="401"/>
      <c r="AI293" s="401"/>
      <c r="AJ293" s="401"/>
      <c r="AK293" s="401"/>
      <c r="AL293" s="401"/>
      <c r="AM293" s="401"/>
      <c r="AN293" s="401"/>
      <c r="AO293" s="401"/>
      <c r="AP293" s="401"/>
      <c r="AQ293" s="401"/>
      <c r="AR293" s="401"/>
    </row>
    <row r="294" spans="2:63" s="367" customFormat="1" ht="25.5" customHeight="1" x14ac:dyDescent="0.2">
      <c r="B294" s="685"/>
      <c r="C294" s="522"/>
      <c r="D294" s="522"/>
      <c r="E294" s="522"/>
      <c r="F294" s="522"/>
      <c r="G294" s="522"/>
      <c r="H294" s="522"/>
      <c r="I294" s="522"/>
      <c r="J294" s="522"/>
      <c r="K294" s="522"/>
      <c r="L294" s="522"/>
      <c r="M294" s="405" t="s">
        <v>390</v>
      </c>
      <c r="N294" s="680" t="s">
        <v>228</v>
      </c>
      <c r="O294" s="682"/>
      <c r="P294" s="541" t="s">
        <v>229</v>
      </c>
      <c r="Q294" s="541"/>
      <c r="R294" s="541" t="s">
        <v>230</v>
      </c>
      <c r="S294" s="541"/>
      <c r="T294" s="541" t="s">
        <v>229</v>
      </c>
      <c r="U294" s="541"/>
      <c r="V294" s="541" t="s">
        <v>230</v>
      </c>
      <c r="W294" s="541"/>
      <c r="X294" s="722"/>
      <c r="Y294" s="401"/>
      <c r="Z294" s="401"/>
      <c r="AA294" s="401"/>
      <c r="AB294" s="401"/>
      <c r="AC294" s="401"/>
      <c r="AD294" s="401"/>
      <c r="AE294" s="401"/>
      <c r="AF294" s="401"/>
      <c r="AG294" s="401"/>
      <c r="AH294" s="401"/>
      <c r="AI294" s="401"/>
      <c r="AJ294" s="401"/>
      <c r="AK294" s="401"/>
      <c r="AL294" s="401"/>
      <c r="AM294" s="401"/>
      <c r="AN294" s="401"/>
      <c r="AO294" s="401"/>
      <c r="AP294" s="401"/>
      <c r="AQ294" s="401"/>
      <c r="AR294" s="401"/>
    </row>
    <row r="295" spans="2:63" s="367" customFormat="1" x14ac:dyDescent="0.2">
      <c r="B295" s="836" t="str">
        <f>CONCATENATE(Q125," HECTÁREAS DE ECOSISTEMA",F20," RECUPERADAS")</f>
        <v xml:space="preserve"> HECTÁREAS DE ECOSISTEMA RECUPERADAS</v>
      </c>
      <c r="C295" s="837"/>
      <c r="D295" s="837"/>
      <c r="E295" s="601"/>
      <c r="F295" s="533" t="str">
        <f>IF(C258="","",datos!C117)</f>
        <v/>
      </c>
      <c r="G295" s="533"/>
      <c r="H295" s="523" t="str">
        <f>C258</f>
        <v/>
      </c>
      <c r="I295" s="523"/>
      <c r="J295" s="523"/>
      <c r="K295" s="523"/>
      <c r="L295" s="523"/>
      <c r="M295" s="231"/>
      <c r="N295" s="529"/>
      <c r="O295" s="529"/>
      <c r="P295" s="527"/>
      <c r="Q295" s="527"/>
      <c r="R295" s="527"/>
      <c r="S295" s="527"/>
      <c r="T295" s="553"/>
      <c r="U295" s="553"/>
      <c r="V295" s="554"/>
      <c r="W295" s="554"/>
      <c r="X295" s="555"/>
      <c r="Y295" s="401"/>
      <c r="AA295" s="401"/>
      <c r="AB295" s="401"/>
      <c r="AC295" s="401"/>
      <c r="AD295" s="401"/>
      <c r="AE295" s="401"/>
      <c r="AF295" s="401"/>
      <c r="AG295" s="401"/>
      <c r="AH295" s="401"/>
      <c r="AI295" s="401"/>
      <c r="AJ295" s="401"/>
      <c r="AK295" s="401"/>
      <c r="AL295" s="401"/>
      <c r="AM295" s="401"/>
      <c r="AN295" s="401"/>
      <c r="AO295" s="401"/>
      <c r="AP295" s="401"/>
      <c r="AQ295" s="401"/>
      <c r="AR295" s="401"/>
    </row>
    <row r="296" spans="2:63" s="367" customFormat="1" x14ac:dyDescent="0.2">
      <c r="B296" s="836"/>
      <c r="C296" s="837"/>
      <c r="D296" s="837"/>
      <c r="E296" s="601"/>
      <c r="F296" s="533"/>
      <c r="G296" s="533"/>
      <c r="H296" s="534" t="str">
        <f>G258</f>
        <v/>
      </c>
      <c r="I296" s="534"/>
      <c r="J296" s="534"/>
      <c r="K296" s="534"/>
      <c r="L296" s="534"/>
      <c r="M296" s="231"/>
      <c r="N296" s="529"/>
      <c r="O296" s="529"/>
      <c r="P296" s="527"/>
      <c r="Q296" s="527"/>
      <c r="R296" s="527"/>
      <c r="S296" s="527"/>
      <c r="T296" s="553"/>
      <c r="U296" s="553"/>
      <c r="V296" s="554"/>
      <c r="W296" s="554"/>
      <c r="X296" s="555"/>
      <c r="Y296" s="401"/>
      <c r="Z296" s="401"/>
      <c r="AA296" s="401"/>
      <c r="AB296" s="403"/>
      <c r="AC296" s="404"/>
      <c r="AD296" s="308"/>
    </row>
    <row r="297" spans="2:63" s="367" customFormat="1" x14ac:dyDescent="0.2">
      <c r="B297" s="836"/>
      <c r="C297" s="837"/>
      <c r="D297" s="837"/>
      <c r="E297" s="601"/>
      <c r="F297" s="533"/>
      <c r="G297" s="533"/>
      <c r="H297" s="534" t="str">
        <f>G259</f>
        <v/>
      </c>
      <c r="I297" s="534"/>
      <c r="J297" s="534"/>
      <c r="K297" s="534"/>
      <c r="L297" s="534"/>
      <c r="M297" s="231"/>
      <c r="N297" s="529"/>
      <c r="O297" s="529"/>
      <c r="P297" s="527"/>
      <c r="Q297" s="527"/>
      <c r="R297" s="527"/>
      <c r="S297" s="527"/>
      <c r="T297" s="553"/>
      <c r="U297" s="553"/>
      <c r="V297" s="554"/>
      <c r="W297" s="554"/>
      <c r="X297" s="555"/>
      <c r="Y297" s="401"/>
      <c r="Z297" s="401"/>
      <c r="AA297" s="401"/>
      <c r="AB297" s="403"/>
      <c r="AC297" s="404"/>
      <c r="AD297" s="308"/>
    </row>
    <row r="298" spans="2:63" s="367" customFormat="1" ht="15.75" customHeight="1" x14ac:dyDescent="0.2">
      <c r="B298" s="836"/>
      <c r="C298" s="837"/>
      <c r="D298" s="837"/>
      <c r="E298" s="601"/>
      <c r="F298" s="533"/>
      <c r="G298" s="533"/>
      <c r="H298" s="534" t="str">
        <f>G260</f>
        <v/>
      </c>
      <c r="I298" s="534"/>
      <c r="J298" s="534"/>
      <c r="K298" s="534"/>
      <c r="L298" s="534"/>
      <c r="M298" s="231"/>
      <c r="N298" s="529"/>
      <c r="O298" s="529"/>
      <c r="P298" s="527"/>
      <c r="Q298" s="527"/>
      <c r="R298" s="527"/>
      <c r="S298" s="527"/>
      <c r="T298" s="553"/>
      <c r="U298" s="553"/>
      <c r="V298" s="554"/>
      <c r="W298" s="554"/>
      <c r="X298" s="555"/>
      <c r="Y298" s="401"/>
      <c r="Z298" s="401"/>
      <c r="AA298" s="401"/>
      <c r="AB298" s="403"/>
      <c r="AC298" s="404"/>
      <c r="AD298" s="308"/>
    </row>
    <row r="299" spans="2:63" s="367" customFormat="1" x14ac:dyDescent="0.2">
      <c r="B299" s="836"/>
      <c r="C299" s="837"/>
      <c r="D299" s="837"/>
      <c r="E299" s="601"/>
      <c r="F299" s="533"/>
      <c r="G299" s="533"/>
      <c r="H299" s="603" t="str">
        <f>G261</f>
        <v/>
      </c>
      <c r="I299" s="603"/>
      <c r="J299" s="603"/>
      <c r="K299" s="603"/>
      <c r="L299" s="603"/>
      <c r="M299" s="41"/>
      <c r="N299" s="529"/>
      <c r="O299" s="529"/>
      <c r="P299" s="527"/>
      <c r="Q299" s="527"/>
      <c r="R299" s="527"/>
      <c r="S299" s="527"/>
      <c r="T299" s="553"/>
      <c r="U299" s="553"/>
      <c r="V299" s="554"/>
      <c r="W299" s="554"/>
      <c r="X299" s="555"/>
      <c r="Y299" s="401"/>
      <c r="Z299" s="401"/>
      <c r="AA299" s="401"/>
      <c r="AB299" s="403"/>
      <c r="AC299" s="404"/>
      <c r="AD299" s="308"/>
    </row>
    <row r="300" spans="2:63" s="367" customFormat="1" x14ac:dyDescent="0.2">
      <c r="B300" s="836"/>
      <c r="C300" s="837"/>
      <c r="D300" s="837"/>
      <c r="E300" s="601"/>
      <c r="F300" s="533" t="str">
        <f>IF(C262="","",datos!C118)</f>
        <v/>
      </c>
      <c r="G300" s="533"/>
      <c r="H300" s="523" t="str">
        <f>C262</f>
        <v/>
      </c>
      <c r="I300" s="523"/>
      <c r="J300" s="523"/>
      <c r="K300" s="523"/>
      <c r="L300" s="523"/>
      <c r="M300" s="231"/>
      <c r="N300" s="529"/>
      <c r="O300" s="529"/>
      <c r="P300" s="527"/>
      <c r="Q300" s="528"/>
      <c r="R300" s="556"/>
      <c r="S300" s="557"/>
      <c r="T300" s="553"/>
      <c r="U300" s="553"/>
      <c r="V300" s="554"/>
      <c r="W300" s="554"/>
      <c r="X300" s="555"/>
      <c r="Y300" s="401"/>
      <c r="Z300" s="401"/>
      <c r="AA300" s="401"/>
      <c r="AB300" s="403"/>
      <c r="AC300" s="404"/>
      <c r="AD300" s="308"/>
    </row>
    <row r="301" spans="2:63" s="367" customFormat="1" x14ac:dyDescent="0.2">
      <c r="B301" s="836"/>
      <c r="C301" s="837"/>
      <c r="D301" s="837"/>
      <c r="E301" s="601"/>
      <c r="F301" s="533"/>
      <c r="G301" s="533"/>
      <c r="H301" s="534" t="str">
        <f t="shared" ref="H301:H307" si="1">G262</f>
        <v/>
      </c>
      <c r="I301" s="534"/>
      <c r="J301" s="534"/>
      <c r="K301" s="534"/>
      <c r="L301" s="534"/>
      <c r="M301" s="231"/>
      <c r="N301" s="529"/>
      <c r="O301" s="529"/>
      <c r="P301" s="528"/>
      <c r="Q301" s="528"/>
      <c r="R301" s="558"/>
      <c r="S301" s="559"/>
      <c r="T301" s="553"/>
      <c r="U301" s="553"/>
      <c r="V301" s="554"/>
      <c r="W301" s="554"/>
      <c r="X301" s="555"/>
      <c r="Y301" s="401"/>
      <c r="Z301" s="401"/>
      <c r="AA301" s="401"/>
      <c r="AB301" s="403"/>
      <c r="AC301" s="404"/>
      <c r="AD301" s="308"/>
    </row>
    <row r="302" spans="2:63" s="367" customFormat="1" x14ac:dyDescent="0.2">
      <c r="B302" s="836"/>
      <c r="C302" s="837"/>
      <c r="D302" s="837"/>
      <c r="E302" s="601"/>
      <c r="F302" s="533"/>
      <c r="G302" s="533"/>
      <c r="H302" s="534" t="str">
        <f t="shared" si="1"/>
        <v/>
      </c>
      <c r="I302" s="534"/>
      <c r="J302" s="534"/>
      <c r="K302" s="534"/>
      <c r="L302" s="534"/>
      <c r="M302" s="231"/>
      <c r="N302" s="529"/>
      <c r="O302" s="529"/>
      <c r="P302" s="528"/>
      <c r="Q302" s="528"/>
      <c r="R302" s="558"/>
      <c r="S302" s="559"/>
      <c r="T302" s="553"/>
      <c r="U302" s="553"/>
      <c r="V302" s="554"/>
      <c r="W302" s="554"/>
      <c r="X302" s="555"/>
      <c r="Y302" s="401"/>
      <c r="Z302" s="401"/>
      <c r="AA302" s="401"/>
      <c r="AB302" s="403"/>
      <c r="AC302" s="404"/>
      <c r="AD302" s="308"/>
    </row>
    <row r="303" spans="2:63" s="367" customFormat="1" x14ac:dyDescent="0.2">
      <c r="B303" s="836"/>
      <c r="C303" s="837"/>
      <c r="D303" s="837"/>
      <c r="E303" s="601"/>
      <c r="F303" s="533"/>
      <c r="G303" s="533"/>
      <c r="H303" s="534" t="str">
        <f t="shared" si="1"/>
        <v/>
      </c>
      <c r="I303" s="534"/>
      <c r="J303" s="534"/>
      <c r="K303" s="534"/>
      <c r="L303" s="534"/>
      <c r="M303" s="231"/>
      <c r="N303" s="529"/>
      <c r="O303" s="529"/>
      <c r="P303" s="528"/>
      <c r="Q303" s="528"/>
      <c r="R303" s="558"/>
      <c r="S303" s="559"/>
      <c r="T303" s="553"/>
      <c r="U303" s="553"/>
      <c r="V303" s="554"/>
      <c r="W303" s="554"/>
      <c r="X303" s="555"/>
      <c r="Y303" s="401"/>
      <c r="Z303" s="401"/>
      <c r="AA303" s="401"/>
      <c r="AB303" s="403"/>
      <c r="AC303" s="404"/>
      <c r="AD303" s="308"/>
    </row>
    <row r="304" spans="2:63" s="367" customFormat="1" x14ac:dyDescent="0.2">
      <c r="B304" s="836"/>
      <c r="C304" s="837"/>
      <c r="D304" s="837"/>
      <c r="E304" s="601"/>
      <c r="F304" s="533"/>
      <c r="G304" s="533"/>
      <c r="H304" s="534" t="str">
        <f t="shared" si="1"/>
        <v/>
      </c>
      <c r="I304" s="534"/>
      <c r="J304" s="534"/>
      <c r="K304" s="534"/>
      <c r="L304" s="534"/>
      <c r="M304" s="231"/>
      <c r="N304" s="529"/>
      <c r="O304" s="529"/>
      <c r="P304" s="528"/>
      <c r="Q304" s="528"/>
      <c r="R304" s="558"/>
      <c r="S304" s="559"/>
      <c r="T304" s="553"/>
      <c r="U304" s="553"/>
      <c r="V304" s="554"/>
      <c r="W304" s="554"/>
      <c r="X304" s="555"/>
      <c r="Y304" s="401"/>
      <c r="Z304" s="401"/>
      <c r="AA304" s="401"/>
      <c r="AB304" s="403"/>
      <c r="AC304" s="404"/>
      <c r="AD304" s="308"/>
    </row>
    <row r="305" spans="2:30" s="367" customFormat="1" x14ac:dyDescent="0.2">
      <c r="B305" s="836"/>
      <c r="C305" s="837"/>
      <c r="D305" s="837"/>
      <c r="E305" s="601"/>
      <c r="F305" s="533"/>
      <c r="G305" s="533"/>
      <c r="H305" s="534" t="str">
        <f t="shared" si="1"/>
        <v/>
      </c>
      <c r="I305" s="534"/>
      <c r="J305" s="534"/>
      <c r="K305" s="534"/>
      <c r="L305" s="534"/>
      <c r="M305" s="231"/>
      <c r="N305" s="529"/>
      <c r="O305" s="529"/>
      <c r="P305" s="528"/>
      <c r="Q305" s="528"/>
      <c r="R305" s="558"/>
      <c r="S305" s="559"/>
      <c r="T305" s="553"/>
      <c r="U305" s="553"/>
      <c r="V305" s="554"/>
      <c r="W305" s="554"/>
      <c r="X305" s="555"/>
      <c r="Y305" s="401"/>
      <c r="Z305" s="401"/>
      <c r="AA305" s="401"/>
      <c r="AB305" s="403"/>
      <c r="AC305" s="404"/>
      <c r="AD305" s="308"/>
    </row>
    <row r="306" spans="2:30" s="367" customFormat="1" x14ac:dyDescent="0.2">
      <c r="B306" s="836"/>
      <c r="C306" s="837"/>
      <c r="D306" s="837"/>
      <c r="E306" s="601"/>
      <c r="F306" s="533"/>
      <c r="G306" s="533"/>
      <c r="H306" s="534" t="str">
        <f t="shared" si="1"/>
        <v/>
      </c>
      <c r="I306" s="534"/>
      <c r="J306" s="534"/>
      <c r="K306" s="534"/>
      <c r="L306" s="534"/>
      <c r="M306" s="231"/>
      <c r="N306" s="529"/>
      <c r="O306" s="529"/>
      <c r="P306" s="528"/>
      <c r="Q306" s="528"/>
      <c r="R306" s="558"/>
      <c r="S306" s="559"/>
      <c r="T306" s="553"/>
      <c r="U306" s="553"/>
      <c r="V306" s="554"/>
      <c r="W306" s="554"/>
      <c r="X306" s="555"/>
      <c r="Y306" s="401"/>
      <c r="Z306" s="401"/>
      <c r="AA306" s="401"/>
      <c r="AB306" s="403"/>
      <c r="AC306" s="404"/>
      <c r="AD306" s="308"/>
    </row>
    <row r="307" spans="2:30" s="367" customFormat="1" x14ac:dyDescent="0.2">
      <c r="B307" s="836"/>
      <c r="C307" s="837"/>
      <c r="D307" s="837"/>
      <c r="E307" s="601"/>
      <c r="F307" s="533"/>
      <c r="G307" s="533"/>
      <c r="H307" s="534" t="str">
        <f t="shared" si="1"/>
        <v/>
      </c>
      <c r="I307" s="534"/>
      <c r="J307" s="534"/>
      <c r="K307" s="534"/>
      <c r="L307" s="534"/>
      <c r="M307" s="41"/>
      <c r="N307" s="529"/>
      <c r="O307" s="529"/>
      <c r="P307" s="528"/>
      <c r="Q307" s="528"/>
      <c r="R307" s="560"/>
      <c r="S307" s="561"/>
      <c r="T307" s="553"/>
      <c r="U307" s="553"/>
      <c r="V307" s="554"/>
      <c r="W307" s="554"/>
      <c r="X307" s="555"/>
      <c r="Y307" s="401"/>
      <c r="Z307" s="401"/>
      <c r="AA307" s="401"/>
      <c r="AB307" s="403"/>
      <c r="AC307" s="404"/>
      <c r="AD307" s="308"/>
    </row>
    <row r="308" spans="2:30" s="367" customFormat="1" ht="15.75" customHeight="1" x14ac:dyDescent="0.2">
      <c r="B308" s="836"/>
      <c r="C308" s="837"/>
      <c r="D308" s="837"/>
      <c r="E308" s="601"/>
      <c r="F308" s="533" t="str">
        <f>IF(C269="","",datos!C119)</f>
        <v/>
      </c>
      <c r="G308" s="533"/>
      <c r="H308" s="523" t="str">
        <f>C269</f>
        <v/>
      </c>
      <c r="I308" s="523"/>
      <c r="J308" s="523"/>
      <c r="K308" s="523"/>
      <c r="L308" s="523"/>
      <c r="M308" s="231"/>
      <c r="N308" s="529"/>
      <c r="O308" s="529"/>
      <c r="P308" s="527"/>
      <c r="Q308" s="527"/>
      <c r="R308" s="556"/>
      <c r="S308" s="557"/>
      <c r="T308" s="553"/>
      <c r="U308" s="553"/>
      <c r="V308" s="554"/>
      <c r="W308" s="554"/>
      <c r="X308" s="555"/>
      <c r="Y308" s="401"/>
      <c r="Z308" s="401"/>
      <c r="AA308" s="401"/>
      <c r="AB308" s="403"/>
      <c r="AC308" s="404"/>
      <c r="AD308" s="308"/>
    </row>
    <row r="309" spans="2:30" s="367" customFormat="1" x14ac:dyDescent="0.2">
      <c r="B309" s="836"/>
      <c r="C309" s="837"/>
      <c r="D309" s="837"/>
      <c r="E309" s="601"/>
      <c r="F309" s="533"/>
      <c r="G309" s="533"/>
      <c r="H309" s="534" t="str">
        <f>G269</f>
        <v/>
      </c>
      <c r="I309" s="534"/>
      <c r="J309" s="534"/>
      <c r="K309" s="534"/>
      <c r="L309" s="534"/>
      <c r="M309" s="231"/>
      <c r="N309" s="529"/>
      <c r="O309" s="529"/>
      <c r="P309" s="527"/>
      <c r="Q309" s="527"/>
      <c r="R309" s="558"/>
      <c r="S309" s="559"/>
      <c r="T309" s="553"/>
      <c r="U309" s="553"/>
      <c r="V309" s="554"/>
      <c r="W309" s="554"/>
      <c r="X309" s="555"/>
      <c r="Y309" s="401"/>
      <c r="Z309" s="401"/>
      <c r="AA309" s="401"/>
      <c r="AB309" s="403"/>
      <c r="AC309" s="404"/>
      <c r="AD309" s="308"/>
    </row>
    <row r="310" spans="2:30" s="367" customFormat="1" x14ac:dyDescent="0.2">
      <c r="B310" s="836"/>
      <c r="C310" s="837"/>
      <c r="D310" s="837"/>
      <c r="E310" s="601"/>
      <c r="F310" s="533"/>
      <c r="G310" s="533"/>
      <c r="H310" s="534" t="str">
        <f>G270</f>
        <v/>
      </c>
      <c r="I310" s="534"/>
      <c r="J310" s="534"/>
      <c r="K310" s="534"/>
      <c r="L310" s="534"/>
      <c r="M310" s="231"/>
      <c r="N310" s="529"/>
      <c r="O310" s="529"/>
      <c r="P310" s="527"/>
      <c r="Q310" s="527"/>
      <c r="R310" s="558"/>
      <c r="S310" s="559"/>
      <c r="T310" s="553"/>
      <c r="U310" s="553"/>
      <c r="V310" s="554"/>
      <c r="W310" s="554"/>
      <c r="X310" s="555"/>
      <c r="Y310" s="401"/>
      <c r="Z310" s="401"/>
      <c r="AA310" s="401"/>
      <c r="AB310" s="403"/>
      <c r="AC310" s="404"/>
      <c r="AD310" s="308"/>
    </row>
    <row r="311" spans="2:30" s="367" customFormat="1" ht="15.75" customHeight="1" x14ac:dyDescent="0.2">
      <c r="B311" s="836"/>
      <c r="C311" s="837"/>
      <c r="D311" s="837"/>
      <c r="E311" s="601"/>
      <c r="F311" s="533"/>
      <c r="G311" s="533"/>
      <c r="H311" s="534" t="str">
        <f>G271</f>
        <v/>
      </c>
      <c r="I311" s="534"/>
      <c r="J311" s="534"/>
      <c r="K311" s="534"/>
      <c r="L311" s="534"/>
      <c r="M311" s="231"/>
      <c r="N311" s="529"/>
      <c r="O311" s="529"/>
      <c r="P311" s="527"/>
      <c r="Q311" s="527"/>
      <c r="R311" s="558"/>
      <c r="S311" s="559"/>
      <c r="T311" s="553"/>
      <c r="U311" s="553"/>
      <c r="V311" s="554"/>
      <c r="W311" s="554"/>
      <c r="X311" s="555"/>
      <c r="Y311" s="401"/>
      <c r="Z311" s="401"/>
      <c r="AA311" s="401"/>
      <c r="AB311" s="403"/>
      <c r="AC311" s="404"/>
      <c r="AD311" s="308"/>
    </row>
    <row r="312" spans="2:30" s="312" customFormat="1" x14ac:dyDescent="0.2">
      <c r="B312" s="836"/>
      <c r="C312" s="837"/>
      <c r="D312" s="837"/>
      <c r="E312" s="601"/>
      <c r="F312" s="533"/>
      <c r="G312" s="533"/>
      <c r="H312" s="602" t="str">
        <f>G272</f>
        <v/>
      </c>
      <c r="I312" s="602"/>
      <c r="J312" s="602"/>
      <c r="K312" s="602"/>
      <c r="L312" s="602"/>
      <c r="M312" s="310"/>
      <c r="N312" s="529"/>
      <c r="O312" s="529"/>
      <c r="P312" s="527"/>
      <c r="Q312" s="527"/>
      <c r="R312" s="558"/>
      <c r="S312" s="559"/>
      <c r="T312" s="553"/>
      <c r="U312" s="553"/>
      <c r="V312" s="554"/>
      <c r="W312" s="554"/>
      <c r="X312" s="555"/>
      <c r="Y312" s="406"/>
      <c r="Z312" s="406"/>
      <c r="AA312" s="406"/>
      <c r="AB312" s="407"/>
      <c r="AC312" s="408"/>
      <c r="AD312" s="311"/>
    </row>
    <row r="313" spans="2:30" s="367" customFormat="1" ht="16.5" customHeight="1" x14ac:dyDescent="0.2">
      <c r="B313" s="836"/>
      <c r="C313" s="837"/>
      <c r="D313" s="837"/>
      <c r="E313" s="601"/>
      <c r="F313" s="533" t="str">
        <f>IF(C273="","",datos!C120)</f>
        <v/>
      </c>
      <c r="G313" s="533"/>
      <c r="H313" s="523" t="str">
        <f>C273</f>
        <v/>
      </c>
      <c r="I313" s="523"/>
      <c r="J313" s="523"/>
      <c r="K313" s="523"/>
      <c r="L313" s="523"/>
      <c r="M313" s="231"/>
      <c r="N313" s="529"/>
      <c r="O313" s="529"/>
      <c r="P313" s="527"/>
      <c r="Q313" s="527"/>
      <c r="R313" s="556"/>
      <c r="S313" s="557"/>
      <c r="T313" s="553"/>
      <c r="U313" s="553"/>
      <c r="V313" s="554"/>
      <c r="W313" s="554"/>
      <c r="X313" s="555"/>
      <c r="Y313" s="401"/>
      <c r="Z313" s="401"/>
      <c r="AA313" s="401"/>
      <c r="AB313" s="403"/>
      <c r="AC313" s="404"/>
      <c r="AD313" s="308"/>
    </row>
    <row r="314" spans="2:30" s="367" customFormat="1" x14ac:dyDescent="0.2">
      <c r="B314" s="836"/>
      <c r="C314" s="837"/>
      <c r="D314" s="837"/>
      <c r="E314" s="601"/>
      <c r="F314" s="533"/>
      <c r="G314" s="533"/>
      <c r="H314" s="534" t="str">
        <f>G273</f>
        <v/>
      </c>
      <c r="I314" s="534"/>
      <c r="J314" s="534"/>
      <c r="K314" s="534"/>
      <c r="L314" s="534"/>
      <c r="M314" s="231"/>
      <c r="N314" s="529"/>
      <c r="O314" s="529"/>
      <c r="P314" s="527"/>
      <c r="Q314" s="527"/>
      <c r="R314" s="558"/>
      <c r="S314" s="559"/>
      <c r="T314" s="553"/>
      <c r="U314" s="553"/>
      <c r="V314" s="554"/>
      <c r="W314" s="554"/>
      <c r="X314" s="555"/>
      <c r="Y314" s="401"/>
      <c r="Z314" s="401"/>
      <c r="AA314" s="401"/>
      <c r="AB314" s="403"/>
      <c r="AC314" s="404"/>
      <c r="AD314" s="308"/>
    </row>
    <row r="315" spans="2:30" s="367" customFormat="1" x14ac:dyDescent="0.2">
      <c r="B315" s="836"/>
      <c r="C315" s="837"/>
      <c r="D315" s="837"/>
      <c r="E315" s="601"/>
      <c r="F315" s="533"/>
      <c r="G315" s="533"/>
      <c r="H315" s="534" t="str">
        <f>G274</f>
        <v/>
      </c>
      <c r="I315" s="534"/>
      <c r="J315" s="534"/>
      <c r="K315" s="534"/>
      <c r="L315" s="534"/>
      <c r="M315" s="231"/>
      <c r="N315" s="529"/>
      <c r="O315" s="529"/>
      <c r="P315" s="527"/>
      <c r="Q315" s="527"/>
      <c r="R315" s="558"/>
      <c r="S315" s="559"/>
      <c r="T315" s="553"/>
      <c r="U315" s="553"/>
      <c r="V315" s="554"/>
      <c r="W315" s="554"/>
      <c r="X315" s="555"/>
      <c r="Y315" s="401"/>
      <c r="Z315" s="401"/>
      <c r="AA315" s="401"/>
      <c r="AB315" s="403"/>
      <c r="AC315" s="404"/>
      <c r="AD315" s="308"/>
    </row>
    <row r="316" spans="2:30" s="367" customFormat="1" ht="17.25" customHeight="1" x14ac:dyDescent="0.2">
      <c r="B316" s="836"/>
      <c r="C316" s="837"/>
      <c r="D316" s="837"/>
      <c r="E316" s="601"/>
      <c r="F316" s="533"/>
      <c r="G316" s="533"/>
      <c r="H316" s="534" t="str">
        <f>G275</f>
        <v/>
      </c>
      <c r="I316" s="534"/>
      <c r="J316" s="534"/>
      <c r="K316" s="534"/>
      <c r="L316" s="534"/>
      <c r="M316" s="231"/>
      <c r="N316" s="529"/>
      <c r="O316" s="529"/>
      <c r="P316" s="527"/>
      <c r="Q316" s="527"/>
      <c r="R316" s="558"/>
      <c r="S316" s="559"/>
      <c r="T316" s="553"/>
      <c r="U316" s="553"/>
      <c r="V316" s="554"/>
      <c r="W316" s="554"/>
      <c r="X316" s="555"/>
      <c r="Y316" s="401"/>
      <c r="Z316" s="401"/>
      <c r="AA316" s="401"/>
      <c r="AB316" s="403"/>
      <c r="AC316" s="404"/>
      <c r="AD316" s="308"/>
    </row>
    <row r="317" spans="2:30" s="367" customFormat="1" x14ac:dyDescent="0.2">
      <c r="B317" s="836"/>
      <c r="C317" s="837"/>
      <c r="D317" s="837"/>
      <c r="E317" s="601"/>
      <c r="F317" s="533"/>
      <c r="G317" s="533"/>
      <c r="H317" s="534" t="str">
        <f>G276</f>
        <v/>
      </c>
      <c r="I317" s="534"/>
      <c r="J317" s="534"/>
      <c r="K317" s="534"/>
      <c r="L317" s="534"/>
      <c r="M317" s="231"/>
      <c r="N317" s="529"/>
      <c r="O317" s="529"/>
      <c r="P317" s="527"/>
      <c r="Q317" s="527"/>
      <c r="R317" s="558"/>
      <c r="S317" s="559"/>
      <c r="T317" s="553"/>
      <c r="U317" s="553"/>
      <c r="V317" s="554"/>
      <c r="W317" s="554"/>
      <c r="X317" s="555"/>
      <c r="Y317" s="401"/>
      <c r="Z317" s="401"/>
      <c r="AA317" s="401"/>
      <c r="AB317" s="403"/>
      <c r="AC317" s="404"/>
      <c r="AD317" s="308"/>
    </row>
    <row r="318" spans="2:30" s="312" customFormat="1" x14ac:dyDescent="0.2">
      <c r="B318" s="836"/>
      <c r="C318" s="837"/>
      <c r="D318" s="837"/>
      <c r="E318" s="601"/>
      <c r="F318" s="533"/>
      <c r="G318" s="533"/>
      <c r="H318" s="598" t="str">
        <f>G277</f>
        <v/>
      </c>
      <c r="I318" s="599"/>
      <c r="J318" s="599"/>
      <c r="K318" s="599"/>
      <c r="L318" s="600"/>
      <c r="M318" s="41"/>
      <c r="N318" s="529"/>
      <c r="O318" s="529"/>
      <c r="P318" s="527"/>
      <c r="Q318" s="527"/>
      <c r="R318" s="560"/>
      <c r="S318" s="561"/>
      <c r="T318" s="553"/>
      <c r="U318" s="553"/>
      <c r="V318" s="554"/>
      <c r="W318" s="554"/>
      <c r="X318" s="555"/>
      <c r="Y318" s="406"/>
      <c r="Z318" s="406"/>
      <c r="AA318" s="406"/>
      <c r="AB318" s="407"/>
      <c r="AC318" s="408"/>
      <c r="AD318" s="311"/>
    </row>
    <row r="319" spans="2:30" s="367" customFormat="1" ht="20.25" customHeight="1" x14ac:dyDescent="0.2">
      <c r="B319" s="836"/>
      <c r="C319" s="837"/>
      <c r="D319" s="837"/>
      <c r="E319" s="601"/>
      <c r="F319" s="533" t="str">
        <f>IF(C278="","",datos!C121)</f>
        <v/>
      </c>
      <c r="G319" s="533"/>
      <c r="H319" s="523" t="str">
        <f>C278</f>
        <v/>
      </c>
      <c r="I319" s="523"/>
      <c r="J319" s="523"/>
      <c r="K319" s="523"/>
      <c r="L319" s="523"/>
      <c r="M319" s="231"/>
      <c r="N319" s="529"/>
      <c r="O319" s="529"/>
      <c r="P319" s="527"/>
      <c r="Q319" s="527"/>
      <c r="R319" s="556"/>
      <c r="S319" s="557"/>
      <c r="T319" s="553"/>
      <c r="U319" s="553"/>
      <c r="V319" s="554"/>
      <c r="W319" s="554"/>
      <c r="X319" s="555"/>
      <c r="Y319" s="401"/>
      <c r="Z319" s="401"/>
      <c r="AA319" s="401"/>
      <c r="AB319" s="403"/>
      <c r="AC319" s="404"/>
      <c r="AD319" s="308"/>
    </row>
    <row r="320" spans="2:30" s="367" customFormat="1" ht="20.25" customHeight="1" x14ac:dyDescent="0.2">
      <c r="B320" s="836"/>
      <c r="C320" s="837"/>
      <c r="D320" s="837"/>
      <c r="E320" s="601"/>
      <c r="F320" s="533"/>
      <c r="G320" s="533"/>
      <c r="H320" s="534" t="str">
        <f t="shared" ref="H320:H325" si="2">G278</f>
        <v/>
      </c>
      <c r="I320" s="534"/>
      <c r="J320" s="534"/>
      <c r="K320" s="534"/>
      <c r="L320" s="534"/>
      <c r="M320" s="231"/>
      <c r="N320" s="529"/>
      <c r="O320" s="529"/>
      <c r="P320" s="527"/>
      <c r="Q320" s="527"/>
      <c r="R320" s="558"/>
      <c r="S320" s="559"/>
      <c r="T320" s="553"/>
      <c r="U320" s="553"/>
      <c r="V320" s="554"/>
      <c r="W320" s="554"/>
      <c r="X320" s="555"/>
      <c r="Y320" s="401"/>
      <c r="Z320" s="401"/>
      <c r="AA320" s="401"/>
      <c r="AB320" s="403"/>
      <c r="AC320" s="404"/>
      <c r="AD320" s="308"/>
    </row>
    <row r="321" spans="2:30" s="367" customFormat="1" ht="20.25" customHeight="1" x14ac:dyDescent="0.2">
      <c r="B321" s="836"/>
      <c r="C321" s="837"/>
      <c r="D321" s="837"/>
      <c r="E321" s="601"/>
      <c r="F321" s="533"/>
      <c r="G321" s="533"/>
      <c r="H321" s="534" t="str">
        <f t="shared" si="2"/>
        <v/>
      </c>
      <c r="I321" s="534"/>
      <c r="J321" s="534"/>
      <c r="K321" s="534"/>
      <c r="L321" s="534"/>
      <c r="M321" s="231"/>
      <c r="N321" s="529"/>
      <c r="O321" s="529"/>
      <c r="P321" s="527"/>
      <c r="Q321" s="527"/>
      <c r="R321" s="558"/>
      <c r="S321" s="559"/>
      <c r="T321" s="553"/>
      <c r="U321" s="553"/>
      <c r="V321" s="554"/>
      <c r="W321" s="554"/>
      <c r="X321" s="555"/>
      <c r="Y321" s="401"/>
      <c r="Z321" s="401"/>
      <c r="AA321" s="401"/>
      <c r="AB321" s="403"/>
      <c r="AC321" s="404"/>
      <c r="AD321" s="308"/>
    </row>
    <row r="322" spans="2:30" s="367" customFormat="1" ht="20.25" customHeight="1" x14ac:dyDescent="0.2">
      <c r="B322" s="836"/>
      <c r="C322" s="837"/>
      <c r="D322" s="837"/>
      <c r="E322" s="601"/>
      <c r="F322" s="533"/>
      <c r="G322" s="533"/>
      <c r="H322" s="534" t="str">
        <f t="shared" si="2"/>
        <v/>
      </c>
      <c r="I322" s="534"/>
      <c r="J322" s="534"/>
      <c r="K322" s="534"/>
      <c r="L322" s="534"/>
      <c r="M322" s="231"/>
      <c r="N322" s="529"/>
      <c r="O322" s="529"/>
      <c r="P322" s="527"/>
      <c r="Q322" s="527"/>
      <c r="R322" s="558"/>
      <c r="S322" s="559"/>
      <c r="T322" s="553"/>
      <c r="U322" s="553"/>
      <c r="V322" s="554"/>
      <c r="W322" s="554"/>
      <c r="X322" s="555"/>
      <c r="Y322" s="401"/>
      <c r="Z322" s="401"/>
      <c r="AA322" s="401"/>
      <c r="AB322" s="403"/>
      <c r="AC322" s="404"/>
      <c r="AD322" s="308"/>
    </row>
    <row r="323" spans="2:30" s="367" customFormat="1" ht="20.25" customHeight="1" x14ac:dyDescent="0.2">
      <c r="B323" s="836"/>
      <c r="C323" s="837"/>
      <c r="D323" s="837"/>
      <c r="E323" s="601"/>
      <c r="F323" s="533"/>
      <c r="G323" s="533"/>
      <c r="H323" s="534" t="str">
        <f t="shared" si="2"/>
        <v/>
      </c>
      <c r="I323" s="534"/>
      <c r="J323" s="534"/>
      <c r="K323" s="534"/>
      <c r="L323" s="534"/>
      <c r="M323" s="231"/>
      <c r="N323" s="529"/>
      <c r="O323" s="529"/>
      <c r="P323" s="527"/>
      <c r="Q323" s="527"/>
      <c r="R323" s="558"/>
      <c r="S323" s="559"/>
      <c r="T323" s="553"/>
      <c r="U323" s="553"/>
      <c r="V323" s="554"/>
      <c r="W323" s="554"/>
      <c r="X323" s="555"/>
      <c r="Y323" s="401"/>
      <c r="Z323" s="401"/>
      <c r="AA323" s="401"/>
      <c r="AB323" s="403"/>
      <c r="AC323" s="404"/>
      <c r="AD323" s="308"/>
    </row>
    <row r="324" spans="2:30" s="367" customFormat="1" ht="20.25" customHeight="1" x14ac:dyDescent="0.2">
      <c r="B324" s="836"/>
      <c r="C324" s="837"/>
      <c r="D324" s="837"/>
      <c r="E324" s="601"/>
      <c r="F324" s="533"/>
      <c r="G324" s="533"/>
      <c r="H324" s="534" t="str">
        <f t="shared" si="2"/>
        <v/>
      </c>
      <c r="I324" s="534"/>
      <c r="J324" s="534"/>
      <c r="K324" s="534"/>
      <c r="L324" s="534"/>
      <c r="M324" s="231"/>
      <c r="N324" s="529"/>
      <c r="O324" s="529"/>
      <c r="P324" s="527"/>
      <c r="Q324" s="527"/>
      <c r="R324" s="558"/>
      <c r="S324" s="559"/>
      <c r="T324" s="553"/>
      <c r="U324" s="553"/>
      <c r="V324" s="554"/>
      <c r="W324" s="554"/>
      <c r="X324" s="555"/>
      <c r="Y324" s="401"/>
      <c r="Z324" s="401"/>
      <c r="AA324" s="401"/>
      <c r="AB324" s="403"/>
      <c r="AC324" s="404"/>
      <c r="AD324" s="308"/>
    </row>
    <row r="325" spans="2:30" s="312" customFormat="1" ht="20.25" customHeight="1" x14ac:dyDescent="0.2">
      <c r="B325" s="836"/>
      <c r="C325" s="837"/>
      <c r="D325" s="837"/>
      <c r="E325" s="601"/>
      <c r="F325" s="533"/>
      <c r="G325" s="533"/>
      <c r="H325" s="603" t="str">
        <f t="shared" si="2"/>
        <v/>
      </c>
      <c r="I325" s="603"/>
      <c r="J325" s="603"/>
      <c r="K325" s="603"/>
      <c r="L325" s="603"/>
      <c r="M325" s="41"/>
      <c r="N325" s="529"/>
      <c r="O325" s="529"/>
      <c r="P325" s="527"/>
      <c r="Q325" s="527"/>
      <c r="R325" s="560"/>
      <c r="S325" s="561"/>
      <c r="T325" s="553"/>
      <c r="U325" s="553"/>
      <c r="V325" s="554"/>
      <c r="W325" s="554"/>
      <c r="X325" s="555"/>
      <c r="Y325" s="406"/>
      <c r="Z325" s="406"/>
      <c r="AA325" s="406"/>
      <c r="AB325" s="407"/>
      <c r="AC325" s="408"/>
      <c r="AD325" s="311"/>
    </row>
    <row r="326" spans="2:30" s="367" customFormat="1" ht="20.25" customHeight="1" x14ac:dyDescent="0.2">
      <c r="B326" s="836"/>
      <c r="C326" s="837"/>
      <c r="D326" s="837"/>
      <c r="E326" s="601"/>
      <c r="F326" s="533" t="str">
        <f>IF(C284="","",datos!C122)</f>
        <v/>
      </c>
      <c r="G326" s="533"/>
      <c r="H326" s="523" t="str">
        <f>C284</f>
        <v/>
      </c>
      <c r="I326" s="523"/>
      <c r="J326" s="523"/>
      <c r="K326" s="523"/>
      <c r="L326" s="523"/>
      <c r="M326" s="231"/>
      <c r="N326" s="529"/>
      <c r="O326" s="529"/>
      <c r="P326" s="527"/>
      <c r="Q326" s="527"/>
      <c r="R326" s="527"/>
      <c r="S326" s="527"/>
      <c r="T326" s="553"/>
      <c r="U326" s="553"/>
      <c r="V326" s="554"/>
      <c r="W326" s="554"/>
      <c r="X326" s="555"/>
      <c r="Y326" s="401"/>
      <c r="Z326" s="401"/>
      <c r="AA326" s="401"/>
      <c r="AB326" s="403"/>
      <c r="AC326" s="404"/>
      <c r="AD326" s="308"/>
    </row>
    <row r="327" spans="2:30" s="367" customFormat="1" ht="20.25" customHeight="1" x14ac:dyDescent="0.2">
      <c r="B327" s="836"/>
      <c r="C327" s="837"/>
      <c r="D327" s="837"/>
      <c r="E327" s="601"/>
      <c r="F327" s="533"/>
      <c r="G327" s="533"/>
      <c r="H327" s="534" t="str">
        <f>G284</f>
        <v/>
      </c>
      <c r="I327" s="534"/>
      <c r="J327" s="534"/>
      <c r="K327" s="534"/>
      <c r="L327" s="534"/>
      <c r="M327" s="231"/>
      <c r="N327" s="529"/>
      <c r="O327" s="529"/>
      <c r="P327" s="527"/>
      <c r="Q327" s="527"/>
      <c r="R327" s="527"/>
      <c r="S327" s="527"/>
      <c r="T327" s="553"/>
      <c r="U327" s="553"/>
      <c r="V327" s="554"/>
      <c r="W327" s="554"/>
      <c r="X327" s="555"/>
      <c r="Y327" s="401"/>
      <c r="Z327" s="401"/>
      <c r="AA327" s="401"/>
      <c r="AB327" s="403"/>
      <c r="AC327" s="404"/>
      <c r="AD327" s="308"/>
    </row>
    <row r="328" spans="2:30" s="367" customFormat="1" ht="16.5" customHeight="1" x14ac:dyDescent="0.2">
      <c r="B328" s="836"/>
      <c r="C328" s="837"/>
      <c r="D328" s="837"/>
      <c r="E328" s="601"/>
      <c r="F328" s="533"/>
      <c r="G328" s="533"/>
      <c r="H328" s="534" t="str">
        <f>G285</f>
        <v/>
      </c>
      <c r="I328" s="534"/>
      <c r="J328" s="534"/>
      <c r="K328" s="534"/>
      <c r="L328" s="534"/>
      <c r="M328" s="231"/>
      <c r="N328" s="529"/>
      <c r="O328" s="529"/>
      <c r="P328" s="527"/>
      <c r="Q328" s="527"/>
      <c r="R328" s="527"/>
      <c r="S328" s="527"/>
      <c r="T328" s="553"/>
      <c r="U328" s="553"/>
      <c r="V328" s="554"/>
      <c r="W328" s="554"/>
      <c r="X328" s="555"/>
      <c r="Y328" s="401"/>
      <c r="Z328" s="401"/>
      <c r="AA328" s="401"/>
      <c r="AB328" s="403"/>
      <c r="AC328" s="404"/>
      <c r="AD328" s="308"/>
    </row>
    <row r="329" spans="2:30" s="367" customFormat="1" ht="16.5" customHeight="1" x14ac:dyDescent="0.2">
      <c r="B329" s="836"/>
      <c r="C329" s="837"/>
      <c r="D329" s="837"/>
      <c r="E329" s="601"/>
      <c r="F329" s="533"/>
      <c r="G329" s="533"/>
      <c r="H329" s="534" t="str">
        <f>G286</f>
        <v/>
      </c>
      <c r="I329" s="534"/>
      <c r="J329" s="534"/>
      <c r="K329" s="534"/>
      <c r="L329" s="534"/>
      <c r="M329" s="231"/>
      <c r="N329" s="529"/>
      <c r="O329" s="529"/>
      <c r="P329" s="527"/>
      <c r="Q329" s="527"/>
      <c r="R329" s="527"/>
      <c r="S329" s="527"/>
      <c r="T329" s="553"/>
      <c r="U329" s="553"/>
      <c r="V329" s="554"/>
      <c r="W329" s="554"/>
      <c r="X329" s="555"/>
      <c r="Y329" s="401"/>
      <c r="Z329" s="401"/>
      <c r="AA329" s="401"/>
      <c r="AB329" s="403"/>
      <c r="AC329" s="404"/>
      <c r="AD329" s="308"/>
    </row>
    <row r="330" spans="2:30" s="367" customFormat="1" ht="16.5" customHeight="1" x14ac:dyDescent="0.2">
      <c r="B330" s="836"/>
      <c r="C330" s="837"/>
      <c r="D330" s="837"/>
      <c r="E330" s="601"/>
      <c r="F330" s="533"/>
      <c r="G330" s="533"/>
      <c r="H330" s="534" t="str">
        <f>G287</f>
        <v/>
      </c>
      <c r="I330" s="534"/>
      <c r="J330" s="534"/>
      <c r="K330" s="534"/>
      <c r="L330" s="534"/>
      <c r="M330" s="231"/>
      <c r="N330" s="529"/>
      <c r="O330" s="529"/>
      <c r="P330" s="527"/>
      <c r="Q330" s="527"/>
      <c r="R330" s="527"/>
      <c r="S330" s="527"/>
      <c r="T330" s="553"/>
      <c r="U330" s="553"/>
      <c r="V330" s="554"/>
      <c r="W330" s="554"/>
      <c r="X330" s="555"/>
      <c r="Y330" s="401"/>
      <c r="Z330" s="401"/>
      <c r="AA330" s="401"/>
      <c r="AB330" s="403"/>
      <c r="AC330" s="404"/>
      <c r="AD330" s="308"/>
    </row>
    <row r="331" spans="2:30" s="312" customFormat="1" ht="16.5" customHeight="1" x14ac:dyDescent="0.2">
      <c r="B331" s="836"/>
      <c r="C331" s="837"/>
      <c r="D331" s="837"/>
      <c r="E331" s="601"/>
      <c r="F331" s="533"/>
      <c r="G331" s="533"/>
      <c r="H331" s="603" t="str">
        <f>G288</f>
        <v/>
      </c>
      <c r="I331" s="603"/>
      <c r="J331" s="603"/>
      <c r="K331" s="603"/>
      <c r="L331" s="603"/>
      <c r="M331" s="41"/>
      <c r="N331" s="529"/>
      <c r="O331" s="529"/>
      <c r="P331" s="527"/>
      <c r="Q331" s="527"/>
      <c r="R331" s="527"/>
      <c r="S331" s="527"/>
      <c r="T331" s="553"/>
      <c r="U331" s="553"/>
      <c r="V331" s="554"/>
      <c r="W331" s="554"/>
      <c r="X331" s="555"/>
      <c r="Y331" s="406"/>
      <c r="Z331" s="406"/>
      <c r="AA331" s="406"/>
      <c r="AB331" s="407"/>
      <c r="AC331" s="408"/>
      <c r="AD331" s="311"/>
    </row>
    <row r="332" spans="2:30" s="367" customFormat="1" x14ac:dyDescent="0.2">
      <c r="B332" s="319"/>
      <c r="C332" s="400"/>
      <c r="D332" s="400"/>
      <c r="E332" s="400"/>
      <c r="F332" s="400"/>
      <c r="G332" s="400"/>
      <c r="H332" s="318"/>
      <c r="I332" s="308"/>
      <c r="J332" s="308"/>
      <c r="K332" s="308"/>
      <c r="L332" s="308"/>
      <c r="M332" s="308"/>
      <c r="N332" s="308"/>
      <c r="O332" s="308"/>
      <c r="P332" s="308"/>
      <c r="Q332" s="308"/>
      <c r="R332" s="308"/>
      <c r="S332" s="308"/>
      <c r="T332" s="308"/>
      <c r="U332" s="308"/>
      <c r="V332" s="401"/>
      <c r="W332" s="401"/>
      <c r="X332" s="402"/>
      <c r="Y332" s="401"/>
      <c r="Z332" s="401"/>
      <c r="AA332" s="401"/>
      <c r="AB332" s="403"/>
      <c r="AC332" s="404"/>
      <c r="AD332" s="308"/>
    </row>
    <row r="333" spans="2:30" ht="15.75" hidden="1" customHeight="1" x14ac:dyDescent="0.2">
      <c r="B333" s="295"/>
      <c r="C333" s="297"/>
      <c r="D333" s="297"/>
      <c r="E333" s="297"/>
      <c r="F333" s="297"/>
      <c r="G333" s="297"/>
      <c r="H333" s="297"/>
      <c r="I333" s="297"/>
      <c r="J333" s="297"/>
      <c r="K333" s="297"/>
      <c r="L333" s="297"/>
      <c r="M333" s="297"/>
      <c r="N333" s="297"/>
      <c r="O333" s="297"/>
      <c r="P333" s="297"/>
      <c r="Q333" s="297"/>
      <c r="R333" s="297"/>
      <c r="S333" s="297"/>
      <c r="T333" s="297"/>
      <c r="U333" s="391"/>
      <c r="V333" s="297"/>
      <c r="W333" s="297"/>
      <c r="X333" s="300"/>
      <c r="Y333" s="297"/>
      <c r="Z333" s="297"/>
      <c r="AA333" s="297"/>
      <c r="AB333" s="297"/>
      <c r="AC333" s="297"/>
      <c r="AD333" s="297"/>
    </row>
    <row r="334" spans="2:30" ht="15.75" customHeight="1" x14ac:dyDescent="0.2">
      <c r="B334" s="384" t="s">
        <v>393</v>
      </c>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7"/>
      <c r="Y334" s="297"/>
      <c r="Z334" s="297"/>
      <c r="AA334" s="297"/>
      <c r="AB334" s="297"/>
      <c r="AC334" s="297"/>
      <c r="AD334" s="297"/>
    </row>
    <row r="335" spans="2:30" ht="18" customHeight="1" x14ac:dyDescent="0.2">
      <c r="B335" s="295"/>
      <c r="C335" s="318"/>
      <c r="D335" s="318"/>
      <c r="E335" s="318"/>
      <c r="F335" s="318"/>
      <c r="G335" s="318"/>
      <c r="H335" s="308"/>
      <c r="I335" s="298"/>
      <c r="J335" s="298"/>
      <c r="K335" s="298"/>
      <c r="L335" s="298"/>
      <c r="M335" s="297"/>
      <c r="N335" s="297"/>
      <c r="O335" s="297"/>
      <c r="P335" s="297"/>
      <c r="Q335" s="297"/>
      <c r="R335" s="297"/>
      <c r="S335" s="297"/>
      <c r="T335" s="407"/>
      <c r="U335" s="297"/>
      <c r="V335" s="297"/>
      <c r="W335" s="297"/>
      <c r="X335" s="300"/>
    </row>
    <row r="336" spans="2:30" ht="22.5" customHeight="1" x14ac:dyDescent="0.2">
      <c r="B336" s="341" t="s">
        <v>1109</v>
      </c>
      <c r="C336" s="318"/>
      <c r="D336" s="318"/>
      <c r="E336" s="318"/>
      <c r="F336" s="318"/>
      <c r="G336" s="297"/>
      <c r="H336" s="297"/>
      <c r="I336" s="298"/>
      <c r="J336" s="298"/>
      <c r="K336" s="298"/>
      <c r="L336" s="298"/>
      <c r="M336" s="297"/>
      <c r="N336" s="297"/>
      <c r="O336" s="297"/>
      <c r="P336" s="297"/>
      <c r="Q336" s="297"/>
      <c r="R336" s="297"/>
      <c r="S336" s="297"/>
      <c r="T336" s="407"/>
      <c r="U336" s="297"/>
      <c r="V336" s="297"/>
      <c r="W336" s="297"/>
      <c r="X336" s="300"/>
    </row>
    <row r="337" spans="2:24" ht="18" customHeight="1" thickBot="1" x14ac:dyDescent="0.25">
      <c r="B337" s="295"/>
      <c r="C337" s="318"/>
      <c r="D337" s="318"/>
      <c r="E337" s="318"/>
      <c r="F337" s="318"/>
      <c r="G337" s="318"/>
      <c r="H337" s="308"/>
      <c r="I337" s="298"/>
      <c r="J337" s="298"/>
      <c r="K337" s="298"/>
      <c r="L337" s="298"/>
      <c r="M337" s="297"/>
      <c r="N337" s="297"/>
      <c r="O337" s="297"/>
      <c r="P337" s="297"/>
      <c r="Q337" s="297"/>
      <c r="R337" s="297"/>
      <c r="S337" s="297"/>
      <c r="T337" s="407"/>
      <c r="U337" s="297"/>
      <c r="V337" s="297"/>
      <c r="W337" s="297"/>
      <c r="X337" s="300"/>
    </row>
    <row r="338" spans="2:24" ht="22.5" customHeight="1" thickBot="1" x14ac:dyDescent="0.25">
      <c r="B338" s="580" t="s">
        <v>985</v>
      </c>
      <c r="C338" s="581"/>
      <c r="D338" s="582"/>
      <c r="F338" s="297"/>
      <c r="G338" s="297"/>
      <c r="H338" s="297"/>
      <c r="I338" s="297"/>
      <c r="J338" s="297"/>
      <c r="K338" s="297"/>
      <c r="L338" s="297"/>
      <c r="M338" s="297"/>
      <c r="N338" s="297"/>
      <c r="O338" s="297"/>
      <c r="P338" s="297"/>
      <c r="Q338" s="297"/>
      <c r="R338" s="297"/>
      <c r="S338" s="297"/>
      <c r="T338" s="297"/>
      <c r="U338" s="297"/>
      <c r="V338" s="297"/>
      <c r="W338" s="297"/>
      <c r="X338" s="300"/>
    </row>
    <row r="339" spans="2:24" ht="22.5" customHeight="1" x14ac:dyDescent="0.2">
      <c r="B339" s="295"/>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300"/>
    </row>
    <row r="340" spans="2:24" ht="22.5" customHeight="1" x14ac:dyDescent="0.2">
      <c r="B340" s="544" t="s">
        <v>387</v>
      </c>
      <c r="C340" s="541"/>
      <c r="D340" s="541"/>
      <c r="E340" s="541"/>
      <c r="F340" s="541"/>
      <c r="G340" s="541"/>
      <c r="H340" s="541"/>
      <c r="I340" s="541" t="s">
        <v>388</v>
      </c>
      <c r="J340" s="541"/>
      <c r="K340" s="541"/>
      <c r="L340" s="541"/>
      <c r="M340" s="541"/>
      <c r="N340" s="541"/>
      <c r="O340" s="541"/>
      <c r="P340" s="541" t="s">
        <v>554</v>
      </c>
      <c r="Q340" s="541"/>
      <c r="R340" s="522" t="s">
        <v>560</v>
      </c>
      <c r="S340" s="522"/>
      <c r="T340" s="297"/>
      <c r="U340" s="297"/>
      <c r="V340" s="297"/>
      <c r="W340" s="297"/>
      <c r="X340" s="300"/>
    </row>
    <row r="341" spans="2:24" x14ac:dyDescent="0.2">
      <c r="B341" s="544"/>
      <c r="C341" s="541"/>
      <c r="D341" s="541"/>
      <c r="E341" s="541"/>
      <c r="F341" s="541"/>
      <c r="G341" s="541"/>
      <c r="H341" s="541"/>
      <c r="I341" s="541"/>
      <c r="J341" s="541"/>
      <c r="K341" s="541"/>
      <c r="L341" s="541"/>
      <c r="M341" s="541"/>
      <c r="N341" s="541"/>
      <c r="O341" s="541"/>
      <c r="P341" s="541"/>
      <c r="Q341" s="541"/>
      <c r="R341" s="522"/>
      <c r="S341" s="522"/>
      <c r="T341" s="297"/>
      <c r="U341" s="297"/>
      <c r="V341" s="297"/>
      <c r="W341" s="297"/>
      <c r="X341" s="300"/>
    </row>
    <row r="342" spans="2:24" ht="15.75" customHeight="1" x14ac:dyDescent="0.2">
      <c r="B342" s="535" t="str">
        <f>COSTOS!B117</f>
        <v/>
      </c>
      <c r="C342" s="536"/>
      <c r="D342" s="536"/>
      <c r="E342" s="536"/>
      <c r="F342" s="536"/>
      <c r="G342" s="536"/>
      <c r="H342" s="536"/>
      <c r="I342" s="536" t="str">
        <f>COSTOS!I117</f>
        <v/>
      </c>
      <c r="J342" s="536"/>
      <c r="K342" s="536"/>
      <c r="L342" s="536"/>
      <c r="M342" s="536"/>
      <c r="N342" s="536"/>
      <c r="O342" s="536"/>
      <c r="P342" s="536" t="str">
        <f>COSTOS!P117</f>
        <v/>
      </c>
      <c r="Q342" s="536"/>
      <c r="R342" s="903">
        <f>COSTOS!R117</f>
        <v>0</v>
      </c>
      <c r="S342" s="903"/>
      <c r="T342" s="297"/>
      <c r="U342" s="297"/>
      <c r="V342" s="297"/>
      <c r="W342" s="297"/>
      <c r="X342" s="300"/>
    </row>
    <row r="343" spans="2:24" ht="15.75" customHeight="1" x14ac:dyDescent="0.2">
      <c r="B343" s="535" t="str">
        <f>COSTOS!B118</f>
        <v/>
      </c>
      <c r="C343" s="536"/>
      <c r="D343" s="536"/>
      <c r="E343" s="536"/>
      <c r="F343" s="536"/>
      <c r="G343" s="536"/>
      <c r="H343" s="536"/>
      <c r="I343" s="536" t="str">
        <f>COSTOS!I118</f>
        <v/>
      </c>
      <c r="J343" s="536"/>
      <c r="K343" s="536"/>
      <c r="L343" s="536"/>
      <c r="M343" s="536"/>
      <c r="N343" s="536"/>
      <c r="O343" s="536"/>
      <c r="P343" s="536" t="str">
        <f>COSTOS!P118</f>
        <v/>
      </c>
      <c r="Q343" s="536"/>
      <c r="R343" s="903">
        <f>COSTOS!R118</f>
        <v>0</v>
      </c>
      <c r="S343" s="903"/>
      <c r="T343" s="297"/>
      <c r="U343" s="297"/>
      <c r="V343" s="297"/>
      <c r="W343" s="297"/>
      <c r="X343" s="300"/>
    </row>
    <row r="344" spans="2:24" ht="15.75" customHeight="1" x14ac:dyDescent="0.2">
      <c r="B344" s="535" t="str">
        <f>COSTOS!B119</f>
        <v/>
      </c>
      <c r="C344" s="536"/>
      <c r="D344" s="536"/>
      <c r="E344" s="536"/>
      <c r="F344" s="536"/>
      <c r="G344" s="536"/>
      <c r="H344" s="536"/>
      <c r="I344" s="536" t="str">
        <f>COSTOS!I119</f>
        <v/>
      </c>
      <c r="J344" s="536"/>
      <c r="K344" s="536"/>
      <c r="L344" s="536"/>
      <c r="M344" s="536"/>
      <c r="N344" s="536"/>
      <c r="O344" s="536"/>
      <c r="P344" s="536" t="str">
        <f>COSTOS!P119</f>
        <v/>
      </c>
      <c r="Q344" s="536"/>
      <c r="R344" s="903">
        <f>COSTOS!R119</f>
        <v>0</v>
      </c>
      <c r="S344" s="903"/>
      <c r="T344" s="297"/>
      <c r="U344" s="297"/>
      <c r="V344" s="297"/>
      <c r="W344" s="297"/>
      <c r="X344" s="300"/>
    </row>
    <row r="345" spans="2:24" ht="15.75" customHeight="1" x14ac:dyDescent="0.2">
      <c r="B345" s="535" t="str">
        <f>COSTOS!B120</f>
        <v/>
      </c>
      <c r="C345" s="536"/>
      <c r="D345" s="536"/>
      <c r="E345" s="536"/>
      <c r="F345" s="536"/>
      <c r="G345" s="536"/>
      <c r="H345" s="536"/>
      <c r="I345" s="536" t="str">
        <f>COSTOS!I120</f>
        <v/>
      </c>
      <c r="J345" s="536"/>
      <c r="K345" s="536"/>
      <c r="L345" s="536"/>
      <c r="M345" s="536"/>
      <c r="N345" s="536"/>
      <c r="O345" s="536"/>
      <c r="P345" s="536" t="str">
        <f>COSTOS!P120</f>
        <v/>
      </c>
      <c r="Q345" s="536"/>
      <c r="R345" s="903">
        <f>COSTOS!R120</f>
        <v>0</v>
      </c>
      <c r="S345" s="903"/>
      <c r="T345" s="297"/>
      <c r="U345" s="297"/>
      <c r="V345" s="297"/>
      <c r="W345" s="297"/>
      <c r="X345" s="300"/>
    </row>
    <row r="346" spans="2:24" ht="18.75" customHeight="1" x14ac:dyDescent="0.2">
      <c r="B346" s="535" t="str">
        <f>COSTOS!B121</f>
        <v/>
      </c>
      <c r="C346" s="536"/>
      <c r="D346" s="536"/>
      <c r="E346" s="536"/>
      <c r="F346" s="536"/>
      <c r="G346" s="536"/>
      <c r="H346" s="536"/>
      <c r="I346" s="536" t="str">
        <f>COSTOS!I121</f>
        <v/>
      </c>
      <c r="J346" s="536"/>
      <c r="K346" s="536"/>
      <c r="L346" s="536"/>
      <c r="M346" s="536"/>
      <c r="N346" s="536"/>
      <c r="O346" s="536"/>
      <c r="P346" s="536" t="str">
        <f>COSTOS!P121</f>
        <v/>
      </c>
      <c r="Q346" s="536"/>
      <c r="R346" s="903">
        <f>COSTOS!R121</f>
        <v>0</v>
      </c>
      <c r="S346" s="903"/>
      <c r="T346" s="297"/>
      <c r="U346" s="297"/>
      <c r="V346" s="297"/>
      <c r="W346" s="297"/>
      <c r="X346" s="300"/>
    </row>
    <row r="347" spans="2:24" ht="19.5" customHeight="1" x14ac:dyDescent="0.2">
      <c r="B347" s="535" t="str">
        <f>COSTOS!B122</f>
        <v/>
      </c>
      <c r="C347" s="536"/>
      <c r="D347" s="536"/>
      <c r="E347" s="536"/>
      <c r="F347" s="536"/>
      <c r="G347" s="536"/>
      <c r="H347" s="536"/>
      <c r="I347" s="536" t="str">
        <f>COSTOS!I122</f>
        <v/>
      </c>
      <c r="J347" s="536"/>
      <c r="K347" s="536"/>
      <c r="L347" s="536"/>
      <c r="M347" s="536"/>
      <c r="N347" s="536"/>
      <c r="O347" s="536"/>
      <c r="P347" s="536" t="str">
        <f>COSTOS!P122</f>
        <v/>
      </c>
      <c r="Q347" s="536"/>
      <c r="R347" s="903">
        <f>COSTOS!R122</f>
        <v>0</v>
      </c>
      <c r="S347" s="903"/>
      <c r="T347" s="297"/>
      <c r="U347" s="297"/>
      <c r="V347" s="297"/>
      <c r="W347" s="297"/>
      <c r="X347" s="300"/>
    </row>
    <row r="348" spans="2:24" x14ac:dyDescent="0.2">
      <c r="B348" s="535" t="str">
        <f>COSTOS!B123</f>
        <v>GESTIÓN DEL PROYECTO</v>
      </c>
      <c r="C348" s="536"/>
      <c r="D348" s="536"/>
      <c r="E348" s="536"/>
      <c r="F348" s="536"/>
      <c r="G348" s="536"/>
      <c r="H348" s="536"/>
      <c r="I348" s="536" t="str">
        <f>COSTOS!I123</f>
        <v>GESTIÓN DEL PROYECTO</v>
      </c>
      <c r="J348" s="536"/>
      <c r="K348" s="536"/>
      <c r="L348" s="536"/>
      <c r="M348" s="536"/>
      <c r="N348" s="536"/>
      <c r="O348" s="536"/>
      <c r="P348" s="536" t="str">
        <f>COSTOS!P123</f>
        <v>INTANGIBLE</v>
      </c>
      <c r="Q348" s="536"/>
      <c r="R348" s="903">
        <f>COSTOS!R123</f>
        <v>0</v>
      </c>
      <c r="S348" s="903"/>
      <c r="T348" s="297"/>
      <c r="U348" s="297"/>
      <c r="V348" s="297"/>
      <c r="W348" s="297"/>
      <c r="X348" s="300"/>
    </row>
    <row r="349" spans="2:24" x14ac:dyDescent="0.2">
      <c r="B349" s="908" t="str">
        <f>COSTOS!B124</f>
        <v>ESTUDIO DEFINITIVO</v>
      </c>
      <c r="C349" s="909"/>
      <c r="D349" s="909"/>
      <c r="E349" s="909"/>
      <c r="F349" s="909"/>
      <c r="G349" s="909"/>
      <c r="H349" s="909"/>
      <c r="I349" s="536" t="str">
        <f>COSTOS!I124</f>
        <v>ESTUDIO DEFINITIVO</v>
      </c>
      <c r="J349" s="536"/>
      <c r="K349" s="536"/>
      <c r="L349" s="536"/>
      <c r="M349" s="536"/>
      <c r="N349" s="536"/>
      <c r="O349" s="536"/>
      <c r="P349" s="536" t="str">
        <f>COSTOS!P124</f>
        <v>INTANGIBLE</v>
      </c>
      <c r="Q349" s="536"/>
      <c r="R349" s="903">
        <f>COSTOS!R124</f>
        <v>0</v>
      </c>
      <c r="S349" s="903"/>
      <c r="T349" s="297"/>
      <c r="U349" s="297"/>
      <c r="V349" s="297"/>
      <c r="W349" s="297"/>
      <c r="X349" s="300"/>
    </row>
    <row r="350" spans="2:24" x14ac:dyDescent="0.2">
      <c r="B350" s="908" t="str">
        <f>COSTOS!B125</f>
        <v>SUPERVISIÓN DEL ESTUDIO DEFINITIVO</v>
      </c>
      <c r="C350" s="909"/>
      <c r="D350" s="909"/>
      <c r="E350" s="909"/>
      <c r="F350" s="909"/>
      <c r="G350" s="909"/>
      <c r="H350" s="909"/>
      <c r="I350" s="536" t="str">
        <f>COSTOS!I125</f>
        <v>SUPERVISIÓN DEL ESTUDIO DEFINITIVO</v>
      </c>
      <c r="J350" s="536"/>
      <c r="K350" s="536"/>
      <c r="L350" s="536"/>
      <c r="M350" s="536"/>
      <c r="N350" s="536"/>
      <c r="O350" s="536"/>
      <c r="P350" s="536" t="str">
        <f>COSTOS!P125</f>
        <v>INTANGIBLE</v>
      </c>
      <c r="Q350" s="536"/>
      <c r="R350" s="903">
        <f>COSTOS!R125</f>
        <v>0</v>
      </c>
      <c r="S350" s="903"/>
      <c r="T350" s="297"/>
      <c r="U350" s="297"/>
      <c r="V350" s="297"/>
      <c r="W350" s="297"/>
      <c r="X350" s="300"/>
    </row>
    <row r="351" spans="2:24" ht="16.5" thickBot="1" x14ac:dyDescent="0.25">
      <c r="B351" s="908" t="str">
        <f>COSTOS!B126</f>
        <v>SUPERVISIÓN DEL PROYECTO Y LIQUIDACIÓN</v>
      </c>
      <c r="C351" s="909"/>
      <c r="D351" s="909"/>
      <c r="E351" s="909"/>
      <c r="F351" s="909"/>
      <c r="G351" s="909"/>
      <c r="H351" s="909"/>
      <c r="I351" s="536" t="str">
        <f>COSTOS!I126</f>
        <v>SUPERVISIÓN DEL PROYECTO Y LIQUIDACIÓN</v>
      </c>
      <c r="J351" s="536"/>
      <c r="K351" s="536"/>
      <c r="L351" s="536"/>
      <c r="M351" s="536"/>
      <c r="N351" s="536"/>
      <c r="O351" s="536"/>
      <c r="P351" s="910" t="str">
        <f>COSTOS!P126</f>
        <v>INTANGIBLE</v>
      </c>
      <c r="Q351" s="910"/>
      <c r="R351" s="911">
        <f>COSTOS!R126</f>
        <v>0</v>
      </c>
      <c r="S351" s="911"/>
      <c r="T351" s="297"/>
      <c r="U351" s="297"/>
      <c r="V351" s="297"/>
      <c r="W351" s="297"/>
      <c r="X351" s="300"/>
    </row>
    <row r="352" spans="2:24" ht="19.5" thickBot="1" x14ac:dyDescent="0.25">
      <c r="B352" s="409" t="s">
        <v>1021</v>
      </c>
      <c r="C352" s="297"/>
      <c r="D352" s="297"/>
      <c r="E352" s="297"/>
      <c r="F352" s="297"/>
      <c r="G352" s="297"/>
      <c r="H352" s="297"/>
      <c r="I352" s="297"/>
      <c r="J352" s="297"/>
      <c r="K352" s="297"/>
      <c r="L352" s="297"/>
      <c r="M352" s="297"/>
      <c r="N352" s="297"/>
      <c r="O352" s="297"/>
      <c r="P352" s="912" t="s">
        <v>919</v>
      </c>
      <c r="Q352" s="913"/>
      <c r="R352" s="859">
        <f>SUM(R342:S351)</f>
        <v>0</v>
      </c>
      <c r="S352" s="860"/>
      <c r="T352" s="297"/>
      <c r="U352" s="297"/>
      <c r="V352" s="297"/>
      <c r="W352" s="297"/>
      <c r="X352" s="300"/>
    </row>
    <row r="353" spans="1:24" x14ac:dyDescent="0.2">
      <c r="B353" s="410" t="s">
        <v>1024</v>
      </c>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300"/>
    </row>
    <row r="354" spans="1:24" x14ac:dyDescent="0.2">
      <c r="B354" s="410" t="s">
        <v>1025</v>
      </c>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300"/>
    </row>
    <row r="355" spans="1:24" x14ac:dyDescent="0.2">
      <c r="B355" s="410" t="s">
        <v>1022</v>
      </c>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300"/>
    </row>
    <row r="356" spans="1:24" x14ac:dyDescent="0.2">
      <c r="B356" s="410" t="s">
        <v>1023</v>
      </c>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300"/>
    </row>
    <row r="357" spans="1:24" ht="11.25" customHeight="1" x14ac:dyDescent="0.2">
      <c r="B357" s="341"/>
      <c r="C357" s="318"/>
      <c r="D357" s="318"/>
      <c r="E357" s="318"/>
      <c r="F357" s="318"/>
      <c r="G357" s="318"/>
      <c r="H357" s="308"/>
      <c r="I357" s="298"/>
      <c r="J357" s="298"/>
      <c r="K357" s="298"/>
      <c r="L357" s="298"/>
      <c r="M357" s="297"/>
      <c r="N357" s="297"/>
      <c r="O357" s="297"/>
      <c r="P357" s="297"/>
      <c r="Q357" s="297"/>
      <c r="R357" s="297"/>
      <c r="S357" s="297"/>
      <c r="T357" s="407"/>
      <c r="U357" s="297"/>
      <c r="V357" s="297"/>
      <c r="W357" s="297"/>
      <c r="X357" s="300"/>
    </row>
    <row r="358" spans="1:24" ht="22.5" customHeight="1" x14ac:dyDescent="0.2">
      <c r="B358" s="341" t="s">
        <v>561</v>
      </c>
      <c r="C358" s="318"/>
      <c r="D358" s="318"/>
      <c r="E358" s="318"/>
      <c r="F358" s="318"/>
      <c r="G358" s="318"/>
      <c r="H358" s="308"/>
      <c r="I358" s="298"/>
      <c r="J358" s="298"/>
      <c r="K358" s="298"/>
      <c r="L358" s="298"/>
      <c r="M358" s="297"/>
      <c r="N358" s="297"/>
      <c r="O358" s="297"/>
      <c r="P358" s="297"/>
      <c r="Q358" s="297"/>
      <c r="R358" s="297"/>
      <c r="S358" s="297"/>
      <c r="T358" s="407"/>
      <c r="U358" s="297"/>
      <c r="V358" s="297"/>
      <c r="W358" s="297"/>
      <c r="X358" s="300"/>
    </row>
    <row r="359" spans="1:24" ht="6.75" customHeight="1" thickBot="1" x14ac:dyDescent="0.25">
      <c r="B359" s="341"/>
      <c r="C359" s="318"/>
      <c r="D359" s="318"/>
      <c r="E359" s="318"/>
      <c r="F359" s="318"/>
      <c r="G359" s="318"/>
      <c r="H359" s="308"/>
      <c r="I359" s="298"/>
      <c r="J359" s="298"/>
      <c r="K359" s="298"/>
      <c r="L359" s="298"/>
      <c r="M359" s="297"/>
      <c r="N359" s="297"/>
      <c r="O359" s="297"/>
      <c r="P359" s="297"/>
      <c r="Q359" s="297"/>
      <c r="R359" s="297"/>
      <c r="S359" s="297"/>
      <c r="T359" s="407"/>
      <c r="U359" s="297"/>
      <c r="V359" s="297"/>
      <c r="W359" s="297"/>
      <c r="X359" s="300"/>
    </row>
    <row r="360" spans="1:24" ht="9.75" customHeight="1" x14ac:dyDescent="0.2">
      <c r="B360" s="583" t="s">
        <v>986</v>
      </c>
      <c r="C360" s="584"/>
      <c r="D360" s="584"/>
      <c r="E360" s="585"/>
      <c r="F360" s="411"/>
      <c r="G360" s="411"/>
      <c r="H360" s="411"/>
      <c r="I360" s="411"/>
      <c r="J360" s="411"/>
      <c r="K360" s="411"/>
      <c r="L360" s="411"/>
      <c r="M360" s="411"/>
      <c r="N360" s="411"/>
      <c r="O360" s="411"/>
      <c r="R360" s="297"/>
      <c r="S360" s="297"/>
      <c r="T360" s="407"/>
      <c r="U360" s="297"/>
      <c r="V360" s="297"/>
      <c r="W360" s="297"/>
      <c r="X360" s="300"/>
    </row>
    <row r="361" spans="1:24" ht="19.5" customHeight="1" thickBot="1" x14ac:dyDescent="0.25">
      <c r="B361" s="586"/>
      <c r="C361" s="587"/>
      <c r="D361" s="587"/>
      <c r="E361" s="588"/>
      <c r="F361" s="411"/>
      <c r="G361" s="411"/>
      <c r="H361" s="411"/>
      <c r="I361" s="411"/>
      <c r="J361" s="411"/>
      <c r="K361" s="411"/>
      <c r="L361" s="411"/>
      <c r="M361" s="411"/>
      <c r="N361" s="411"/>
      <c r="O361" s="411"/>
      <c r="R361" s="297"/>
      <c r="S361" s="297"/>
      <c r="T361" s="407"/>
      <c r="U361" s="297"/>
      <c r="V361" s="297"/>
      <c r="W361" s="297"/>
      <c r="X361" s="300"/>
    </row>
    <row r="362" spans="1:24" ht="18" customHeight="1" x14ac:dyDescent="0.2">
      <c r="B362" s="302" t="s">
        <v>1110</v>
      </c>
      <c r="C362" s="297"/>
      <c r="D362" s="297"/>
      <c r="E362" s="297"/>
      <c r="F362" s="297"/>
      <c r="G362" s="318"/>
      <c r="H362" s="308"/>
      <c r="I362" s="298"/>
      <c r="J362" s="298"/>
      <c r="K362" s="298"/>
      <c r="L362" s="298"/>
      <c r="M362" s="297"/>
      <c r="N362" s="297"/>
      <c r="O362" s="297"/>
      <c r="P362" s="297"/>
      <c r="Q362" s="297"/>
      <c r="R362" s="297"/>
      <c r="S362" s="297"/>
      <c r="T362" s="407"/>
      <c r="U362" s="297"/>
      <c r="V362" s="297"/>
      <c r="W362" s="297"/>
      <c r="X362" s="300"/>
    </row>
    <row r="363" spans="1:24" ht="11.25" customHeight="1" x14ac:dyDescent="0.2">
      <c r="B363" s="317"/>
      <c r="C363" s="308"/>
      <c r="D363" s="308"/>
      <c r="E363" s="308"/>
      <c r="F363" s="308"/>
      <c r="G363" s="308"/>
      <c r="H363" s="308"/>
      <c r="I363" s="298"/>
      <c r="J363" s="298"/>
      <c r="K363" s="298"/>
      <c r="L363" s="298"/>
      <c r="M363" s="297"/>
      <c r="N363" s="297"/>
      <c r="O363" s="297"/>
      <c r="P363" s="297"/>
      <c r="Q363" s="297"/>
      <c r="R363" s="297"/>
      <c r="S363" s="297"/>
      <c r="T363" s="407"/>
      <c r="U363" s="297"/>
      <c r="V363" s="297"/>
      <c r="W363" s="297"/>
      <c r="X363" s="300"/>
    </row>
    <row r="364" spans="1:24" ht="15.75" customHeight="1" x14ac:dyDescent="0.2">
      <c r="B364" s="840" t="s">
        <v>382</v>
      </c>
      <c r="C364" s="841"/>
      <c r="D364" s="841"/>
      <c r="E364" s="841"/>
      <c r="F364" s="842"/>
      <c r="G364" s="564" t="s">
        <v>590</v>
      </c>
      <c r="H364" s="611"/>
      <c r="I364" s="611"/>
      <c r="J364" s="611"/>
      <c r="K364" s="565"/>
      <c r="L364" s="522" t="s">
        <v>919</v>
      </c>
      <c r="M364" s="522"/>
      <c r="N364" s="297"/>
      <c r="O364" s="297"/>
      <c r="P364" s="297"/>
      <c r="Q364" s="297"/>
      <c r="R364" s="297"/>
      <c r="S364" s="297"/>
      <c r="T364" s="297"/>
      <c r="U364" s="297"/>
      <c r="V364" s="297"/>
      <c r="W364" s="297"/>
      <c r="X364" s="300"/>
    </row>
    <row r="365" spans="1:24" ht="12.75" customHeight="1" x14ac:dyDescent="0.2">
      <c r="B365" s="843"/>
      <c r="C365" s="844"/>
      <c r="D365" s="844"/>
      <c r="E365" s="844"/>
      <c r="F365" s="845"/>
      <c r="G365" s="564" t="s">
        <v>557</v>
      </c>
      <c r="H365" s="611"/>
      <c r="I365" s="611"/>
      <c r="J365" s="611"/>
      <c r="K365" s="565"/>
      <c r="L365" s="522"/>
      <c r="M365" s="522"/>
      <c r="N365" s="297"/>
      <c r="O365" s="297"/>
      <c r="P365" s="297"/>
      <c r="Q365" s="297"/>
      <c r="R365" s="297"/>
      <c r="S365" s="297"/>
      <c r="T365" s="297"/>
      <c r="U365" s="297"/>
      <c r="V365" s="297"/>
      <c r="W365" s="297"/>
      <c r="X365" s="300"/>
    </row>
    <row r="366" spans="1:24" x14ac:dyDescent="0.2">
      <c r="B366" s="846"/>
      <c r="C366" s="847"/>
      <c r="D366" s="847"/>
      <c r="E366" s="847"/>
      <c r="F366" s="848"/>
      <c r="G366" s="358">
        <v>1</v>
      </c>
      <c r="H366" s="358">
        <v>2</v>
      </c>
      <c r="I366" s="358">
        <v>3</v>
      </c>
      <c r="J366" s="358">
        <v>4</v>
      </c>
      <c r="K366" s="358">
        <v>5</v>
      </c>
      <c r="L366" s="522"/>
      <c r="M366" s="522"/>
      <c r="N366" s="297"/>
      <c r="O366" s="297"/>
      <c r="P366" s="297"/>
      <c r="Q366" s="297"/>
      <c r="R366" s="297"/>
      <c r="S366" s="297"/>
      <c r="T366" s="297"/>
      <c r="U366" s="297"/>
      <c r="V366" s="297"/>
      <c r="W366" s="297"/>
      <c r="X366" s="300"/>
    </row>
    <row r="367" spans="1:24" x14ac:dyDescent="0.2">
      <c r="A367" s="274">
        <v>1</v>
      </c>
      <c r="B367" s="648" t="str">
        <f>CRONOGRAMA!B51</f>
        <v/>
      </c>
      <c r="C367" s="614"/>
      <c r="D367" s="614"/>
      <c r="E367" s="614"/>
      <c r="F367" s="614"/>
      <c r="G367" s="501">
        <f>CRONOGRAMA!G51</f>
        <v>0</v>
      </c>
      <c r="H367" s="501">
        <f>CRONOGRAMA!H51</f>
        <v>0</v>
      </c>
      <c r="I367" s="501">
        <f>CRONOGRAMA!I51</f>
        <v>0</v>
      </c>
      <c r="J367" s="501">
        <f>CRONOGRAMA!J51</f>
        <v>0</v>
      </c>
      <c r="K367" s="501">
        <f>CRONOGRAMA!K51</f>
        <v>0</v>
      </c>
      <c r="L367" s="548">
        <f>SUM(G367:K367)</f>
        <v>0</v>
      </c>
      <c r="M367" s="548"/>
      <c r="N367" s="297"/>
      <c r="O367" s="297"/>
      <c r="P367" s="297"/>
      <c r="Q367" s="297"/>
      <c r="R367" s="297"/>
      <c r="S367" s="297"/>
      <c r="T367" s="297"/>
      <c r="U367" s="297"/>
      <c r="V367" s="297"/>
      <c r="W367" s="297"/>
      <c r="X367" s="300"/>
    </row>
    <row r="368" spans="1:24" x14ac:dyDescent="0.2">
      <c r="A368" s="274">
        <v>2</v>
      </c>
      <c r="B368" s="648" t="str">
        <f>CRONOGRAMA!B52</f>
        <v/>
      </c>
      <c r="C368" s="614"/>
      <c r="D368" s="614"/>
      <c r="E368" s="614"/>
      <c r="F368" s="614"/>
      <c r="G368" s="501">
        <f>CRONOGRAMA!G52</f>
        <v>0</v>
      </c>
      <c r="H368" s="501">
        <f>CRONOGRAMA!H52</f>
        <v>0</v>
      </c>
      <c r="I368" s="501">
        <f>CRONOGRAMA!I52</f>
        <v>0</v>
      </c>
      <c r="J368" s="501">
        <f>CRONOGRAMA!J52</f>
        <v>0</v>
      </c>
      <c r="K368" s="501">
        <f>CRONOGRAMA!K52</f>
        <v>0</v>
      </c>
      <c r="L368" s="548">
        <f t="shared" ref="L368:L376" si="3">SUM(G368:K368)</f>
        <v>0</v>
      </c>
      <c r="M368" s="548"/>
      <c r="N368" s="297"/>
      <c r="O368" s="297"/>
      <c r="P368" s="297"/>
      <c r="Q368" s="297"/>
      <c r="R368" s="297"/>
      <c r="S368" s="297"/>
      <c r="T368" s="297"/>
      <c r="U368" s="297"/>
      <c r="V368" s="297"/>
      <c r="W368" s="297"/>
      <c r="X368" s="300"/>
    </row>
    <row r="369" spans="1:30" x14ac:dyDescent="0.2">
      <c r="A369" s="274">
        <v>3</v>
      </c>
      <c r="B369" s="648" t="str">
        <f>CRONOGRAMA!B53</f>
        <v/>
      </c>
      <c r="C369" s="614"/>
      <c r="D369" s="614"/>
      <c r="E369" s="614"/>
      <c r="F369" s="614"/>
      <c r="G369" s="501">
        <f>CRONOGRAMA!G53</f>
        <v>0</v>
      </c>
      <c r="H369" s="501">
        <f>CRONOGRAMA!H53</f>
        <v>0</v>
      </c>
      <c r="I369" s="501">
        <f>CRONOGRAMA!I53</f>
        <v>0</v>
      </c>
      <c r="J369" s="501">
        <f>CRONOGRAMA!J53</f>
        <v>0</v>
      </c>
      <c r="K369" s="501">
        <f>CRONOGRAMA!K53</f>
        <v>0</v>
      </c>
      <c r="L369" s="548">
        <f t="shared" si="3"/>
        <v>0</v>
      </c>
      <c r="M369" s="548"/>
      <c r="N369" s="297"/>
      <c r="O369" s="297"/>
      <c r="P369" s="297"/>
      <c r="Q369" s="297"/>
      <c r="R369" s="297"/>
      <c r="S369" s="297"/>
      <c r="T369" s="297"/>
      <c r="U369" s="297"/>
      <c r="V369" s="297"/>
      <c r="W369" s="297"/>
      <c r="X369" s="300"/>
    </row>
    <row r="370" spans="1:30" x14ac:dyDescent="0.2">
      <c r="A370" s="274">
        <v>4</v>
      </c>
      <c r="B370" s="648" t="str">
        <f>CRONOGRAMA!B54</f>
        <v/>
      </c>
      <c r="C370" s="614"/>
      <c r="D370" s="614"/>
      <c r="E370" s="614"/>
      <c r="F370" s="614"/>
      <c r="G370" s="501">
        <f>CRONOGRAMA!G54</f>
        <v>0</v>
      </c>
      <c r="H370" s="501">
        <f>CRONOGRAMA!H54</f>
        <v>0</v>
      </c>
      <c r="I370" s="501">
        <f>CRONOGRAMA!I54</f>
        <v>0</v>
      </c>
      <c r="J370" s="501">
        <f>CRONOGRAMA!J54</f>
        <v>0</v>
      </c>
      <c r="K370" s="501">
        <f>CRONOGRAMA!K54</f>
        <v>0</v>
      </c>
      <c r="L370" s="548">
        <f t="shared" si="3"/>
        <v>0</v>
      </c>
      <c r="M370" s="548"/>
      <c r="N370" s="297"/>
      <c r="O370" s="297"/>
      <c r="P370" s="297"/>
      <c r="Q370" s="297"/>
      <c r="R370" s="297"/>
      <c r="S370" s="297"/>
      <c r="T370" s="297"/>
      <c r="U370" s="297"/>
      <c r="V370" s="297"/>
      <c r="W370" s="297"/>
      <c r="X370" s="300"/>
    </row>
    <row r="371" spans="1:30" x14ac:dyDescent="0.2">
      <c r="A371" s="274">
        <v>5</v>
      </c>
      <c r="B371" s="648" t="str">
        <f>CRONOGRAMA!B55</f>
        <v/>
      </c>
      <c r="C371" s="614"/>
      <c r="D371" s="614"/>
      <c r="E371" s="614"/>
      <c r="F371" s="614"/>
      <c r="G371" s="501">
        <f>CRONOGRAMA!G55</f>
        <v>0</v>
      </c>
      <c r="H371" s="501">
        <f>CRONOGRAMA!H55</f>
        <v>0</v>
      </c>
      <c r="I371" s="501">
        <f>CRONOGRAMA!I55</f>
        <v>0</v>
      </c>
      <c r="J371" s="501">
        <f>CRONOGRAMA!J55</f>
        <v>0</v>
      </c>
      <c r="K371" s="501">
        <f>CRONOGRAMA!K55</f>
        <v>0</v>
      </c>
      <c r="L371" s="548">
        <f t="shared" si="3"/>
        <v>0</v>
      </c>
      <c r="M371" s="548"/>
      <c r="N371" s="297"/>
      <c r="O371" s="297"/>
      <c r="P371" s="297"/>
      <c r="Q371" s="297"/>
      <c r="R371" s="297"/>
      <c r="S371" s="297"/>
      <c r="T371" s="297"/>
      <c r="U371" s="297"/>
      <c r="V371" s="297"/>
      <c r="W371" s="297"/>
      <c r="X371" s="300"/>
    </row>
    <row r="372" spans="1:30" x14ac:dyDescent="0.2">
      <c r="A372" s="274">
        <v>6</v>
      </c>
      <c r="B372" s="648" t="str">
        <f>CRONOGRAMA!B56</f>
        <v/>
      </c>
      <c r="C372" s="614"/>
      <c r="D372" s="614"/>
      <c r="E372" s="614"/>
      <c r="F372" s="614"/>
      <c r="G372" s="501">
        <f>CRONOGRAMA!G56</f>
        <v>0</v>
      </c>
      <c r="H372" s="501">
        <f>CRONOGRAMA!H56</f>
        <v>0</v>
      </c>
      <c r="I372" s="501">
        <f>CRONOGRAMA!I56</f>
        <v>0</v>
      </c>
      <c r="J372" s="501">
        <f>CRONOGRAMA!J56</f>
        <v>0</v>
      </c>
      <c r="K372" s="501">
        <f>CRONOGRAMA!K56</f>
        <v>0</v>
      </c>
      <c r="L372" s="548">
        <f t="shared" si="3"/>
        <v>0</v>
      </c>
      <c r="M372" s="548"/>
      <c r="N372" s="297"/>
      <c r="O372" s="297"/>
      <c r="P372" s="297"/>
      <c r="Q372" s="297"/>
      <c r="R372" s="297"/>
      <c r="S372" s="297"/>
      <c r="T372" s="297"/>
      <c r="U372" s="297"/>
      <c r="V372" s="297"/>
      <c r="W372" s="297"/>
      <c r="X372" s="300"/>
    </row>
    <row r="373" spans="1:30" ht="15" customHeight="1" x14ac:dyDescent="0.2">
      <c r="B373" s="648" t="str">
        <f>CRONOGRAMA!B57</f>
        <v>GESTIÓN DEL PROYECTO</v>
      </c>
      <c r="C373" s="614"/>
      <c r="D373" s="614"/>
      <c r="E373" s="614"/>
      <c r="F373" s="614"/>
      <c r="G373" s="501">
        <f>CRONOGRAMA!G57</f>
        <v>0</v>
      </c>
      <c r="H373" s="501">
        <f>CRONOGRAMA!H57</f>
        <v>0</v>
      </c>
      <c r="I373" s="501">
        <f>CRONOGRAMA!I57</f>
        <v>0</v>
      </c>
      <c r="J373" s="501">
        <f>CRONOGRAMA!J57</f>
        <v>0</v>
      </c>
      <c r="K373" s="501">
        <f>CRONOGRAMA!K57</f>
        <v>0</v>
      </c>
      <c r="L373" s="548">
        <f t="shared" si="3"/>
        <v>0</v>
      </c>
      <c r="M373" s="548"/>
      <c r="N373" s="297"/>
      <c r="O373" s="297"/>
      <c r="P373" s="297"/>
      <c r="Q373" s="297"/>
      <c r="R373" s="297"/>
      <c r="S373" s="297"/>
      <c r="T373" s="297"/>
      <c r="U373" s="297"/>
      <c r="V373" s="297"/>
      <c r="W373" s="297"/>
      <c r="X373" s="300"/>
    </row>
    <row r="374" spans="1:30" ht="15" customHeight="1" x14ac:dyDescent="0.2">
      <c r="B374" s="648" t="str">
        <f>CRONOGRAMA!B58</f>
        <v>ESTUDIO DEFINITIVO</v>
      </c>
      <c r="C374" s="614"/>
      <c r="D374" s="614"/>
      <c r="E374" s="614"/>
      <c r="F374" s="614"/>
      <c r="G374" s="501">
        <f>CRONOGRAMA!G58</f>
        <v>0</v>
      </c>
      <c r="H374" s="501">
        <f>CRONOGRAMA!H58</f>
        <v>0</v>
      </c>
      <c r="I374" s="501">
        <f>CRONOGRAMA!I58</f>
        <v>0</v>
      </c>
      <c r="J374" s="501">
        <f>CRONOGRAMA!J58</f>
        <v>0</v>
      </c>
      <c r="K374" s="501">
        <f>CRONOGRAMA!K58</f>
        <v>0</v>
      </c>
      <c r="L374" s="548">
        <f t="shared" si="3"/>
        <v>0</v>
      </c>
      <c r="M374" s="548"/>
      <c r="N374" s="297"/>
      <c r="O374" s="297"/>
      <c r="P374" s="297"/>
      <c r="Q374" s="297"/>
      <c r="R374" s="297"/>
      <c r="S374" s="297"/>
      <c r="T374" s="297"/>
      <c r="U374" s="297"/>
      <c r="V374" s="297"/>
      <c r="W374" s="297"/>
      <c r="X374" s="300"/>
    </row>
    <row r="375" spans="1:30" ht="15" customHeight="1" x14ac:dyDescent="0.2">
      <c r="B375" s="648" t="str">
        <f>CRONOGRAMA!B59</f>
        <v>SUPERVISIÓN DE EXPEDIENTE TÉCNICO</v>
      </c>
      <c r="C375" s="614"/>
      <c r="D375" s="614"/>
      <c r="E375" s="614"/>
      <c r="F375" s="614"/>
      <c r="G375" s="501">
        <f>CRONOGRAMA!G59</f>
        <v>0</v>
      </c>
      <c r="H375" s="501">
        <f>CRONOGRAMA!H59</f>
        <v>0</v>
      </c>
      <c r="I375" s="501">
        <f>CRONOGRAMA!I59</f>
        <v>0</v>
      </c>
      <c r="J375" s="501">
        <f>CRONOGRAMA!J59</f>
        <v>0</v>
      </c>
      <c r="K375" s="501">
        <f>CRONOGRAMA!K59</f>
        <v>0</v>
      </c>
      <c r="L375" s="548">
        <f t="shared" si="3"/>
        <v>0</v>
      </c>
      <c r="M375" s="548"/>
      <c r="N375" s="297"/>
      <c r="O375" s="297"/>
      <c r="P375" s="297"/>
      <c r="Q375" s="297"/>
      <c r="R375" s="297"/>
      <c r="S375" s="297"/>
      <c r="T375" s="297"/>
      <c r="U375" s="297"/>
      <c r="V375" s="297"/>
      <c r="W375" s="297"/>
      <c r="X375" s="300"/>
    </row>
    <row r="376" spans="1:30" ht="31.5" customHeight="1" x14ac:dyDescent="0.2">
      <c r="B376" s="648" t="str">
        <f>CRONOGRAMA!B60</f>
        <v>SUPERVISIÓN DE EJECUCIÓN DE PROYECTO Y LIQUIDACIÓN</v>
      </c>
      <c r="C376" s="614"/>
      <c r="D376" s="614"/>
      <c r="E376" s="614"/>
      <c r="F376" s="614"/>
      <c r="G376" s="501">
        <f>CRONOGRAMA!G60</f>
        <v>0</v>
      </c>
      <c r="H376" s="501">
        <f>CRONOGRAMA!H60</f>
        <v>0</v>
      </c>
      <c r="I376" s="501">
        <f>CRONOGRAMA!I60</f>
        <v>0</v>
      </c>
      <c r="J376" s="501">
        <f>CRONOGRAMA!J60</f>
        <v>0</v>
      </c>
      <c r="K376" s="501">
        <f>CRONOGRAMA!K60</f>
        <v>0</v>
      </c>
      <c r="L376" s="548">
        <f t="shared" si="3"/>
        <v>0</v>
      </c>
      <c r="M376" s="548"/>
      <c r="N376" s="297"/>
      <c r="O376" s="297"/>
      <c r="P376" s="297"/>
      <c r="Q376" s="297"/>
      <c r="R376" s="297"/>
      <c r="S376" s="297"/>
      <c r="T376" s="297"/>
      <c r="U376" s="297"/>
      <c r="V376" s="297"/>
      <c r="W376" s="297"/>
      <c r="X376" s="300"/>
    </row>
    <row r="377" spans="1:30" ht="17.25" customHeight="1" x14ac:dyDescent="0.2">
      <c r="B377" s="850" t="s">
        <v>1112</v>
      </c>
      <c r="C377" s="851"/>
      <c r="D377" s="851"/>
      <c r="E377" s="851"/>
      <c r="F377" s="851"/>
      <c r="G377" s="502">
        <f>CRONOGRAMA!G61</f>
        <v>0</v>
      </c>
      <c r="H377" s="502">
        <f>CRONOGRAMA!H61</f>
        <v>0</v>
      </c>
      <c r="I377" s="502">
        <f>CRONOGRAMA!I61</f>
        <v>0</v>
      </c>
      <c r="J377" s="502">
        <f>CRONOGRAMA!J61</f>
        <v>0</v>
      </c>
      <c r="K377" s="502">
        <f>CRONOGRAMA!K61</f>
        <v>0</v>
      </c>
      <c r="L377" s="1385">
        <f>SUM(G377:K377)</f>
        <v>0</v>
      </c>
      <c r="M377" s="1385"/>
      <c r="N377" s="297"/>
      <c r="O377" s="297"/>
      <c r="P377" s="297"/>
      <c r="Q377" s="297"/>
      <c r="R377" s="297"/>
      <c r="S377" s="297"/>
      <c r="T377" s="297"/>
      <c r="U377" s="297"/>
      <c r="V377" s="297"/>
      <c r="W377" s="297"/>
      <c r="X377" s="300"/>
    </row>
    <row r="378" spans="1:30" ht="11.25" customHeight="1" x14ac:dyDescent="0.2">
      <c r="B378" s="319"/>
      <c r="C378" s="297"/>
      <c r="D378" s="297"/>
      <c r="E378" s="297"/>
      <c r="F378" s="297"/>
      <c r="G378" s="297"/>
      <c r="H378" s="297"/>
      <c r="I378" s="297"/>
      <c r="J378" s="297"/>
      <c r="K378" s="297"/>
      <c r="L378" s="413"/>
      <c r="M378" s="413"/>
      <c r="N378" s="413"/>
      <c r="O378" s="413"/>
      <c r="P378" s="413"/>
      <c r="Q378" s="413"/>
      <c r="R378" s="413"/>
      <c r="S378" s="413"/>
      <c r="T378" s="297"/>
      <c r="U378" s="297"/>
      <c r="V378" s="297"/>
      <c r="W378" s="297"/>
      <c r="X378" s="300"/>
      <c r="Y378" s="297"/>
      <c r="Z378" s="297"/>
      <c r="AA378" s="297"/>
      <c r="AB378" s="297"/>
      <c r="AC378" s="297"/>
    </row>
    <row r="379" spans="1:30" ht="9.75" customHeight="1" x14ac:dyDescent="0.2">
      <c r="B379" s="319"/>
      <c r="C379" s="297"/>
      <c r="D379" s="297"/>
      <c r="E379" s="297"/>
      <c r="F379" s="297"/>
      <c r="G379" s="297"/>
      <c r="H379" s="297"/>
      <c r="I379" s="297"/>
      <c r="J379" s="297"/>
      <c r="K379" s="297"/>
      <c r="L379" s="413"/>
      <c r="M379" s="413"/>
      <c r="N379" s="413"/>
      <c r="O379" s="413"/>
      <c r="P379" s="413"/>
      <c r="Q379" s="413"/>
      <c r="R379" s="413"/>
      <c r="S379" s="413"/>
      <c r="T379" s="297"/>
      <c r="U379" s="297"/>
      <c r="V379" s="297"/>
      <c r="W379" s="297"/>
      <c r="X379" s="300"/>
      <c r="Y379" s="297"/>
      <c r="Z379" s="297"/>
      <c r="AA379" s="297"/>
      <c r="AB379" s="297"/>
      <c r="AC379" s="297"/>
    </row>
    <row r="380" spans="1:30" ht="20.25" customHeight="1" x14ac:dyDescent="0.2">
      <c r="B380" s="414" t="s">
        <v>1111</v>
      </c>
      <c r="C380" s="415"/>
      <c r="D380" s="415"/>
      <c r="E380" s="415"/>
      <c r="F380" s="415"/>
      <c r="G380" s="415"/>
      <c r="H380" s="413"/>
      <c r="I380" s="297"/>
      <c r="J380" s="413"/>
      <c r="K380" s="413"/>
      <c r="L380" s="413"/>
      <c r="M380" s="413"/>
      <c r="N380" s="413"/>
      <c r="O380" s="413"/>
      <c r="P380" s="413"/>
      <c r="Q380" s="413"/>
      <c r="R380" s="413"/>
      <c r="S380" s="413"/>
      <c r="T380" s="311"/>
      <c r="U380" s="297"/>
      <c r="V380" s="297"/>
      <c r="W380" s="297"/>
      <c r="X380" s="300"/>
      <c r="Y380" s="297"/>
      <c r="Z380" s="297"/>
      <c r="AA380" s="297"/>
      <c r="AB380" s="297"/>
      <c r="AC380" s="297"/>
      <c r="AD380" s="297"/>
    </row>
    <row r="381" spans="1:30" ht="29.25" customHeight="1" x14ac:dyDescent="0.2">
      <c r="A381" s="415"/>
      <c r="B381" s="544" t="s">
        <v>554</v>
      </c>
      <c r="C381" s="541"/>
      <c r="D381" s="541"/>
      <c r="E381" s="541"/>
      <c r="F381" s="541"/>
      <c r="G381" s="564" t="s">
        <v>590</v>
      </c>
      <c r="H381" s="611"/>
      <c r="I381" s="611"/>
      <c r="J381" s="611"/>
      <c r="K381" s="565"/>
      <c r="L381" s="522" t="s">
        <v>1056</v>
      </c>
      <c r="M381" s="522"/>
      <c r="N381" s="416"/>
      <c r="O381" s="416"/>
      <c r="P381" s="297"/>
      <c r="Q381" s="297"/>
      <c r="R381" s="297"/>
      <c r="S381" s="415"/>
      <c r="T381" s="297"/>
      <c r="U381" s="297"/>
      <c r="V381" s="297"/>
      <c r="W381" s="297"/>
      <c r="X381" s="300"/>
    </row>
    <row r="382" spans="1:30" x14ac:dyDescent="0.2">
      <c r="A382" s="415"/>
      <c r="B382" s="544"/>
      <c r="C382" s="541"/>
      <c r="D382" s="541"/>
      <c r="E382" s="541"/>
      <c r="F382" s="541"/>
      <c r="G382" s="358">
        <v>1</v>
      </c>
      <c r="H382" s="358">
        <v>2</v>
      </c>
      <c r="I382" s="358">
        <v>3</v>
      </c>
      <c r="J382" s="358">
        <v>4</v>
      </c>
      <c r="K382" s="358">
        <v>5</v>
      </c>
      <c r="L382" s="522"/>
      <c r="M382" s="522"/>
      <c r="N382" s="297"/>
      <c r="O382" s="297"/>
      <c r="P382" s="297"/>
      <c r="Q382" s="297"/>
      <c r="R382" s="297"/>
      <c r="S382" s="415"/>
      <c r="T382" s="297"/>
      <c r="U382" s="297"/>
      <c r="V382" s="297"/>
      <c r="W382" s="297"/>
      <c r="X382" s="300"/>
    </row>
    <row r="383" spans="1:30" x14ac:dyDescent="0.2">
      <c r="B383" s="648" t="s">
        <v>322</v>
      </c>
      <c r="C383" s="614"/>
      <c r="D383" s="614"/>
      <c r="E383" s="614"/>
      <c r="F383" s="614"/>
      <c r="G383" s="503">
        <f>SUM(CRONOGRAMA!G51:G54)</f>
        <v>0</v>
      </c>
      <c r="H383" s="503">
        <f>SUM(CRONOGRAMA!H51:H54)</f>
        <v>0</v>
      </c>
      <c r="I383" s="503">
        <f>SUM(CRONOGRAMA!I51:I54)</f>
        <v>0</v>
      </c>
      <c r="J383" s="503">
        <f>SUM(CRONOGRAMA!J51:J54)</f>
        <v>0</v>
      </c>
      <c r="K383" s="503">
        <f>SUM(CRONOGRAMA!K51:K54)</f>
        <v>0</v>
      </c>
      <c r="L383" s="1385">
        <f>SUM(G383:K383)</f>
        <v>0</v>
      </c>
      <c r="M383" s="1385"/>
      <c r="N383" s="297"/>
      <c r="O383" s="297"/>
      <c r="P383" s="297"/>
      <c r="Q383" s="297"/>
      <c r="R383" s="297"/>
      <c r="S383" s="416"/>
      <c r="T383" s="297"/>
      <c r="U383" s="297"/>
      <c r="V383" s="297"/>
      <c r="W383" s="297"/>
      <c r="X383" s="300"/>
    </row>
    <row r="384" spans="1:30" x14ac:dyDescent="0.2">
      <c r="B384" s="648" t="s">
        <v>320</v>
      </c>
      <c r="C384" s="614"/>
      <c r="D384" s="614"/>
      <c r="E384" s="614"/>
      <c r="F384" s="614"/>
      <c r="G384" s="503">
        <f>SUM(CRONOGRAMA!G55:G56)</f>
        <v>0</v>
      </c>
      <c r="H384" s="503">
        <f>SUM(CRONOGRAMA!H55:H56)</f>
        <v>0</v>
      </c>
      <c r="I384" s="503">
        <f>SUM(CRONOGRAMA!I55:I56)</f>
        <v>0</v>
      </c>
      <c r="J384" s="503">
        <f>SUM(CRONOGRAMA!J55:J56)</f>
        <v>0</v>
      </c>
      <c r="K384" s="503">
        <f>SUM(CRONOGRAMA!K55:K56)</f>
        <v>0</v>
      </c>
      <c r="L384" s="1385">
        <f t="shared" ref="L384:L389" si="4">SUM(G384:K384)</f>
        <v>0</v>
      </c>
      <c r="M384" s="1385"/>
      <c r="N384" s="297"/>
      <c r="O384" s="297"/>
      <c r="P384" s="297"/>
      <c r="Q384" s="297"/>
      <c r="R384" s="297"/>
      <c r="S384" s="416"/>
      <c r="T384" s="297"/>
      <c r="U384" s="297"/>
      <c r="V384" s="297"/>
      <c r="W384" s="297"/>
      <c r="X384" s="300"/>
    </row>
    <row r="385" spans="1:30" x14ac:dyDescent="0.2">
      <c r="B385" s="850" t="s">
        <v>512</v>
      </c>
      <c r="C385" s="851"/>
      <c r="D385" s="851"/>
      <c r="E385" s="851"/>
      <c r="F385" s="851"/>
      <c r="G385" s="503">
        <f>SUM(G383:G384)</f>
        <v>0</v>
      </c>
      <c r="H385" s="503">
        <f>SUM(H383:H384)</f>
        <v>0</v>
      </c>
      <c r="I385" s="503">
        <f>SUM(I383:I384)</f>
        <v>0</v>
      </c>
      <c r="J385" s="503">
        <f>SUM(J383:J384)</f>
        <v>0</v>
      </c>
      <c r="K385" s="503">
        <f>SUM(K383:K384)</f>
        <v>0</v>
      </c>
      <c r="L385" s="1385">
        <f t="shared" si="4"/>
        <v>0</v>
      </c>
      <c r="M385" s="1385"/>
      <c r="N385" s="297"/>
      <c r="O385" s="297"/>
      <c r="P385" s="297"/>
      <c r="Q385" s="297"/>
      <c r="R385" s="297"/>
      <c r="S385" s="416"/>
      <c r="T385" s="297"/>
      <c r="U385" s="297"/>
      <c r="V385" s="297"/>
      <c r="W385" s="297"/>
      <c r="X385" s="300"/>
    </row>
    <row r="386" spans="1:30" x14ac:dyDescent="0.2">
      <c r="B386" s="867" t="str">
        <f>CRONOGRAMA!B40</f>
        <v>GESTIÓN DEL PROYECTO</v>
      </c>
      <c r="C386" s="636"/>
      <c r="D386" s="636"/>
      <c r="E386" s="636"/>
      <c r="F386" s="636"/>
      <c r="G386" s="503">
        <f>CRONOGRAMA!G57</f>
        <v>0</v>
      </c>
      <c r="H386" s="503">
        <f>CRONOGRAMA!H57</f>
        <v>0</v>
      </c>
      <c r="I386" s="503">
        <f>CRONOGRAMA!I57</f>
        <v>0</v>
      </c>
      <c r="J386" s="503">
        <f>CRONOGRAMA!J57</f>
        <v>0</v>
      </c>
      <c r="K386" s="503">
        <f>CRONOGRAMA!K57</f>
        <v>0</v>
      </c>
      <c r="L386" s="1385">
        <f t="shared" si="4"/>
        <v>0</v>
      </c>
      <c r="M386" s="1385"/>
      <c r="N386" s="297"/>
      <c r="O386" s="297"/>
      <c r="P386" s="297"/>
      <c r="Q386" s="297"/>
      <c r="R386" s="297"/>
      <c r="S386" s="416"/>
      <c r="T386" s="297"/>
      <c r="U386" s="297"/>
      <c r="V386" s="297"/>
      <c r="W386" s="297"/>
      <c r="X386" s="300"/>
    </row>
    <row r="387" spans="1:30" x14ac:dyDescent="0.2">
      <c r="B387" s="867" t="str">
        <f>CRONOGRAMA!B41</f>
        <v>ESTUDIO DEFINITIVO</v>
      </c>
      <c r="C387" s="636"/>
      <c r="D387" s="636"/>
      <c r="E387" s="636"/>
      <c r="F387" s="636"/>
      <c r="G387" s="503">
        <f>CRONOGRAMA!G58</f>
        <v>0</v>
      </c>
      <c r="H387" s="503">
        <f>CRONOGRAMA!H58</f>
        <v>0</v>
      </c>
      <c r="I387" s="503">
        <f>CRONOGRAMA!I58</f>
        <v>0</v>
      </c>
      <c r="J387" s="503">
        <f>CRONOGRAMA!J58</f>
        <v>0</v>
      </c>
      <c r="K387" s="503">
        <f>CRONOGRAMA!K58</f>
        <v>0</v>
      </c>
      <c r="L387" s="1385">
        <f t="shared" si="4"/>
        <v>0</v>
      </c>
      <c r="M387" s="1385"/>
      <c r="N387" s="297"/>
      <c r="O387" s="297"/>
      <c r="P387" s="297"/>
      <c r="Q387" s="297"/>
      <c r="R387" s="297"/>
      <c r="S387" s="416"/>
      <c r="T387" s="297"/>
      <c r="U387" s="297"/>
      <c r="V387" s="297"/>
      <c r="W387" s="297"/>
      <c r="X387" s="300"/>
    </row>
    <row r="388" spans="1:30" x14ac:dyDescent="0.2">
      <c r="A388" s="351"/>
      <c r="B388" s="542" t="str">
        <f>CRONOGRAMA!B42</f>
        <v>SUPERVISIÓN DE EXPEDIENTE TÉCNICO</v>
      </c>
      <c r="C388" s="543"/>
      <c r="D388" s="543"/>
      <c r="E388" s="543"/>
      <c r="F388" s="543"/>
      <c r="G388" s="503">
        <f>CRONOGRAMA!G59</f>
        <v>0</v>
      </c>
      <c r="H388" s="503">
        <f>CRONOGRAMA!H59</f>
        <v>0</v>
      </c>
      <c r="I388" s="503">
        <f>CRONOGRAMA!I59</f>
        <v>0</v>
      </c>
      <c r="J388" s="503">
        <f>CRONOGRAMA!J59</f>
        <v>0</v>
      </c>
      <c r="K388" s="503">
        <f>CRONOGRAMA!K59</f>
        <v>0</v>
      </c>
      <c r="L388" s="1385">
        <f t="shared" si="4"/>
        <v>0</v>
      </c>
      <c r="M388" s="1385"/>
      <c r="N388" s="297"/>
      <c r="O388" s="297"/>
      <c r="P388" s="297"/>
      <c r="Q388" s="297"/>
      <c r="R388" s="297"/>
      <c r="S388" s="413"/>
      <c r="T388" s="297"/>
      <c r="U388" s="297"/>
      <c r="V388" s="297"/>
      <c r="W388" s="297"/>
      <c r="X388" s="300"/>
    </row>
    <row r="389" spans="1:30" ht="35.25" customHeight="1" x14ac:dyDescent="0.2">
      <c r="A389" s="351"/>
      <c r="B389" s="542" t="str">
        <f>CRONOGRAMA!B43</f>
        <v>SUPERVISIÓN DE EJECUCIÓN DE PROYECTO Y LIQUIDACIÓN</v>
      </c>
      <c r="C389" s="543"/>
      <c r="D389" s="543"/>
      <c r="E389" s="543"/>
      <c r="F389" s="543"/>
      <c r="G389" s="503">
        <f>CRONOGRAMA!G60</f>
        <v>0</v>
      </c>
      <c r="H389" s="503">
        <f>CRONOGRAMA!H60</f>
        <v>0</v>
      </c>
      <c r="I389" s="503">
        <f>CRONOGRAMA!I60</f>
        <v>0</v>
      </c>
      <c r="J389" s="503">
        <f>CRONOGRAMA!J60</f>
        <v>0</v>
      </c>
      <c r="K389" s="503">
        <f>CRONOGRAMA!K60</f>
        <v>0</v>
      </c>
      <c r="L389" s="1385">
        <f t="shared" si="4"/>
        <v>0</v>
      </c>
      <c r="M389" s="1385"/>
      <c r="N389" s="297"/>
      <c r="O389" s="297"/>
      <c r="P389" s="297"/>
      <c r="Q389" s="297"/>
      <c r="R389" s="297"/>
      <c r="S389" s="413"/>
      <c r="T389" s="297"/>
      <c r="U389" s="297"/>
      <c r="V389" s="297"/>
      <c r="W389" s="297"/>
      <c r="X389" s="300"/>
    </row>
    <row r="390" spans="1:30" ht="20.25" customHeight="1" x14ac:dyDescent="0.2">
      <c r="A390" s="351"/>
      <c r="B390" s="850" t="s">
        <v>1112</v>
      </c>
      <c r="C390" s="851"/>
      <c r="D390" s="851"/>
      <c r="E390" s="851"/>
      <c r="F390" s="851"/>
      <c r="G390" s="504">
        <f>SUM(G385:G389)</f>
        <v>0</v>
      </c>
      <c r="H390" s="504">
        <f>SUM(H385:H389)</f>
        <v>0</v>
      </c>
      <c r="I390" s="504">
        <f>SUM(I385:I389)</f>
        <v>0</v>
      </c>
      <c r="J390" s="504">
        <f>SUM(J385:J389)</f>
        <v>0</v>
      </c>
      <c r="K390" s="504">
        <f>SUM(K385:K389)</f>
        <v>0</v>
      </c>
      <c r="L390" s="1385">
        <f>SUM(L385:M389)</f>
        <v>0</v>
      </c>
      <c r="M390" s="1385"/>
      <c r="N390" s="297"/>
      <c r="O390" s="297"/>
      <c r="P390" s="297"/>
      <c r="Q390" s="297"/>
      <c r="R390" s="297"/>
      <c r="S390" s="413"/>
      <c r="T390" s="297"/>
      <c r="U390" s="297"/>
      <c r="V390" s="297"/>
      <c r="W390" s="297"/>
      <c r="X390" s="300"/>
    </row>
    <row r="391" spans="1:30" ht="9.75" customHeight="1" x14ac:dyDescent="0.2">
      <c r="A391" s="351"/>
      <c r="B391" s="319"/>
      <c r="C391" s="320"/>
      <c r="D391" s="320"/>
      <c r="E391" s="417"/>
      <c r="F391" s="417"/>
      <c r="G391" s="417"/>
      <c r="H391" s="417"/>
      <c r="I391" s="417"/>
      <c r="J391" s="417"/>
      <c r="K391" s="417"/>
      <c r="L391" s="417"/>
      <c r="M391" s="417"/>
      <c r="N391" s="417"/>
      <c r="O391" s="417"/>
      <c r="P391" s="417"/>
      <c r="Q391" s="413"/>
      <c r="R391" s="413"/>
      <c r="S391" s="413"/>
      <c r="T391" s="311"/>
      <c r="U391" s="297"/>
      <c r="V391" s="297"/>
      <c r="W391" s="297"/>
      <c r="X391" s="300"/>
      <c r="Y391" s="297"/>
      <c r="Z391" s="297"/>
      <c r="AA391" s="297"/>
      <c r="AB391" s="297"/>
      <c r="AC391" s="297"/>
      <c r="AD391" s="297"/>
    </row>
    <row r="392" spans="1:30" ht="20.25" customHeight="1" thickBot="1" x14ac:dyDescent="0.25">
      <c r="B392" s="726" t="s">
        <v>660</v>
      </c>
      <c r="C392" s="727"/>
      <c r="D392" s="727"/>
      <c r="E392" s="727"/>
      <c r="F392" s="727"/>
      <c r="G392" s="727"/>
      <c r="H392" s="727"/>
      <c r="I392" s="727"/>
      <c r="J392" s="727"/>
      <c r="K392" s="727"/>
      <c r="L392" s="727"/>
      <c r="M392" s="727"/>
      <c r="N392" s="727"/>
      <c r="O392" s="727"/>
      <c r="P392" s="727"/>
      <c r="Q392" s="727"/>
      <c r="R392" s="727"/>
      <c r="S392" s="727"/>
      <c r="T392" s="311"/>
      <c r="U392" s="323"/>
      <c r="V392" s="297"/>
      <c r="W392" s="297"/>
      <c r="X392" s="300"/>
      <c r="Y392" s="297"/>
      <c r="Z392" s="297"/>
      <c r="AA392" s="297"/>
      <c r="AB392" s="297"/>
      <c r="AC392" s="297"/>
      <c r="AD392" s="297"/>
    </row>
    <row r="393" spans="1:30" ht="9" customHeight="1" x14ac:dyDescent="0.2">
      <c r="B393" s="589" t="s">
        <v>986</v>
      </c>
      <c r="C393" s="590"/>
      <c r="D393" s="590"/>
      <c r="E393" s="591"/>
      <c r="F393" s="418"/>
      <c r="G393" s="418"/>
      <c r="H393" s="418"/>
      <c r="I393" s="418"/>
      <c r="J393" s="418"/>
      <c r="K393" s="418"/>
      <c r="L393" s="418"/>
      <c r="M393" s="418"/>
      <c r="N393" s="418"/>
      <c r="O393" s="418"/>
      <c r="P393" s="418"/>
      <c r="Q393" s="418"/>
      <c r="R393" s="418"/>
      <c r="S393" s="418"/>
      <c r="T393" s="311"/>
      <c r="U393" s="323"/>
      <c r="V393" s="297"/>
      <c r="W393" s="297"/>
      <c r="X393" s="300"/>
      <c r="Y393" s="297"/>
      <c r="Z393" s="297"/>
      <c r="AA393" s="297"/>
      <c r="AB393" s="297"/>
      <c r="AC393" s="297"/>
      <c r="AD393" s="297"/>
    </row>
    <row r="394" spans="1:30" ht="12" customHeight="1" thickBot="1" x14ac:dyDescent="0.25">
      <c r="B394" s="592"/>
      <c r="C394" s="593"/>
      <c r="D394" s="593"/>
      <c r="E394" s="594"/>
      <c r="F394" s="411"/>
      <c r="G394" s="411"/>
      <c r="H394" s="411"/>
      <c r="I394" s="411"/>
      <c r="J394" s="411"/>
      <c r="K394" s="411"/>
      <c r="L394" s="411"/>
      <c r="M394" s="411"/>
      <c r="N394" s="411"/>
      <c r="O394" s="411"/>
      <c r="R394" s="297"/>
      <c r="S394" s="297"/>
      <c r="T394" s="297"/>
      <c r="U394" s="297"/>
      <c r="V394" s="297"/>
      <c r="W394" s="297"/>
      <c r="X394" s="300"/>
    </row>
    <row r="395" spans="1:30" ht="16.5" customHeight="1" x14ac:dyDescent="0.2">
      <c r="B395" s="419"/>
      <c r="C395" s="411"/>
      <c r="D395" s="411"/>
      <c r="E395" s="411"/>
      <c r="F395" s="411"/>
      <c r="G395" s="411"/>
      <c r="H395" s="411"/>
      <c r="I395" s="411"/>
      <c r="J395" s="411"/>
      <c r="K395" s="411"/>
      <c r="L395" s="411"/>
      <c r="M395" s="411"/>
      <c r="N395" s="411"/>
      <c r="O395" s="411"/>
      <c r="R395" s="297"/>
      <c r="S395" s="297"/>
      <c r="T395" s="297"/>
      <c r="U395" s="297"/>
      <c r="V395" s="297"/>
      <c r="W395" s="297"/>
      <c r="X395" s="300"/>
    </row>
    <row r="396" spans="1:30" ht="15.75" customHeight="1" x14ac:dyDescent="0.2">
      <c r="B396" s="840" t="s">
        <v>382</v>
      </c>
      <c r="C396" s="841"/>
      <c r="D396" s="841"/>
      <c r="E396" s="841"/>
      <c r="F396" s="842"/>
      <c r="G396" s="564" t="s">
        <v>590</v>
      </c>
      <c r="H396" s="611"/>
      <c r="I396" s="611"/>
      <c r="J396" s="611"/>
      <c r="K396" s="565"/>
      <c r="L396" s="522" t="s">
        <v>564</v>
      </c>
      <c r="M396" s="522"/>
      <c r="N396" s="297"/>
      <c r="O396" s="297"/>
      <c r="P396" s="297"/>
      <c r="Q396" s="297"/>
      <c r="R396" s="297"/>
      <c r="S396" s="297"/>
      <c r="T396" s="297"/>
      <c r="U396" s="297"/>
      <c r="V396" s="297"/>
      <c r="W396" s="297"/>
      <c r="X396" s="300"/>
    </row>
    <row r="397" spans="1:30" ht="15.75" customHeight="1" x14ac:dyDescent="0.2">
      <c r="B397" s="843"/>
      <c r="C397" s="844"/>
      <c r="D397" s="844"/>
      <c r="E397" s="844"/>
      <c r="F397" s="845"/>
      <c r="G397" s="564" t="s">
        <v>557</v>
      </c>
      <c r="H397" s="611"/>
      <c r="I397" s="611"/>
      <c r="J397" s="611"/>
      <c r="K397" s="565"/>
      <c r="L397" s="522"/>
      <c r="M397" s="522"/>
      <c r="N397" s="297"/>
      <c r="O397" s="297"/>
      <c r="P397" s="297"/>
      <c r="Q397" s="297"/>
      <c r="R397" s="297"/>
      <c r="S397" s="297"/>
      <c r="T397" s="297"/>
      <c r="U397" s="297"/>
      <c r="V397" s="297"/>
      <c r="W397" s="297"/>
      <c r="X397" s="300"/>
    </row>
    <row r="398" spans="1:30" x14ac:dyDescent="0.2">
      <c r="B398" s="846"/>
      <c r="C398" s="847"/>
      <c r="D398" s="847"/>
      <c r="E398" s="847"/>
      <c r="F398" s="848"/>
      <c r="G398" s="358">
        <v>1</v>
      </c>
      <c r="H398" s="358">
        <v>2</v>
      </c>
      <c r="I398" s="358">
        <v>3</v>
      </c>
      <c r="J398" s="358">
        <v>4</v>
      </c>
      <c r="K398" s="358">
        <v>5</v>
      </c>
      <c r="L398" s="522">
        <f t="shared" ref="L398" si="5">SUM(L399:M408)</f>
        <v>0</v>
      </c>
      <c r="M398" s="522"/>
      <c r="N398" s="297"/>
      <c r="O398" s="297"/>
      <c r="P398" s="297"/>
      <c r="Q398" s="297"/>
      <c r="R398" s="297"/>
      <c r="S398" s="297"/>
      <c r="T398" s="297"/>
      <c r="U398" s="297"/>
      <c r="V398" s="297"/>
      <c r="W398" s="297"/>
      <c r="X398" s="300"/>
    </row>
    <row r="399" spans="1:30" x14ac:dyDescent="0.2">
      <c r="B399" s="648" t="str">
        <f>CRONOGRAMA!B115</f>
        <v/>
      </c>
      <c r="C399" s="614"/>
      <c r="D399" s="614"/>
      <c r="E399" s="614"/>
      <c r="F399" s="614"/>
      <c r="G399" s="49">
        <f>CRONOGRAMA!G115</f>
        <v>0</v>
      </c>
      <c r="H399" s="49">
        <f>CRONOGRAMA!H115</f>
        <v>0</v>
      </c>
      <c r="I399" s="49">
        <f>CRONOGRAMA!I115</f>
        <v>0</v>
      </c>
      <c r="J399" s="49">
        <f>CRONOGRAMA!J115</f>
        <v>0</v>
      </c>
      <c r="K399" s="49">
        <f>CRONOGRAMA!K115</f>
        <v>0</v>
      </c>
      <c r="L399" s="539">
        <f t="shared" ref="L399:L408" si="6">SUM(G399:K399)</f>
        <v>0</v>
      </c>
      <c r="M399" s="540"/>
      <c r="N399" s="297"/>
      <c r="O399" s="297"/>
      <c r="P399" s="297"/>
      <c r="Q399" s="297"/>
      <c r="R399" s="297"/>
      <c r="S399" s="297"/>
      <c r="T399" s="297"/>
      <c r="U399" s="297"/>
      <c r="V399" s="297"/>
      <c r="W399" s="297"/>
      <c r="X399" s="300"/>
    </row>
    <row r="400" spans="1:30" x14ac:dyDescent="0.2">
      <c r="B400" s="648" t="str">
        <f>CRONOGRAMA!B116</f>
        <v/>
      </c>
      <c r="C400" s="614"/>
      <c r="D400" s="614"/>
      <c r="E400" s="614"/>
      <c r="F400" s="614"/>
      <c r="G400" s="49">
        <f>CRONOGRAMA!G116</f>
        <v>0</v>
      </c>
      <c r="H400" s="49">
        <f>CRONOGRAMA!H116</f>
        <v>0</v>
      </c>
      <c r="I400" s="49">
        <f>CRONOGRAMA!I116</f>
        <v>0</v>
      </c>
      <c r="J400" s="49">
        <f>CRONOGRAMA!J116</f>
        <v>0</v>
      </c>
      <c r="K400" s="49">
        <f>CRONOGRAMA!K116</f>
        <v>0</v>
      </c>
      <c r="L400" s="539">
        <f t="shared" si="6"/>
        <v>0</v>
      </c>
      <c r="M400" s="540"/>
      <c r="N400" s="297"/>
      <c r="O400" s="297"/>
      <c r="P400" s="297"/>
      <c r="Q400" s="297"/>
      <c r="R400" s="297"/>
      <c r="S400" s="297"/>
      <c r="T400" s="297"/>
      <c r="U400" s="297"/>
      <c r="V400" s="297"/>
      <c r="W400" s="297"/>
      <c r="X400" s="300"/>
    </row>
    <row r="401" spans="1:30" hidden="1" x14ac:dyDescent="0.2">
      <c r="B401" s="648" t="str">
        <f>CRONOGRAMA!B117</f>
        <v/>
      </c>
      <c r="C401" s="614"/>
      <c r="D401" s="614"/>
      <c r="E401" s="614"/>
      <c r="F401" s="614"/>
      <c r="G401" s="49">
        <f>CRONOGRAMA!G117</f>
        <v>0</v>
      </c>
      <c r="H401" s="49">
        <f>CRONOGRAMA!H117</f>
        <v>0</v>
      </c>
      <c r="I401" s="49">
        <f>CRONOGRAMA!I117</f>
        <v>0</v>
      </c>
      <c r="J401" s="49">
        <f>CRONOGRAMA!J117</f>
        <v>0</v>
      </c>
      <c r="K401" s="49">
        <f>CRONOGRAMA!K117</f>
        <v>0</v>
      </c>
      <c r="L401" s="539">
        <f t="shared" si="6"/>
        <v>0</v>
      </c>
      <c r="M401" s="540"/>
      <c r="N401" s="297"/>
      <c r="O401" s="297"/>
      <c r="P401" s="297"/>
      <c r="Q401" s="297"/>
      <c r="R401" s="297"/>
      <c r="S401" s="297"/>
      <c r="T401" s="297"/>
      <c r="U401" s="297"/>
      <c r="V401" s="297"/>
      <c r="W401" s="297"/>
      <c r="X401" s="300"/>
    </row>
    <row r="402" spans="1:30" hidden="1" x14ac:dyDescent="0.2">
      <c r="B402" s="648" t="str">
        <f>CRONOGRAMA!B118</f>
        <v/>
      </c>
      <c r="C402" s="614"/>
      <c r="D402" s="614"/>
      <c r="E402" s="614"/>
      <c r="F402" s="614"/>
      <c r="G402" s="49">
        <f>CRONOGRAMA!G118</f>
        <v>0</v>
      </c>
      <c r="H402" s="49">
        <f>CRONOGRAMA!H118</f>
        <v>0</v>
      </c>
      <c r="I402" s="49">
        <f>CRONOGRAMA!I118</f>
        <v>0</v>
      </c>
      <c r="J402" s="49">
        <f>CRONOGRAMA!J118</f>
        <v>0</v>
      </c>
      <c r="K402" s="49">
        <f>CRONOGRAMA!K118</f>
        <v>0</v>
      </c>
      <c r="L402" s="539">
        <f t="shared" si="6"/>
        <v>0</v>
      </c>
      <c r="M402" s="540"/>
      <c r="N402" s="297"/>
      <c r="O402" s="297"/>
      <c r="P402" s="297"/>
      <c r="Q402" s="297"/>
      <c r="R402" s="297"/>
      <c r="S402" s="297"/>
      <c r="T402" s="297"/>
      <c r="U402" s="297"/>
      <c r="V402" s="297"/>
      <c r="W402" s="297"/>
      <c r="X402" s="300"/>
    </row>
    <row r="403" spans="1:30" hidden="1" x14ac:dyDescent="0.2">
      <c r="B403" s="648" t="str">
        <f>CRONOGRAMA!B119</f>
        <v/>
      </c>
      <c r="C403" s="614"/>
      <c r="D403" s="614"/>
      <c r="E403" s="614"/>
      <c r="F403" s="614"/>
      <c r="G403" s="49">
        <f>CRONOGRAMA!G119</f>
        <v>0</v>
      </c>
      <c r="H403" s="49">
        <f>CRONOGRAMA!H119</f>
        <v>0</v>
      </c>
      <c r="I403" s="49">
        <f>CRONOGRAMA!I119</f>
        <v>0</v>
      </c>
      <c r="J403" s="49">
        <f>CRONOGRAMA!J119</f>
        <v>0</v>
      </c>
      <c r="K403" s="49">
        <f>CRONOGRAMA!K119</f>
        <v>0</v>
      </c>
      <c r="L403" s="539">
        <f t="shared" si="6"/>
        <v>0</v>
      </c>
      <c r="M403" s="540"/>
      <c r="N403" s="297"/>
      <c r="O403" s="297"/>
      <c r="P403" s="297"/>
      <c r="Q403" s="297"/>
      <c r="R403" s="297"/>
      <c r="S403" s="297"/>
      <c r="T403" s="297"/>
      <c r="U403" s="297"/>
      <c r="V403" s="297"/>
      <c r="W403" s="297"/>
      <c r="X403" s="300"/>
    </row>
    <row r="404" spans="1:30" x14ac:dyDescent="0.2">
      <c r="B404" s="648" t="str">
        <f>CRONOGRAMA!B120</f>
        <v/>
      </c>
      <c r="C404" s="614"/>
      <c r="D404" s="614"/>
      <c r="E404" s="614"/>
      <c r="F404" s="614"/>
      <c r="G404" s="49">
        <f>CRONOGRAMA!G120</f>
        <v>0</v>
      </c>
      <c r="H404" s="49">
        <f>CRONOGRAMA!H120</f>
        <v>0</v>
      </c>
      <c r="I404" s="49">
        <f>CRONOGRAMA!I120</f>
        <v>0</v>
      </c>
      <c r="J404" s="49">
        <f>CRONOGRAMA!J120</f>
        <v>0</v>
      </c>
      <c r="K404" s="49">
        <f>CRONOGRAMA!K120</f>
        <v>0</v>
      </c>
      <c r="L404" s="539">
        <f t="shared" si="6"/>
        <v>0</v>
      </c>
      <c r="M404" s="540"/>
      <c r="N404" s="297"/>
      <c r="O404" s="297"/>
      <c r="P404" s="297"/>
      <c r="Q404" s="297"/>
      <c r="R404" s="297"/>
      <c r="S404" s="297"/>
      <c r="T404" s="297"/>
      <c r="U404" s="297"/>
      <c r="V404" s="297"/>
      <c r="W404" s="297"/>
      <c r="X404" s="300"/>
    </row>
    <row r="405" spans="1:30" ht="16.5" customHeight="1" x14ac:dyDescent="0.2">
      <c r="B405" s="648" t="str">
        <f>CRONOGRAMA!B121</f>
        <v>GESTIÓN DEL PROYECTO</v>
      </c>
      <c r="C405" s="614"/>
      <c r="D405" s="614"/>
      <c r="E405" s="614"/>
      <c r="F405" s="614"/>
      <c r="G405" s="49">
        <f>CRONOGRAMA!G121</f>
        <v>0</v>
      </c>
      <c r="H405" s="49">
        <f>CRONOGRAMA!H121</f>
        <v>0</v>
      </c>
      <c r="I405" s="49">
        <f>CRONOGRAMA!I121</f>
        <v>0</v>
      </c>
      <c r="J405" s="49">
        <f>CRONOGRAMA!J121</f>
        <v>0</v>
      </c>
      <c r="K405" s="49">
        <f>CRONOGRAMA!K121</f>
        <v>0</v>
      </c>
      <c r="L405" s="539">
        <f t="shared" si="6"/>
        <v>0</v>
      </c>
      <c r="M405" s="540"/>
      <c r="N405" s="297"/>
      <c r="O405" s="297"/>
      <c r="P405" s="297"/>
      <c r="Q405" s="297"/>
      <c r="R405" s="297"/>
      <c r="S405" s="297"/>
      <c r="T405" s="297"/>
      <c r="U405" s="297"/>
      <c r="V405" s="297"/>
      <c r="W405" s="297"/>
      <c r="X405" s="300"/>
    </row>
    <row r="406" spans="1:30" ht="16.5" customHeight="1" x14ac:dyDescent="0.2">
      <c r="B406" s="648" t="str">
        <f>CRONOGRAMA!B122</f>
        <v>ESTUDIO DEFINITIVO</v>
      </c>
      <c r="C406" s="614"/>
      <c r="D406" s="614"/>
      <c r="E406" s="614"/>
      <c r="F406" s="614"/>
      <c r="G406" s="49">
        <f>CRONOGRAMA!G122</f>
        <v>0</v>
      </c>
      <c r="H406" s="49">
        <f>CRONOGRAMA!H122</f>
        <v>0</v>
      </c>
      <c r="I406" s="49">
        <f>CRONOGRAMA!I122</f>
        <v>0</v>
      </c>
      <c r="J406" s="49">
        <f>CRONOGRAMA!J122</f>
        <v>0</v>
      </c>
      <c r="K406" s="49">
        <f>CRONOGRAMA!K122</f>
        <v>0</v>
      </c>
      <c r="L406" s="539">
        <f t="shared" si="6"/>
        <v>0</v>
      </c>
      <c r="M406" s="540"/>
      <c r="N406" s="297"/>
      <c r="O406" s="297"/>
      <c r="P406" s="297"/>
      <c r="Q406" s="297"/>
      <c r="R406" s="297"/>
      <c r="S406" s="297"/>
      <c r="T406" s="297"/>
      <c r="U406" s="297"/>
      <c r="V406" s="297"/>
      <c r="W406" s="297"/>
      <c r="X406" s="300"/>
    </row>
    <row r="407" spans="1:30" x14ac:dyDescent="0.2">
      <c r="B407" s="648" t="str">
        <f>CRONOGRAMA!B123</f>
        <v>SUPERVISIÓN DE EXPEDIENTE TÉCNICO</v>
      </c>
      <c r="C407" s="614"/>
      <c r="D407" s="614"/>
      <c r="E407" s="614"/>
      <c r="F407" s="614"/>
      <c r="G407" s="49">
        <f>CRONOGRAMA!G123</f>
        <v>0</v>
      </c>
      <c r="H407" s="49">
        <f>CRONOGRAMA!H123</f>
        <v>0</v>
      </c>
      <c r="I407" s="49">
        <f>CRONOGRAMA!I123</f>
        <v>0</v>
      </c>
      <c r="J407" s="49">
        <f>CRONOGRAMA!J123</f>
        <v>0</v>
      </c>
      <c r="K407" s="49">
        <f>CRONOGRAMA!K123</f>
        <v>0</v>
      </c>
      <c r="L407" s="539">
        <f t="shared" si="6"/>
        <v>0</v>
      </c>
      <c r="M407" s="540"/>
      <c r="N407" s="297"/>
      <c r="O407" s="297"/>
      <c r="P407" s="297"/>
      <c r="Q407" s="297"/>
      <c r="R407" s="297"/>
      <c r="S407" s="297"/>
      <c r="T407" s="297"/>
      <c r="U407" s="297"/>
      <c r="V407" s="297"/>
      <c r="W407" s="297"/>
      <c r="X407" s="300"/>
    </row>
    <row r="408" spans="1:30" ht="30.75" customHeight="1" x14ac:dyDescent="0.2">
      <c r="B408" s="648" t="str">
        <f>CRONOGRAMA!B124</f>
        <v>SUPERVISIÓN DE EJECUCIÓN DE PROYECTO Y LIQUIDACIÓN</v>
      </c>
      <c r="C408" s="614"/>
      <c r="D408" s="614"/>
      <c r="E408" s="614"/>
      <c r="F408" s="614"/>
      <c r="G408" s="49">
        <f>CRONOGRAMA!G124</f>
        <v>0</v>
      </c>
      <c r="H408" s="49">
        <f>CRONOGRAMA!H124</f>
        <v>0</v>
      </c>
      <c r="I408" s="49">
        <f>CRONOGRAMA!I124</f>
        <v>0</v>
      </c>
      <c r="J408" s="49">
        <f>CRONOGRAMA!J124</f>
        <v>0</v>
      </c>
      <c r="K408" s="49">
        <f>CRONOGRAMA!K124</f>
        <v>0</v>
      </c>
      <c r="L408" s="539">
        <f t="shared" si="6"/>
        <v>0</v>
      </c>
      <c r="M408" s="540"/>
      <c r="N408" s="297"/>
      <c r="O408" s="297"/>
      <c r="P408" s="297"/>
      <c r="Q408" s="297"/>
      <c r="R408" s="297"/>
      <c r="S408" s="297"/>
      <c r="T408" s="297"/>
      <c r="U408" s="297"/>
      <c r="V408" s="297"/>
      <c r="W408" s="297"/>
      <c r="X408" s="300"/>
    </row>
    <row r="409" spans="1:30" ht="10.9" customHeight="1" x14ac:dyDescent="0.2">
      <c r="B409" s="420"/>
      <c r="C409" s="306"/>
      <c r="D409" s="306"/>
      <c r="E409" s="306"/>
      <c r="F409" s="306"/>
      <c r="G409" s="297"/>
      <c r="H409" s="297"/>
      <c r="I409" s="297"/>
      <c r="J409" s="297"/>
      <c r="K409" s="297"/>
      <c r="L409" s="297"/>
      <c r="M409" s="297"/>
      <c r="N409" s="297"/>
      <c r="O409" s="297"/>
      <c r="P409" s="297"/>
      <c r="Q409" s="297"/>
      <c r="R409" s="297"/>
      <c r="S409" s="297"/>
      <c r="T409" s="297"/>
      <c r="U409" s="297"/>
      <c r="V409" s="297"/>
      <c r="W409" s="297"/>
      <c r="X409" s="300"/>
    </row>
    <row r="410" spans="1:30" ht="18.75" hidden="1" customHeight="1" x14ac:dyDescent="0.2">
      <c r="B410" s="319"/>
      <c r="C410" s="418"/>
      <c r="D410" s="418"/>
      <c r="E410" s="418"/>
      <c r="F410" s="418"/>
      <c r="G410" s="418"/>
      <c r="H410" s="418"/>
      <c r="I410" s="418"/>
      <c r="J410" s="418"/>
      <c r="K410" s="418"/>
      <c r="L410" s="418"/>
      <c r="M410" s="418"/>
      <c r="N410" s="418"/>
      <c r="O410" s="418"/>
      <c r="P410" s="418"/>
      <c r="Q410" s="418"/>
      <c r="R410" s="418"/>
      <c r="S410" s="418"/>
      <c r="T410" s="311"/>
      <c r="U410" s="323"/>
      <c r="V410" s="297"/>
      <c r="W410" s="297"/>
      <c r="X410" s="300"/>
      <c r="Y410" s="297"/>
      <c r="Z410" s="297"/>
      <c r="AA410" s="297"/>
      <c r="AB410" s="297"/>
      <c r="AC410" s="297"/>
      <c r="AD410" s="297"/>
    </row>
    <row r="411" spans="1:30" ht="9" customHeight="1" x14ac:dyDescent="0.2">
      <c r="B411" s="421"/>
      <c r="C411" s="418"/>
      <c r="D411" s="418"/>
      <c r="E411" s="418"/>
      <c r="F411" s="418"/>
      <c r="G411" s="418"/>
      <c r="H411" s="418"/>
      <c r="I411" s="418"/>
      <c r="J411" s="418"/>
      <c r="K411" s="418"/>
      <c r="L411" s="418"/>
      <c r="M411" s="418"/>
      <c r="N411" s="418"/>
      <c r="O411" s="418"/>
      <c r="P411" s="418"/>
      <c r="Q411" s="418"/>
      <c r="R411" s="418"/>
      <c r="S411" s="418"/>
      <c r="T411" s="311"/>
      <c r="U411" s="323"/>
      <c r="V411" s="297"/>
      <c r="W411" s="297"/>
      <c r="X411" s="300"/>
      <c r="Y411" s="297"/>
      <c r="Z411" s="297"/>
      <c r="AA411" s="297"/>
      <c r="AB411" s="297"/>
      <c r="AC411" s="297"/>
      <c r="AD411" s="297"/>
    </row>
    <row r="412" spans="1:30" ht="20.25" customHeight="1" x14ac:dyDescent="0.2">
      <c r="B412" s="726" t="s">
        <v>1113</v>
      </c>
      <c r="C412" s="727"/>
      <c r="D412" s="727"/>
      <c r="E412" s="727"/>
      <c r="F412" s="727"/>
      <c r="G412" s="727"/>
      <c r="H412" s="727"/>
      <c r="I412" s="727"/>
      <c r="J412" s="727"/>
      <c r="K412" s="727"/>
      <c r="L412" s="727"/>
      <c r="M412" s="727"/>
      <c r="N412" s="727"/>
      <c r="O412" s="727"/>
      <c r="P412" s="727"/>
      <c r="Q412" s="727"/>
      <c r="R412" s="727"/>
      <c r="S412" s="727"/>
      <c r="T412" s="311"/>
      <c r="U412" s="323"/>
      <c r="V412" s="297"/>
      <c r="W412" s="297"/>
      <c r="X412" s="300"/>
      <c r="Y412" s="297"/>
      <c r="Z412" s="297"/>
      <c r="AA412" s="297"/>
      <c r="AB412" s="297"/>
      <c r="AC412" s="297"/>
      <c r="AD412" s="297"/>
    </row>
    <row r="413" spans="1:30" ht="14.25" customHeight="1" x14ac:dyDescent="0.2">
      <c r="B413" s="422"/>
      <c r="C413" s="394"/>
      <c r="D413" s="394"/>
      <c r="E413" s="394"/>
      <c r="F413" s="394"/>
      <c r="G413" s="394"/>
      <c r="H413" s="394"/>
      <c r="I413" s="306"/>
      <c r="J413" s="306"/>
      <c r="K413" s="306"/>
      <c r="L413" s="423"/>
      <c r="M413" s="306"/>
      <c r="N413" s="306"/>
      <c r="O413" s="297"/>
      <c r="P413" s="297"/>
      <c r="Q413" s="297"/>
      <c r="R413" s="423"/>
      <c r="S413" s="306"/>
      <c r="T413" s="311"/>
      <c r="U413" s="323"/>
      <c r="V413" s="297"/>
      <c r="W413" s="297"/>
      <c r="X413" s="300"/>
    </row>
    <row r="414" spans="1:30" ht="15.75" customHeight="1" x14ac:dyDescent="0.2">
      <c r="A414" s="415"/>
      <c r="B414" s="544" t="s">
        <v>554</v>
      </c>
      <c r="C414" s="541"/>
      <c r="D414" s="541"/>
      <c r="E414" s="541"/>
      <c r="F414" s="541"/>
      <c r="G414" s="564" t="s">
        <v>511</v>
      </c>
      <c r="H414" s="611"/>
      <c r="I414" s="611"/>
      <c r="J414" s="611"/>
      <c r="K414" s="565"/>
      <c r="L414" s="564" t="s">
        <v>564</v>
      </c>
      <c r="M414" s="565"/>
      <c r="N414" s="297"/>
      <c r="O414" s="297"/>
      <c r="P414" s="297"/>
      <c r="Q414" s="297"/>
      <c r="R414" s="297"/>
      <c r="S414" s="415"/>
      <c r="T414" s="297"/>
      <c r="U414" s="297"/>
      <c r="V414" s="297"/>
      <c r="W414" s="297"/>
      <c r="X414" s="300"/>
    </row>
    <row r="415" spans="1:30" x14ac:dyDescent="0.2">
      <c r="A415" s="415"/>
      <c r="B415" s="544"/>
      <c r="C415" s="541"/>
      <c r="D415" s="541"/>
      <c r="E415" s="541"/>
      <c r="F415" s="541"/>
      <c r="G415" s="358">
        <v>1</v>
      </c>
      <c r="H415" s="358">
        <v>2</v>
      </c>
      <c r="I415" s="358">
        <v>3</v>
      </c>
      <c r="J415" s="358">
        <v>4</v>
      </c>
      <c r="K415" s="358">
        <v>5</v>
      </c>
      <c r="L415" s="564">
        <f>L418+L419+L420+L421+L422</f>
        <v>0</v>
      </c>
      <c r="M415" s="565"/>
      <c r="N415" s="297"/>
      <c r="O415" s="297"/>
      <c r="P415" s="297"/>
      <c r="Q415" s="297"/>
      <c r="R415" s="297"/>
      <c r="S415" s="415"/>
      <c r="T415" s="297"/>
      <c r="U415" s="297"/>
      <c r="V415" s="297"/>
      <c r="W415" s="297"/>
      <c r="X415" s="300"/>
    </row>
    <row r="416" spans="1:30" x14ac:dyDescent="0.2">
      <c r="B416" s="867" t="str">
        <f>B383</f>
        <v>INFRAESTRUCTURA</v>
      </c>
      <c r="C416" s="636"/>
      <c r="D416" s="636"/>
      <c r="E416" s="636"/>
      <c r="F416" s="636"/>
      <c r="G416" s="231">
        <f>SUM(CRONOGRAMA!G115:G118)</f>
        <v>0</v>
      </c>
      <c r="H416" s="231">
        <f>SUM(CRONOGRAMA!H115:H118)</f>
        <v>0</v>
      </c>
      <c r="I416" s="231">
        <f>SUM(CRONOGRAMA!I115:I118)</f>
        <v>0</v>
      </c>
      <c r="J416" s="231">
        <f>SUM(CRONOGRAMA!J115:J118)</f>
        <v>0</v>
      </c>
      <c r="K416" s="231">
        <f>SUM(CRONOGRAMA!K115:K118)</f>
        <v>0</v>
      </c>
      <c r="L416" s="538">
        <f t="shared" ref="L416:L422" si="7">SUM(G416:K416)</f>
        <v>0</v>
      </c>
      <c r="M416" s="538"/>
      <c r="N416" s="297"/>
      <c r="O416" s="297"/>
      <c r="P416" s="297"/>
      <c r="Q416" s="297"/>
      <c r="R416" s="297"/>
      <c r="S416" s="416"/>
      <c r="T416" s="297"/>
      <c r="U416" s="297"/>
      <c r="V416" s="297"/>
      <c r="W416" s="297"/>
      <c r="X416" s="300"/>
    </row>
    <row r="417" spans="1:24" x14ac:dyDescent="0.2">
      <c r="B417" s="867" t="str">
        <f>B384</f>
        <v>INTANGIBLE</v>
      </c>
      <c r="C417" s="636"/>
      <c r="D417" s="636"/>
      <c r="E417" s="636"/>
      <c r="F417" s="636"/>
      <c r="G417" s="231">
        <f>SUM(CRONOGRAMA!G119:G120)</f>
        <v>0</v>
      </c>
      <c r="H417" s="231">
        <f>SUM(CRONOGRAMA!H119:H120)</f>
        <v>0</v>
      </c>
      <c r="I417" s="231">
        <f>SUM(CRONOGRAMA!I119:I120)</f>
        <v>0</v>
      </c>
      <c r="J417" s="231">
        <f>SUM(CRONOGRAMA!J119:J120)</f>
        <v>0</v>
      </c>
      <c r="K417" s="231">
        <f>SUM(CRONOGRAMA!K119:K120)</f>
        <v>0</v>
      </c>
      <c r="L417" s="538">
        <f t="shared" si="7"/>
        <v>0</v>
      </c>
      <c r="M417" s="538"/>
      <c r="N417" s="297"/>
      <c r="O417" s="297"/>
      <c r="P417" s="297"/>
      <c r="Q417" s="297"/>
      <c r="R417" s="297"/>
      <c r="S417" s="416"/>
      <c r="T417" s="297"/>
      <c r="U417" s="297"/>
      <c r="V417" s="297"/>
      <c r="W417" s="297"/>
      <c r="X417" s="300"/>
    </row>
    <row r="418" spans="1:24" x14ac:dyDescent="0.2">
      <c r="B418" s="850" t="s">
        <v>512</v>
      </c>
      <c r="C418" s="851"/>
      <c r="D418" s="851"/>
      <c r="E418" s="851"/>
      <c r="F418" s="851"/>
      <c r="G418" s="231">
        <f>SUM(G416:G417)</f>
        <v>0</v>
      </c>
      <c r="H418" s="231">
        <f>SUM(H416:H417)</f>
        <v>0</v>
      </c>
      <c r="I418" s="231">
        <f>SUM(I416:I417)</f>
        <v>0</v>
      </c>
      <c r="J418" s="231">
        <f>SUM(J416:J417)</f>
        <v>0</v>
      </c>
      <c r="K418" s="231">
        <f>SUM(K416:K417)</f>
        <v>0</v>
      </c>
      <c r="L418" s="538">
        <f t="shared" si="7"/>
        <v>0</v>
      </c>
      <c r="M418" s="538"/>
      <c r="N418" s="297"/>
      <c r="O418" s="297"/>
      <c r="P418" s="297"/>
      <c r="Q418" s="297"/>
      <c r="R418" s="297"/>
      <c r="S418" s="416"/>
      <c r="T418" s="297"/>
      <c r="U418" s="297"/>
      <c r="V418" s="297"/>
      <c r="W418" s="297"/>
      <c r="X418" s="300"/>
    </row>
    <row r="419" spans="1:24" x14ac:dyDescent="0.2">
      <c r="B419" s="867" t="str">
        <f>CRONOGRAMA!B102</f>
        <v>GESTIÓN DEL PROYECTO</v>
      </c>
      <c r="C419" s="636"/>
      <c r="D419" s="636"/>
      <c r="E419" s="636"/>
      <c r="F419" s="636"/>
      <c r="G419" s="424">
        <f>CRONOGRAMA!G121</f>
        <v>0</v>
      </c>
      <c r="H419" s="424">
        <f>CRONOGRAMA!H121</f>
        <v>0</v>
      </c>
      <c r="I419" s="424">
        <f>CRONOGRAMA!I121</f>
        <v>0</v>
      </c>
      <c r="J419" s="424">
        <f>CRONOGRAMA!J121</f>
        <v>0</v>
      </c>
      <c r="K419" s="424">
        <f>CRONOGRAMA!K121</f>
        <v>0</v>
      </c>
      <c r="L419" s="538">
        <f t="shared" si="7"/>
        <v>0</v>
      </c>
      <c r="M419" s="538"/>
      <c r="N419" s="297"/>
      <c r="O419" s="297"/>
      <c r="P419" s="297"/>
      <c r="Q419" s="297"/>
      <c r="R419" s="297"/>
      <c r="S419" s="416"/>
      <c r="T419" s="297"/>
      <c r="U419" s="297"/>
      <c r="V419" s="297"/>
      <c r="W419" s="297"/>
      <c r="X419" s="300"/>
    </row>
    <row r="420" spans="1:24" x14ac:dyDescent="0.2">
      <c r="B420" s="867" t="str">
        <f>CRONOGRAMA!B103</f>
        <v>ESTUDIO DEFINITIVO</v>
      </c>
      <c r="C420" s="636"/>
      <c r="D420" s="636"/>
      <c r="E420" s="636"/>
      <c r="F420" s="636"/>
      <c r="G420" s="424">
        <f>CRONOGRAMA!G122</f>
        <v>0</v>
      </c>
      <c r="H420" s="424">
        <f>CRONOGRAMA!H122</f>
        <v>0</v>
      </c>
      <c r="I420" s="424">
        <f>CRONOGRAMA!I122</f>
        <v>0</v>
      </c>
      <c r="J420" s="424">
        <f>CRONOGRAMA!J122</f>
        <v>0</v>
      </c>
      <c r="K420" s="424">
        <f>CRONOGRAMA!K122</f>
        <v>0</v>
      </c>
      <c r="L420" s="538">
        <f t="shared" si="7"/>
        <v>0</v>
      </c>
      <c r="M420" s="538"/>
      <c r="N420" s="297"/>
      <c r="O420" s="297"/>
      <c r="P420" s="297"/>
      <c r="Q420" s="297"/>
      <c r="R420" s="297"/>
      <c r="S420" s="416"/>
      <c r="T420" s="297"/>
      <c r="U420" s="297"/>
      <c r="V420" s="297"/>
      <c r="W420" s="297"/>
      <c r="X420" s="300"/>
    </row>
    <row r="421" spans="1:24" x14ac:dyDescent="0.2">
      <c r="A421" s="351"/>
      <c r="B421" s="542" t="str">
        <f>CRONOGRAMA!B104</f>
        <v>SUPERVISIÓN DE EXPEDIENTE TÉCNICO</v>
      </c>
      <c r="C421" s="543"/>
      <c r="D421" s="543"/>
      <c r="E421" s="543"/>
      <c r="F421" s="543"/>
      <c r="G421" s="424">
        <f>CRONOGRAMA!G123</f>
        <v>0</v>
      </c>
      <c r="H421" s="424">
        <f>CRONOGRAMA!H123</f>
        <v>0</v>
      </c>
      <c r="I421" s="424">
        <f>CRONOGRAMA!I123</f>
        <v>0</v>
      </c>
      <c r="J421" s="424">
        <f>CRONOGRAMA!J123</f>
        <v>0</v>
      </c>
      <c r="K421" s="424">
        <f>CRONOGRAMA!K123</f>
        <v>0</v>
      </c>
      <c r="L421" s="538">
        <f t="shared" si="7"/>
        <v>0</v>
      </c>
      <c r="M421" s="538"/>
      <c r="N421" s="297"/>
      <c r="O421" s="297"/>
      <c r="P421" s="297"/>
      <c r="Q421" s="297"/>
      <c r="R421" s="297"/>
      <c r="S421" s="413"/>
      <c r="T421" s="297"/>
      <c r="U421" s="297"/>
      <c r="V421" s="297"/>
      <c r="W421" s="297"/>
      <c r="X421" s="300"/>
    </row>
    <row r="422" spans="1:24" ht="33.75" customHeight="1" x14ac:dyDescent="0.2">
      <c r="A422" s="351"/>
      <c r="B422" s="542" t="str">
        <f>CRONOGRAMA!B105</f>
        <v>SUPERVISIÓN DE EJECUCIÓN DE PROYECTO Y LIQUIDACIÓN</v>
      </c>
      <c r="C422" s="543"/>
      <c r="D422" s="543"/>
      <c r="E422" s="543"/>
      <c r="F422" s="543"/>
      <c r="G422" s="424">
        <f>CRONOGRAMA!G124</f>
        <v>0</v>
      </c>
      <c r="H422" s="424">
        <f>CRONOGRAMA!H124</f>
        <v>0</v>
      </c>
      <c r="I422" s="424">
        <f>CRONOGRAMA!I124</f>
        <v>0</v>
      </c>
      <c r="J422" s="424">
        <f>CRONOGRAMA!J124</f>
        <v>0</v>
      </c>
      <c r="K422" s="424">
        <f>CRONOGRAMA!K124</f>
        <v>0</v>
      </c>
      <c r="L422" s="538">
        <f t="shared" si="7"/>
        <v>0</v>
      </c>
      <c r="M422" s="538"/>
      <c r="N422" s="297"/>
      <c r="O422" s="297"/>
      <c r="P422" s="297"/>
      <c r="Q422" s="297"/>
      <c r="R422" s="297"/>
      <c r="S422" s="413"/>
      <c r="T422" s="297"/>
      <c r="U422" s="297"/>
      <c r="V422" s="297"/>
      <c r="W422" s="297"/>
      <c r="X422" s="300"/>
    </row>
    <row r="423" spans="1:24" x14ac:dyDescent="0.2">
      <c r="B423" s="425"/>
      <c r="C423" s="311"/>
      <c r="D423" s="311"/>
      <c r="E423" s="311"/>
      <c r="F423" s="311"/>
      <c r="G423" s="311"/>
      <c r="H423" s="426"/>
      <c r="I423" s="427"/>
      <c r="J423" s="427"/>
      <c r="K423" s="427"/>
      <c r="L423" s="428"/>
      <c r="M423" s="429"/>
      <c r="N423" s="429"/>
      <c r="O423" s="297"/>
      <c r="P423" s="297"/>
      <c r="Q423" s="297"/>
      <c r="R423" s="430"/>
      <c r="S423" s="429"/>
      <c r="T423" s="427"/>
      <c r="U423" s="427"/>
      <c r="V423" s="297"/>
      <c r="W423" s="297"/>
      <c r="X423" s="300"/>
    </row>
    <row r="424" spans="1:24" x14ac:dyDescent="0.2">
      <c r="B424" s="295" t="s">
        <v>1114</v>
      </c>
      <c r="C424" s="297"/>
      <c r="D424" s="297"/>
      <c r="E424" s="297"/>
      <c r="F424" s="297"/>
      <c r="G424" s="297"/>
      <c r="J424" s="545">
        <f>MIN(T295:U331)</f>
        <v>0</v>
      </c>
      <c r="K424" s="546"/>
      <c r="L424" s="546"/>
      <c r="M424" s="547"/>
      <c r="N424" s="306"/>
      <c r="O424" s="306"/>
      <c r="P424" s="423"/>
      <c r="U424" s="297"/>
      <c r="V424" s="297"/>
      <c r="W424" s="297"/>
      <c r="X424" s="300"/>
    </row>
    <row r="425" spans="1:24" ht="16.5" customHeight="1" x14ac:dyDescent="0.2">
      <c r="B425" s="295"/>
      <c r="C425" s="297"/>
      <c r="D425" s="297"/>
      <c r="E425" s="297"/>
      <c r="F425" s="297"/>
      <c r="G425" s="297"/>
      <c r="J425" s="306"/>
      <c r="K425" s="306"/>
      <c r="L425" s="306"/>
      <c r="M425" s="306"/>
      <c r="N425" s="306"/>
      <c r="O425" s="306"/>
      <c r="P425" s="423"/>
      <c r="U425" s="297"/>
      <c r="V425" s="297"/>
      <c r="W425" s="297"/>
      <c r="X425" s="300"/>
    </row>
    <row r="426" spans="1:24" x14ac:dyDescent="0.2">
      <c r="B426" s="295" t="s">
        <v>1115</v>
      </c>
      <c r="C426" s="297"/>
      <c r="D426" s="297"/>
      <c r="E426" s="297"/>
      <c r="F426" s="297"/>
      <c r="G426" s="297"/>
      <c r="J426" s="545">
        <f>MAX(V295:X331)</f>
        <v>0</v>
      </c>
      <c r="K426" s="546"/>
      <c r="L426" s="546"/>
      <c r="M426" s="547"/>
      <c r="N426" s="306"/>
      <c r="O426" s="306"/>
      <c r="P426" s="306"/>
      <c r="U426" s="297"/>
      <c r="V426" s="297"/>
      <c r="W426" s="297"/>
      <c r="X426" s="300"/>
    </row>
    <row r="427" spans="1:24" ht="15" customHeight="1" x14ac:dyDescent="0.2">
      <c r="B427" s="295"/>
      <c r="C427" s="297"/>
      <c r="D427" s="297"/>
      <c r="E427" s="297"/>
      <c r="F427" s="297"/>
      <c r="G427" s="297"/>
      <c r="H427" s="423"/>
      <c r="I427" s="423"/>
      <c r="J427" s="423"/>
      <c r="K427" s="423"/>
      <c r="L427" s="423"/>
      <c r="M427" s="423"/>
      <c r="N427" s="423"/>
      <c r="O427" s="306"/>
      <c r="P427" s="423"/>
      <c r="Q427" s="423"/>
      <c r="R427" s="423"/>
      <c r="S427" s="306"/>
      <c r="T427" s="323"/>
      <c r="U427" s="297"/>
      <c r="V427" s="297"/>
      <c r="W427" s="297"/>
      <c r="X427" s="300"/>
    </row>
    <row r="428" spans="1:24" ht="15" customHeight="1" x14ac:dyDescent="0.2">
      <c r="B428" s="295"/>
      <c r="C428" s="297"/>
      <c r="D428" s="297"/>
      <c r="E428" s="297"/>
      <c r="F428" s="297"/>
      <c r="G428" s="297"/>
      <c r="H428" s="423"/>
      <c r="I428" s="423"/>
      <c r="J428" s="423"/>
      <c r="K428" s="423"/>
      <c r="L428" s="423"/>
      <c r="M428" s="423"/>
      <c r="N428" s="423"/>
      <c r="O428" s="306"/>
      <c r="P428" s="423"/>
      <c r="Q428" s="423"/>
      <c r="R428" s="423"/>
      <c r="S428" s="306"/>
      <c r="T428" s="323"/>
      <c r="U428" s="297"/>
      <c r="V428" s="297"/>
      <c r="W428" s="297"/>
      <c r="X428" s="300"/>
    </row>
    <row r="429" spans="1:24" x14ac:dyDescent="0.2">
      <c r="B429" s="295" t="s">
        <v>1116</v>
      </c>
      <c r="C429" s="297"/>
      <c r="D429" s="297"/>
      <c r="E429" s="297"/>
      <c r="F429" s="297"/>
      <c r="G429" s="297"/>
      <c r="H429" s="431" t="s">
        <v>1117</v>
      </c>
      <c r="I429" s="424">
        <f>J426-J424</f>
        <v>0</v>
      </c>
      <c r="J429" s="297"/>
      <c r="K429" s="297"/>
      <c r="L429" s="432"/>
      <c r="M429" s="306"/>
      <c r="N429" s="306"/>
      <c r="O429" s="306"/>
      <c r="P429" s="423"/>
      <c r="Q429" s="423"/>
      <c r="R429" s="423"/>
      <c r="S429" s="306"/>
      <c r="T429" s="323"/>
      <c r="U429" s="297"/>
      <c r="V429" s="297"/>
      <c r="W429" s="297"/>
      <c r="X429" s="300"/>
    </row>
    <row r="430" spans="1:24" x14ac:dyDescent="0.2">
      <c r="B430" s="295"/>
      <c r="C430" s="297"/>
      <c r="D430" s="297"/>
      <c r="E430" s="297"/>
      <c r="F430" s="297"/>
      <c r="G430" s="297"/>
      <c r="H430" s="394"/>
      <c r="I430" s="297"/>
      <c r="J430" s="297"/>
      <c r="K430" s="297"/>
      <c r="L430" s="432"/>
      <c r="M430" s="306"/>
      <c r="N430" s="306"/>
      <c r="O430" s="306"/>
      <c r="P430" s="423"/>
      <c r="Q430" s="423"/>
      <c r="R430" s="423"/>
      <c r="S430" s="306"/>
      <c r="T430" s="323"/>
      <c r="U430" s="297"/>
      <c r="V430" s="297"/>
      <c r="W430" s="297"/>
      <c r="X430" s="300"/>
    </row>
    <row r="431" spans="1:24" x14ac:dyDescent="0.2">
      <c r="B431" s="302" t="s">
        <v>661</v>
      </c>
      <c r="C431" s="296"/>
      <c r="D431" s="296"/>
      <c r="E431" s="296"/>
      <c r="F431" s="296"/>
      <c r="G431" s="296"/>
      <c r="H431" s="354"/>
      <c r="I431" s="354"/>
      <c r="J431" s="354"/>
      <c r="K431" s="354"/>
      <c r="L431" s="354"/>
      <c r="M431" s="354"/>
      <c r="N431" s="354"/>
      <c r="O431" s="354"/>
      <c r="P431" s="354"/>
      <c r="Q431" s="354"/>
      <c r="R431" s="354"/>
      <c r="S431" s="354"/>
      <c r="T431" s="297"/>
      <c r="U431" s="297"/>
      <c r="V431" s="297"/>
      <c r="W431" s="297"/>
      <c r="X431" s="300"/>
    </row>
    <row r="432" spans="1:24" ht="18.75" customHeight="1" thickBot="1" x14ac:dyDescent="0.25">
      <c r="B432" s="295"/>
      <c r="C432" s="297"/>
      <c r="D432" s="297"/>
      <c r="E432" s="297"/>
      <c r="F432" s="297"/>
      <c r="G432" s="297"/>
      <c r="H432" s="354"/>
      <c r="I432" s="354"/>
      <c r="J432" s="354"/>
      <c r="K432" s="354"/>
      <c r="L432" s="354"/>
      <c r="M432" s="354"/>
      <c r="N432" s="354"/>
      <c r="O432" s="354"/>
      <c r="P432" s="354"/>
      <c r="Q432" s="354"/>
      <c r="R432" s="354"/>
      <c r="S432" s="354"/>
      <c r="T432" s="297"/>
      <c r="U432" s="297"/>
      <c r="V432" s="297"/>
      <c r="W432" s="297"/>
      <c r="X432" s="300"/>
    </row>
    <row r="433" spans="2:24" ht="19.5" customHeight="1" x14ac:dyDescent="0.2">
      <c r="B433" s="853" t="s">
        <v>987</v>
      </c>
      <c r="C433" s="854"/>
      <c r="D433" s="855"/>
      <c r="E433" s="306"/>
      <c r="F433" s="306"/>
      <c r="G433" s="306"/>
      <c r="H433" s="306"/>
      <c r="I433" s="306"/>
      <c r="M433" s="297"/>
      <c r="N433" s="297"/>
      <c r="O433" s="297"/>
      <c r="P433" s="297"/>
      <c r="Q433" s="297"/>
      <c r="R433" s="297"/>
      <c r="S433" s="297"/>
      <c r="T433" s="297"/>
      <c r="U433" s="297"/>
      <c r="V433" s="297"/>
      <c r="W433" s="297"/>
      <c r="X433" s="300"/>
    </row>
    <row r="434" spans="2:24" ht="16.5" thickBot="1" x14ac:dyDescent="0.25">
      <c r="B434" s="856"/>
      <c r="C434" s="857"/>
      <c r="D434" s="858"/>
      <c r="E434" s="306"/>
      <c r="F434" s="306"/>
      <c r="G434" s="306"/>
      <c r="H434" s="306"/>
      <c r="I434" s="306"/>
      <c r="M434" s="297"/>
      <c r="N434" s="297"/>
      <c r="O434" s="297"/>
      <c r="P434" s="297"/>
      <c r="Q434" s="297"/>
      <c r="R434" s="297"/>
      <c r="S434" s="297"/>
      <c r="T434" s="297"/>
      <c r="U434" s="297"/>
      <c r="V434" s="297"/>
      <c r="W434" s="297"/>
      <c r="X434" s="300"/>
    </row>
    <row r="435" spans="2:24" x14ac:dyDescent="0.2">
      <c r="B435" s="295"/>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300"/>
    </row>
    <row r="436" spans="2:24" x14ac:dyDescent="0.2">
      <c r="B436" s="861" t="s">
        <v>516</v>
      </c>
      <c r="C436" s="862"/>
      <c r="D436" s="862"/>
      <c r="E436" s="863"/>
      <c r="F436" s="541" t="s">
        <v>517</v>
      </c>
      <c r="G436" s="541"/>
      <c r="H436" s="541"/>
      <c r="I436" s="541"/>
      <c r="J436" s="541"/>
      <c r="K436" s="541"/>
      <c r="L436" s="541"/>
      <c r="M436" s="541"/>
      <c r="N436" s="541"/>
      <c r="O436" s="541"/>
      <c r="P436" s="541"/>
      <c r="Q436" s="541"/>
      <c r="R436" s="541"/>
      <c r="S436" s="541"/>
      <c r="T436" s="541"/>
      <c r="U436" s="541"/>
      <c r="V436" s="541"/>
      <c r="W436" s="541"/>
      <c r="X436" s="722"/>
    </row>
    <row r="437" spans="2:24" x14ac:dyDescent="0.2">
      <c r="B437" s="864"/>
      <c r="C437" s="865"/>
      <c r="D437" s="865"/>
      <c r="E437" s="866"/>
      <c r="F437" s="541">
        <v>1</v>
      </c>
      <c r="G437" s="541"/>
      <c r="H437" s="541">
        <v>2</v>
      </c>
      <c r="I437" s="541"/>
      <c r="J437" s="541">
        <v>3</v>
      </c>
      <c r="K437" s="541"/>
      <c r="L437" s="541">
        <v>4</v>
      </c>
      <c r="M437" s="541"/>
      <c r="N437" s="541">
        <v>5</v>
      </c>
      <c r="O437" s="541"/>
      <c r="P437" s="541">
        <v>6</v>
      </c>
      <c r="Q437" s="541"/>
      <c r="R437" s="541">
        <v>7</v>
      </c>
      <c r="S437" s="541"/>
      <c r="T437" s="405">
        <v>8</v>
      </c>
      <c r="U437" s="541">
        <v>9</v>
      </c>
      <c r="V437" s="541"/>
      <c r="W437" s="541">
        <v>10</v>
      </c>
      <c r="X437" s="722"/>
    </row>
    <row r="438" spans="2:24" ht="20.25" customHeight="1" x14ac:dyDescent="0.2">
      <c r="B438" s="648" t="s">
        <v>17</v>
      </c>
      <c r="C438" s="614"/>
      <c r="D438" s="634" t="s">
        <v>18</v>
      </c>
      <c r="E438" s="634"/>
      <c r="F438" s="739">
        <f>OYM!E33</f>
        <v>0</v>
      </c>
      <c r="G438" s="739"/>
      <c r="H438" s="739">
        <f>OYM!F33</f>
        <v>0</v>
      </c>
      <c r="I438" s="739"/>
      <c r="J438" s="739">
        <f>OYM!G33</f>
        <v>0</v>
      </c>
      <c r="K438" s="739"/>
      <c r="L438" s="739">
        <f>OYM!H33</f>
        <v>0</v>
      </c>
      <c r="M438" s="739"/>
      <c r="N438" s="739">
        <f>OYM!I33</f>
        <v>0</v>
      </c>
      <c r="O438" s="739"/>
      <c r="P438" s="739">
        <f>OYM!J33</f>
        <v>0</v>
      </c>
      <c r="Q438" s="739"/>
      <c r="R438" s="739">
        <f>OYM!K33</f>
        <v>0</v>
      </c>
      <c r="S438" s="739"/>
      <c r="T438" s="243">
        <f>OYM!L33</f>
        <v>0</v>
      </c>
      <c r="U438" s="739">
        <f>OYM!M33</f>
        <v>0</v>
      </c>
      <c r="V438" s="739"/>
      <c r="W438" s="739">
        <f>OYM!N33</f>
        <v>0</v>
      </c>
      <c r="X438" s="849"/>
    </row>
    <row r="439" spans="2:24" ht="20.25" customHeight="1" x14ac:dyDescent="0.2">
      <c r="B439" s="648"/>
      <c r="C439" s="614"/>
      <c r="D439" s="634" t="s">
        <v>20</v>
      </c>
      <c r="E439" s="634"/>
      <c r="F439" s="739">
        <f>OYM!E34</f>
        <v>0</v>
      </c>
      <c r="G439" s="739"/>
      <c r="H439" s="739">
        <f>OYM!F34</f>
        <v>0</v>
      </c>
      <c r="I439" s="739"/>
      <c r="J439" s="739">
        <f>OYM!G34</f>
        <v>0</v>
      </c>
      <c r="K439" s="739"/>
      <c r="L439" s="739">
        <f>OYM!H34</f>
        <v>0</v>
      </c>
      <c r="M439" s="739"/>
      <c r="N439" s="739">
        <f>OYM!I34</f>
        <v>0</v>
      </c>
      <c r="O439" s="739"/>
      <c r="P439" s="739">
        <f>OYM!J34</f>
        <v>0</v>
      </c>
      <c r="Q439" s="739"/>
      <c r="R439" s="739">
        <f>OYM!K34</f>
        <v>0</v>
      </c>
      <c r="S439" s="739"/>
      <c r="T439" s="243">
        <f>OYM!L34</f>
        <v>0</v>
      </c>
      <c r="U439" s="739">
        <f>OYM!M34</f>
        <v>0</v>
      </c>
      <c r="V439" s="739"/>
      <c r="W439" s="739">
        <f>OYM!N34</f>
        <v>0</v>
      </c>
      <c r="X439" s="849"/>
    </row>
    <row r="440" spans="2:24" ht="18.75" customHeight="1" x14ac:dyDescent="0.2">
      <c r="B440" s="648" t="s">
        <v>19</v>
      </c>
      <c r="C440" s="614"/>
      <c r="D440" s="634" t="s">
        <v>18</v>
      </c>
      <c r="E440" s="634"/>
      <c r="F440" s="739">
        <f>OYM!E59</f>
        <v>0</v>
      </c>
      <c r="G440" s="739"/>
      <c r="H440" s="739">
        <f>OYM!F59</f>
        <v>0</v>
      </c>
      <c r="I440" s="739"/>
      <c r="J440" s="739">
        <f>OYM!G59</f>
        <v>0</v>
      </c>
      <c r="K440" s="739"/>
      <c r="L440" s="739">
        <f>OYM!H59</f>
        <v>0</v>
      </c>
      <c r="M440" s="739"/>
      <c r="N440" s="739">
        <f>OYM!I59</f>
        <v>0</v>
      </c>
      <c r="O440" s="739"/>
      <c r="P440" s="739">
        <f>OYM!J59</f>
        <v>0</v>
      </c>
      <c r="Q440" s="739"/>
      <c r="R440" s="739">
        <f>OYM!K59</f>
        <v>0</v>
      </c>
      <c r="S440" s="739"/>
      <c r="T440" s="243">
        <f>OYM!L59</f>
        <v>0</v>
      </c>
      <c r="U440" s="739">
        <f>OYM!M59</f>
        <v>0</v>
      </c>
      <c r="V440" s="739"/>
      <c r="W440" s="739">
        <f>OYM!N59</f>
        <v>0</v>
      </c>
      <c r="X440" s="849"/>
    </row>
    <row r="441" spans="2:24" ht="18.75" customHeight="1" x14ac:dyDescent="0.2">
      <c r="B441" s="648"/>
      <c r="C441" s="614"/>
      <c r="D441" s="634" t="s">
        <v>20</v>
      </c>
      <c r="E441" s="634"/>
      <c r="F441" s="739">
        <f>OYM!E60</f>
        <v>0</v>
      </c>
      <c r="G441" s="739"/>
      <c r="H441" s="739">
        <f>OYM!F60</f>
        <v>0</v>
      </c>
      <c r="I441" s="739"/>
      <c r="J441" s="739">
        <f>OYM!G60</f>
        <v>0</v>
      </c>
      <c r="K441" s="739"/>
      <c r="L441" s="739">
        <f>OYM!H60</f>
        <v>0</v>
      </c>
      <c r="M441" s="739"/>
      <c r="N441" s="739">
        <f>OYM!I60</f>
        <v>0</v>
      </c>
      <c r="O441" s="739"/>
      <c r="P441" s="739">
        <f>OYM!J60</f>
        <v>0</v>
      </c>
      <c r="Q441" s="739"/>
      <c r="R441" s="739">
        <f>OYM!K60</f>
        <v>0</v>
      </c>
      <c r="S441" s="739"/>
      <c r="T441" s="243">
        <f>OYM!L60</f>
        <v>0</v>
      </c>
      <c r="U441" s="739">
        <f>OYM!M60</f>
        <v>0</v>
      </c>
      <c r="V441" s="739"/>
      <c r="W441" s="739">
        <f>OYM!N60</f>
        <v>0</v>
      </c>
      <c r="X441" s="849"/>
    </row>
    <row r="442" spans="2:24" x14ac:dyDescent="0.2">
      <c r="B442" s="295"/>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300"/>
    </row>
    <row r="443" spans="2:24" s="311" customFormat="1" x14ac:dyDescent="0.2">
      <c r="B443" s="295"/>
      <c r="C443" s="297"/>
      <c r="D443" s="297"/>
      <c r="E443" s="297"/>
      <c r="F443" s="297"/>
      <c r="G443" s="297"/>
      <c r="H443" s="354"/>
      <c r="I443" s="354"/>
      <c r="J443" s="354"/>
      <c r="K443" s="354"/>
      <c r="L443" s="354"/>
      <c r="M443" s="354"/>
      <c r="N443" s="354"/>
      <c r="O443" s="354"/>
      <c r="P443" s="354"/>
      <c r="Q443" s="354"/>
      <c r="R443" s="354"/>
      <c r="S443" s="354"/>
      <c r="T443" s="354"/>
      <c r="U443" s="297"/>
      <c r="V443" s="297"/>
      <c r="W443" s="297"/>
      <c r="X443" s="350"/>
    </row>
    <row r="444" spans="2:24" s="311" customFormat="1" x14ac:dyDescent="0.2">
      <c r="B444" s="295" t="s">
        <v>1057</v>
      </c>
      <c r="C444" s="297"/>
      <c r="D444" s="297"/>
      <c r="E444" s="297"/>
      <c r="F444" s="297"/>
      <c r="G444" s="297"/>
      <c r="K444" s="545">
        <f>J426</f>
        <v>0</v>
      </c>
      <c r="L444" s="546"/>
      <c r="M444" s="546"/>
      <c r="N444" s="547"/>
      <c r="S444" s="354"/>
      <c r="T444" s="354"/>
      <c r="U444" s="297"/>
      <c r="V444" s="297"/>
      <c r="W444" s="297"/>
      <c r="X444" s="350"/>
    </row>
    <row r="445" spans="2:24" s="311" customFormat="1" x14ac:dyDescent="0.2">
      <c r="B445" s="295"/>
      <c r="C445" s="297"/>
      <c r="D445" s="297"/>
      <c r="E445" s="297"/>
      <c r="F445" s="297"/>
      <c r="G445" s="297"/>
      <c r="K445" s="306"/>
      <c r="L445" s="306"/>
      <c r="M445" s="306"/>
      <c r="N445" s="306"/>
      <c r="S445" s="354"/>
      <c r="T445" s="297"/>
      <c r="U445" s="297"/>
      <c r="V445" s="297"/>
      <c r="W445" s="297"/>
      <c r="X445" s="350"/>
    </row>
    <row r="446" spans="2:24" s="311" customFormat="1" x14ac:dyDescent="0.2">
      <c r="B446" s="295" t="s">
        <v>1058</v>
      </c>
      <c r="C446" s="297"/>
      <c r="D446" s="297"/>
      <c r="E446" s="297"/>
      <c r="F446" s="297"/>
      <c r="G446" s="297"/>
      <c r="K446" s="545">
        <f>K444+365*M249</f>
        <v>0</v>
      </c>
      <c r="L446" s="546"/>
      <c r="M446" s="546"/>
      <c r="N446" s="547"/>
      <c r="S446" s="354"/>
      <c r="T446" s="354"/>
      <c r="U446" s="297"/>
      <c r="V446" s="297"/>
      <c r="W446" s="297"/>
      <c r="X446" s="350"/>
    </row>
    <row r="447" spans="2:24" s="311" customFormat="1" x14ac:dyDescent="0.2">
      <c r="B447" s="295"/>
      <c r="C447" s="297"/>
      <c r="D447" s="297"/>
      <c r="E447" s="297"/>
      <c r="F447" s="297"/>
      <c r="G447" s="297"/>
      <c r="H447" s="423"/>
      <c r="I447" s="423"/>
      <c r="J447" s="423"/>
      <c r="K447" s="423"/>
      <c r="L447" s="423"/>
      <c r="M447" s="423"/>
      <c r="N447" s="354"/>
      <c r="O447" s="354"/>
      <c r="P447" s="354"/>
      <c r="Q447" s="354"/>
      <c r="R447" s="354"/>
      <c r="S447" s="354"/>
      <c r="T447" s="297"/>
      <c r="U447" s="297"/>
      <c r="V447" s="297"/>
      <c r="W447" s="297"/>
      <c r="X447" s="350"/>
    </row>
    <row r="448" spans="2:24" x14ac:dyDescent="0.2">
      <c r="B448" s="295"/>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300"/>
    </row>
    <row r="449" spans="2:24" s="312" customFormat="1" ht="15.75" customHeight="1" x14ac:dyDescent="0.2">
      <c r="B449" s="384" t="s">
        <v>1118</v>
      </c>
      <c r="C449" s="396"/>
      <c r="D449" s="396"/>
      <c r="E449" s="396"/>
      <c r="F449" s="396"/>
      <c r="G449" s="396"/>
      <c r="H449" s="396"/>
      <c r="I449" s="396"/>
      <c r="J449" s="396"/>
      <c r="K449" s="396"/>
      <c r="L449" s="396"/>
      <c r="M449" s="396"/>
      <c r="N449" s="396"/>
      <c r="O449" s="396"/>
      <c r="P449" s="396"/>
      <c r="Q449" s="396"/>
      <c r="R449" s="396"/>
      <c r="S449" s="396"/>
      <c r="T449" s="396"/>
      <c r="U449" s="396"/>
      <c r="V449" s="396"/>
      <c r="W449" s="396"/>
      <c r="X449" s="397"/>
    </row>
    <row r="450" spans="2:24" ht="16.5" thickBot="1" x14ac:dyDescent="0.25">
      <c r="B450" s="295"/>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300"/>
    </row>
    <row r="451" spans="2:24" s="312" customFormat="1" ht="19.5" thickBot="1" x14ac:dyDescent="0.25">
      <c r="B451" s="341" t="s">
        <v>403</v>
      </c>
      <c r="C451" s="318"/>
      <c r="D451" s="318"/>
      <c r="E451" s="318"/>
      <c r="F451" s="318"/>
      <c r="G451" s="318"/>
      <c r="H451" s="574" t="s">
        <v>988</v>
      </c>
      <c r="I451" s="575"/>
      <c r="J451" s="576"/>
      <c r="K451" s="318"/>
      <c r="L451" s="318"/>
      <c r="M451" s="318"/>
      <c r="N451" s="318"/>
      <c r="O451" s="318"/>
      <c r="P451" s="318"/>
      <c r="Q451" s="318"/>
      <c r="R451" s="318"/>
      <c r="S451" s="318"/>
      <c r="T451" s="318"/>
      <c r="U451" s="318"/>
      <c r="V451" s="297"/>
      <c r="W451" s="297"/>
      <c r="X451" s="350"/>
    </row>
    <row r="452" spans="2:24" ht="15" customHeight="1" x14ac:dyDescent="0.2">
      <c r="B452" s="619"/>
      <c r="C452" s="620"/>
      <c r="D452" s="620"/>
      <c r="E452" s="620"/>
      <c r="F452" s="620"/>
      <c r="G452" s="620"/>
      <c r="H452" s="620"/>
      <c r="I452" s="620"/>
      <c r="J452" s="620"/>
      <c r="K452" s="620"/>
      <c r="L452" s="620"/>
      <c r="M452" s="620"/>
      <c r="N452" s="620"/>
      <c r="O452" s="620"/>
      <c r="P452" s="620"/>
      <c r="Q452" s="620"/>
      <c r="R452" s="620"/>
      <c r="S452" s="620"/>
      <c r="T452" s="620"/>
      <c r="U452" s="620"/>
      <c r="V452" s="311"/>
      <c r="W452" s="311"/>
      <c r="X452" s="300"/>
    </row>
    <row r="453" spans="2:24" s="312" customFormat="1" x14ac:dyDescent="0.2">
      <c r="B453" s="881" t="s">
        <v>283</v>
      </c>
      <c r="C453" s="801"/>
      <c r="D453" s="801"/>
      <c r="E453" s="801" t="s">
        <v>514</v>
      </c>
      <c r="F453" s="801"/>
      <c r="G453" s="801"/>
      <c r="H453" s="801" t="s">
        <v>513</v>
      </c>
      <c r="I453" s="801"/>
      <c r="J453" s="801"/>
      <c r="K453" s="433"/>
      <c r="L453" s="433"/>
      <c r="M453" s="433"/>
      <c r="N453" s="311"/>
      <c r="O453" s="311"/>
      <c r="P453" s="311"/>
      <c r="Q453" s="311"/>
      <c r="R453" s="311"/>
      <c r="S453" s="311"/>
      <c r="T453" s="311"/>
      <c r="U453" s="311"/>
      <c r="V453" s="311"/>
      <c r="W453" s="311"/>
      <c r="X453" s="350"/>
    </row>
    <row r="454" spans="2:24" s="312" customFormat="1" ht="30.75" customHeight="1" x14ac:dyDescent="0.2">
      <c r="B454" s="881" t="s">
        <v>1071</v>
      </c>
      <c r="C454" s="801"/>
      <c r="D454" s="801"/>
      <c r="E454" s="800" t="s">
        <v>1263</v>
      </c>
      <c r="F454" s="800"/>
      <c r="G454" s="800"/>
      <c r="H454" s="852">
        <f>'FLUJO DE COSTOS'!C63</f>
        <v>0</v>
      </c>
      <c r="I454" s="852"/>
      <c r="J454" s="852"/>
      <c r="K454" s="433"/>
      <c r="L454" s="433"/>
      <c r="M454" s="433"/>
      <c r="N454" s="433"/>
      <c r="O454" s="433"/>
      <c r="P454" s="311"/>
      <c r="Q454" s="311"/>
      <c r="R454" s="311"/>
      <c r="S454" s="311"/>
      <c r="T454" s="311"/>
      <c r="U454" s="311"/>
      <c r="V454" s="311"/>
      <c r="W454" s="311"/>
      <c r="X454" s="350"/>
    </row>
    <row r="455" spans="2:24" s="312" customFormat="1" x14ac:dyDescent="0.2">
      <c r="B455" s="881"/>
      <c r="C455" s="801"/>
      <c r="D455" s="801"/>
      <c r="E455" s="914" t="s">
        <v>1051</v>
      </c>
      <c r="F455" s="915"/>
      <c r="G455" s="916"/>
      <c r="H455" s="917">
        <f>+K184</f>
        <v>0</v>
      </c>
      <c r="I455" s="918"/>
      <c r="J455" s="919"/>
      <c r="K455" s="433"/>
      <c r="L455" s="433"/>
      <c r="M455" s="433"/>
      <c r="N455" s="433"/>
      <c r="O455" s="433"/>
      <c r="P455" s="311"/>
      <c r="Q455" s="311"/>
      <c r="R455" s="311"/>
      <c r="S455" s="311"/>
      <c r="T455" s="311"/>
      <c r="U455" s="311"/>
      <c r="V455" s="311"/>
      <c r="W455" s="311"/>
      <c r="X455" s="350"/>
    </row>
    <row r="456" spans="2:24" s="312" customFormat="1" x14ac:dyDescent="0.2">
      <c r="B456" s="881"/>
      <c r="C456" s="801"/>
      <c r="D456" s="801"/>
      <c r="E456" s="800" t="s">
        <v>1052</v>
      </c>
      <c r="F456" s="800"/>
      <c r="G456" s="800"/>
      <c r="H456" s="537" t="str">
        <f>+IF(H455=0,"0",H454/H455)</f>
        <v>0</v>
      </c>
      <c r="I456" s="537"/>
      <c r="J456" s="537"/>
      <c r="K456" s="433"/>
      <c r="L456" s="433"/>
      <c r="M456" s="433"/>
      <c r="N456" s="433"/>
      <c r="O456" s="433"/>
      <c r="P456" s="311"/>
      <c r="Q456" s="311"/>
      <c r="R456" s="311"/>
      <c r="S456" s="311"/>
      <c r="T456" s="311"/>
      <c r="U456" s="311"/>
      <c r="V456" s="311"/>
      <c r="W456" s="311"/>
      <c r="X456" s="350"/>
    </row>
    <row r="457" spans="2:24" s="312" customFormat="1" x14ac:dyDescent="0.2">
      <c r="B457" s="881"/>
      <c r="C457" s="801"/>
      <c r="D457" s="801"/>
      <c r="E457" s="800" t="s">
        <v>1264</v>
      </c>
      <c r="F457" s="800"/>
      <c r="G457" s="800"/>
      <c r="H457" s="537" t="str">
        <f>'FLUJO DE COSTOS'!C66</f>
        <v>0</v>
      </c>
      <c r="I457" s="537"/>
      <c r="J457" s="537"/>
      <c r="K457" s="433"/>
      <c r="L457" s="433"/>
      <c r="M457" s="433"/>
      <c r="N457" s="433"/>
      <c r="O457" s="433"/>
      <c r="P457" s="311"/>
      <c r="Q457" s="311"/>
      <c r="R457" s="311"/>
      <c r="S457" s="311"/>
      <c r="T457" s="311"/>
      <c r="U457" s="311"/>
      <c r="V457" s="311"/>
      <c r="W457" s="311"/>
      <c r="X457" s="350"/>
    </row>
    <row r="458" spans="2:24" s="312" customFormat="1" x14ac:dyDescent="0.2">
      <c r="B458" s="295" t="s">
        <v>285</v>
      </c>
      <c r="C458" s="297"/>
      <c r="D458" s="297"/>
      <c r="E458" s="297"/>
      <c r="F458" s="297"/>
      <c r="G458" s="297"/>
      <c r="H458" s="297"/>
      <c r="I458" s="297"/>
      <c r="J458" s="297"/>
      <c r="K458" s="297"/>
      <c r="L458" s="297"/>
      <c r="M458" s="297"/>
      <c r="N458" s="297"/>
      <c r="O458" s="297"/>
      <c r="P458" s="297"/>
      <c r="Q458" s="297"/>
      <c r="R458" s="297"/>
      <c r="S458" s="297"/>
      <c r="T458" s="297"/>
      <c r="U458" s="343"/>
      <c r="V458" s="297"/>
      <c r="W458" s="297"/>
      <c r="X458" s="350"/>
    </row>
    <row r="459" spans="2:24" s="312" customFormat="1" ht="8.25" customHeight="1" x14ac:dyDescent="0.2">
      <c r="B459" s="295"/>
      <c r="C459" s="297"/>
      <c r="D459" s="297"/>
      <c r="E459" s="297"/>
      <c r="F459" s="297"/>
      <c r="G459" s="297"/>
      <c r="H459" s="297"/>
      <c r="I459" s="297"/>
      <c r="J459" s="297"/>
      <c r="K459" s="297"/>
      <c r="L459" s="297"/>
      <c r="M459" s="297"/>
      <c r="N459" s="297"/>
      <c r="O459" s="297"/>
      <c r="P459" s="297"/>
      <c r="Q459" s="297"/>
      <c r="R459" s="297"/>
      <c r="S459" s="297"/>
      <c r="T459" s="297"/>
      <c r="U459" s="343"/>
      <c r="V459" s="297"/>
      <c r="W459" s="297"/>
      <c r="X459" s="350"/>
    </row>
    <row r="460" spans="2:24" s="312" customFormat="1" ht="7.5" customHeight="1" x14ac:dyDescent="0.2">
      <c r="B460" s="434"/>
      <c r="C460" s="435"/>
      <c r="D460" s="435"/>
      <c r="E460" s="435"/>
      <c r="F460" s="435"/>
      <c r="G460" s="435"/>
      <c r="H460" s="435"/>
      <c r="I460" s="297"/>
      <c r="J460" s="297"/>
      <c r="K460" s="297"/>
      <c r="L460" s="297"/>
      <c r="M460" s="297"/>
      <c r="N460" s="297"/>
      <c r="O460" s="297"/>
      <c r="P460" s="297"/>
      <c r="Q460" s="297"/>
      <c r="R460" s="297"/>
      <c r="S460" s="297"/>
      <c r="T460" s="297"/>
      <c r="U460" s="343"/>
      <c r="V460" s="297"/>
      <c r="W460" s="297"/>
      <c r="X460" s="350"/>
    </row>
    <row r="461" spans="2:24" s="312" customFormat="1" ht="27" hidden="1" customHeight="1" x14ac:dyDescent="0.2">
      <c r="B461" s="295"/>
      <c r="C461" s="297"/>
      <c r="D461" s="297"/>
      <c r="E461" s="297"/>
      <c r="F461" s="297"/>
      <c r="G461" s="297"/>
      <c r="H461" s="297"/>
      <c r="I461" s="297"/>
      <c r="J461" s="297"/>
      <c r="K461" s="297"/>
      <c r="L461" s="297"/>
      <c r="M461" s="297"/>
      <c r="N461" s="297"/>
      <c r="O461" s="297"/>
      <c r="P461" s="297"/>
      <c r="Q461" s="297"/>
      <c r="R461" s="297"/>
      <c r="S461" s="297"/>
      <c r="T461" s="297"/>
      <c r="U461" s="343"/>
      <c r="V461" s="297"/>
      <c r="W461" s="297"/>
      <c r="X461" s="350"/>
    </row>
    <row r="462" spans="2:24" s="312" customFormat="1" ht="15.6" customHeight="1" x14ac:dyDescent="0.2">
      <c r="B462" s="384" t="s">
        <v>402</v>
      </c>
      <c r="C462" s="396"/>
      <c r="D462" s="396"/>
      <c r="E462" s="396"/>
      <c r="F462" s="396"/>
      <c r="G462" s="396"/>
      <c r="H462" s="396"/>
      <c r="I462" s="396"/>
      <c r="J462" s="396"/>
      <c r="K462" s="396"/>
      <c r="L462" s="396"/>
      <c r="M462" s="396"/>
      <c r="N462" s="396"/>
      <c r="O462" s="396"/>
      <c r="P462" s="396"/>
      <c r="Q462" s="396"/>
      <c r="R462" s="396"/>
      <c r="S462" s="396"/>
      <c r="T462" s="396"/>
      <c r="U462" s="396"/>
      <c r="V462" s="396"/>
      <c r="W462" s="396"/>
      <c r="X462" s="397"/>
    </row>
    <row r="463" spans="2:24" s="312" customFormat="1" ht="7.5" customHeight="1" x14ac:dyDescent="0.2">
      <c r="B463" s="384"/>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7"/>
    </row>
    <row r="464" spans="2:24" s="312" customFormat="1" ht="18" customHeight="1" x14ac:dyDescent="0.2">
      <c r="B464" s="425" t="s">
        <v>1258</v>
      </c>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50"/>
    </row>
    <row r="465" spans="1:24" s="312" customFormat="1" ht="17.25" customHeight="1" x14ac:dyDescent="0.2">
      <c r="B465" s="752"/>
      <c r="C465" s="551"/>
      <c r="D465" s="551"/>
      <c r="E465" s="551"/>
      <c r="F465" s="551"/>
      <c r="G465" s="551"/>
      <c r="H465" s="551"/>
      <c r="I465" s="551"/>
      <c r="J465" s="551"/>
      <c r="K465" s="551"/>
      <c r="L465" s="551"/>
      <c r="M465" s="551"/>
      <c r="N465" s="551"/>
      <c r="O465" s="551"/>
      <c r="P465" s="551"/>
      <c r="Q465" s="551"/>
      <c r="R465" s="551"/>
      <c r="S465" s="551"/>
      <c r="T465" s="551"/>
      <c r="U465" s="552"/>
      <c r="V465" s="311"/>
      <c r="W465" s="311"/>
      <c r="X465" s="350"/>
    </row>
    <row r="466" spans="1:24" s="312" customFormat="1" ht="8.25" customHeight="1" x14ac:dyDescent="0.2">
      <c r="B466" s="295"/>
      <c r="C466" s="297"/>
      <c r="D466" s="297"/>
      <c r="E466" s="297"/>
      <c r="F466" s="297"/>
      <c r="G466" s="297"/>
      <c r="H466" s="297"/>
      <c r="I466" s="297"/>
      <c r="J466" s="297"/>
      <c r="K466" s="297"/>
      <c r="L466" s="297"/>
      <c r="M466" s="297"/>
      <c r="N466" s="297"/>
      <c r="O466" s="297"/>
      <c r="P466" s="297"/>
      <c r="Q466" s="297"/>
      <c r="R466" s="297"/>
      <c r="S466" s="297"/>
      <c r="T466" s="297"/>
      <c r="U466" s="297"/>
      <c r="V466" s="311"/>
      <c r="W466" s="311"/>
      <c r="X466" s="350"/>
    </row>
    <row r="467" spans="1:24" s="312" customFormat="1" ht="27.75" customHeight="1" x14ac:dyDescent="0.2">
      <c r="B467" s="655" t="s">
        <v>405</v>
      </c>
      <c r="C467" s="656"/>
      <c r="D467" s="656"/>
      <c r="E467" s="656"/>
      <c r="F467" s="656"/>
      <c r="G467" s="656"/>
      <c r="H467" s="656"/>
      <c r="I467" s="656"/>
      <c r="J467" s="656"/>
      <c r="K467" s="656"/>
      <c r="L467" s="343"/>
      <c r="M467" s="309"/>
      <c r="N467" s="343"/>
      <c r="O467" s="343"/>
      <c r="P467" s="343"/>
      <c r="Q467" s="343"/>
      <c r="R467" s="343"/>
      <c r="S467" s="343"/>
      <c r="T467" s="343"/>
      <c r="U467" s="297"/>
      <c r="V467" s="311"/>
      <c r="W467" s="311"/>
      <c r="X467" s="350"/>
    </row>
    <row r="468" spans="1:24" s="312" customFormat="1" ht="9.75" customHeight="1" x14ac:dyDescent="0.2">
      <c r="B468" s="655"/>
      <c r="C468" s="656"/>
      <c r="D468" s="656"/>
      <c r="E468" s="656"/>
      <c r="F468" s="656"/>
      <c r="G468" s="656"/>
      <c r="H468" s="656"/>
      <c r="I468" s="656"/>
      <c r="J468" s="656"/>
      <c r="K468" s="656"/>
      <c r="L468" s="297"/>
      <c r="M468" s="309"/>
      <c r="N468" s="311"/>
      <c r="O468" s="297"/>
      <c r="P468" s="297"/>
      <c r="Q468" s="297"/>
      <c r="R468" s="297"/>
      <c r="S468" s="297"/>
      <c r="T468" s="297"/>
      <c r="U468" s="343"/>
      <c r="V468" s="311"/>
      <c r="W468" s="311"/>
      <c r="X468" s="350"/>
    </row>
    <row r="469" spans="1:24" s="312" customFormat="1" ht="10.5" customHeight="1" x14ac:dyDescent="0.2">
      <c r="B469" s="655"/>
      <c r="C469" s="656"/>
      <c r="D469" s="656"/>
      <c r="E469" s="656"/>
      <c r="F469" s="656"/>
      <c r="G469" s="656"/>
      <c r="H469" s="656"/>
      <c r="I469" s="656"/>
      <c r="J469" s="656"/>
      <c r="K469" s="656"/>
      <c r="L469" s="297"/>
      <c r="M469" s="309"/>
      <c r="N469" s="311"/>
      <c r="O469" s="297"/>
      <c r="P469" s="297"/>
      <c r="Q469" s="297"/>
      <c r="R469" s="297"/>
      <c r="S469" s="297"/>
      <c r="T469" s="297"/>
      <c r="U469" s="297"/>
      <c r="V469" s="311"/>
      <c r="W469" s="311"/>
      <c r="X469" s="350"/>
    </row>
    <row r="470" spans="1:24" s="312" customFormat="1" ht="8.25" customHeight="1" x14ac:dyDescent="0.2">
      <c r="B470" s="295"/>
      <c r="C470" s="297"/>
      <c r="D470" s="297"/>
      <c r="E470" s="297"/>
      <c r="F470" s="297"/>
      <c r="G470" s="297"/>
      <c r="H470" s="297"/>
      <c r="I470" s="297"/>
      <c r="J470" s="297"/>
      <c r="K470" s="297"/>
      <c r="L470" s="297"/>
      <c r="M470" s="297"/>
      <c r="N470" s="311"/>
      <c r="O470" s="297"/>
      <c r="P470" s="297"/>
      <c r="Q470" s="297"/>
      <c r="R470" s="297"/>
      <c r="S470" s="297"/>
      <c r="T470" s="297"/>
      <c r="U470" s="297"/>
      <c r="V470" s="311"/>
      <c r="W470" s="311"/>
      <c r="X470" s="350"/>
    </row>
    <row r="471" spans="1:24" s="312" customFormat="1" ht="6" customHeight="1" x14ac:dyDescent="0.2">
      <c r="B471" s="295"/>
      <c r="C471" s="297"/>
      <c r="D471" s="297"/>
      <c r="E471" s="297"/>
      <c r="F471" s="297"/>
      <c r="G471" s="297"/>
      <c r="H471" s="297"/>
      <c r="I471" s="297"/>
      <c r="J471" s="297"/>
      <c r="K471" s="297"/>
      <c r="L471" s="297"/>
      <c r="M471" s="297"/>
      <c r="N471" s="297"/>
      <c r="O471" s="297"/>
      <c r="P471" s="297"/>
      <c r="Q471" s="297"/>
      <c r="R471" s="297"/>
      <c r="S471" s="297"/>
      <c r="T471" s="297"/>
      <c r="U471" s="343"/>
      <c r="V471" s="311"/>
      <c r="W471" s="311"/>
      <c r="X471" s="350"/>
    </row>
    <row r="472" spans="1:24" s="312" customFormat="1" ht="16.5" customHeight="1" x14ac:dyDescent="0.2">
      <c r="B472" s="342" t="s">
        <v>515</v>
      </c>
      <c r="C472" s="306"/>
      <c r="D472" s="306"/>
      <c r="E472" s="306"/>
      <c r="F472" s="306"/>
      <c r="G472" s="306"/>
      <c r="H472" s="436"/>
      <c r="I472" s="311"/>
      <c r="J472" s="311"/>
      <c r="K472" s="311"/>
      <c r="L472" s="311"/>
      <c r="M472" s="311"/>
      <c r="N472" s="311"/>
      <c r="O472" s="311"/>
      <c r="P472" s="311"/>
      <c r="Q472" s="311"/>
      <c r="R472" s="311"/>
      <c r="S472" s="311"/>
      <c r="T472" s="311"/>
      <c r="U472" s="311"/>
      <c r="V472" s="311"/>
      <c r="W472" s="311"/>
      <c r="X472" s="350"/>
    </row>
    <row r="473" spans="1:24" s="312" customFormat="1" ht="22.5" customHeight="1" x14ac:dyDescent="0.2">
      <c r="B473" s="420"/>
      <c r="C473" s="306"/>
      <c r="D473" s="306"/>
      <c r="E473" s="306"/>
      <c r="F473" s="306"/>
      <c r="G473" s="306"/>
      <c r="H473" s="311"/>
      <c r="I473" s="311"/>
      <c r="J473" s="311"/>
      <c r="K473" s="311"/>
      <c r="L473" s="311"/>
      <c r="M473" s="311"/>
      <c r="N473" s="311"/>
      <c r="O473" s="311"/>
      <c r="P473" s="311"/>
      <c r="Q473" s="311"/>
      <c r="R473" s="311"/>
      <c r="S473" s="311"/>
      <c r="T473" s="311"/>
      <c r="U473" s="311"/>
      <c r="V473" s="311"/>
      <c r="W473" s="311"/>
      <c r="X473" s="350"/>
    </row>
    <row r="474" spans="1:24" s="312" customFormat="1" ht="22.5" customHeight="1" x14ac:dyDescent="0.2">
      <c r="B474" s="699" t="s">
        <v>326</v>
      </c>
      <c r="C474" s="611"/>
      <c r="D474" s="565"/>
      <c r="E474" s="564" t="s">
        <v>353</v>
      </c>
      <c r="F474" s="611"/>
      <c r="G474" s="611"/>
      <c r="H474" s="565"/>
      <c r="I474" s="564" t="s">
        <v>354</v>
      </c>
      <c r="J474" s="611"/>
      <c r="K474" s="611"/>
      <c r="L474" s="611"/>
      <c r="M474" s="611"/>
      <c r="N474" s="565"/>
      <c r="O474" s="311"/>
      <c r="P474" s="311"/>
      <c r="Q474" s="311"/>
      <c r="R474" s="311"/>
      <c r="S474" s="311"/>
      <c r="T474" s="311"/>
      <c r="U474" s="311"/>
      <c r="V474" s="311"/>
      <c r="W474" s="311"/>
      <c r="X474" s="350"/>
    </row>
    <row r="475" spans="1:24" s="312" customFormat="1" ht="22.5" customHeight="1" x14ac:dyDescent="0.2">
      <c r="B475" s="752"/>
      <c r="C475" s="551"/>
      <c r="D475" s="552"/>
      <c r="E475" s="550"/>
      <c r="F475" s="551"/>
      <c r="G475" s="551"/>
      <c r="H475" s="552"/>
      <c r="I475" s="572"/>
      <c r="J475" s="612"/>
      <c r="K475" s="612"/>
      <c r="L475" s="612"/>
      <c r="M475" s="612"/>
      <c r="N475" s="573"/>
      <c r="O475" s="343"/>
      <c r="P475" s="298"/>
      <c r="Q475" s="298"/>
      <c r="R475" s="298"/>
      <c r="S475" s="298"/>
      <c r="T475" s="298"/>
      <c r="U475" s="298"/>
      <c r="V475" s="311"/>
      <c r="W475" s="311"/>
      <c r="X475" s="350"/>
    </row>
    <row r="476" spans="1:24" s="312" customFormat="1" ht="22.5" customHeight="1" x14ac:dyDescent="0.2">
      <c r="B476" s="752"/>
      <c r="C476" s="551"/>
      <c r="D476" s="552"/>
      <c r="E476" s="550"/>
      <c r="F476" s="551"/>
      <c r="G476" s="551"/>
      <c r="H476" s="552"/>
      <c r="I476" s="572"/>
      <c r="J476" s="612"/>
      <c r="K476" s="612"/>
      <c r="L476" s="612"/>
      <c r="M476" s="612"/>
      <c r="N476" s="573"/>
      <c r="O476" s="343"/>
      <c r="P476" s="298"/>
      <c r="Q476" s="298"/>
      <c r="R476" s="298"/>
      <c r="S476" s="298"/>
      <c r="T476" s="298"/>
      <c r="U476" s="298"/>
      <c r="V476" s="311"/>
      <c r="W476" s="311"/>
      <c r="X476" s="350"/>
    </row>
    <row r="477" spans="1:24" s="312" customFormat="1" ht="16.5" customHeight="1" x14ac:dyDescent="0.2">
      <c r="B477" s="393"/>
      <c r="C477" s="344"/>
      <c r="D477" s="344"/>
      <c r="E477" s="344"/>
      <c r="F477" s="344"/>
      <c r="G477" s="344"/>
      <c r="H477" s="344"/>
      <c r="I477" s="343"/>
      <c r="J477" s="343"/>
      <c r="K477" s="343"/>
      <c r="L477" s="343"/>
      <c r="M477" s="343"/>
      <c r="N477" s="343"/>
      <c r="O477" s="343"/>
      <c r="P477" s="298"/>
      <c r="Q477" s="298"/>
      <c r="R477" s="298"/>
      <c r="S477" s="298"/>
      <c r="T477" s="298"/>
      <c r="U477" s="298"/>
      <c r="V477" s="311"/>
      <c r="W477" s="311"/>
      <c r="X477" s="350"/>
    </row>
    <row r="478" spans="1:24" s="312" customFormat="1" ht="21" customHeight="1" x14ac:dyDescent="0.2">
      <c r="B478" s="342" t="s">
        <v>1119</v>
      </c>
      <c r="C478" s="343"/>
      <c r="D478" s="344"/>
      <c r="E478" s="344"/>
      <c r="F478" s="344"/>
      <c r="G478" s="344"/>
      <c r="H478" s="344"/>
      <c r="I478" s="311"/>
      <c r="J478" s="311"/>
      <c r="K478" s="311"/>
      <c r="L478" s="311"/>
      <c r="M478" s="311"/>
      <c r="N478" s="311"/>
      <c r="O478" s="311"/>
      <c r="P478" s="311"/>
      <c r="Q478" s="311"/>
      <c r="R478" s="311"/>
      <c r="S478" s="311"/>
      <c r="T478" s="311"/>
      <c r="U478" s="311"/>
      <c r="V478" s="311"/>
      <c r="W478" s="311"/>
      <c r="X478" s="350"/>
    </row>
    <row r="479" spans="1:24" s="312" customFormat="1" ht="10.15" customHeight="1" x14ac:dyDescent="0.2">
      <c r="B479" s="393"/>
      <c r="C479" s="344"/>
      <c r="D479" s="344"/>
      <c r="E479" s="344"/>
      <c r="F479" s="344"/>
      <c r="G479" s="344"/>
      <c r="H479" s="344"/>
      <c r="I479" s="311"/>
      <c r="J479" s="311"/>
      <c r="K479" s="311"/>
      <c r="L479" s="311"/>
      <c r="M479" s="311"/>
      <c r="N479" s="311"/>
      <c r="O479" s="311"/>
      <c r="P479" s="311"/>
      <c r="Q479" s="311"/>
      <c r="R479" s="311"/>
      <c r="S479" s="311"/>
      <c r="T479" s="311"/>
      <c r="U479" s="311"/>
      <c r="V479" s="311"/>
      <c r="W479" s="311"/>
      <c r="X479" s="350"/>
    </row>
    <row r="480" spans="1:24" s="312" customFormat="1" ht="6" customHeight="1" x14ac:dyDescent="0.2">
      <c r="A480" s="297"/>
      <c r="B480" s="295"/>
      <c r="C480" s="297"/>
      <c r="D480" s="297"/>
      <c r="E480" s="297"/>
      <c r="F480" s="297"/>
      <c r="G480" s="297"/>
      <c r="H480" s="297"/>
      <c r="I480" s="311"/>
      <c r="J480" s="311"/>
      <c r="K480" s="311"/>
      <c r="L480" s="311"/>
      <c r="M480" s="311"/>
      <c r="N480" s="311"/>
      <c r="O480" s="311"/>
      <c r="P480" s="311"/>
      <c r="Q480" s="311"/>
      <c r="R480" s="311"/>
      <c r="S480" s="311"/>
      <c r="T480" s="311"/>
      <c r="U480" s="311"/>
      <c r="V480" s="311"/>
      <c r="W480" s="311"/>
      <c r="X480" s="350"/>
    </row>
    <row r="481" spans="2:62" s="312" customFormat="1" ht="51" customHeight="1" x14ac:dyDescent="0.2">
      <c r="B481" s="544" t="s">
        <v>394</v>
      </c>
      <c r="C481" s="541"/>
      <c r="D481" s="541"/>
      <c r="E481" s="541"/>
      <c r="F481" s="541" t="s">
        <v>395</v>
      </c>
      <c r="G481" s="541"/>
      <c r="H481" s="541"/>
      <c r="I481" s="541"/>
      <c r="J481" s="541"/>
      <c r="K481" s="541"/>
      <c r="L481" s="522" t="s">
        <v>396</v>
      </c>
      <c r="M481" s="522"/>
      <c r="N481" s="680" t="s">
        <v>397</v>
      </c>
      <c r="O481" s="682"/>
      <c r="P481" s="880" t="s">
        <v>1261</v>
      </c>
      <c r="Q481" s="880"/>
      <c r="R481" s="880"/>
      <c r="S481" s="880"/>
      <c r="T481" s="541" t="s">
        <v>26</v>
      </c>
      <c r="U481" s="541"/>
      <c r="V481" s="311"/>
      <c r="W481" s="311"/>
      <c r="X481" s="350"/>
    </row>
    <row r="482" spans="2:62" s="312" customFormat="1" x14ac:dyDescent="0.2">
      <c r="B482" s="700" t="s">
        <v>398</v>
      </c>
      <c r="C482" s="701"/>
      <c r="D482" s="701"/>
      <c r="E482" s="702"/>
      <c r="F482" s="550"/>
      <c r="G482" s="551"/>
      <c r="H482" s="551"/>
      <c r="I482" s="551"/>
      <c r="J482" s="551"/>
      <c r="K482" s="552"/>
      <c r="L482" s="838"/>
      <c r="M482" s="839"/>
      <c r="N482" s="838"/>
      <c r="O482" s="839"/>
      <c r="P482" s="550"/>
      <c r="Q482" s="551"/>
      <c r="R482" s="551"/>
      <c r="S482" s="552"/>
      <c r="T482" s="572"/>
      <c r="U482" s="573"/>
      <c r="V482" s="311"/>
      <c r="W482" s="311"/>
      <c r="X482" s="350"/>
    </row>
    <row r="483" spans="2:62" s="312" customFormat="1" hidden="1" x14ac:dyDescent="0.2">
      <c r="B483" s="437"/>
      <c r="C483" s="438"/>
      <c r="D483" s="438"/>
      <c r="E483" s="439"/>
      <c r="F483" s="440"/>
      <c r="G483" s="441"/>
      <c r="H483" s="441"/>
      <c r="I483" s="441"/>
      <c r="J483" s="441"/>
      <c r="K483" s="442"/>
      <c r="L483" s="443"/>
      <c r="M483" s="444"/>
      <c r="N483" s="443"/>
      <c r="O483" s="444"/>
      <c r="P483" s="440"/>
      <c r="Q483" s="441"/>
      <c r="R483" s="441"/>
      <c r="S483" s="442"/>
      <c r="T483" s="340"/>
      <c r="U483" s="445"/>
      <c r="V483" s="311"/>
      <c r="W483" s="311"/>
      <c r="X483" s="350"/>
    </row>
    <row r="484" spans="2:62" s="312" customFormat="1" x14ac:dyDescent="0.2">
      <c r="B484" s="700" t="s">
        <v>399</v>
      </c>
      <c r="C484" s="701"/>
      <c r="D484" s="701"/>
      <c r="E484" s="702"/>
      <c r="F484" s="550"/>
      <c r="G484" s="551"/>
      <c r="H484" s="551"/>
      <c r="I484" s="551"/>
      <c r="J484" s="551"/>
      <c r="K484" s="552"/>
      <c r="L484" s="838"/>
      <c r="M484" s="839"/>
      <c r="N484" s="838"/>
      <c r="O484" s="839"/>
      <c r="P484" s="550"/>
      <c r="Q484" s="551"/>
      <c r="R484" s="551"/>
      <c r="S484" s="552"/>
      <c r="T484" s="572"/>
      <c r="U484" s="573"/>
      <c r="V484" s="311"/>
      <c r="W484" s="311"/>
      <c r="X484" s="350"/>
    </row>
    <row r="485" spans="2:62" s="312" customFormat="1" x14ac:dyDescent="0.2">
      <c r="B485" s="700" t="s">
        <v>400</v>
      </c>
      <c r="C485" s="701"/>
      <c r="D485" s="701"/>
      <c r="E485" s="702"/>
      <c r="F485" s="550"/>
      <c r="G485" s="551"/>
      <c r="H485" s="551"/>
      <c r="I485" s="551"/>
      <c r="J485" s="551"/>
      <c r="K485" s="552"/>
      <c r="L485" s="838"/>
      <c r="M485" s="839"/>
      <c r="N485" s="838"/>
      <c r="O485" s="839"/>
      <c r="P485" s="550"/>
      <c r="Q485" s="551"/>
      <c r="R485" s="551"/>
      <c r="S485" s="552"/>
      <c r="T485" s="572"/>
      <c r="U485" s="573"/>
      <c r="V485" s="311"/>
      <c r="W485" s="311"/>
      <c r="X485" s="350"/>
    </row>
    <row r="486" spans="2:62" s="312" customFormat="1" x14ac:dyDescent="0.2">
      <c r="B486" s="700" t="s">
        <v>401</v>
      </c>
      <c r="C486" s="701"/>
      <c r="D486" s="701"/>
      <c r="E486" s="702"/>
      <c r="F486" s="550"/>
      <c r="G486" s="551"/>
      <c r="H486" s="551"/>
      <c r="I486" s="551"/>
      <c r="J486" s="551"/>
      <c r="K486" s="552"/>
      <c r="L486" s="838"/>
      <c r="M486" s="839"/>
      <c r="N486" s="838"/>
      <c r="O486" s="839"/>
      <c r="P486" s="550"/>
      <c r="Q486" s="551"/>
      <c r="R486" s="551"/>
      <c r="S486" s="552"/>
      <c r="T486" s="572"/>
      <c r="U486" s="573"/>
      <c r="V486" s="311"/>
      <c r="W486" s="311"/>
      <c r="X486" s="350"/>
    </row>
    <row r="487" spans="2:62" s="312" customFormat="1" x14ac:dyDescent="0.2">
      <c r="B487" s="716" t="s">
        <v>919</v>
      </c>
      <c r="C487" s="717"/>
      <c r="D487" s="717"/>
      <c r="E487" s="717"/>
      <c r="F487" s="717"/>
      <c r="G487" s="717"/>
      <c r="H487" s="717"/>
      <c r="I487" s="717"/>
      <c r="J487" s="717"/>
      <c r="K487" s="717"/>
      <c r="L487" s="717"/>
      <c r="M487" s="717"/>
      <c r="N487" s="717"/>
      <c r="O487" s="717"/>
      <c r="P487" s="717"/>
      <c r="Q487" s="717"/>
      <c r="R487" s="717"/>
      <c r="S487" s="540"/>
      <c r="T487" s="868">
        <f>SUM(T482:U486)</f>
        <v>0</v>
      </c>
      <c r="U487" s="869"/>
      <c r="V487" s="311"/>
      <c r="W487" s="311"/>
      <c r="X487" s="350"/>
    </row>
    <row r="488" spans="2:62" s="312" customFormat="1" ht="18" customHeight="1" x14ac:dyDescent="0.2">
      <c r="B488" s="870"/>
      <c r="C488" s="871"/>
      <c r="D488" s="871"/>
      <c r="E488" s="871"/>
      <c r="F488" s="871"/>
      <c r="G488" s="871"/>
      <c r="H488" s="871"/>
      <c r="I488" s="871"/>
      <c r="J488" s="871"/>
      <c r="K488" s="871"/>
      <c r="L488" s="871"/>
      <c r="M488" s="871"/>
      <c r="N488" s="871"/>
      <c r="O488" s="871"/>
      <c r="P488" s="871"/>
      <c r="Q488" s="871"/>
      <c r="R488" s="871"/>
      <c r="S488" s="871"/>
      <c r="T488" s="871"/>
      <c r="U488" s="871"/>
      <c r="V488" s="311"/>
      <c r="W488" s="311"/>
      <c r="X488" s="350"/>
    </row>
    <row r="489" spans="2:62" ht="9.75" customHeight="1" x14ac:dyDescent="0.2">
      <c r="B489" s="446"/>
      <c r="C489" s="447"/>
      <c r="D489" s="447"/>
      <c r="E489" s="447"/>
      <c r="F489" s="447"/>
      <c r="G489" s="447"/>
      <c r="H489" s="417"/>
      <c r="I489" s="417"/>
      <c r="J489" s="417"/>
      <c r="K489" s="417"/>
      <c r="L489" s="417"/>
      <c r="M489" s="417"/>
      <c r="N489" s="417"/>
      <c r="O489" s="417"/>
      <c r="P489" s="417"/>
      <c r="Q489" s="417"/>
      <c r="R489" s="417"/>
      <c r="S489" s="417"/>
      <c r="T489" s="417"/>
      <c r="U489" s="417"/>
      <c r="V489" s="311"/>
      <c r="W489" s="311"/>
      <c r="X489" s="350"/>
      <c r="Y489" s="312"/>
      <c r="Z489" s="312"/>
      <c r="AA489" s="312"/>
      <c r="AB489" s="312"/>
      <c r="AC489" s="312"/>
      <c r="AD489" s="312"/>
      <c r="AE489" s="312"/>
      <c r="AF489" s="312"/>
      <c r="AG489" s="312"/>
      <c r="AH489" s="312"/>
      <c r="AI489" s="312"/>
      <c r="AJ489" s="312"/>
      <c r="AK489" s="312"/>
      <c r="AL489" s="312"/>
      <c r="AM489" s="312"/>
      <c r="AN489" s="312"/>
      <c r="AO489" s="312"/>
      <c r="AP489" s="312"/>
      <c r="AQ489" s="312"/>
      <c r="AR489" s="312"/>
      <c r="AS489" s="312"/>
      <c r="AT489" s="312"/>
      <c r="AU489" s="312"/>
      <c r="AV489" s="312"/>
      <c r="AW489" s="312"/>
      <c r="AX489" s="312"/>
      <c r="AY489" s="312"/>
      <c r="AZ489" s="312"/>
      <c r="BA489" s="312"/>
      <c r="BB489" s="312"/>
      <c r="BC489" s="312"/>
      <c r="BD489" s="312"/>
      <c r="BE489" s="312"/>
      <c r="BF489" s="312"/>
      <c r="BG489" s="312"/>
      <c r="BH489" s="312"/>
      <c r="BI489" s="312"/>
      <c r="BJ489" s="312"/>
    </row>
    <row r="490" spans="2:62" hidden="1" x14ac:dyDescent="0.2">
      <c r="B490" s="295"/>
      <c r="C490" s="297"/>
      <c r="D490" s="297"/>
      <c r="E490" s="297"/>
      <c r="F490" s="297"/>
      <c r="G490" s="297"/>
      <c r="H490" s="297"/>
      <c r="I490" s="297"/>
      <c r="J490" s="297"/>
      <c r="K490" s="297"/>
      <c r="L490" s="297"/>
      <c r="M490" s="297"/>
      <c r="N490" s="297"/>
      <c r="O490" s="297"/>
      <c r="P490" s="297"/>
      <c r="Q490" s="297"/>
      <c r="R490" s="297"/>
      <c r="S490" s="297"/>
      <c r="T490" s="297"/>
      <c r="U490" s="297"/>
      <c r="V490" s="311"/>
      <c r="W490" s="311"/>
      <c r="X490" s="350"/>
      <c r="Y490" s="312"/>
      <c r="Z490" s="312"/>
      <c r="AA490" s="312"/>
      <c r="AB490" s="312"/>
      <c r="AC490" s="312"/>
      <c r="AD490" s="312"/>
      <c r="AE490" s="312"/>
      <c r="AF490" s="312"/>
      <c r="AG490" s="312"/>
      <c r="AH490" s="312"/>
      <c r="AI490" s="312"/>
      <c r="AJ490" s="312"/>
      <c r="AK490" s="312"/>
      <c r="AL490" s="312"/>
      <c r="AM490" s="312"/>
      <c r="AN490" s="312"/>
      <c r="AO490" s="312"/>
      <c r="AP490" s="312"/>
      <c r="AQ490" s="312"/>
      <c r="AR490" s="312"/>
      <c r="AS490" s="312"/>
      <c r="AT490" s="312"/>
      <c r="AU490" s="312"/>
      <c r="AV490" s="312"/>
      <c r="AW490" s="312"/>
      <c r="AX490" s="312"/>
      <c r="AY490" s="312"/>
      <c r="AZ490" s="312"/>
      <c r="BA490" s="312"/>
      <c r="BB490" s="312"/>
      <c r="BC490" s="312"/>
      <c r="BD490" s="312"/>
      <c r="BE490" s="312"/>
      <c r="BF490" s="312"/>
      <c r="BG490" s="312"/>
      <c r="BH490" s="312"/>
      <c r="BI490" s="312"/>
      <c r="BJ490" s="312"/>
    </row>
    <row r="491" spans="2:62" ht="17.25" x14ac:dyDescent="0.2">
      <c r="B491" s="384" t="s">
        <v>404</v>
      </c>
      <c r="C491" s="448"/>
      <c r="D491" s="448"/>
      <c r="E491" s="448"/>
      <c r="F491" s="448"/>
      <c r="G491" s="396"/>
      <c r="H491" s="396"/>
      <c r="I491" s="396"/>
      <c r="J491" s="396"/>
      <c r="K491" s="396"/>
      <c r="L491" s="396"/>
      <c r="M491" s="396"/>
      <c r="N491" s="396"/>
      <c r="O491" s="396"/>
      <c r="P491" s="396"/>
      <c r="Q491" s="396"/>
      <c r="R491" s="396"/>
      <c r="S491" s="396"/>
      <c r="T491" s="396"/>
      <c r="U491" s="396"/>
      <c r="V491" s="396"/>
      <c r="W491" s="396"/>
      <c r="X491" s="397"/>
      <c r="Y491" s="312"/>
      <c r="Z491" s="312"/>
      <c r="AA491" s="312"/>
      <c r="AB491" s="312"/>
      <c r="AC491" s="312"/>
      <c r="AD491" s="312"/>
      <c r="AE491" s="312"/>
      <c r="AF491" s="312"/>
      <c r="AG491" s="312"/>
      <c r="AH491" s="312"/>
      <c r="AI491" s="312"/>
      <c r="AJ491" s="312"/>
      <c r="AK491" s="312"/>
      <c r="AL491" s="312"/>
      <c r="AM491" s="312"/>
      <c r="AN491" s="312"/>
      <c r="AO491" s="312"/>
      <c r="AP491" s="312"/>
      <c r="AQ491" s="312"/>
      <c r="AR491" s="312"/>
      <c r="AS491" s="312"/>
      <c r="AT491" s="312"/>
      <c r="AU491" s="312"/>
      <c r="AV491" s="312"/>
      <c r="AW491" s="312"/>
      <c r="AX491" s="312"/>
      <c r="AY491" s="312"/>
      <c r="AZ491" s="312"/>
      <c r="BA491" s="312"/>
      <c r="BB491" s="312"/>
      <c r="BC491" s="312"/>
      <c r="BD491" s="312"/>
      <c r="BE491" s="312"/>
      <c r="BF491" s="312"/>
      <c r="BG491" s="312"/>
      <c r="BH491" s="312"/>
      <c r="BI491" s="312"/>
      <c r="BJ491" s="312"/>
    </row>
    <row r="492" spans="2:62" x14ac:dyDescent="0.2">
      <c r="B492" s="316"/>
      <c r="C492" s="315"/>
      <c r="D492" s="315"/>
      <c r="E492" s="315"/>
      <c r="F492" s="315"/>
      <c r="G492" s="315"/>
      <c r="H492" s="311"/>
      <c r="I492" s="323"/>
      <c r="J492" s="323"/>
      <c r="K492" s="323"/>
      <c r="L492" s="311"/>
      <c r="M492" s="311"/>
      <c r="N492" s="311"/>
      <c r="O492" s="311"/>
      <c r="P492" s="311"/>
      <c r="Q492" s="311"/>
      <c r="R492" s="311"/>
      <c r="S492" s="311"/>
      <c r="T492" s="323"/>
      <c r="U492" s="297"/>
      <c r="V492" s="311"/>
      <c r="W492" s="311"/>
      <c r="X492" s="350"/>
      <c r="Y492" s="312"/>
      <c r="Z492" s="312"/>
      <c r="AA492" s="312"/>
      <c r="AB492" s="312"/>
      <c r="AC492" s="312"/>
      <c r="AD492" s="312"/>
      <c r="AE492" s="312"/>
      <c r="AF492" s="312"/>
      <c r="AG492" s="312"/>
      <c r="AH492" s="312"/>
      <c r="AI492" s="312"/>
      <c r="AJ492" s="312"/>
      <c r="AK492" s="312"/>
      <c r="AL492" s="312"/>
      <c r="AM492" s="312"/>
      <c r="AN492" s="312"/>
      <c r="AO492" s="312"/>
      <c r="AP492" s="312"/>
      <c r="AQ492" s="312"/>
      <c r="AR492" s="312"/>
      <c r="AS492" s="312"/>
      <c r="AT492" s="312"/>
      <c r="AU492" s="312"/>
      <c r="AV492" s="312"/>
      <c r="AW492" s="312"/>
      <c r="AX492" s="312"/>
      <c r="AY492" s="312"/>
      <c r="AZ492" s="312"/>
      <c r="BA492" s="312"/>
      <c r="BB492" s="312"/>
      <c r="BC492" s="312"/>
      <c r="BD492" s="312"/>
      <c r="BE492" s="312"/>
      <c r="BF492" s="312"/>
      <c r="BG492" s="312"/>
      <c r="BH492" s="312"/>
      <c r="BI492" s="312"/>
      <c r="BJ492" s="312"/>
    </row>
    <row r="493" spans="2:62" x14ac:dyDescent="0.2">
      <c r="B493" s="449" t="s">
        <v>6</v>
      </c>
      <c r="C493" s="563" t="s">
        <v>7</v>
      </c>
      <c r="D493" s="563"/>
      <c r="E493" s="563"/>
      <c r="F493" s="563"/>
      <c r="G493" s="563"/>
      <c r="H493" s="563"/>
      <c r="I493" s="563"/>
      <c r="J493" s="563"/>
      <c r="K493" s="297"/>
      <c r="L493" s="297"/>
      <c r="M493" s="297"/>
      <c r="N493" s="297"/>
      <c r="O493" s="297"/>
      <c r="P493" s="297"/>
      <c r="Q493" s="297"/>
      <c r="R493" s="297"/>
      <c r="S493" s="297"/>
      <c r="T493" s="323"/>
      <c r="U493" s="297"/>
      <c r="V493" s="311"/>
      <c r="W493" s="311"/>
      <c r="X493" s="350"/>
      <c r="Y493" s="312"/>
      <c r="Z493" s="312"/>
      <c r="AA493" s="312"/>
      <c r="AB493" s="312"/>
      <c r="AC493" s="312"/>
      <c r="AD493" s="312"/>
      <c r="AE493" s="312"/>
      <c r="AF493" s="312"/>
      <c r="AG493" s="312"/>
      <c r="AH493" s="312"/>
      <c r="AI493" s="312"/>
      <c r="AJ493" s="312"/>
      <c r="AK493" s="312"/>
      <c r="AL493" s="312"/>
      <c r="AM493" s="312"/>
      <c r="AN493" s="312"/>
      <c r="AO493" s="312"/>
      <c r="AP493" s="312"/>
      <c r="AQ493" s="312"/>
      <c r="AR493" s="312"/>
      <c r="AS493" s="312"/>
      <c r="AT493" s="312"/>
      <c r="AU493" s="312"/>
      <c r="AV493" s="312"/>
      <c r="AW493" s="312"/>
      <c r="AX493" s="312"/>
      <c r="AY493" s="312"/>
      <c r="AZ493" s="312"/>
      <c r="BA493" s="312"/>
      <c r="BB493" s="312"/>
      <c r="BC493" s="312"/>
      <c r="BD493" s="312"/>
      <c r="BE493" s="312"/>
      <c r="BF493" s="312"/>
      <c r="BG493" s="312"/>
      <c r="BH493" s="312"/>
      <c r="BI493" s="312"/>
      <c r="BJ493" s="312"/>
    </row>
    <row r="494" spans="2:62" ht="22.5" customHeight="1" x14ac:dyDescent="0.2">
      <c r="B494" s="450">
        <v>1</v>
      </c>
      <c r="C494" s="562"/>
      <c r="D494" s="562"/>
      <c r="E494" s="562"/>
      <c r="F494" s="562"/>
      <c r="G494" s="562"/>
      <c r="H494" s="562"/>
      <c r="I494" s="562"/>
      <c r="J494" s="562"/>
      <c r="K494" s="297"/>
      <c r="L494" s="297"/>
      <c r="M494" s="297"/>
      <c r="N494" s="297"/>
      <c r="O494" s="297"/>
      <c r="P494" s="297"/>
      <c r="Q494" s="297"/>
      <c r="R494" s="297"/>
      <c r="S494" s="297"/>
      <c r="T494" s="323"/>
      <c r="U494" s="297"/>
      <c r="V494" s="297"/>
      <c r="W494" s="297"/>
      <c r="X494" s="300"/>
    </row>
    <row r="495" spans="2:62" ht="12.75" customHeight="1" x14ac:dyDescent="0.2">
      <c r="B495" s="295"/>
      <c r="C495" s="297"/>
      <c r="D495" s="297"/>
      <c r="E495" s="297"/>
      <c r="F495" s="297"/>
      <c r="G495" s="297"/>
      <c r="H495" s="297"/>
      <c r="I495" s="297"/>
      <c r="J495" s="297"/>
      <c r="K495" s="297"/>
      <c r="L495" s="297"/>
      <c r="M495" s="297"/>
      <c r="N495" s="297"/>
      <c r="O495" s="297"/>
      <c r="P495" s="297"/>
      <c r="Q495" s="297"/>
      <c r="R495" s="297"/>
      <c r="S495" s="297"/>
      <c r="T495" s="323"/>
      <c r="U495" s="297"/>
      <c r="V495" s="297"/>
      <c r="W495" s="297"/>
      <c r="X495" s="300"/>
    </row>
    <row r="496" spans="2:62" ht="12.75" customHeight="1" x14ac:dyDescent="0.2">
      <c r="B496" s="302" t="s">
        <v>959</v>
      </c>
      <c r="C496" s="297"/>
      <c r="D496" s="297"/>
      <c r="E496" s="297"/>
      <c r="F496" s="297"/>
      <c r="G496" s="297"/>
      <c r="H496" s="297"/>
      <c r="I496" s="297"/>
      <c r="J496" s="297"/>
      <c r="K496" s="297"/>
      <c r="L496" s="297"/>
      <c r="M496" s="297"/>
      <c r="N496" s="297"/>
      <c r="O496" s="297"/>
      <c r="P496" s="297"/>
      <c r="Q496" s="297"/>
      <c r="R496" s="297"/>
      <c r="S496" s="297"/>
      <c r="T496" s="323"/>
      <c r="U496" s="297"/>
      <c r="V496" s="297"/>
      <c r="W496" s="297"/>
      <c r="X496" s="300"/>
    </row>
    <row r="497" spans="2:24" ht="12.75" customHeight="1" x14ac:dyDescent="0.2">
      <c r="B497" s="295"/>
      <c r="C497" s="297"/>
      <c r="D497" s="297"/>
      <c r="E497" s="297"/>
      <c r="F497" s="297"/>
      <c r="G497" s="297"/>
      <c r="H497" s="297"/>
      <c r="I497" s="297"/>
      <c r="J497" s="297"/>
      <c r="K497" s="297"/>
      <c r="L497" s="297"/>
      <c r="M497" s="297"/>
      <c r="N497" s="297"/>
      <c r="O497" s="297"/>
      <c r="P497" s="297"/>
      <c r="Q497" s="297"/>
      <c r="R497" s="297"/>
      <c r="S497" s="297"/>
      <c r="T497" s="323"/>
      <c r="U497" s="297"/>
      <c r="V497" s="297"/>
      <c r="W497" s="297"/>
      <c r="X497" s="300"/>
    </row>
    <row r="498" spans="2:24" x14ac:dyDescent="0.2">
      <c r="B498" s="449" t="s">
        <v>6</v>
      </c>
      <c r="C498" s="563" t="s">
        <v>959</v>
      </c>
      <c r="D498" s="563"/>
      <c r="E498" s="563"/>
      <c r="F498" s="563"/>
      <c r="G498" s="563"/>
      <c r="H498" s="563"/>
      <c r="I498" s="563"/>
      <c r="J498" s="563"/>
      <c r="K498" s="297"/>
      <c r="L498" s="297"/>
      <c r="M498" s="297"/>
      <c r="N498" s="297"/>
      <c r="O498" s="297"/>
      <c r="P498" s="297"/>
      <c r="Q498" s="297"/>
      <c r="R498" s="297"/>
      <c r="S498" s="297"/>
      <c r="T498" s="297"/>
      <c r="U498" s="297"/>
      <c r="V498" s="297"/>
      <c r="W498" s="297"/>
      <c r="X498" s="300"/>
    </row>
    <row r="499" spans="2:24" ht="27.75" customHeight="1" x14ac:dyDescent="0.2">
      <c r="B499" s="450">
        <v>1</v>
      </c>
      <c r="C499" s="562"/>
      <c r="D499" s="562"/>
      <c r="E499" s="562"/>
      <c r="F499" s="562"/>
      <c r="G499" s="562"/>
      <c r="H499" s="562"/>
      <c r="I499" s="562"/>
      <c r="J499" s="562"/>
      <c r="K499" s="297"/>
      <c r="L499" s="297"/>
      <c r="M499" s="297"/>
      <c r="N499" s="297"/>
      <c r="O499" s="297"/>
      <c r="P499" s="297"/>
      <c r="Q499" s="297"/>
      <c r="R499" s="297"/>
      <c r="S499" s="297"/>
      <c r="T499" s="297"/>
      <c r="U499" s="297"/>
      <c r="V499" s="297"/>
      <c r="W499" s="297"/>
      <c r="X499" s="300"/>
    </row>
    <row r="500" spans="2:24" x14ac:dyDescent="0.2">
      <c r="B500" s="295"/>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300"/>
    </row>
    <row r="501" spans="2:24" ht="17.25" x14ac:dyDescent="0.2">
      <c r="B501" s="384" t="s">
        <v>406</v>
      </c>
      <c r="C501" s="396"/>
      <c r="D501" s="396"/>
      <c r="E501" s="396"/>
      <c r="F501" s="396"/>
      <c r="G501" s="396"/>
      <c r="H501" s="396"/>
      <c r="I501" s="396"/>
      <c r="J501" s="396"/>
      <c r="K501" s="396"/>
      <c r="L501" s="396"/>
      <c r="M501" s="396"/>
      <c r="N501" s="396"/>
      <c r="O501" s="396"/>
      <c r="P501" s="396"/>
      <c r="Q501" s="396"/>
      <c r="R501" s="396"/>
      <c r="S501" s="396"/>
      <c r="T501" s="396"/>
      <c r="U501" s="396"/>
      <c r="V501" s="396"/>
      <c r="W501" s="396"/>
      <c r="X501" s="397"/>
    </row>
    <row r="502" spans="2:24" x14ac:dyDescent="0.2">
      <c r="B502" s="295"/>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300"/>
    </row>
    <row r="503" spans="2:24" x14ac:dyDescent="0.2">
      <c r="B503" s="699" t="s">
        <v>3</v>
      </c>
      <c r="C503" s="611"/>
      <c r="D503" s="611"/>
      <c r="E503" s="565"/>
      <c r="F503" s="564" t="s">
        <v>5</v>
      </c>
      <c r="G503" s="611"/>
      <c r="H503" s="565"/>
      <c r="I503" s="564" t="s">
        <v>26</v>
      </c>
      <c r="J503" s="565"/>
      <c r="K503" s="354"/>
      <c r="L503" s="354"/>
      <c r="M503" s="297"/>
      <c r="N503" s="297"/>
      <c r="O503" s="297"/>
      <c r="P503" s="407"/>
      <c r="Q503" s="407"/>
      <c r="R503" s="407"/>
      <c r="S503" s="297"/>
      <c r="T503" s="297"/>
      <c r="U503" s="297"/>
      <c r="V503" s="297"/>
      <c r="W503" s="297"/>
      <c r="X503" s="300"/>
    </row>
    <row r="504" spans="2:24" ht="17.25" customHeight="1" x14ac:dyDescent="0.2">
      <c r="B504" s="753" t="s">
        <v>355</v>
      </c>
      <c r="C504" s="754"/>
      <c r="D504" s="754"/>
      <c r="E504" s="754"/>
      <c r="F504" s="550"/>
      <c r="G504" s="551"/>
      <c r="H504" s="552"/>
      <c r="I504" s="872">
        <f>SUM(I505:J509)</f>
        <v>0</v>
      </c>
      <c r="J504" s="873"/>
      <c r="K504" s="354"/>
      <c r="L504" s="354"/>
      <c r="M504" s="297"/>
      <c r="N504" s="297"/>
      <c r="O504" s="297"/>
      <c r="P504" s="354"/>
      <c r="Q504" s="354"/>
      <c r="R504" s="354"/>
      <c r="S504" s="297"/>
      <c r="T504" s="297"/>
      <c r="U504" s="297"/>
      <c r="V504" s="297"/>
      <c r="W504" s="297"/>
      <c r="X504" s="300"/>
    </row>
    <row r="505" spans="2:24" x14ac:dyDescent="0.2">
      <c r="B505" s="549"/>
      <c r="C505" s="529"/>
      <c r="D505" s="529"/>
      <c r="E505" s="529"/>
      <c r="F505" s="550"/>
      <c r="G505" s="551"/>
      <c r="H505" s="552"/>
      <c r="I505" s="550"/>
      <c r="J505" s="552"/>
      <c r="K505" s="354"/>
      <c r="L505" s="354"/>
      <c r="M505" s="297"/>
      <c r="N505" s="297"/>
      <c r="O505" s="297"/>
      <c r="P505" s="354"/>
      <c r="Q505" s="354"/>
      <c r="R505" s="354"/>
      <c r="S505" s="297"/>
      <c r="T505" s="297"/>
      <c r="U505" s="297"/>
      <c r="V505" s="297"/>
      <c r="W505" s="297"/>
      <c r="X505" s="300"/>
    </row>
    <row r="506" spans="2:24" x14ac:dyDescent="0.2">
      <c r="B506" s="549"/>
      <c r="C506" s="529"/>
      <c r="D506" s="529"/>
      <c r="E506" s="529"/>
      <c r="F506" s="550"/>
      <c r="G506" s="551"/>
      <c r="H506" s="552"/>
      <c r="I506" s="550"/>
      <c r="J506" s="552"/>
      <c r="K506" s="354"/>
      <c r="L506" s="354"/>
      <c r="M506" s="297"/>
      <c r="N506" s="297"/>
      <c r="O506" s="297"/>
      <c r="P506" s="354"/>
      <c r="Q506" s="354"/>
      <c r="R506" s="354"/>
      <c r="S506" s="297"/>
      <c r="T506" s="297"/>
      <c r="U506" s="297"/>
      <c r="V506" s="297"/>
      <c r="W506" s="297"/>
      <c r="X506" s="300"/>
    </row>
    <row r="507" spans="2:24" x14ac:dyDescent="0.2">
      <c r="B507" s="549"/>
      <c r="C507" s="529"/>
      <c r="D507" s="529"/>
      <c r="E507" s="529"/>
      <c r="F507" s="550"/>
      <c r="G507" s="551"/>
      <c r="H507" s="552"/>
      <c r="I507" s="550"/>
      <c r="J507" s="552"/>
      <c r="K507" s="354"/>
      <c r="L507" s="354"/>
      <c r="M507" s="297"/>
      <c r="N507" s="297"/>
      <c r="O507" s="297"/>
      <c r="P507" s="354"/>
      <c r="Q507" s="354"/>
      <c r="R507" s="354"/>
      <c r="S507" s="297"/>
      <c r="T507" s="297"/>
      <c r="U507" s="297"/>
      <c r="V507" s="297"/>
      <c r="W507" s="297"/>
      <c r="X507" s="300"/>
    </row>
    <row r="508" spans="2:24" x14ac:dyDescent="0.2">
      <c r="B508" s="549"/>
      <c r="C508" s="529"/>
      <c r="D508" s="529"/>
      <c r="E508" s="529"/>
      <c r="F508" s="550"/>
      <c r="G508" s="551"/>
      <c r="H508" s="552"/>
      <c r="I508" s="550"/>
      <c r="J508" s="552"/>
      <c r="K508" s="354"/>
      <c r="L508" s="354"/>
      <c r="M508" s="297"/>
      <c r="N508" s="297"/>
      <c r="O508" s="297"/>
      <c r="P508" s="354"/>
      <c r="Q508" s="354"/>
      <c r="R508" s="354"/>
      <c r="S508" s="297"/>
      <c r="T508" s="297"/>
      <c r="U508" s="297"/>
      <c r="V508" s="297"/>
      <c r="W508" s="297"/>
      <c r="X508" s="300"/>
    </row>
    <row r="509" spans="2:24" x14ac:dyDescent="0.2">
      <c r="B509" s="549"/>
      <c r="C509" s="529"/>
      <c r="D509" s="529"/>
      <c r="E509" s="529"/>
      <c r="F509" s="550"/>
      <c r="G509" s="551"/>
      <c r="H509" s="552"/>
      <c r="I509" s="550"/>
      <c r="J509" s="552"/>
      <c r="K509" s="354"/>
      <c r="L509" s="354"/>
      <c r="M509" s="297"/>
      <c r="N509" s="297"/>
      <c r="O509" s="297"/>
      <c r="P509" s="354"/>
      <c r="Q509" s="354"/>
      <c r="R509" s="354"/>
      <c r="S509" s="297"/>
      <c r="T509" s="297"/>
      <c r="U509" s="297"/>
      <c r="V509" s="297"/>
      <c r="W509" s="297"/>
      <c r="X509" s="300"/>
    </row>
    <row r="510" spans="2:24" x14ac:dyDescent="0.2">
      <c r="B510" s="753" t="s">
        <v>356</v>
      </c>
      <c r="C510" s="754"/>
      <c r="D510" s="754"/>
      <c r="E510" s="754"/>
      <c r="F510" s="550"/>
      <c r="G510" s="551"/>
      <c r="H510" s="552"/>
      <c r="I510" s="872">
        <f>SUM(I511:J515)</f>
        <v>0</v>
      </c>
      <c r="J510" s="873"/>
      <c r="K510" s="354"/>
      <c r="L510" s="354"/>
      <c r="M510" s="297"/>
      <c r="N510" s="297"/>
      <c r="O510" s="297"/>
      <c r="P510" s="354"/>
      <c r="Q510" s="354"/>
      <c r="R510" s="354"/>
      <c r="S510" s="297"/>
      <c r="T510" s="297"/>
      <c r="U510" s="297"/>
      <c r="V510" s="297"/>
      <c r="W510" s="297"/>
      <c r="X510" s="300"/>
    </row>
    <row r="511" spans="2:24" x14ac:dyDescent="0.2">
      <c r="B511" s="549"/>
      <c r="C511" s="529"/>
      <c r="D511" s="529"/>
      <c r="E511" s="529"/>
      <c r="F511" s="550"/>
      <c r="G511" s="551"/>
      <c r="H511" s="552"/>
      <c r="I511" s="550"/>
      <c r="J511" s="552"/>
      <c r="K511" s="354"/>
      <c r="L511" s="354"/>
      <c r="M511" s="297"/>
      <c r="N511" s="297"/>
      <c r="O511" s="297"/>
      <c r="P511" s="354"/>
      <c r="Q511" s="354"/>
      <c r="R511" s="354"/>
      <c r="S511" s="297"/>
      <c r="T511" s="297"/>
      <c r="U511" s="297"/>
      <c r="V511" s="297"/>
      <c r="W511" s="297"/>
      <c r="X511" s="300"/>
    </row>
    <row r="512" spans="2:24" x14ac:dyDescent="0.2">
      <c r="B512" s="549"/>
      <c r="C512" s="529"/>
      <c r="D512" s="529"/>
      <c r="E512" s="529"/>
      <c r="F512" s="550"/>
      <c r="G512" s="551"/>
      <c r="H512" s="552"/>
      <c r="I512" s="550"/>
      <c r="J512" s="552"/>
      <c r="K512" s="354"/>
      <c r="L512" s="354"/>
      <c r="M512" s="297"/>
      <c r="N512" s="297"/>
      <c r="O512" s="297"/>
      <c r="P512" s="354"/>
      <c r="Q512" s="354"/>
      <c r="R512" s="354"/>
      <c r="S512" s="297"/>
      <c r="T512" s="297"/>
      <c r="U512" s="297"/>
      <c r="V512" s="297"/>
      <c r="W512" s="297"/>
      <c r="X512" s="300"/>
    </row>
    <row r="513" spans="2:24" x14ac:dyDescent="0.2">
      <c r="B513" s="549"/>
      <c r="C513" s="529"/>
      <c r="D513" s="529"/>
      <c r="E513" s="529"/>
      <c r="F513" s="550"/>
      <c r="G513" s="551"/>
      <c r="H513" s="552"/>
      <c r="I513" s="550"/>
      <c r="J513" s="552"/>
      <c r="K513" s="354"/>
      <c r="L513" s="354"/>
      <c r="M513" s="297"/>
      <c r="N513" s="297"/>
      <c r="O513" s="297"/>
      <c r="P513" s="354"/>
      <c r="Q513" s="354"/>
      <c r="R513" s="354"/>
      <c r="S513" s="297"/>
      <c r="T513" s="297"/>
      <c r="U513" s="297"/>
      <c r="V513" s="297"/>
      <c r="W513" s="297"/>
      <c r="X513" s="300"/>
    </row>
    <row r="514" spans="2:24" x14ac:dyDescent="0.2">
      <c r="B514" s="549"/>
      <c r="C514" s="529"/>
      <c r="D514" s="529"/>
      <c r="E514" s="529"/>
      <c r="F514" s="550"/>
      <c r="G514" s="551"/>
      <c r="H514" s="552"/>
      <c r="I514" s="550"/>
      <c r="J514" s="552"/>
      <c r="K514" s="354"/>
      <c r="L514" s="354"/>
      <c r="M514" s="297"/>
      <c r="N514" s="297"/>
      <c r="O514" s="297"/>
      <c r="P514" s="354"/>
      <c r="Q514" s="354"/>
      <c r="R514" s="354"/>
      <c r="S514" s="297"/>
      <c r="T514" s="297"/>
      <c r="U514" s="297"/>
      <c r="V514" s="297"/>
      <c r="W514" s="297"/>
      <c r="X514" s="300"/>
    </row>
    <row r="515" spans="2:24" x14ac:dyDescent="0.2">
      <c r="B515" s="549"/>
      <c r="C515" s="529"/>
      <c r="D515" s="529"/>
      <c r="E515" s="529"/>
      <c r="F515" s="550"/>
      <c r="G515" s="551"/>
      <c r="H515" s="552"/>
      <c r="I515" s="550"/>
      <c r="J515" s="552"/>
      <c r="K515" s="354"/>
      <c r="L515" s="354"/>
      <c r="M515" s="297"/>
      <c r="N515" s="297"/>
      <c r="O515" s="297"/>
      <c r="P515" s="354"/>
      <c r="Q515" s="354"/>
      <c r="R515" s="354"/>
      <c r="S515" s="297"/>
      <c r="T515" s="297"/>
      <c r="U515" s="297"/>
      <c r="V515" s="297"/>
      <c r="W515" s="297"/>
      <c r="X515" s="300"/>
    </row>
    <row r="516" spans="2:24" x14ac:dyDescent="0.2">
      <c r="B516" s="877" t="s">
        <v>919</v>
      </c>
      <c r="C516" s="878"/>
      <c r="D516" s="878"/>
      <c r="E516" s="878"/>
      <c r="F516" s="878"/>
      <c r="G516" s="878"/>
      <c r="H516" s="869"/>
      <c r="I516" s="872">
        <f>SUM(I504+I510)</f>
        <v>0</v>
      </c>
      <c r="J516" s="873"/>
      <c r="K516" s="354"/>
      <c r="L516" s="354"/>
      <c r="M516" s="297"/>
      <c r="N516" s="297"/>
      <c r="O516" s="297"/>
      <c r="P516" s="354"/>
      <c r="Q516" s="354"/>
      <c r="R516" s="354"/>
      <c r="S516" s="297"/>
      <c r="T516" s="297"/>
      <c r="U516" s="297"/>
      <c r="V516" s="297"/>
      <c r="W516" s="297"/>
      <c r="X516" s="300"/>
    </row>
    <row r="517" spans="2:24" x14ac:dyDescent="0.2">
      <c r="B517" s="342"/>
      <c r="C517" s="343"/>
      <c r="D517" s="343"/>
      <c r="E517" s="343"/>
      <c r="F517" s="343"/>
      <c r="G517" s="343"/>
      <c r="H517" s="343"/>
      <c r="I517" s="298"/>
      <c r="J517" s="298"/>
      <c r="K517" s="298"/>
      <c r="L517" s="297"/>
      <c r="M517" s="297"/>
      <c r="N517" s="297"/>
      <c r="O517" s="297"/>
      <c r="P517" s="354"/>
      <c r="Q517" s="354"/>
      <c r="R517" s="354"/>
      <c r="S517" s="297"/>
      <c r="T517" s="297"/>
      <c r="U517" s="297"/>
      <c r="V517" s="297"/>
      <c r="W517" s="297"/>
      <c r="X517" s="300"/>
    </row>
    <row r="518" spans="2:24" x14ac:dyDescent="0.2">
      <c r="B518" s="342" t="s">
        <v>980</v>
      </c>
      <c r="C518" s="343"/>
      <c r="D518" s="343"/>
      <c r="E518" s="343"/>
      <c r="F518" s="343"/>
      <c r="G518" s="343"/>
      <c r="H518" s="343"/>
      <c r="I518" s="297"/>
      <c r="J518" s="529"/>
      <c r="K518" s="529"/>
      <c r="L518" s="529"/>
      <c r="M518" s="529"/>
      <c r="N518" s="529"/>
      <c r="O518" s="529"/>
      <c r="P518" s="529"/>
      <c r="Q518" s="529"/>
      <c r="R518" s="529"/>
      <c r="S518" s="529"/>
      <c r="T518" s="529"/>
      <c r="U518" s="607"/>
      <c r="X518" s="300"/>
    </row>
    <row r="519" spans="2:24" x14ac:dyDescent="0.2">
      <c r="B519" s="342"/>
      <c r="C519" s="343"/>
      <c r="D519" s="343"/>
      <c r="E519" s="343"/>
      <c r="F519" s="343"/>
      <c r="G519" s="343"/>
      <c r="H519" s="343"/>
      <c r="I519" s="298"/>
      <c r="J519" s="298"/>
      <c r="K519" s="298"/>
      <c r="L519" s="297"/>
      <c r="M519" s="297"/>
      <c r="N519" s="297"/>
      <c r="O519" s="297"/>
      <c r="P519" s="354"/>
      <c r="Q519" s="354"/>
      <c r="R519" s="354"/>
      <c r="S519" s="297"/>
      <c r="T519" s="297"/>
      <c r="U519" s="297"/>
      <c r="V519" s="297"/>
      <c r="W519" s="297"/>
      <c r="X519" s="300"/>
    </row>
    <row r="520" spans="2:24" ht="17.25" x14ac:dyDescent="0.2">
      <c r="B520" s="384" t="s">
        <v>407</v>
      </c>
      <c r="C520" s="396"/>
      <c r="D520" s="396"/>
      <c r="E520" s="396"/>
      <c r="F520" s="396"/>
      <c r="G520" s="396"/>
      <c r="H520" s="396"/>
      <c r="I520" s="396"/>
      <c r="V520" s="396"/>
      <c r="W520" s="396"/>
      <c r="X520" s="397"/>
    </row>
    <row r="521" spans="2:24" s="312" customFormat="1" x14ac:dyDescent="0.2">
      <c r="B521" s="451"/>
      <c r="C521" s="452"/>
      <c r="D521" s="452"/>
      <c r="E521" s="452"/>
      <c r="F521" s="452"/>
      <c r="G521" s="452"/>
      <c r="H521" s="452"/>
      <c r="I521" s="354"/>
      <c r="J521" s="354"/>
      <c r="K521" s="354"/>
      <c r="L521" s="311"/>
      <c r="M521" s="311"/>
      <c r="N521" s="311"/>
      <c r="O521" s="311"/>
      <c r="P521" s="354"/>
      <c r="Q521" s="354"/>
      <c r="R521" s="354"/>
      <c r="S521" s="311"/>
      <c r="T521" s="311"/>
      <c r="U521" s="311"/>
      <c r="V521" s="311"/>
      <c r="W521" s="311"/>
      <c r="X521" s="350"/>
    </row>
    <row r="522" spans="2:24" x14ac:dyDescent="0.2">
      <c r="B522" s="699" t="s">
        <v>254</v>
      </c>
      <c r="C522" s="611"/>
      <c r="D522" s="565"/>
      <c r="E522" s="564" t="s">
        <v>249</v>
      </c>
      <c r="F522" s="611"/>
      <c r="G522" s="565"/>
      <c r="H522" s="564" t="s">
        <v>372</v>
      </c>
      <c r="I522" s="611"/>
      <c r="J522" s="611"/>
      <c r="K522" s="611"/>
      <c r="L522" s="611"/>
      <c r="M522" s="565"/>
      <c r="N522" s="522" t="s">
        <v>600</v>
      </c>
      <c r="O522" s="522"/>
      <c r="P522" s="522"/>
      <c r="Q522" s="522"/>
      <c r="R522" s="522"/>
      <c r="S522" s="522"/>
      <c r="T522" s="522" t="s">
        <v>602</v>
      </c>
      <c r="U522" s="522"/>
      <c r="V522" s="522"/>
      <c r="W522" s="522"/>
      <c r="X522" s="610"/>
    </row>
    <row r="523" spans="2:24" ht="62.25" customHeight="1" x14ac:dyDescent="0.2">
      <c r="B523" s="884" t="s">
        <v>255</v>
      </c>
      <c r="C523" s="885"/>
      <c r="D523" s="886"/>
      <c r="E523" s="874" t="s">
        <v>518</v>
      </c>
      <c r="F523" s="875"/>
      <c r="G523" s="876"/>
      <c r="H523" s="453">
        <f>H524</f>
        <v>0</v>
      </c>
      <c r="I523" s="875" t="s">
        <v>983</v>
      </c>
      <c r="J523" s="875"/>
      <c r="K523" s="875"/>
      <c r="L523" s="875"/>
      <c r="M523" s="876"/>
      <c r="N523" s="543" t="s">
        <v>1121</v>
      </c>
      <c r="O523" s="543"/>
      <c r="P523" s="543"/>
      <c r="Q523" s="543"/>
      <c r="R523" s="543"/>
      <c r="S523" s="543"/>
      <c r="T523" s="609"/>
      <c r="U523" s="609"/>
      <c r="V523" s="609"/>
      <c r="W523" s="609"/>
      <c r="X523" s="879"/>
    </row>
    <row r="524" spans="2:24" x14ac:dyDescent="0.2">
      <c r="B524" s="893" t="s">
        <v>256</v>
      </c>
      <c r="C524" s="608"/>
      <c r="D524" s="608"/>
      <c r="E524" s="638" t="str">
        <f>F176</f>
        <v>RECUPERACIÓN DEL ECOSISTEMA 0 DE LA LOCALIDAD DE 0</v>
      </c>
      <c r="F524" s="639"/>
      <c r="G524" s="640"/>
      <c r="H524" s="454">
        <f>K184</f>
        <v>0</v>
      </c>
      <c r="I524" s="875" t="str">
        <f>G184</f>
        <v>HECTÁREAS RECUPERADAS</v>
      </c>
      <c r="J524" s="875"/>
      <c r="K524" s="875"/>
      <c r="L524" s="875"/>
      <c r="M524" s="876"/>
      <c r="N524" s="638" t="s">
        <v>1120</v>
      </c>
      <c r="O524" s="639"/>
      <c r="P524" s="639"/>
      <c r="Q524" s="639"/>
      <c r="R524" s="639"/>
      <c r="S524" s="640"/>
      <c r="T524" s="638" t="s">
        <v>1122</v>
      </c>
      <c r="U524" s="639"/>
      <c r="V524" s="639"/>
      <c r="W524" s="639"/>
      <c r="X524" s="897"/>
    </row>
    <row r="525" spans="2:24" x14ac:dyDescent="0.2">
      <c r="B525" s="893"/>
      <c r="C525" s="608"/>
      <c r="D525" s="608"/>
      <c r="E525" s="659"/>
      <c r="F525" s="660"/>
      <c r="G525" s="661"/>
      <c r="H525" s="454">
        <f>K185</f>
        <v>0</v>
      </c>
      <c r="I525" s="875">
        <f>N185</f>
        <v>0</v>
      </c>
      <c r="J525" s="875"/>
      <c r="K525" s="875"/>
      <c r="L525" s="875"/>
      <c r="M525" s="876"/>
      <c r="N525" s="659"/>
      <c r="O525" s="660"/>
      <c r="P525" s="660"/>
      <c r="Q525" s="660"/>
      <c r="R525" s="660"/>
      <c r="S525" s="661"/>
      <c r="T525" s="659"/>
      <c r="U525" s="660"/>
      <c r="V525" s="660"/>
      <c r="W525" s="660"/>
      <c r="X525" s="898"/>
    </row>
    <row r="526" spans="2:24" ht="25.5" customHeight="1" x14ac:dyDescent="0.2">
      <c r="B526" s="893"/>
      <c r="C526" s="608"/>
      <c r="D526" s="608"/>
      <c r="E526" s="894"/>
      <c r="F526" s="895"/>
      <c r="G526" s="896"/>
      <c r="H526" s="454">
        <f>K186</f>
        <v>0</v>
      </c>
      <c r="I526" s="875">
        <f>N186</f>
        <v>0</v>
      </c>
      <c r="J526" s="875"/>
      <c r="K526" s="875"/>
      <c r="L526" s="875"/>
      <c r="M526" s="876"/>
      <c r="N526" s="894"/>
      <c r="O526" s="895"/>
      <c r="P526" s="895"/>
      <c r="Q526" s="895"/>
      <c r="R526" s="895"/>
      <c r="S526" s="896"/>
      <c r="T526" s="894"/>
      <c r="U526" s="895"/>
      <c r="V526" s="895"/>
      <c r="W526" s="895"/>
      <c r="X526" s="899"/>
    </row>
    <row r="527" spans="2:24" x14ac:dyDescent="0.2">
      <c r="B527" s="884" t="s">
        <v>408</v>
      </c>
      <c r="C527" s="885"/>
      <c r="D527" s="886"/>
      <c r="E527" s="874" t="str">
        <f t="shared" ref="E527:E532" si="8">C191</f>
        <v/>
      </c>
      <c r="F527" s="875"/>
      <c r="G527" s="876"/>
      <c r="H527" s="455">
        <f>N295</f>
        <v>0</v>
      </c>
      <c r="I527" s="890" t="str">
        <f>IF(E527="","",CONCATENATE(F295))</f>
        <v/>
      </c>
      <c r="J527" s="890"/>
      <c r="K527" s="890"/>
      <c r="L527" s="890"/>
      <c r="M527" s="891"/>
      <c r="N527" s="883"/>
      <c r="O527" s="883"/>
      <c r="P527" s="883"/>
      <c r="Q527" s="883"/>
      <c r="R527" s="883"/>
      <c r="S527" s="883"/>
      <c r="T527" s="883"/>
      <c r="U527" s="883"/>
      <c r="V527" s="883"/>
      <c r="W527" s="883"/>
      <c r="X527" s="892"/>
    </row>
    <row r="528" spans="2:24" x14ac:dyDescent="0.2">
      <c r="B528" s="887"/>
      <c r="C528" s="888"/>
      <c r="D528" s="889"/>
      <c r="E528" s="874" t="str">
        <f t="shared" si="8"/>
        <v/>
      </c>
      <c r="F528" s="875"/>
      <c r="G528" s="876"/>
      <c r="H528" s="455">
        <f>N300</f>
        <v>0</v>
      </c>
      <c r="I528" s="890" t="str">
        <f>IF(E528="","",CONCATENATE(F300))</f>
        <v/>
      </c>
      <c r="J528" s="890"/>
      <c r="K528" s="890"/>
      <c r="L528" s="890"/>
      <c r="M528" s="891"/>
      <c r="N528" s="883"/>
      <c r="O528" s="883"/>
      <c r="P528" s="883"/>
      <c r="Q528" s="883"/>
      <c r="R528" s="883"/>
      <c r="S528" s="883"/>
      <c r="T528" s="883"/>
      <c r="U528" s="883"/>
      <c r="V528" s="883"/>
      <c r="W528" s="883"/>
      <c r="X528" s="892"/>
    </row>
    <row r="529" spans="2:24" x14ac:dyDescent="0.2">
      <c r="B529" s="887"/>
      <c r="C529" s="888"/>
      <c r="D529" s="889"/>
      <c r="E529" s="874" t="str">
        <f t="shared" si="8"/>
        <v/>
      </c>
      <c r="F529" s="875"/>
      <c r="G529" s="876"/>
      <c r="H529" s="455">
        <f>N308</f>
        <v>0</v>
      </c>
      <c r="I529" s="890" t="str">
        <f>IF(E529="","",CONCATENATE(F308))</f>
        <v/>
      </c>
      <c r="J529" s="890"/>
      <c r="K529" s="890"/>
      <c r="L529" s="890"/>
      <c r="M529" s="891"/>
      <c r="N529" s="883"/>
      <c r="O529" s="883"/>
      <c r="P529" s="883"/>
      <c r="Q529" s="883"/>
      <c r="R529" s="883"/>
      <c r="S529" s="883"/>
      <c r="T529" s="883"/>
      <c r="U529" s="883"/>
      <c r="V529" s="883"/>
      <c r="W529" s="883"/>
      <c r="X529" s="892"/>
    </row>
    <row r="530" spans="2:24" x14ac:dyDescent="0.2">
      <c r="B530" s="887"/>
      <c r="C530" s="888"/>
      <c r="D530" s="889"/>
      <c r="E530" s="874" t="str">
        <f t="shared" si="8"/>
        <v/>
      </c>
      <c r="F530" s="875"/>
      <c r="G530" s="876"/>
      <c r="H530" s="455">
        <f>N313</f>
        <v>0</v>
      </c>
      <c r="I530" s="890" t="str">
        <f>IF(E530="","",CONCATENATE(F313))</f>
        <v/>
      </c>
      <c r="J530" s="890"/>
      <c r="K530" s="890"/>
      <c r="L530" s="890"/>
      <c r="M530" s="891"/>
      <c r="N530" s="883"/>
      <c r="O530" s="883"/>
      <c r="P530" s="883"/>
      <c r="Q530" s="883"/>
      <c r="R530" s="883"/>
      <c r="S530" s="883"/>
      <c r="T530" s="883"/>
      <c r="U530" s="883"/>
      <c r="V530" s="883"/>
      <c r="W530" s="883"/>
      <c r="X530" s="892"/>
    </row>
    <row r="531" spans="2:24" x14ac:dyDescent="0.2">
      <c r="B531" s="887"/>
      <c r="C531" s="888"/>
      <c r="D531" s="889"/>
      <c r="E531" s="874" t="str">
        <f t="shared" si="8"/>
        <v/>
      </c>
      <c r="F531" s="875"/>
      <c r="G531" s="876"/>
      <c r="H531" s="455">
        <f>N319</f>
        <v>0</v>
      </c>
      <c r="I531" s="890" t="str">
        <f>IF(E531="","",CONCATENATE(F319))</f>
        <v/>
      </c>
      <c r="J531" s="890"/>
      <c r="K531" s="890"/>
      <c r="L531" s="890"/>
      <c r="M531" s="891"/>
      <c r="N531" s="883"/>
      <c r="O531" s="883"/>
      <c r="P531" s="883"/>
      <c r="Q531" s="883"/>
      <c r="R531" s="883"/>
      <c r="S531" s="883"/>
      <c r="T531" s="883"/>
      <c r="U531" s="883"/>
      <c r="V531" s="883"/>
      <c r="W531" s="883"/>
      <c r="X531" s="892"/>
    </row>
    <row r="532" spans="2:24" x14ac:dyDescent="0.2">
      <c r="B532" s="887"/>
      <c r="C532" s="888"/>
      <c r="D532" s="889"/>
      <c r="E532" s="874" t="str">
        <f t="shared" si="8"/>
        <v/>
      </c>
      <c r="F532" s="875"/>
      <c r="G532" s="876"/>
      <c r="H532" s="455">
        <f>N326</f>
        <v>0</v>
      </c>
      <c r="I532" s="890" t="str">
        <f>IF(E532="","",CONCATENATE(F326))</f>
        <v/>
      </c>
      <c r="J532" s="890"/>
      <c r="K532" s="890"/>
      <c r="L532" s="890"/>
      <c r="M532" s="891"/>
      <c r="N532" s="883"/>
      <c r="O532" s="883"/>
      <c r="P532" s="883"/>
      <c r="Q532" s="883"/>
      <c r="R532" s="883"/>
      <c r="S532" s="883"/>
      <c r="T532" s="883"/>
      <c r="U532" s="883"/>
      <c r="V532" s="883"/>
      <c r="W532" s="883"/>
      <c r="X532" s="892"/>
    </row>
    <row r="533" spans="2:24" ht="15.75" customHeight="1" x14ac:dyDescent="0.2">
      <c r="B533" s="921" t="s">
        <v>383</v>
      </c>
      <c r="C533" s="922"/>
      <c r="D533" s="922"/>
      <c r="E533" s="519" t="str">
        <f>C191</f>
        <v/>
      </c>
      <c r="F533" s="520"/>
      <c r="G533" s="520"/>
      <c r="H533" s="520"/>
      <c r="I533" s="520"/>
      <c r="J533" s="520"/>
      <c r="K533" s="520"/>
      <c r="L533" s="520"/>
      <c r="M533" s="521"/>
      <c r="N533" s="883"/>
      <c r="O533" s="883"/>
      <c r="P533" s="883"/>
      <c r="Q533" s="883"/>
      <c r="R533" s="883"/>
      <c r="S533" s="883"/>
      <c r="T533" s="543"/>
      <c r="U533" s="543"/>
      <c r="V533" s="543"/>
      <c r="W533" s="543"/>
      <c r="X533" s="882"/>
    </row>
    <row r="534" spans="2:24" ht="18" customHeight="1" x14ac:dyDescent="0.2">
      <c r="B534" s="921"/>
      <c r="C534" s="922"/>
      <c r="D534" s="922"/>
      <c r="E534" s="875" t="str">
        <f>H296</f>
        <v/>
      </c>
      <c r="F534" s="875"/>
      <c r="G534" s="876"/>
      <c r="H534" s="456">
        <f>N296</f>
        <v>0</v>
      </c>
      <c r="I534" s="890" t="str">
        <f>IF(E534="","",CONCATENATE(COSTOS!R8," DE ",H296," A UN COSTO DE S/. ",COSTOS!W8))</f>
        <v/>
      </c>
      <c r="J534" s="890"/>
      <c r="K534" s="890"/>
      <c r="L534" s="890"/>
      <c r="M534" s="891"/>
      <c r="N534" s="883"/>
      <c r="O534" s="883"/>
      <c r="P534" s="883"/>
      <c r="Q534" s="883"/>
      <c r="R534" s="883"/>
      <c r="S534" s="883"/>
      <c r="T534" s="900" t="str">
        <f t="shared" ref="T534:T568" si="9">IF(E534="","","LOS RECURSOS PARA LA EJECUCION SE PROVEEN DE MANERA CONTINUA, LA PROGRAMACION DE LAS ACCIONES HA SIDO ELABORADA DE MANERA ADECUADA")</f>
        <v/>
      </c>
      <c r="U534" s="900"/>
      <c r="V534" s="900"/>
      <c r="W534" s="900"/>
      <c r="X534" s="901"/>
    </row>
    <row r="535" spans="2:24" ht="20.25" customHeight="1" x14ac:dyDescent="0.2">
      <c r="B535" s="921"/>
      <c r="C535" s="922"/>
      <c r="D535" s="922"/>
      <c r="E535" s="875" t="str">
        <f>H297</f>
        <v/>
      </c>
      <c r="F535" s="875"/>
      <c r="G535" s="876"/>
      <c r="H535" s="456">
        <f>N297</f>
        <v>0</v>
      </c>
      <c r="I535" s="890" t="str">
        <f>IF(E535="","",CONCATENATE(COSTOS!R14," CON  ",H297," A UN COSTO DE S/. ",COSTOS!W14))</f>
        <v/>
      </c>
      <c r="J535" s="890"/>
      <c r="K535" s="890"/>
      <c r="L535" s="890"/>
      <c r="M535" s="891"/>
      <c r="N535" s="883"/>
      <c r="O535" s="883"/>
      <c r="P535" s="883"/>
      <c r="Q535" s="883"/>
      <c r="R535" s="883"/>
      <c r="S535" s="883"/>
      <c r="T535" s="900" t="str">
        <f t="shared" si="9"/>
        <v/>
      </c>
      <c r="U535" s="900"/>
      <c r="V535" s="900"/>
      <c r="W535" s="900"/>
      <c r="X535" s="901"/>
    </row>
    <row r="536" spans="2:24" x14ac:dyDescent="0.2">
      <c r="B536" s="921"/>
      <c r="C536" s="922"/>
      <c r="D536" s="922"/>
      <c r="E536" s="875" t="str">
        <f>H298</f>
        <v/>
      </c>
      <c r="F536" s="875"/>
      <c r="G536" s="876"/>
      <c r="H536" s="456">
        <f>N298</f>
        <v>0</v>
      </c>
      <c r="I536" s="890" t="str">
        <f>IF(E536="","",CONCATENATE(COSTOS!R17," DE ",H298," A UN COSTO DE S/. ",COSTOS!W17))</f>
        <v/>
      </c>
      <c r="J536" s="890"/>
      <c r="K536" s="890"/>
      <c r="L536" s="890"/>
      <c r="M536" s="891"/>
      <c r="N536" s="883"/>
      <c r="O536" s="883"/>
      <c r="P536" s="883"/>
      <c r="Q536" s="883"/>
      <c r="R536" s="883"/>
      <c r="S536" s="883"/>
      <c r="T536" s="900" t="str">
        <f t="shared" si="9"/>
        <v/>
      </c>
      <c r="U536" s="900"/>
      <c r="V536" s="900"/>
      <c r="W536" s="900"/>
      <c r="X536" s="901"/>
    </row>
    <row r="537" spans="2:24" x14ac:dyDescent="0.2">
      <c r="B537" s="921"/>
      <c r="C537" s="922"/>
      <c r="D537" s="922"/>
      <c r="E537" s="875" t="str">
        <f>H299</f>
        <v/>
      </c>
      <c r="F537" s="875"/>
      <c r="G537" s="876"/>
      <c r="H537" s="456">
        <f>N299</f>
        <v>0</v>
      </c>
      <c r="I537" s="890" t="str">
        <f>IF(E537="","",CONCATENATE(COSTOS!R21," DE ",H299," A UN COSTO DE S/. ",COSTOS!W21))</f>
        <v/>
      </c>
      <c r="J537" s="890"/>
      <c r="K537" s="890"/>
      <c r="L537" s="890"/>
      <c r="M537" s="891"/>
      <c r="N537" s="883"/>
      <c r="O537" s="883"/>
      <c r="P537" s="883"/>
      <c r="Q537" s="883"/>
      <c r="R537" s="883"/>
      <c r="S537" s="883"/>
      <c r="T537" s="543" t="str">
        <f t="shared" si="9"/>
        <v/>
      </c>
      <c r="U537" s="543"/>
      <c r="V537" s="543"/>
      <c r="W537" s="543"/>
      <c r="X537" s="882"/>
    </row>
    <row r="538" spans="2:24" x14ac:dyDescent="0.2">
      <c r="B538" s="921"/>
      <c r="C538" s="922"/>
      <c r="D538" s="922"/>
      <c r="E538" s="516" t="str">
        <f>C192</f>
        <v/>
      </c>
      <c r="F538" s="517"/>
      <c r="G538" s="517"/>
      <c r="H538" s="517"/>
      <c r="I538" s="517"/>
      <c r="J538" s="517"/>
      <c r="K538" s="517"/>
      <c r="L538" s="517"/>
      <c r="M538" s="518"/>
      <c r="N538" s="883"/>
      <c r="O538" s="883"/>
      <c r="P538" s="883"/>
      <c r="Q538" s="883"/>
      <c r="R538" s="883"/>
      <c r="S538" s="883"/>
      <c r="T538" s="543"/>
      <c r="U538" s="543"/>
      <c r="V538" s="543"/>
      <c r="W538" s="543"/>
      <c r="X538" s="882"/>
    </row>
    <row r="539" spans="2:24" x14ac:dyDescent="0.2">
      <c r="B539" s="921"/>
      <c r="C539" s="922"/>
      <c r="D539" s="922"/>
      <c r="E539" s="875" t="str">
        <f t="shared" ref="E539:E544" si="10">H301</f>
        <v/>
      </c>
      <c r="F539" s="875"/>
      <c r="G539" s="876"/>
      <c r="H539" s="456">
        <f t="shared" ref="H539:H544" si="11">N301</f>
        <v>0</v>
      </c>
      <c r="I539" s="890" t="str">
        <f>IF(E539="","",CONCATENATE(COSTOS!R24," DE ",H301," A UN COSTO DE S/. ",COSTOS!W24))</f>
        <v/>
      </c>
      <c r="J539" s="890"/>
      <c r="K539" s="890"/>
      <c r="L539" s="890"/>
      <c r="M539" s="891"/>
      <c r="N539" s="883"/>
      <c r="O539" s="883"/>
      <c r="P539" s="883"/>
      <c r="Q539" s="883"/>
      <c r="R539" s="883"/>
      <c r="S539" s="883"/>
      <c r="T539" s="900" t="str">
        <f t="shared" si="9"/>
        <v/>
      </c>
      <c r="U539" s="900"/>
      <c r="V539" s="900"/>
      <c r="W539" s="900"/>
      <c r="X539" s="901"/>
    </row>
    <row r="540" spans="2:24" x14ac:dyDescent="0.2">
      <c r="B540" s="921"/>
      <c r="C540" s="922"/>
      <c r="D540" s="922"/>
      <c r="E540" s="875" t="str">
        <f t="shared" si="10"/>
        <v/>
      </c>
      <c r="F540" s="875"/>
      <c r="G540" s="876"/>
      <c r="H540" s="456">
        <f t="shared" si="11"/>
        <v>0</v>
      </c>
      <c r="I540" s="890" t="str">
        <f>IF(E540="","",CONCATENATE(COSTOS!R27," DE ",H302," A UN COSTO DE S/. ",COSTOS!W27))</f>
        <v/>
      </c>
      <c r="J540" s="890"/>
      <c r="K540" s="890"/>
      <c r="L540" s="890"/>
      <c r="M540" s="891"/>
      <c r="N540" s="883"/>
      <c r="O540" s="883"/>
      <c r="P540" s="883"/>
      <c r="Q540" s="883"/>
      <c r="R540" s="883"/>
      <c r="S540" s="883"/>
      <c r="T540" s="900" t="str">
        <f t="shared" si="9"/>
        <v/>
      </c>
      <c r="U540" s="900"/>
      <c r="V540" s="900"/>
      <c r="W540" s="900"/>
      <c r="X540" s="901"/>
    </row>
    <row r="541" spans="2:24" hidden="1" x14ac:dyDescent="0.2">
      <c r="B541" s="921"/>
      <c r="C541" s="922"/>
      <c r="D541" s="922"/>
      <c r="E541" s="875" t="str">
        <f t="shared" si="10"/>
        <v/>
      </c>
      <c r="F541" s="875"/>
      <c r="G541" s="876"/>
      <c r="H541" s="456">
        <f t="shared" si="11"/>
        <v>0</v>
      </c>
      <c r="I541" s="890" t="str">
        <f>IF(E541="","",CONCATENATE(COSTOS!R29," DE ",H303," A UN COSTO DE S/. ",COSTOS!W29))</f>
        <v/>
      </c>
      <c r="J541" s="890"/>
      <c r="K541" s="890"/>
      <c r="L541" s="890"/>
      <c r="M541" s="891"/>
      <c r="N541" s="883"/>
      <c r="O541" s="883"/>
      <c r="P541" s="883"/>
      <c r="Q541" s="883"/>
      <c r="R541" s="883"/>
      <c r="S541" s="883"/>
      <c r="T541" s="900" t="str">
        <f t="shared" si="9"/>
        <v/>
      </c>
      <c r="U541" s="900"/>
      <c r="V541" s="900"/>
      <c r="W541" s="900"/>
      <c r="X541" s="901"/>
    </row>
    <row r="542" spans="2:24" hidden="1" x14ac:dyDescent="0.2">
      <c r="B542" s="921"/>
      <c r="C542" s="922"/>
      <c r="D542" s="922"/>
      <c r="E542" s="875" t="str">
        <f t="shared" si="10"/>
        <v/>
      </c>
      <c r="F542" s="875"/>
      <c r="G542" s="876"/>
      <c r="H542" s="456">
        <f t="shared" si="11"/>
        <v>0</v>
      </c>
      <c r="I542" s="890" t="str">
        <f>IF(E542="","",CONCATENATE(COSTOS!R33," DE ",H304," A UN COSTO DE S/. ",COSTOS!W33))</f>
        <v/>
      </c>
      <c r="J542" s="890"/>
      <c r="K542" s="890"/>
      <c r="L542" s="890"/>
      <c r="M542" s="891"/>
      <c r="N542" s="883"/>
      <c r="O542" s="883"/>
      <c r="P542" s="883"/>
      <c r="Q542" s="883"/>
      <c r="R542" s="883"/>
      <c r="S542" s="883"/>
      <c r="T542" s="900" t="str">
        <f t="shared" si="9"/>
        <v/>
      </c>
      <c r="U542" s="900"/>
      <c r="V542" s="900"/>
      <c r="W542" s="900"/>
      <c r="X542" s="901"/>
    </row>
    <row r="543" spans="2:24" hidden="1" x14ac:dyDescent="0.2">
      <c r="B543" s="921"/>
      <c r="C543" s="922"/>
      <c r="D543" s="922"/>
      <c r="E543" s="875" t="str">
        <f t="shared" si="10"/>
        <v/>
      </c>
      <c r="F543" s="875"/>
      <c r="G543" s="876"/>
      <c r="H543" s="456">
        <f t="shared" si="11"/>
        <v>0</v>
      </c>
      <c r="I543" s="890" t="str">
        <f>IF(E543="","",CONCATENATE(COSTOS!R37," DE ",H305," A UN COSTO DE S/. ",COSTOS!W37))</f>
        <v/>
      </c>
      <c r="J543" s="890"/>
      <c r="K543" s="890"/>
      <c r="L543" s="890"/>
      <c r="M543" s="891"/>
      <c r="N543" s="883"/>
      <c r="O543" s="883"/>
      <c r="P543" s="883"/>
      <c r="Q543" s="883"/>
      <c r="R543" s="883"/>
      <c r="S543" s="883"/>
      <c r="T543" s="900" t="str">
        <f t="shared" si="9"/>
        <v/>
      </c>
      <c r="U543" s="900"/>
      <c r="V543" s="900"/>
      <c r="W543" s="900"/>
      <c r="X543" s="901"/>
    </row>
    <row r="544" spans="2:24" hidden="1" x14ac:dyDescent="0.2">
      <c r="B544" s="921"/>
      <c r="C544" s="922"/>
      <c r="D544" s="922"/>
      <c r="E544" s="875" t="str">
        <f t="shared" si="10"/>
        <v/>
      </c>
      <c r="F544" s="875"/>
      <c r="G544" s="876"/>
      <c r="H544" s="456">
        <f t="shared" si="11"/>
        <v>0</v>
      </c>
      <c r="I544" s="890" t="str">
        <f>IF(E544="","",CONCATENATE(COSTOS!R41," DE ",H306," A UN COSTO DE S/. ",COSTOS!W41))</f>
        <v/>
      </c>
      <c r="J544" s="890"/>
      <c r="K544" s="890"/>
      <c r="L544" s="890"/>
      <c r="M544" s="891"/>
      <c r="N544" s="883"/>
      <c r="O544" s="883"/>
      <c r="P544" s="883"/>
      <c r="Q544" s="883"/>
      <c r="R544" s="883"/>
      <c r="S544" s="883"/>
      <c r="T544" s="900" t="str">
        <f t="shared" si="9"/>
        <v/>
      </c>
      <c r="U544" s="900"/>
      <c r="V544" s="900"/>
      <c r="W544" s="900"/>
      <c r="X544" s="901"/>
    </row>
    <row r="545" spans="2:24" hidden="1" x14ac:dyDescent="0.2">
      <c r="B545" s="921"/>
      <c r="C545" s="922"/>
      <c r="D545" s="922"/>
      <c r="E545" s="875" t="str">
        <f>H307</f>
        <v/>
      </c>
      <c r="F545" s="875"/>
      <c r="G545" s="876"/>
      <c r="H545" s="456">
        <f>N307</f>
        <v>0</v>
      </c>
      <c r="I545" s="890" t="str">
        <f>IF(E545="","",CONCATENATE(COSTOS!R43," DE ",H307," A UN COSTO DE S/. ",COSTOS!W43))</f>
        <v/>
      </c>
      <c r="J545" s="890"/>
      <c r="K545" s="890"/>
      <c r="L545" s="890"/>
      <c r="M545" s="891"/>
      <c r="N545" s="883"/>
      <c r="O545" s="883"/>
      <c r="P545" s="883"/>
      <c r="Q545" s="883"/>
      <c r="R545" s="883"/>
      <c r="S545" s="883"/>
      <c r="T545" s="543" t="str">
        <f t="shared" si="9"/>
        <v/>
      </c>
      <c r="U545" s="543"/>
      <c r="V545" s="543"/>
      <c r="W545" s="543"/>
      <c r="X545" s="882"/>
    </row>
    <row r="546" spans="2:24" ht="15.75" hidden="1" customHeight="1" x14ac:dyDescent="0.2">
      <c r="B546" s="921"/>
      <c r="C546" s="922"/>
      <c r="D546" s="922"/>
      <c r="E546" s="516" t="str">
        <f>C193</f>
        <v/>
      </c>
      <c r="F546" s="517"/>
      <c r="G546" s="517"/>
      <c r="H546" s="517"/>
      <c r="I546" s="517"/>
      <c r="J546" s="517"/>
      <c r="K546" s="517"/>
      <c r="L546" s="517"/>
      <c r="M546" s="518"/>
      <c r="N546" s="883"/>
      <c r="O546" s="883"/>
      <c r="P546" s="883"/>
      <c r="Q546" s="883"/>
      <c r="R546" s="883"/>
      <c r="S546" s="883"/>
      <c r="T546" s="543"/>
      <c r="U546" s="543"/>
      <c r="V546" s="543"/>
      <c r="W546" s="543"/>
      <c r="X546" s="882"/>
    </row>
    <row r="547" spans="2:24" hidden="1" x14ac:dyDescent="0.2">
      <c r="B547" s="921"/>
      <c r="C547" s="922"/>
      <c r="D547" s="922"/>
      <c r="E547" s="875" t="str">
        <f>H309</f>
        <v/>
      </c>
      <c r="F547" s="875"/>
      <c r="G547" s="876"/>
      <c r="H547" s="456">
        <f>N309</f>
        <v>0</v>
      </c>
      <c r="I547" s="890" t="str">
        <f>IF(E547="","",CONCATENATE(COSTOS!R46," DE ",H309," A UN COSTO DE S/. ",COSTOS!W46))</f>
        <v/>
      </c>
      <c r="J547" s="890"/>
      <c r="K547" s="890"/>
      <c r="L547" s="890"/>
      <c r="M547" s="891"/>
      <c r="N547" s="883"/>
      <c r="O547" s="883"/>
      <c r="P547" s="883"/>
      <c r="Q547" s="883"/>
      <c r="R547" s="883"/>
      <c r="S547" s="883"/>
      <c r="T547" s="900" t="str">
        <f t="shared" si="9"/>
        <v/>
      </c>
      <c r="U547" s="900"/>
      <c r="V547" s="900"/>
      <c r="W547" s="900"/>
      <c r="X547" s="901"/>
    </row>
    <row r="548" spans="2:24" hidden="1" x14ac:dyDescent="0.2">
      <c r="B548" s="921"/>
      <c r="C548" s="922"/>
      <c r="D548" s="922"/>
      <c r="E548" s="875" t="str">
        <f>H310</f>
        <v/>
      </c>
      <c r="F548" s="875"/>
      <c r="G548" s="876"/>
      <c r="H548" s="456">
        <f>N310</f>
        <v>0</v>
      </c>
      <c r="I548" s="890" t="str">
        <f>IF(E548="","",CONCATENATE(COSTOS!R50," DE ",H310," A UN COSTO DE S/. ",COSTOS!W50))</f>
        <v/>
      </c>
      <c r="J548" s="890"/>
      <c r="K548" s="890"/>
      <c r="L548" s="890"/>
      <c r="M548" s="891"/>
      <c r="N548" s="883"/>
      <c r="O548" s="883"/>
      <c r="P548" s="883"/>
      <c r="Q548" s="883"/>
      <c r="R548" s="883"/>
      <c r="S548" s="883"/>
      <c r="T548" s="900" t="str">
        <f t="shared" si="9"/>
        <v/>
      </c>
      <c r="U548" s="900"/>
      <c r="V548" s="900"/>
      <c r="W548" s="900"/>
      <c r="X548" s="901"/>
    </row>
    <row r="549" spans="2:24" hidden="1" x14ac:dyDescent="0.2">
      <c r="B549" s="921"/>
      <c r="C549" s="922"/>
      <c r="D549" s="922"/>
      <c r="E549" s="875" t="str">
        <f>H311</f>
        <v/>
      </c>
      <c r="F549" s="875"/>
      <c r="G549" s="876"/>
      <c r="H549" s="456">
        <f>N311</f>
        <v>0</v>
      </c>
      <c r="I549" s="890" t="str">
        <f>IF(E549="","",CONCATENATE(COSTOS!R55," DE ",H311," A UN COSTO DE S/. ",COSTOS!W55))</f>
        <v/>
      </c>
      <c r="J549" s="890"/>
      <c r="K549" s="890"/>
      <c r="L549" s="890"/>
      <c r="M549" s="891"/>
      <c r="N549" s="883"/>
      <c r="O549" s="883"/>
      <c r="P549" s="883"/>
      <c r="Q549" s="883"/>
      <c r="R549" s="883"/>
      <c r="S549" s="883"/>
      <c r="T549" s="900" t="str">
        <f t="shared" si="9"/>
        <v/>
      </c>
      <c r="U549" s="900"/>
      <c r="V549" s="900"/>
      <c r="W549" s="900"/>
      <c r="X549" s="901"/>
    </row>
    <row r="550" spans="2:24" hidden="1" x14ac:dyDescent="0.2">
      <c r="B550" s="921"/>
      <c r="C550" s="922"/>
      <c r="D550" s="922"/>
      <c r="E550" s="875" t="str">
        <f>H312</f>
        <v/>
      </c>
      <c r="F550" s="875"/>
      <c r="G550" s="876"/>
      <c r="H550" s="456">
        <f>N312</f>
        <v>0</v>
      </c>
      <c r="I550" s="890" t="str">
        <f>IF(E550="","",CONCATENATE(COSTOS!R61," DE ",H312," A UN COSTO DE S/. ",COSTOS!W61))</f>
        <v/>
      </c>
      <c r="J550" s="890"/>
      <c r="K550" s="890"/>
      <c r="L550" s="890"/>
      <c r="M550" s="891"/>
      <c r="N550" s="883"/>
      <c r="O550" s="883"/>
      <c r="P550" s="883"/>
      <c r="Q550" s="883"/>
      <c r="R550" s="883"/>
      <c r="S550" s="883"/>
      <c r="T550" s="543" t="str">
        <f t="shared" si="9"/>
        <v/>
      </c>
      <c r="U550" s="543"/>
      <c r="V550" s="543"/>
      <c r="W550" s="543"/>
      <c r="X550" s="882"/>
    </row>
    <row r="551" spans="2:24" ht="15.75" hidden="1" customHeight="1" x14ac:dyDescent="0.2">
      <c r="B551" s="921"/>
      <c r="C551" s="922"/>
      <c r="D551" s="922"/>
      <c r="E551" s="516" t="str">
        <f>C194</f>
        <v/>
      </c>
      <c r="F551" s="517"/>
      <c r="G551" s="517"/>
      <c r="H551" s="517"/>
      <c r="I551" s="517"/>
      <c r="J551" s="517"/>
      <c r="K551" s="517"/>
      <c r="L551" s="517"/>
      <c r="M551" s="518"/>
      <c r="N551" s="883"/>
      <c r="O551" s="883"/>
      <c r="P551" s="883"/>
      <c r="Q551" s="883"/>
      <c r="R551" s="883"/>
      <c r="S551" s="883"/>
      <c r="T551" s="543"/>
      <c r="U551" s="543"/>
      <c r="V551" s="543"/>
      <c r="W551" s="543"/>
      <c r="X551" s="882"/>
    </row>
    <row r="552" spans="2:24" hidden="1" x14ac:dyDescent="0.2">
      <c r="B552" s="921"/>
      <c r="C552" s="922"/>
      <c r="D552" s="922"/>
      <c r="E552" s="875" t="str">
        <f>H314</f>
        <v/>
      </c>
      <c r="F552" s="875"/>
      <c r="G552" s="876"/>
      <c r="H552" s="456">
        <f>N314</f>
        <v>0</v>
      </c>
      <c r="I552" s="890" t="str">
        <f>IF(E552="","",CONCATENATE(COSTOS!R64," DE ",H314," A UN COSTO DE S/. ",COSTOS!W64))</f>
        <v/>
      </c>
      <c r="J552" s="890"/>
      <c r="K552" s="890"/>
      <c r="L552" s="890"/>
      <c r="M552" s="891"/>
      <c r="N552" s="883"/>
      <c r="O552" s="883"/>
      <c r="P552" s="883"/>
      <c r="Q552" s="883"/>
      <c r="R552" s="883"/>
      <c r="S552" s="883"/>
      <c r="T552" s="900" t="str">
        <f t="shared" si="9"/>
        <v/>
      </c>
      <c r="U552" s="900"/>
      <c r="V552" s="900"/>
      <c r="W552" s="900"/>
      <c r="X552" s="901"/>
    </row>
    <row r="553" spans="2:24" hidden="1" x14ac:dyDescent="0.2">
      <c r="B553" s="921"/>
      <c r="C553" s="922"/>
      <c r="D553" s="922"/>
      <c r="E553" s="875" t="str">
        <f>H315</f>
        <v/>
      </c>
      <c r="F553" s="875"/>
      <c r="G553" s="876"/>
      <c r="H553" s="456">
        <f>N315</f>
        <v>0</v>
      </c>
      <c r="I553" s="890" t="str">
        <f>IF(E553="","",CONCATENATE(COSTOS!R68," DE ",H315," A UN COSTO DE S/. ",COSTOS!W68))</f>
        <v/>
      </c>
      <c r="J553" s="890"/>
      <c r="K553" s="890"/>
      <c r="L553" s="890"/>
      <c r="M553" s="891"/>
      <c r="N553" s="883"/>
      <c r="O553" s="883"/>
      <c r="P553" s="883"/>
      <c r="Q553" s="883"/>
      <c r="R553" s="883"/>
      <c r="S553" s="883"/>
      <c r="T553" s="900" t="str">
        <f t="shared" si="9"/>
        <v/>
      </c>
      <c r="U553" s="900"/>
      <c r="V553" s="900"/>
      <c r="W553" s="900"/>
      <c r="X553" s="901"/>
    </row>
    <row r="554" spans="2:24" hidden="1" x14ac:dyDescent="0.2">
      <c r="B554" s="921"/>
      <c r="C554" s="922"/>
      <c r="D554" s="922"/>
      <c r="E554" s="875" t="str">
        <f>H316</f>
        <v/>
      </c>
      <c r="F554" s="875"/>
      <c r="G554" s="876"/>
      <c r="H554" s="456">
        <f>N316</f>
        <v>0</v>
      </c>
      <c r="I554" s="890" t="str">
        <f>IF(E554="","",CONCATENATE(COSTOS!R72," DE ",H316," A UN COSTO DE S/. ",COSTOS!W72))</f>
        <v/>
      </c>
      <c r="J554" s="890"/>
      <c r="K554" s="890"/>
      <c r="L554" s="890"/>
      <c r="M554" s="891"/>
      <c r="N554" s="883"/>
      <c r="O554" s="883"/>
      <c r="P554" s="883"/>
      <c r="Q554" s="883"/>
      <c r="R554" s="883"/>
      <c r="S554" s="883"/>
      <c r="T554" s="900" t="str">
        <f t="shared" si="9"/>
        <v/>
      </c>
      <c r="U554" s="900"/>
      <c r="V554" s="900"/>
      <c r="W554" s="900"/>
      <c r="X554" s="901"/>
    </row>
    <row r="555" spans="2:24" hidden="1" x14ac:dyDescent="0.2">
      <c r="B555" s="921"/>
      <c r="C555" s="922"/>
      <c r="D555" s="922"/>
      <c r="E555" s="875" t="str">
        <f>H317</f>
        <v/>
      </c>
      <c r="F555" s="875"/>
      <c r="G555" s="876"/>
      <c r="H555" s="456">
        <f>N317</f>
        <v>0</v>
      </c>
      <c r="I555" s="890" t="str">
        <f>IF(E555="","",CONCATENATE(COSTOS!R76," DE ",H317," A UN COSTO DE S/. ",COSTOS!W76))</f>
        <v/>
      </c>
      <c r="J555" s="890"/>
      <c r="K555" s="890"/>
      <c r="L555" s="890"/>
      <c r="M555" s="891"/>
      <c r="N555" s="883"/>
      <c r="O555" s="883"/>
      <c r="P555" s="883"/>
      <c r="Q555" s="883"/>
      <c r="R555" s="883"/>
      <c r="S555" s="883"/>
      <c r="T555" s="900" t="str">
        <f t="shared" si="9"/>
        <v/>
      </c>
      <c r="U555" s="900"/>
      <c r="V555" s="900"/>
      <c r="W555" s="900"/>
      <c r="X555" s="901"/>
    </row>
    <row r="556" spans="2:24" hidden="1" x14ac:dyDescent="0.2">
      <c r="B556" s="921"/>
      <c r="C556" s="922"/>
      <c r="D556" s="922"/>
      <c r="E556" s="875" t="str">
        <f>H318</f>
        <v/>
      </c>
      <c r="F556" s="875"/>
      <c r="G556" s="876"/>
      <c r="H556" s="456">
        <f>N318</f>
        <v>0</v>
      </c>
      <c r="I556" s="890" t="str">
        <f>IF(E556="","",CONCATENATE(COSTOS!R78," DE ",H318," A UN COSTO DE S/. ",COSTOS!W78))</f>
        <v/>
      </c>
      <c r="J556" s="890"/>
      <c r="K556" s="890"/>
      <c r="L556" s="890"/>
      <c r="M556" s="891"/>
      <c r="N556" s="883"/>
      <c r="O556" s="883"/>
      <c r="P556" s="883"/>
      <c r="Q556" s="883"/>
      <c r="R556" s="883"/>
      <c r="S556" s="883"/>
      <c r="T556" s="543" t="str">
        <f t="shared" si="9"/>
        <v/>
      </c>
      <c r="U556" s="543"/>
      <c r="V556" s="543"/>
      <c r="W556" s="543"/>
      <c r="X556" s="882"/>
    </row>
    <row r="557" spans="2:24" ht="15.75" customHeight="1" x14ac:dyDescent="0.2">
      <c r="B557" s="921"/>
      <c r="C557" s="922"/>
      <c r="D557" s="922"/>
      <c r="E557" s="516" t="str">
        <f>C195</f>
        <v/>
      </c>
      <c r="F557" s="517"/>
      <c r="G557" s="517"/>
      <c r="H557" s="517"/>
      <c r="I557" s="517"/>
      <c r="J557" s="517"/>
      <c r="K557" s="517"/>
      <c r="L557" s="517"/>
      <c r="M557" s="518"/>
      <c r="N557" s="883"/>
      <c r="O557" s="883"/>
      <c r="P557" s="883"/>
      <c r="Q557" s="883"/>
      <c r="R557" s="883"/>
      <c r="S557" s="883"/>
      <c r="T557" s="543"/>
      <c r="U557" s="543"/>
      <c r="V557" s="543"/>
      <c r="W557" s="543"/>
      <c r="X557" s="882"/>
    </row>
    <row r="558" spans="2:24" x14ac:dyDescent="0.2">
      <c r="B558" s="921"/>
      <c r="C558" s="922"/>
      <c r="D558" s="922"/>
      <c r="E558" s="875" t="str">
        <f t="shared" ref="E558:E563" si="12">H320</f>
        <v/>
      </c>
      <c r="F558" s="875"/>
      <c r="G558" s="876"/>
      <c r="H558" s="456">
        <f t="shared" ref="H558:H563" si="13">N320</f>
        <v>0</v>
      </c>
      <c r="I558" s="890" t="str">
        <f>IF(E558="","",CONCATENATE(COSTOS!R81," DE ",H320," A UN COSTO DE S/. ",COSTOS!W81))</f>
        <v/>
      </c>
      <c r="J558" s="890"/>
      <c r="K558" s="890"/>
      <c r="L558" s="890"/>
      <c r="M558" s="891"/>
      <c r="N558" s="883"/>
      <c r="O558" s="883"/>
      <c r="P558" s="883"/>
      <c r="Q558" s="883"/>
      <c r="R558" s="883"/>
      <c r="S558" s="883"/>
      <c r="T558" s="900" t="str">
        <f t="shared" si="9"/>
        <v/>
      </c>
      <c r="U558" s="900"/>
      <c r="V558" s="900"/>
      <c r="W558" s="900"/>
      <c r="X558" s="901"/>
    </row>
    <row r="559" spans="2:24" x14ac:dyDescent="0.2">
      <c r="B559" s="921"/>
      <c r="C559" s="922"/>
      <c r="D559" s="922"/>
      <c r="E559" s="875" t="str">
        <f t="shared" si="12"/>
        <v/>
      </c>
      <c r="F559" s="875"/>
      <c r="G559" s="876"/>
      <c r="H559" s="456">
        <f t="shared" si="13"/>
        <v>0</v>
      </c>
      <c r="I559" s="890" t="str">
        <f>IF(E559="","",CONCATENATE(COSTOS!R84," DE ",H321," A UN COSTO DE S/. ",COSTOS!W84))</f>
        <v/>
      </c>
      <c r="J559" s="890"/>
      <c r="K559" s="890"/>
      <c r="L559" s="890"/>
      <c r="M559" s="891"/>
      <c r="N559" s="883"/>
      <c r="O559" s="883"/>
      <c r="P559" s="883"/>
      <c r="Q559" s="883"/>
      <c r="R559" s="883"/>
      <c r="S559" s="883"/>
      <c r="T559" s="900" t="str">
        <f t="shared" si="9"/>
        <v/>
      </c>
      <c r="U559" s="900"/>
      <c r="V559" s="900"/>
      <c r="W559" s="900"/>
      <c r="X559" s="901"/>
    </row>
    <row r="560" spans="2:24" x14ac:dyDescent="0.2">
      <c r="B560" s="921"/>
      <c r="C560" s="922"/>
      <c r="D560" s="922"/>
      <c r="E560" s="875" t="str">
        <f t="shared" si="12"/>
        <v/>
      </c>
      <c r="F560" s="875"/>
      <c r="G560" s="876"/>
      <c r="H560" s="456">
        <f t="shared" si="13"/>
        <v>0</v>
      </c>
      <c r="I560" s="890" t="str">
        <f>IF(E560="","",CONCATENATE(COSTOS!R87," DE ",H322," A UN COSTO DE S/. ",COSTOS!W87))</f>
        <v/>
      </c>
      <c r="J560" s="890"/>
      <c r="K560" s="890"/>
      <c r="L560" s="890"/>
      <c r="M560" s="891"/>
      <c r="N560" s="883"/>
      <c r="O560" s="883"/>
      <c r="P560" s="883"/>
      <c r="Q560" s="883"/>
      <c r="R560" s="883"/>
      <c r="S560" s="883"/>
      <c r="T560" s="900" t="str">
        <f t="shared" si="9"/>
        <v/>
      </c>
      <c r="U560" s="900"/>
      <c r="V560" s="900"/>
      <c r="W560" s="900"/>
      <c r="X560" s="901"/>
    </row>
    <row r="561" spans="2:24" x14ac:dyDescent="0.2">
      <c r="B561" s="921"/>
      <c r="C561" s="922"/>
      <c r="D561" s="922"/>
      <c r="E561" s="875" t="str">
        <f t="shared" si="12"/>
        <v/>
      </c>
      <c r="F561" s="875"/>
      <c r="G561" s="876"/>
      <c r="H561" s="456">
        <f t="shared" si="13"/>
        <v>0</v>
      </c>
      <c r="I561" s="890" t="str">
        <f>IF(E561="","",CONCATENATE(COSTOS!R89," DE ",H323," A UN COSTO DE S/. ",COSTOS!W89))</f>
        <v/>
      </c>
      <c r="J561" s="890"/>
      <c r="K561" s="890"/>
      <c r="L561" s="890"/>
      <c r="M561" s="891"/>
      <c r="N561" s="883"/>
      <c r="O561" s="883"/>
      <c r="P561" s="883"/>
      <c r="Q561" s="883"/>
      <c r="R561" s="883"/>
      <c r="S561" s="883"/>
      <c r="T561" s="900" t="str">
        <f t="shared" si="9"/>
        <v/>
      </c>
      <c r="U561" s="900"/>
      <c r="V561" s="900"/>
      <c r="W561" s="900"/>
      <c r="X561" s="901"/>
    </row>
    <row r="562" spans="2:24" x14ac:dyDescent="0.2">
      <c r="B562" s="921"/>
      <c r="C562" s="922"/>
      <c r="D562" s="922"/>
      <c r="E562" s="875" t="str">
        <f t="shared" si="12"/>
        <v/>
      </c>
      <c r="F562" s="875"/>
      <c r="G562" s="876"/>
      <c r="H562" s="456">
        <f t="shared" si="13"/>
        <v>0</v>
      </c>
      <c r="I562" s="890" t="str">
        <f>IF(E562="","",CONCATENATE(COSTOS!R91," DE ",H324," A UN COSTO DE S/. ",COSTOS!W91))</f>
        <v/>
      </c>
      <c r="J562" s="890"/>
      <c r="K562" s="890"/>
      <c r="L562" s="890"/>
      <c r="M562" s="891"/>
      <c r="N562" s="883"/>
      <c r="O562" s="883"/>
      <c r="P562" s="883"/>
      <c r="Q562" s="883"/>
      <c r="R562" s="883"/>
      <c r="S562" s="883"/>
      <c r="T562" s="900" t="str">
        <f t="shared" si="9"/>
        <v/>
      </c>
      <c r="U562" s="900"/>
      <c r="V562" s="900"/>
      <c r="W562" s="900"/>
      <c r="X562" s="901"/>
    </row>
    <row r="563" spans="2:24" x14ac:dyDescent="0.2">
      <c r="B563" s="921"/>
      <c r="C563" s="922"/>
      <c r="D563" s="922"/>
      <c r="E563" s="875" t="str">
        <f t="shared" si="12"/>
        <v/>
      </c>
      <c r="F563" s="875"/>
      <c r="G563" s="876"/>
      <c r="H563" s="456">
        <f t="shared" si="13"/>
        <v>0</v>
      </c>
      <c r="I563" s="890" t="str">
        <f>IF(E563="","",CONCATENATE(COSTOS!R93," DE ",H325," A UN COSTO DE S/. ",COSTOS!W93))</f>
        <v/>
      </c>
      <c r="J563" s="890"/>
      <c r="K563" s="890"/>
      <c r="L563" s="890"/>
      <c r="M563" s="891"/>
      <c r="N563" s="883"/>
      <c r="O563" s="883"/>
      <c r="P563" s="883"/>
      <c r="Q563" s="883"/>
      <c r="R563" s="883"/>
      <c r="S563" s="883"/>
      <c r="T563" s="543" t="str">
        <f t="shared" si="9"/>
        <v/>
      </c>
      <c r="U563" s="543"/>
      <c r="V563" s="543"/>
      <c r="W563" s="543"/>
      <c r="X563" s="882"/>
    </row>
    <row r="564" spans="2:24" x14ac:dyDescent="0.2">
      <c r="B564" s="921"/>
      <c r="C564" s="922"/>
      <c r="D564" s="922"/>
      <c r="E564" s="516" t="str">
        <f>C196</f>
        <v/>
      </c>
      <c r="F564" s="517"/>
      <c r="G564" s="517"/>
      <c r="H564" s="517"/>
      <c r="I564" s="517"/>
      <c r="J564" s="517"/>
      <c r="K564" s="517"/>
      <c r="L564" s="517"/>
      <c r="M564" s="518"/>
      <c r="N564" s="883"/>
      <c r="O564" s="883"/>
      <c r="P564" s="883"/>
      <c r="Q564" s="883"/>
      <c r="R564" s="883"/>
      <c r="S564" s="883"/>
      <c r="T564" s="543"/>
      <c r="U564" s="543"/>
      <c r="V564" s="543"/>
      <c r="W564" s="543"/>
      <c r="X564" s="882"/>
    </row>
    <row r="565" spans="2:24" x14ac:dyDescent="0.2">
      <c r="B565" s="921"/>
      <c r="C565" s="922"/>
      <c r="D565" s="922"/>
      <c r="E565" s="875" t="str">
        <f>H327</f>
        <v/>
      </c>
      <c r="F565" s="875"/>
      <c r="G565" s="876"/>
      <c r="H565" s="456">
        <f>N327</f>
        <v>0</v>
      </c>
      <c r="I565" s="890" t="str">
        <f>IF(E565="","",CONCATENATE(COSTOS!R96," DE ",H327," A UN COSTO DE S/. ",COSTOS!W96))</f>
        <v/>
      </c>
      <c r="J565" s="890"/>
      <c r="K565" s="890"/>
      <c r="L565" s="890"/>
      <c r="M565" s="891"/>
      <c r="N565" s="883"/>
      <c r="O565" s="883"/>
      <c r="P565" s="883"/>
      <c r="Q565" s="883"/>
      <c r="R565" s="883"/>
      <c r="S565" s="883"/>
      <c r="T565" s="900" t="str">
        <f t="shared" si="9"/>
        <v/>
      </c>
      <c r="U565" s="900"/>
      <c r="V565" s="900"/>
      <c r="W565" s="900"/>
      <c r="X565" s="901"/>
    </row>
    <row r="566" spans="2:24" x14ac:dyDescent="0.2">
      <c r="B566" s="921"/>
      <c r="C566" s="922"/>
      <c r="D566" s="922"/>
      <c r="E566" s="875" t="str">
        <f>H328</f>
        <v/>
      </c>
      <c r="F566" s="875"/>
      <c r="G566" s="876"/>
      <c r="H566" s="456">
        <f>N328</f>
        <v>0</v>
      </c>
      <c r="I566" s="890" t="str">
        <f>IF(E566="","",CONCATENATE(COSTOS!R98," DE ",H328," A UN COSTO DE S/. ",COSTOS!W98))</f>
        <v/>
      </c>
      <c r="J566" s="890"/>
      <c r="K566" s="890"/>
      <c r="L566" s="890"/>
      <c r="M566" s="891"/>
      <c r="N566" s="883"/>
      <c r="O566" s="883"/>
      <c r="P566" s="883"/>
      <c r="Q566" s="883"/>
      <c r="R566" s="883"/>
      <c r="S566" s="883"/>
      <c r="T566" s="900" t="str">
        <f t="shared" si="9"/>
        <v/>
      </c>
      <c r="U566" s="900"/>
      <c r="V566" s="900"/>
      <c r="W566" s="900"/>
      <c r="X566" s="901"/>
    </row>
    <row r="567" spans="2:24" x14ac:dyDescent="0.2">
      <c r="B567" s="921"/>
      <c r="C567" s="922"/>
      <c r="D567" s="922"/>
      <c r="E567" s="875" t="str">
        <f>H329</f>
        <v/>
      </c>
      <c r="F567" s="875"/>
      <c r="G567" s="876"/>
      <c r="H567" s="456">
        <f>N329</f>
        <v>0</v>
      </c>
      <c r="I567" s="890" t="str">
        <f>IF(E567="","",CONCATENATE(COSTOS!R100," DE ",H329," A UN COSTO DE S/. ",COSTOS!W100))</f>
        <v/>
      </c>
      <c r="J567" s="890"/>
      <c r="K567" s="890"/>
      <c r="L567" s="890"/>
      <c r="M567" s="891"/>
      <c r="N567" s="883"/>
      <c r="O567" s="883"/>
      <c r="P567" s="883"/>
      <c r="Q567" s="883"/>
      <c r="R567" s="883"/>
      <c r="S567" s="883"/>
      <c r="T567" s="900" t="str">
        <f t="shared" si="9"/>
        <v/>
      </c>
      <c r="U567" s="900"/>
      <c r="V567" s="900"/>
      <c r="W567" s="900"/>
      <c r="X567" s="901"/>
    </row>
    <row r="568" spans="2:24" x14ac:dyDescent="0.2">
      <c r="B568" s="921"/>
      <c r="C568" s="922"/>
      <c r="D568" s="922"/>
      <c r="E568" s="875" t="str">
        <f>H330</f>
        <v/>
      </c>
      <c r="F568" s="875"/>
      <c r="G568" s="876"/>
      <c r="H568" s="456">
        <f>N330</f>
        <v>0</v>
      </c>
      <c r="I568" s="890" t="str">
        <f>IF(E568="","",CONCATENATE(COSTOS!R102," DE ",H330," A UN COSTO DE S/. ",COSTOS!W102))</f>
        <v/>
      </c>
      <c r="J568" s="890"/>
      <c r="K568" s="890"/>
      <c r="L568" s="890"/>
      <c r="M568" s="891"/>
      <c r="N568" s="883"/>
      <c r="O568" s="883"/>
      <c r="P568" s="883"/>
      <c r="Q568" s="883"/>
      <c r="R568" s="883"/>
      <c r="S568" s="883"/>
      <c r="T568" s="900" t="str">
        <f t="shared" si="9"/>
        <v/>
      </c>
      <c r="U568" s="900"/>
      <c r="V568" s="900"/>
      <c r="W568" s="900"/>
      <c r="X568" s="901"/>
    </row>
    <row r="569" spans="2:24" x14ac:dyDescent="0.2">
      <c r="B569" s="921"/>
      <c r="C569" s="922"/>
      <c r="D569" s="922"/>
      <c r="E569" s="875" t="str">
        <f>H331</f>
        <v/>
      </c>
      <c r="F569" s="875"/>
      <c r="G569" s="876"/>
      <c r="H569" s="456">
        <f>N331</f>
        <v>0</v>
      </c>
      <c r="I569" s="890" t="str">
        <f>IF(E569="","",CONCATENATE(COSTOS!R104," DE ",H331," A UN COSTO DE S/. ",COSTOS!W104))</f>
        <v/>
      </c>
      <c r="J569" s="890"/>
      <c r="K569" s="890"/>
      <c r="L569" s="890"/>
      <c r="M569" s="891"/>
      <c r="N569" s="883"/>
      <c r="O569" s="883"/>
      <c r="P569" s="883"/>
      <c r="Q569" s="883"/>
      <c r="R569" s="883"/>
      <c r="S569" s="883"/>
      <c r="T569" s="543" t="str">
        <f>IF(E569="","","LOS RECURSOS PARA LA EJECUCION SE PROVEEN DE MANERA CONTINUA, LA PROGRAMACION DE LAS ACCIONES HA SIDO ELABORADA DE MANERA ADECUADA")</f>
        <v/>
      </c>
      <c r="U569" s="543"/>
      <c r="V569" s="543"/>
      <c r="W569" s="543"/>
      <c r="X569" s="882"/>
    </row>
    <row r="570" spans="2:24" ht="52.5" customHeight="1" x14ac:dyDescent="0.2">
      <c r="B570" s="921"/>
      <c r="C570" s="922"/>
      <c r="D570" s="922"/>
      <c r="E570" s="875" t="str">
        <f>B348</f>
        <v>GESTIÓN DEL PROYECTO</v>
      </c>
      <c r="F570" s="875"/>
      <c r="G570" s="876"/>
      <c r="H570" s="456"/>
      <c r="I570" s="890">
        <f>R348</f>
        <v>0</v>
      </c>
      <c r="J570" s="890"/>
      <c r="K570" s="890"/>
      <c r="L570" s="890"/>
      <c r="M570" s="891"/>
      <c r="N570" s="920" t="str">
        <f>IF(E570="","","LIQUIDACIÓN DEL PROYECTO")</f>
        <v>LIQUIDACIÓN DEL PROYECTO</v>
      </c>
      <c r="O570" s="701"/>
      <c r="P570" s="701"/>
      <c r="Q570" s="701"/>
      <c r="R570" s="701"/>
      <c r="S570" s="702"/>
      <c r="T570" s="900" t="str">
        <f>IF(E570="","","LOS RECURSOS PARA LA EJECUCION SE PROVEEN DE MANERA CONTINUA, LA PROGRAMACION DE LAS ACCIONES HA SIDO ELABORADA DE MANERA ADECUADA")</f>
        <v>LOS RECURSOS PARA LA EJECUCION SE PROVEEN DE MANERA CONTINUA, LA PROGRAMACION DE LAS ACCIONES HA SIDO ELABORADA DE MANERA ADECUADA</v>
      </c>
      <c r="U570" s="900"/>
      <c r="V570" s="900"/>
      <c r="W570" s="900"/>
      <c r="X570" s="901"/>
    </row>
    <row r="571" spans="2:24" ht="54.75" customHeight="1" x14ac:dyDescent="0.2">
      <c r="B571" s="921"/>
      <c r="C571" s="922"/>
      <c r="D571" s="922"/>
      <c r="E571" s="875" t="str">
        <f>B349</f>
        <v>ESTUDIO DEFINITIVO</v>
      </c>
      <c r="F571" s="875"/>
      <c r="G571" s="876"/>
      <c r="H571" s="456"/>
      <c r="I571" s="890">
        <f>R349</f>
        <v>0</v>
      </c>
      <c r="J571" s="890"/>
      <c r="K571" s="890"/>
      <c r="L571" s="890"/>
      <c r="M571" s="891"/>
      <c r="N571" s="920" t="str">
        <f>IF(E571="","","LIQUIDACIÓN DEL PROYECTO")</f>
        <v>LIQUIDACIÓN DEL PROYECTO</v>
      </c>
      <c r="O571" s="701"/>
      <c r="P571" s="701"/>
      <c r="Q571" s="701"/>
      <c r="R571" s="701"/>
      <c r="S571" s="702"/>
      <c r="T571" s="900" t="str">
        <f>IF(E571="","","LOS RECURSOS PARA LA EJECUCION SE PROVEEN DE MANERA CONTINUA, LA PROGRAMACION DE LAS ACCIONES HA SIDO ELABORADA DE MANERA ADECUADA")</f>
        <v>LOS RECURSOS PARA LA EJECUCION SE PROVEEN DE MANERA CONTINUA, LA PROGRAMACION DE LAS ACCIONES HA SIDO ELABORADA DE MANERA ADECUADA</v>
      </c>
      <c r="U571" s="900"/>
      <c r="V571" s="900"/>
      <c r="W571" s="900"/>
      <c r="X571" s="901"/>
    </row>
    <row r="572" spans="2:24" ht="58.5" customHeight="1" x14ac:dyDescent="0.2">
      <c r="B572" s="921"/>
      <c r="C572" s="922"/>
      <c r="D572" s="922"/>
      <c r="E572" s="543" t="str">
        <f>B350</f>
        <v>SUPERVISIÓN DEL ESTUDIO DEFINITIVO</v>
      </c>
      <c r="F572" s="543"/>
      <c r="G572" s="543"/>
      <c r="H572" s="456"/>
      <c r="I572" s="890">
        <f>R350</f>
        <v>0</v>
      </c>
      <c r="J572" s="890"/>
      <c r="K572" s="890"/>
      <c r="L572" s="890"/>
      <c r="M572" s="891"/>
      <c r="N572" s="920" t="str">
        <f>IF(E572="","","LIQUIDACIÓN DEL PROYECTO")</f>
        <v>LIQUIDACIÓN DEL PROYECTO</v>
      </c>
      <c r="O572" s="701"/>
      <c r="P572" s="701"/>
      <c r="Q572" s="701"/>
      <c r="R572" s="701"/>
      <c r="S572" s="702"/>
      <c r="T572" s="900" t="str">
        <f>IF(E572="","","LOS RECURSOS PARA LA EJECUCION SE PROVEEN DE MANERA CONTINUA, LA PROGRAMACION DE LAS ACCIONES HA SIDO ELABORADA DE MANERA ADECUADA")</f>
        <v>LOS RECURSOS PARA LA EJECUCION SE PROVEEN DE MANERA CONTINUA, LA PROGRAMACION DE LAS ACCIONES HA SIDO ELABORADA DE MANERA ADECUADA</v>
      </c>
      <c r="U572" s="900"/>
      <c r="V572" s="900"/>
      <c r="W572" s="900"/>
      <c r="X572" s="901"/>
    </row>
    <row r="573" spans="2:24" ht="51.75" customHeight="1" x14ac:dyDescent="0.2">
      <c r="B573" s="921"/>
      <c r="C573" s="922"/>
      <c r="D573" s="922"/>
      <c r="E573" s="543" t="str">
        <f>B351</f>
        <v>SUPERVISIÓN DEL PROYECTO Y LIQUIDACIÓN</v>
      </c>
      <c r="F573" s="543"/>
      <c r="G573" s="543"/>
      <c r="H573" s="456"/>
      <c r="I573" s="890">
        <f>R351</f>
        <v>0</v>
      </c>
      <c r="J573" s="890"/>
      <c r="K573" s="890"/>
      <c r="L573" s="890"/>
      <c r="M573" s="891"/>
      <c r="N573" s="920" t="str">
        <f>IF(E573="","","LIQUIDACIÓN DEL PROYECTO")</f>
        <v>LIQUIDACIÓN DEL PROYECTO</v>
      </c>
      <c r="O573" s="701"/>
      <c r="P573" s="701"/>
      <c r="Q573" s="701"/>
      <c r="R573" s="701"/>
      <c r="S573" s="702"/>
      <c r="T573" s="900" t="str">
        <f>IF(E573="","","LOS RECURSOS PARA LA EJECUCION SE PROVEEN DE MANERA CONTINUA, LA PROGRAMACION DE LAS ACCIONES HA SIDO ELABORADA DE MANERA ADECUADA")</f>
        <v>LOS RECURSOS PARA LA EJECUCION SE PROVEEN DE MANERA CONTINUA, LA PROGRAMACION DE LAS ACCIONES HA SIDO ELABORADA DE MANERA ADECUADA</v>
      </c>
      <c r="U573" s="900"/>
      <c r="V573" s="900"/>
      <c r="W573" s="900"/>
      <c r="X573" s="901"/>
    </row>
    <row r="574" spans="2:24" x14ac:dyDescent="0.2">
      <c r="B574" s="319" t="s">
        <v>672</v>
      </c>
      <c r="C574" s="343"/>
      <c r="D574" s="343"/>
      <c r="E574" s="343"/>
      <c r="F574" s="343"/>
      <c r="G574" s="343"/>
      <c r="H574" s="343"/>
      <c r="I574" s="298"/>
      <c r="J574" s="298"/>
      <c r="K574" s="298"/>
      <c r="L574" s="297"/>
      <c r="M574" s="297"/>
      <c r="N574" s="297"/>
      <c r="O574" s="297"/>
      <c r="P574" s="354"/>
      <c r="Q574" s="354"/>
      <c r="R574" s="354"/>
      <c r="S574" s="297"/>
      <c r="T574" s="297"/>
      <c r="U574" s="297"/>
      <c r="V574" s="297"/>
      <c r="W574" s="297"/>
      <c r="X574" s="300"/>
    </row>
    <row r="575" spans="2:24" x14ac:dyDescent="0.2">
      <c r="B575" s="342"/>
      <c r="C575" s="343"/>
      <c r="D575" s="343"/>
      <c r="E575" s="343"/>
      <c r="F575" s="343"/>
      <c r="G575" s="343"/>
      <c r="H575" s="343"/>
      <c r="I575" s="298"/>
      <c r="J575" s="298"/>
      <c r="K575" s="298"/>
      <c r="L575" s="297"/>
      <c r="M575" s="297"/>
      <c r="N575" s="297"/>
      <c r="O575" s="297"/>
      <c r="P575" s="354"/>
      <c r="Q575" s="354"/>
      <c r="R575" s="354"/>
      <c r="S575" s="297"/>
      <c r="T575" s="297"/>
      <c r="U575" s="297"/>
      <c r="V575" s="297"/>
      <c r="W575" s="297"/>
      <c r="X575" s="300"/>
    </row>
    <row r="576" spans="2:24" ht="6" customHeight="1" x14ac:dyDescent="0.2">
      <c r="B576" s="295"/>
      <c r="C576" s="297"/>
      <c r="D576" s="297"/>
      <c r="E576" s="297"/>
      <c r="F576" s="297"/>
      <c r="G576" s="297"/>
      <c r="H576" s="297"/>
      <c r="I576" s="297"/>
      <c r="J576" s="297"/>
      <c r="K576" s="297"/>
      <c r="L576" s="298"/>
      <c r="M576" s="298"/>
      <c r="N576" s="298"/>
      <c r="O576" s="298"/>
      <c r="P576" s="298"/>
      <c r="Q576" s="298"/>
      <c r="R576" s="298"/>
      <c r="S576" s="298"/>
      <c r="T576" s="298"/>
      <c r="U576" s="297"/>
      <c r="V576" s="297"/>
      <c r="W576" s="297"/>
      <c r="X576" s="300"/>
    </row>
    <row r="577" spans="1:24" ht="17.25" x14ac:dyDescent="0.2">
      <c r="B577" s="384" t="s">
        <v>409</v>
      </c>
      <c r="C577" s="396"/>
      <c r="D577" s="396"/>
      <c r="E577" s="396"/>
      <c r="F577" s="396"/>
      <c r="G577" s="396"/>
      <c r="H577" s="396"/>
      <c r="I577" s="396"/>
      <c r="J577" s="396"/>
      <c r="K577" s="396"/>
      <c r="L577" s="396"/>
      <c r="M577" s="396"/>
      <c r="N577" s="396"/>
      <c r="O577" s="396"/>
      <c r="P577" s="396"/>
      <c r="Q577" s="396"/>
      <c r="R577" s="396"/>
      <c r="S577" s="396"/>
      <c r="T577" s="396"/>
      <c r="U577" s="396"/>
      <c r="V577" s="396"/>
      <c r="W577" s="396"/>
      <c r="X577" s="397"/>
    </row>
    <row r="578" spans="1:24" ht="7.5" customHeight="1" x14ac:dyDescent="0.2">
      <c r="B578" s="295"/>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300"/>
    </row>
    <row r="579" spans="1:24" ht="12.75" customHeight="1" x14ac:dyDescent="0.2">
      <c r="B579" s="302" t="s">
        <v>410</v>
      </c>
      <c r="C579" s="296"/>
      <c r="D579" s="296"/>
      <c r="E579" s="296"/>
      <c r="F579" s="296"/>
      <c r="G579" s="296"/>
      <c r="H579" s="297"/>
      <c r="I579" s="297"/>
      <c r="J579" s="297"/>
      <c r="K579" s="297"/>
      <c r="L579" s="297"/>
      <c r="M579" s="297"/>
      <c r="N579" s="297"/>
      <c r="O579" s="297"/>
      <c r="P579" s="297"/>
      <c r="Q579" s="297"/>
      <c r="R579" s="297"/>
      <c r="S579" s="297"/>
      <c r="T579" s="297"/>
      <c r="U579" s="297"/>
      <c r="V579" s="297"/>
      <c r="W579" s="297"/>
      <c r="X579" s="300"/>
    </row>
    <row r="580" spans="1:24" ht="21.75" customHeight="1" x14ac:dyDescent="0.2">
      <c r="B580" s="457"/>
      <c r="C580" s="458"/>
      <c r="D580" s="458"/>
      <c r="E580" s="458"/>
      <c r="F580" s="458"/>
      <c r="G580" s="458"/>
      <c r="H580" s="459"/>
      <c r="I580" s="459"/>
      <c r="J580" s="459"/>
      <c r="K580" s="459"/>
      <c r="L580" s="459"/>
      <c r="M580" s="459"/>
      <c r="N580" s="459"/>
      <c r="O580" s="459"/>
      <c r="P580" s="459"/>
      <c r="Q580" s="459"/>
      <c r="R580" s="459"/>
      <c r="S580" s="459"/>
      <c r="T580" s="460"/>
      <c r="U580" s="297"/>
      <c r="V580" s="297"/>
      <c r="W580" s="297"/>
      <c r="X580" s="300"/>
    </row>
    <row r="581" spans="1:24" x14ac:dyDescent="0.2">
      <c r="A581" s="461"/>
      <c r="B581" s="302" t="s">
        <v>411</v>
      </c>
      <c r="C581" s="296"/>
      <c r="D581" s="296"/>
      <c r="E581" s="296"/>
      <c r="F581" s="296"/>
      <c r="G581" s="296"/>
      <c r="H581" s="298"/>
      <c r="I581" s="298"/>
      <c r="J581" s="298"/>
      <c r="K581" s="298"/>
      <c r="L581" s="298"/>
      <c r="M581" s="298"/>
      <c r="N581" s="298"/>
      <c r="O581" s="298"/>
      <c r="P581" s="298"/>
      <c r="Q581" s="298"/>
      <c r="R581" s="298"/>
      <c r="S581" s="298"/>
      <c r="T581" s="298"/>
      <c r="U581" s="297"/>
      <c r="V581" s="297"/>
      <c r="W581" s="297"/>
      <c r="X581" s="300"/>
    </row>
    <row r="582" spans="1:24" ht="16.5" customHeight="1" x14ac:dyDescent="0.2">
      <c r="A582" s="461"/>
      <c r="B582" s="749"/>
      <c r="C582" s="750"/>
      <c r="D582" s="750"/>
      <c r="E582" s="750"/>
      <c r="F582" s="750"/>
      <c r="G582" s="750"/>
      <c r="H582" s="750"/>
      <c r="I582" s="750"/>
      <c r="J582" s="750"/>
      <c r="K582" s="750"/>
      <c r="L582" s="750"/>
      <c r="M582" s="750"/>
      <c r="N582" s="750"/>
      <c r="O582" s="750"/>
      <c r="P582" s="750"/>
      <c r="Q582" s="750"/>
      <c r="R582" s="750"/>
      <c r="S582" s="750"/>
      <c r="T582" s="751"/>
      <c r="U582" s="297"/>
      <c r="V582" s="297"/>
      <c r="W582" s="297"/>
      <c r="X582" s="300"/>
    </row>
    <row r="583" spans="1:24" x14ac:dyDescent="0.2">
      <c r="B583" s="295"/>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300"/>
    </row>
    <row r="584" spans="1:24" s="367" customFormat="1" x14ac:dyDescent="0.2">
      <c r="B584" s="341" t="s">
        <v>412</v>
      </c>
      <c r="C584" s="318"/>
      <c r="D584" s="318"/>
      <c r="E584" s="318"/>
      <c r="F584" s="318"/>
      <c r="G584" s="318"/>
      <c r="H584" s="308"/>
      <c r="I584" s="308"/>
      <c r="J584" s="308"/>
      <c r="K584" s="308"/>
      <c r="L584" s="308"/>
      <c r="M584" s="308"/>
      <c r="N584" s="308"/>
      <c r="O584" s="308"/>
      <c r="P584" s="308"/>
      <c r="Q584" s="308"/>
      <c r="R584" s="308"/>
      <c r="S584" s="308"/>
      <c r="T584" s="308"/>
      <c r="U584" s="308"/>
      <c r="V584" s="308"/>
      <c r="W584" s="308"/>
      <c r="X584" s="346"/>
    </row>
    <row r="585" spans="1:24" x14ac:dyDescent="0.2">
      <c r="B585" s="295"/>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300"/>
    </row>
    <row r="586" spans="1:24" hidden="1" x14ac:dyDescent="0.2">
      <c r="B586" s="295"/>
      <c r="C586" s="297"/>
      <c r="D586" s="297"/>
      <c r="E586" s="297"/>
      <c r="F586" s="297"/>
      <c r="G586" s="297"/>
      <c r="H586" s="747"/>
      <c r="I586" s="747"/>
      <c r="J586" s="297"/>
      <c r="K586" s="297"/>
      <c r="L586" s="297"/>
      <c r="M586" s="297"/>
      <c r="N586" s="297"/>
      <c r="O586" s="297"/>
      <c r="P586" s="297"/>
      <c r="Q586" s="297"/>
      <c r="R586" s="297"/>
      <c r="S586" s="297"/>
      <c r="T586" s="297"/>
      <c r="U586" s="297"/>
      <c r="V586" s="297"/>
      <c r="W586" s="297"/>
      <c r="X586" s="300"/>
    </row>
    <row r="587" spans="1:24" hidden="1" x14ac:dyDescent="0.2">
      <c r="B587" s="295"/>
      <c r="C587" s="297"/>
      <c r="D587" s="297"/>
      <c r="E587" s="297"/>
      <c r="F587" s="297"/>
      <c r="G587" s="297"/>
      <c r="H587" s="747"/>
      <c r="I587" s="747"/>
      <c r="J587" s="297"/>
      <c r="K587" s="297"/>
      <c r="L587" s="297"/>
      <c r="M587" s="297"/>
      <c r="N587" s="297"/>
      <c r="O587" s="297"/>
      <c r="P587" s="297"/>
      <c r="Q587" s="297"/>
      <c r="R587" s="297"/>
      <c r="S587" s="297"/>
      <c r="T587" s="297"/>
      <c r="U587" s="297"/>
      <c r="V587" s="297"/>
      <c r="W587" s="297"/>
      <c r="X587" s="300"/>
    </row>
    <row r="588" spans="1:24" x14ac:dyDescent="0.2">
      <c r="B588" s="295"/>
      <c r="C588" s="297"/>
      <c r="D588" s="297"/>
      <c r="E588" s="297"/>
      <c r="F588" s="297"/>
      <c r="G588" s="297"/>
      <c r="H588" s="747"/>
      <c r="I588" s="747"/>
      <c r="J588" s="297"/>
      <c r="K588" s="297"/>
      <c r="L588" s="297"/>
      <c r="M588" s="297"/>
      <c r="N588" s="297"/>
      <c r="O588" s="297"/>
      <c r="P588" s="297"/>
      <c r="Q588" s="297"/>
      <c r="R588" s="297"/>
      <c r="S588" s="297"/>
      <c r="T588" s="297"/>
      <c r="U588" s="297"/>
      <c r="V588" s="297"/>
      <c r="W588" s="297"/>
      <c r="X588" s="300"/>
    </row>
    <row r="589" spans="1:24" x14ac:dyDescent="0.2">
      <c r="B589" s="748" t="s">
        <v>357</v>
      </c>
      <c r="C589" s="746"/>
      <c r="D589" s="746"/>
      <c r="E589" s="746"/>
      <c r="F589" s="746"/>
      <c r="G589" s="746"/>
      <c r="H589" s="746"/>
      <c r="I589" s="297"/>
      <c r="J589" s="297"/>
      <c r="K589" s="297"/>
      <c r="L589" s="297"/>
      <c r="M589" s="746" t="s">
        <v>358</v>
      </c>
      <c r="N589" s="746"/>
      <c r="O589" s="746"/>
      <c r="P589" s="746"/>
      <c r="Q589" s="746"/>
      <c r="R589" s="746"/>
      <c r="S589" s="746"/>
      <c r="T589" s="746"/>
      <c r="U589" s="298"/>
      <c r="V589" s="297"/>
      <c r="W589" s="297"/>
      <c r="X589" s="300"/>
    </row>
    <row r="590" spans="1:24" x14ac:dyDescent="0.2">
      <c r="B590" s="295"/>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300"/>
    </row>
    <row r="591" spans="1:24" ht="9" customHeight="1" x14ac:dyDescent="0.2">
      <c r="B591" s="295"/>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300"/>
    </row>
    <row r="592" spans="1:24" hidden="1" x14ac:dyDescent="0.2">
      <c r="B592" s="463"/>
      <c r="C592" s="464"/>
      <c r="D592" s="464"/>
      <c r="E592" s="464"/>
      <c r="F592" s="464"/>
      <c r="G592" s="464"/>
      <c r="H592" s="464"/>
      <c r="I592" s="464"/>
      <c r="J592" s="464"/>
      <c r="K592" s="464"/>
      <c r="L592" s="464"/>
      <c r="M592" s="464"/>
      <c r="N592" s="464"/>
      <c r="O592" s="464"/>
      <c r="P592" s="464"/>
      <c r="Q592" s="464"/>
      <c r="R592" s="464"/>
      <c r="S592" s="464"/>
      <c r="T592" s="464"/>
      <c r="U592" s="297"/>
      <c r="V592" s="297"/>
      <c r="W592" s="297"/>
      <c r="X592" s="300"/>
    </row>
    <row r="593" spans="1:26" x14ac:dyDescent="0.2">
      <c r="B593" s="465" t="s">
        <v>659</v>
      </c>
      <c r="C593" s="466"/>
      <c r="D593" s="466"/>
      <c r="E593" s="466"/>
      <c r="F593" s="466"/>
      <c r="G593" s="466"/>
      <c r="H593" s="467"/>
      <c r="I593" s="467"/>
      <c r="J593" s="467"/>
      <c r="K593" s="467"/>
      <c r="L593" s="467"/>
      <c r="M593" s="467"/>
      <c r="N593" s="467"/>
      <c r="O593" s="467"/>
      <c r="P593" s="467"/>
      <c r="Q593" s="467"/>
      <c r="R593" s="467"/>
      <c r="S593" s="467"/>
      <c r="T593" s="467"/>
      <c r="U593" s="297"/>
      <c r="V593" s="297"/>
      <c r="W593" s="297"/>
      <c r="X593" s="300"/>
    </row>
    <row r="594" spans="1:26" ht="12.75" customHeight="1" x14ac:dyDescent="0.2">
      <c r="B594" s="295"/>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300"/>
    </row>
    <row r="595" spans="1:26" s="367" customFormat="1" x14ac:dyDescent="0.2">
      <c r="B595" s="317">
        <v>1</v>
      </c>
      <c r="C595" s="308" t="s">
        <v>667</v>
      </c>
      <c r="D595" s="308"/>
      <c r="E595" s="308"/>
      <c r="F595" s="308"/>
      <c r="G595" s="308"/>
      <c r="H595" s="308"/>
      <c r="I595" s="308"/>
      <c r="J595" s="308"/>
      <c r="K595" s="308"/>
      <c r="L595" s="308"/>
      <c r="M595" s="308"/>
      <c r="N595" s="308"/>
      <c r="O595" s="308"/>
      <c r="P595" s="308"/>
      <c r="Q595" s="308"/>
      <c r="R595" s="308"/>
      <c r="S595" s="308"/>
      <c r="T595" s="308"/>
      <c r="U595" s="308"/>
      <c r="V595" s="308"/>
      <c r="W595" s="308"/>
      <c r="X595" s="346"/>
    </row>
    <row r="596" spans="1:26" s="367" customFormat="1" x14ac:dyDescent="0.2">
      <c r="B596" s="317">
        <f>+B595+1</f>
        <v>2</v>
      </c>
      <c r="C596" s="308" t="s">
        <v>464</v>
      </c>
      <c r="D596" s="308"/>
      <c r="E596" s="308"/>
      <c r="F596" s="308"/>
      <c r="G596" s="308"/>
      <c r="H596" s="308"/>
      <c r="I596" s="308"/>
      <c r="J596" s="308"/>
      <c r="K596" s="308"/>
      <c r="L596" s="308"/>
      <c r="M596" s="308"/>
      <c r="N596" s="308"/>
      <c r="O596" s="308"/>
      <c r="P596" s="308"/>
      <c r="Q596" s="308"/>
      <c r="R596" s="308"/>
      <c r="S596" s="308"/>
      <c r="T596" s="308"/>
      <c r="U596" s="308"/>
      <c r="V596" s="308"/>
      <c r="W596" s="308"/>
      <c r="X596" s="346"/>
    </row>
    <row r="597" spans="1:26" s="367" customFormat="1" x14ac:dyDescent="0.2">
      <c r="B597" s="317">
        <f t="shared" ref="B597:B612" si="14">+B596+1</f>
        <v>3</v>
      </c>
      <c r="C597" s="308" t="s">
        <v>465</v>
      </c>
      <c r="D597" s="308"/>
      <c r="E597" s="308"/>
      <c r="F597" s="308"/>
      <c r="G597" s="308"/>
      <c r="H597" s="308"/>
      <c r="I597" s="308"/>
      <c r="J597" s="308"/>
      <c r="K597" s="308"/>
      <c r="L597" s="308"/>
      <c r="M597" s="308"/>
      <c r="N597" s="308"/>
      <c r="O597" s="308"/>
      <c r="P597" s="308"/>
      <c r="Q597" s="308"/>
      <c r="R597" s="308"/>
      <c r="S597" s="308"/>
      <c r="T597" s="308"/>
      <c r="U597" s="308"/>
      <c r="V597" s="308"/>
      <c r="W597" s="308"/>
      <c r="X597" s="346"/>
    </row>
    <row r="598" spans="1:26" s="367" customFormat="1" x14ac:dyDescent="0.2">
      <c r="B598" s="317">
        <f t="shared" si="14"/>
        <v>4</v>
      </c>
      <c r="C598" s="308" t="s">
        <v>466</v>
      </c>
      <c r="D598" s="308"/>
      <c r="E598" s="308"/>
      <c r="F598" s="308"/>
      <c r="G598" s="308"/>
      <c r="H598" s="308"/>
      <c r="I598" s="308"/>
      <c r="J598" s="308"/>
      <c r="K598" s="308"/>
      <c r="L598" s="308"/>
      <c r="M598" s="308"/>
      <c r="N598" s="308"/>
      <c r="O598" s="308"/>
      <c r="P598" s="308"/>
      <c r="Q598" s="308"/>
      <c r="R598" s="308"/>
      <c r="S598" s="308"/>
      <c r="T598" s="308"/>
      <c r="U598" s="308"/>
      <c r="V598" s="308"/>
      <c r="W598" s="308"/>
      <c r="X598" s="346"/>
    </row>
    <row r="599" spans="1:26" s="367" customFormat="1" x14ac:dyDescent="0.2">
      <c r="B599" s="317">
        <f t="shared" si="14"/>
        <v>5</v>
      </c>
      <c r="C599" s="308" t="s">
        <v>668</v>
      </c>
      <c r="D599" s="308"/>
      <c r="E599" s="308"/>
      <c r="F599" s="308"/>
      <c r="G599" s="308"/>
      <c r="H599" s="308"/>
      <c r="I599" s="308"/>
      <c r="J599" s="308"/>
      <c r="K599" s="308"/>
      <c r="L599" s="308"/>
      <c r="M599" s="308"/>
      <c r="N599" s="308"/>
      <c r="O599" s="308"/>
      <c r="P599" s="308"/>
      <c r="Q599" s="308"/>
      <c r="R599" s="308"/>
      <c r="S599" s="308"/>
      <c r="T599" s="308"/>
      <c r="U599" s="308"/>
      <c r="V599" s="308"/>
      <c r="W599" s="308"/>
      <c r="X599" s="346"/>
    </row>
    <row r="600" spans="1:26" s="367" customFormat="1" x14ac:dyDescent="0.2">
      <c r="B600" s="317">
        <f t="shared" si="14"/>
        <v>6</v>
      </c>
      <c r="C600" s="308" t="s">
        <v>1059</v>
      </c>
      <c r="D600" s="308"/>
      <c r="E600" s="308"/>
      <c r="F600" s="308"/>
      <c r="G600" s="308"/>
      <c r="H600" s="308"/>
      <c r="I600" s="308"/>
      <c r="J600" s="308"/>
      <c r="K600" s="308"/>
      <c r="L600" s="308"/>
      <c r="M600" s="308"/>
      <c r="N600" s="308"/>
      <c r="O600" s="308"/>
      <c r="P600" s="308"/>
      <c r="Q600" s="308"/>
      <c r="R600" s="308"/>
      <c r="S600" s="308"/>
      <c r="T600" s="308"/>
      <c r="U600" s="308"/>
      <c r="V600" s="308"/>
      <c r="W600" s="308"/>
      <c r="X600" s="346"/>
    </row>
    <row r="601" spans="1:26" x14ac:dyDescent="0.2">
      <c r="A601" s="312"/>
      <c r="B601" s="317">
        <f t="shared" si="14"/>
        <v>7</v>
      </c>
      <c r="C601" s="274" t="s">
        <v>1073</v>
      </c>
      <c r="D601" s="311"/>
      <c r="E601" s="311"/>
      <c r="F601" s="311"/>
      <c r="G601" s="311"/>
      <c r="H601" s="297"/>
      <c r="I601" s="297"/>
      <c r="J601" s="297"/>
      <c r="K601" s="297"/>
      <c r="L601" s="297"/>
      <c r="M601" s="297"/>
      <c r="N601" s="297"/>
      <c r="O601" s="297"/>
      <c r="P601" s="297"/>
      <c r="Q601" s="297"/>
      <c r="R601" s="297"/>
      <c r="S601" s="297"/>
      <c r="T601" s="297"/>
      <c r="U601" s="297"/>
      <c r="V601" s="297"/>
      <c r="W601" s="297"/>
      <c r="X601" s="300"/>
      <c r="Z601" s="311" t="str">
        <f>IF(I83=datos!B34,"DOCUMENTO QUE SUSTENTE LA RELEVANCIA ECONÓMICA, SOCIAL O CULTURAL DEL ECOSISTEMA","")</f>
        <v/>
      </c>
    </row>
    <row r="602" spans="1:26" x14ac:dyDescent="0.2">
      <c r="B602" s="317">
        <f t="shared" si="14"/>
        <v>8</v>
      </c>
      <c r="C602" s="274" t="s">
        <v>1072</v>
      </c>
      <c r="D602" s="311"/>
      <c r="E602" s="311"/>
      <c r="F602" s="311"/>
      <c r="G602" s="311"/>
      <c r="H602" s="297"/>
      <c r="I602" s="297"/>
      <c r="J602" s="297"/>
      <c r="K602" s="297"/>
      <c r="L602" s="297"/>
      <c r="M602" s="297"/>
      <c r="N602" s="297"/>
      <c r="O602" s="297"/>
      <c r="P602" s="297"/>
      <c r="Q602" s="297"/>
      <c r="R602" s="297"/>
      <c r="S602" s="297"/>
      <c r="T602" s="297"/>
      <c r="U602" s="297"/>
      <c r="V602" s="297"/>
      <c r="W602" s="297"/>
      <c r="X602" s="300"/>
      <c r="Z602" s="311" t="str">
        <f>IF(S94="","","ENSAYOS DE LABORATORIO DEL ANÁLISIS DE AGUA, CON INFORME DE RESULTADOS")</f>
        <v/>
      </c>
    </row>
    <row r="603" spans="1:26" x14ac:dyDescent="0.2">
      <c r="B603" s="317">
        <f t="shared" si="14"/>
        <v>9</v>
      </c>
      <c r="C603" s="274" t="s">
        <v>1074</v>
      </c>
      <c r="D603" s="311"/>
      <c r="E603" s="311"/>
      <c r="F603" s="311"/>
      <c r="G603" s="311"/>
      <c r="H603" s="297"/>
      <c r="I603" s="297"/>
      <c r="J603" s="297"/>
      <c r="K603" s="297"/>
      <c r="L603" s="297"/>
      <c r="M603" s="297"/>
      <c r="N603" s="297"/>
      <c r="O603" s="297"/>
      <c r="P603" s="297"/>
      <c r="Q603" s="297"/>
      <c r="R603" s="297"/>
      <c r="S603" s="297"/>
      <c r="T603" s="297"/>
      <c r="U603" s="297"/>
      <c r="V603" s="297"/>
      <c r="W603" s="297"/>
      <c r="X603" s="300"/>
      <c r="Z603" s="311" t="str">
        <f>IF(S95="","","REGIMEN HÍDRICO")</f>
        <v/>
      </c>
    </row>
    <row r="604" spans="1:26" x14ac:dyDescent="0.2">
      <c r="B604" s="317">
        <f t="shared" si="14"/>
        <v>10</v>
      </c>
      <c r="C604" s="274" t="s">
        <v>1075</v>
      </c>
      <c r="D604" s="311"/>
      <c r="E604" s="311"/>
      <c r="F604" s="311"/>
      <c r="G604" s="311"/>
      <c r="H604" s="297"/>
      <c r="I604" s="297"/>
      <c r="J604" s="297"/>
      <c r="K604" s="297"/>
      <c r="L604" s="297"/>
      <c r="M604" s="297"/>
      <c r="N604" s="297"/>
      <c r="O604" s="297"/>
      <c r="P604" s="297"/>
      <c r="Q604" s="297"/>
      <c r="R604" s="297"/>
      <c r="S604" s="297"/>
      <c r="T604" s="297"/>
      <c r="U604" s="297"/>
      <c r="V604" s="297"/>
      <c r="W604" s="297"/>
      <c r="X604" s="300"/>
      <c r="Z604" s="311" t="str">
        <f>IF(S96="","","ANÁLISIS DE PH DEL SUELO")</f>
        <v/>
      </c>
    </row>
    <row r="605" spans="1:26" x14ac:dyDescent="0.2">
      <c r="B605" s="317">
        <f t="shared" si="14"/>
        <v>11</v>
      </c>
      <c r="C605" s="274" t="s">
        <v>1076</v>
      </c>
      <c r="D605" s="311"/>
      <c r="E605" s="311"/>
      <c r="F605" s="311"/>
      <c r="G605" s="311"/>
      <c r="H605" s="297"/>
      <c r="I605" s="297"/>
      <c r="J605" s="297"/>
      <c r="K605" s="297"/>
      <c r="L605" s="297"/>
      <c r="M605" s="297"/>
      <c r="N605" s="297"/>
      <c r="O605" s="297"/>
      <c r="P605" s="297"/>
      <c r="Q605" s="297"/>
      <c r="R605" s="297"/>
      <c r="S605" s="297"/>
      <c r="T605" s="297"/>
      <c r="U605" s="297"/>
      <c r="V605" s="297"/>
      <c r="W605" s="297"/>
      <c r="X605" s="300"/>
      <c r="Z605" s="311" t="str">
        <f>IF(S100="","","LISTADO DE ESPECIES E INFORME DE ESPECIALISTA TEMÁTICO")</f>
        <v/>
      </c>
    </row>
    <row r="606" spans="1:26" x14ac:dyDescent="0.2">
      <c r="B606" s="317">
        <f t="shared" si="14"/>
        <v>12</v>
      </c>
      <c r="C606" s="274" t="s">
        <v>1077</v>
      </c>
      <c r="D606" s="311"/>
      <c r="E606" s="311"/>
      <c r="F606" s="311"/>
      <c r="G606" s="311"/>
      <c r="H606" s="297"/>
      <c r="I606" s="297"/>
      <c r="J606" s="297"/>
      <c r="K606" s="297"/>
      <c r="L606" s="297"/>
      <c r="M606" s="297"/>
      <c r="N606" s="297"/>
      <c r="O606" s="297"/>
      <c r="P606" s="297"/>
      <c r="Q606" s="297"/>
      <c r="R606" s="297"/>
      <c r="S606" s="297"/>
      <c r="T606" s="297"/>
      <c r="U606" s="297"/>
      <c r="V606" s="297"/>
      <c r="W606" s="297"/>
      <c r="X606" s="300"/>
      <c r="Z606" s="311" t="str">
        <f>IF(S101="","","INFORME DE ESPECIALISTA TEMÁTICO SOBRE PRESENCIA DE ESPECIES EXÓTICAS")</f>
        <v/>
      </c>
    </row>
    <row r="607" spans="1:26" x14ac:dyDescent="0.2">
      <c r="B607" s="317">
        <f t="shared" si="14"/>
        <v>13</v>
      </c>
      <c r="C607" s="274" t="s">
        <v>1078</v>
      </c>
      <c r="D607" s="311"/>
      <c r="E607" s="311"/>
      <c r="F607" s="311"/>
      <c r="G607" s="311"/>
      <c r="H607" s="297"/>
      <c r="I607" s="297"/>
      <c r="J607" s="297"/>
      <c r="K607" s="297"/>
      <c r="L607" s="297"/>
      <c r="M607" s="297"/>
      <c r="N607" s="297"/>
      <c r="O607" s="297"/>
      <c r="P607" s="297"/>
      <c r="Q607" s="297"/>
      <c r="R607" s="297"/>
      <c r="S607" s="297"/>
      <c r="T607" s="297"/>
      <c r="U607" s="297"/>
      <c r="V607" s="297"/>
      <c r="W607" s="297"/>
      <c r="X607" s="300"/>
      <c r="Z607" s="311" t="str">
        <f>IF(S102="","","REPORTE DE ESPECIALISTA TEMÁTICO SOBRE ALTERACIÓN DE HÁBITAT")</f>
        <v/>
      </c>
    </row>
    <row r="608" spans="1:26" x14ac:dyDescent="0.2">
      <c r="B608" s="317">
        <f t="shared" si="14"/>
        <v>14</v>
      </c>
      <c r="C608" s="274" t="s">
        <v>1079</v>
      </c>
      <c r="D608" s="311"/>
      <c r="E608" s="311"/>
      <c r="F608" s="311"/>
      <c r="G608" s="311"/>
      <c r="H608" s="297"/>
      <c r="I608" s="297"/>
      <c r="J608" s="297"/>
      <c r="K608" s="297"/>
      <c r="L608" s="297"/>
      <c r="M608" s="297"/>
      <c r="N608" s="297"/>
      <c r="O608" s="297"/>
      <c r="P608" s="297"/>
      <c r="Q608" s="297"/>
      <c r="R608" s="297"/>
      <c r="S608" s="297"/>
      <c r="T608" s="297"/>
      <c r="U608" s="297"/>
      <c r="V608" s="297"/>
      <c r="W608" s="297"/>
      <c r="X608" s="300"/>
      <c r="Z608" s="311" t="str">
        <f>IF(S104="","","EVIDENCIAS DE EXISTENCIA DE PRÁCTICAS DE APROVECHAMIENTO SOSTENIBLE (FOTOS, ENTREVISTAS, ESTADÍSTICAS ETC.)")</f>
        <v/>
      </c>
    </row>
    <row r="609" spans="2:26" ht="17.25" customHeight="1" x14ac:dyDescent="0.2">
      <c r="B609" s="317">
        <f t="shared" si="14"/>
        <v>15</v>
      </c>
      <c r="C609" s="274" t="s">
        <v>1080</v>
      </c>
      <c r="D609" s="311"/>
      <c r="E609" s="311"/>
      <c r="F609" s="311"/>
      <c r="G609" s="311"/>
      <c r="H609" s="297"/>
      <c r="I609" s="297"/>
      <c r="J609" s="297"/>
      <c r="K609" s="297"/>
      <c r="L609" s="297"/>
      <c r="M609" s="297"/>
      <c r="N609" s="297"/>
      <c r="O609" s="297"/>
      <c r="P609" s="297"/>
      <c r="Q609" s="297"/>
      <c r="R609" s="297"/>
      <c r="S609" s="297"/>
      <c r="T609" s="297"/>
      <c r="U609" s="297"/>
      <c r="V609" s="297"/>
      <c r="W609" s="297"/>
      <c r="X609" s="300"/>
      <c r="Z609" s="311" t="str">
        <f>IF(S105="","","ENTREVISTAS A LOS GESTORES SOBRE CAPACIDADES DE GESTIÓN INTEGRADA DE LOS ECOSISTEMAS")</f>
        <v/>
      </c>
    </row>
    <row r="610" spans="2:26" x14ac:dyDescent="0.2">
      <c r="B610" s="317">
        <f t="shared" si="14"/>
        <v>16</v>
      </c>
      <c r="C610" s="274" t="s">
        <v>1081</v>
      </c>
      <c r="D610" s="311"/>
      <c r="E610" s="311"/>
      <c r="F610" s="311"/>
      <c r="G610" s="311"/>
      <c r="H610" s="297"/>
      <c r="I610" s="297"/>
      <c r="J610" s="297"/>
      <c r="K610" s="297"/>
      <c r="L610" s="297"/>
      <c r="M610" s="297"/>
      <c r="N610" s="297"/>
      <c r="O610" s="297"/>
      <c r="P610" s="297"/>
      <c r="Q610" s="297"/>
      <c r="R610" s="297"/>
      <c r="S610" s="297"/>
      <c r="T610" s="297"/>
      <c r="U610" s="297"/>
      <c r="V610" s="297"/>
      <c r="W610" s="297"/>
      <c r="X610" s="300"/>
      <c r="Z610" s="311" t="str">
        <f>IF(S106="","","EVIDENCIA DE DESARROLLO DE TALLERES, CAMPAÑAS, PASANTÍAS, EXTENSIONISMO EN LOS ÚLTIMOS DOS AÑOS (DOCUMENTAR CON ENTREVISTAS, FOTOS U OTROS DOCUMENTOS)")</f>
        <v/>
      </c>
    </row>
    <row r="611" spans="2:26" x14ac:dyDescent="0.2">
      <c r="B611" s="317">
        <f t="shared" si="14"/>
        <v>17</v>
      </c>
      <c r="C611" s="274" t="s">
        <v>1082</v>
      </c>
      <c r="D611" s="311"/>
      <c r="E611" s="311"/>
      <c r="F611" s="311"/>
      <c r="G611" s="311"/>
      <c r="H611" s="297"/>
      <c r="I611" s="297"/>
      <c r="J611" s="297"/>
      <c r="K611" s="297"/>
      <c r="L611" s="297"/>
      <c r="M611" s="297"/>
      <c r="N611" s="297"/>
      <c r="O611" s="297"/>
      <c r="P611" s="297"/>
      <c r="Q611" s="297"/>
      <c r="R611" s="297"/>
      <c r="S611" s="297"/>
      <c r="T611" s="297"/>
      <c r="U611" s="297"/>
      <c r="V611" s="297"/>
      <c r="W611" s="297"/>
      <c r="X611" s="300"/>
      <c r="Z611" s="311" t="str">
        <f>IF(S108="","","REPORTE DEL SISTEMA DE MONITOREO AMBIENTAL PRESENTADO")</f>
        <v/>
      </c>
    </row>
    <row r="612" spans="2:26" x14ac:dyDescent="0.2">
      <c r="B612" s="317">
        <f t="shared" si="14"/>
        <v>18</v>
      </c>
      <c r="C612" s="274" t="s">
        <v>1083</v>
      </c>
      <c r="D612" s="311"/>
      <c r="E612" s="311"/>
      <c r="F612" s="311"/>
      <c r="G612" s="311"/>
      <c r="H612" s="297"/>
      <c r="I612" s="297"/>
      <c r="J612" s="297"/>
      <c r="K612" s="297"/>
      <c r="L612" s="297"/>
      <c r="M612" s="297"/>
      <c r="N612" s="297"/>
      <c r="O612" s="297"/>
      <c r="P612" s="297"/>
      <c r="Q612" s="297"/>
      <c r="R612" s="297"/>
      <c r="S612" s="297"/>
      <c r="T612" s="297"/>
      <c r="U612" s="297"/>
      <c r="V612" s="297"/>
      <c r="W612" s="297"/>
      <c r="X612" s="300"/>
      <c r="Z612" s="311" t="str">
        <f>IF(S109="","","INSTRUMENTOS DE GESTIÓN PRESENTADOS E INFORME DE ESTADO ACTUAL DE LA ORGANIZACIÓN COMUNAL")</f>
        <v/>
      </c>
    </row>
    <row r="613" spans="2:26" ht="9.75" customHeight="1" x14ac:dyDescent="0.2">
      <c r="B613" s="425"/>
      <c r="D613" s="311"/>
      <c r="E613" s="311"/>
      <c r="F613" s="311"/>
      <c r="G613" s="311"/>
      <c r="H613" s="297"/>
      <c r="I613" s="297"/>
      <c r="J613" s="297"/>
      <c r="K613" s="297"/>
      <c r="L613" s="297"/>
      <c r="M613" s="297"/>
      <c r="N613" s="297"/>
      <c r="O613" s="297"/>
      <c r="P613" s="297"/>
      <c r="Q613" s="297"/>
      <c r="R613" s="297"/>
      <c r="S613" s="297"/>
      <c r="T613" s="297"/>
      <c r="U613" s="297"/>
      <c r="V613" s="297"/>
      <c r="W613" s="297"/>
      <c r="X613" s="300"/>
      <c r="Z613" s="311"/>
    </row>
    <row r="614" spans="2:26" x14ac:dyDescent="0.2">
      <c r="B614" s="319" t="s">
        <v>672</v>
      </c>
      <c r="C614" s="311"/>
      <c r="D614" s="311"/>
      <c r="E614" s="311"/>
      <c r="F614" s="311"/>
      <c r="G614" s="311"/>
      <c r="H614" s="297"/>
      <c r="I614" s="297"/>
      <c r="J614" s="297"/>
      <c r="K614" s="297"/>
      <c r="L614" s="297"/>
      <c r="M614" s="297"/>
      <c r="N614" s="297"/>
      <c r="O614" s="297"/>
      <c r="P614" s="297"/>
      <c r="Q614" s="297"/>
      <c r="R614" s="297"/>
      <c r="S614" s="297"/>
      <c r="T614" s="297"/>
      <c r="U614" s="297"/>
      <c r="V614" s="297"/>
      <c r="W614" s="297"/>
      <c r="X614" s="300"/>
    </row>
    <row r="615" spans="2:26" ht="16.5" thickBot="1" x14ac:dyDescent="0.25">
      <c r="B615" s="468"/>
      <c r="C615" s="469"/>
      <c r="D615" s="469"/>
      <c r="E615" s="469"/>
      <c r="F615" s="469"/>
      <c r="G615" s="469"/>
      <c r="H615" s="469"/>
      <c r="I615" s="469"/>
      <c r="J615" s="469"/>
      <c r="K615" s="469"/>
      <c r="L615" s="469"/>
      <c r="M615" s="469"/>
      <c r="N615" s="469"/>
      <c r="O615" s="469"/>
      <c r="P615" s="469"/>
      <c r="Q615" s="469"/>
      <c r="R615" s="469"/>
      <c r="S615" s="469"/>
      <c r="T615" s="469"/>
      <c r="U615" s="469"/>
      <c r="V615" s="469"/>
      <c r="W615" s="469"/>
      <c r="X615" s="470"/>
    </row>
    <row r="618" spans="2:26" s="312" customFormat="1" x14ac:dyDescent="0.2">
      <c r="B618" s="274"/>
      <c r="C618" s="274"/>
      <c r="D618" s="274"/>
      <c r="E618" s="274"/>
      <c r="F618" s="274"/>
      <c r="G618" s="274"/>
      <c r="H618" s="297"/>
      <c r="I618" s="298"/>
      <c r="J618" s="298"/>
      <c r="K618" s="298"/>
      <c r="L618" s="298"/>
      <c r="M618" s="298"/>
      <c r="N618" s="298"/>
      <c r="O618" s="298"/>
      <c r="P618" s="298"/>
      <c r="Q618" s="298"/>
      <c r="R618" s="298"/>
      <c r="S618" s="298"/>
      <c r="T618" s="298"/>
      <c r="U618" s="318"/>
      <c r="V618" s="274"/>
      <c r="W618" s="274"/>
    </row>
  </sheetData>
  <sheetProtection algorithmName="SHA-512" hashValue="ptclCrbiL7hQErq7MsAVMqSRIBCj60drMwv24YDm8NrVF4sJwZYM0IOdai6UzMGNyZHmm1KRkBySTp8LUdCh1Q==" saltValue="8WdI1cd+f/4FkScWTuHhhQ==" spinCount="100000" sheet="1" objects="1" scenarios="1" formatCells="0" formatColumns="0" formatRows="0" insertColumns="0" insertRows="0"/>
  <mergeCells count="1232">
    <mergeCell ref="L275:O275"/>
    <mergeCell ref="P275:Q275"/>
    <mergeCell ref="R275:X275"/>
    <mergeCell ref="G278:K278"/>
    <mergeCell ref="L278:O278"/>
    <mergeCell ref="P278:Q278"/>
    <mergeCell ref="R278:X278"/>
    <mergeCell ref="G265:K265"/>
    <mergeCell ref="L265:O265"/>
    <mergeCell ref="P265:Q265"/>
    <mergeCell ref="R265:X265"/>
    <mergeCell ref="G266:K266"/>
    <mergeCell ref="L266:O266"/>
    <mergeCell ref="P266:Q266"/>
    <mergeCell ref="R266:X266"/>
    <mergeCell ref="G269:K269"/>
    <mergeCell ref="L269:O269"/>
    <mergeCell ref="P269:Q269"/>
    <mergeCell ref="R269:X269"/>
    <mergeCell ref="G271:K271"/>
    <mergeCell ref="L271:O271"/>
    <mergeCell ref="P271:Q271"/>
    <mergeCell ref="R271:X271"/>
    <mergeCell ref="R270:X270"/>
    <mergeCell ref="L268:O268"/>
    <mergeCell ref="G270:K270"/>
    <mergeCell ref="L270:O270"/>
    <mergeCell ref="R276:X276"/>
    <mergeCell ref="P272:Q272"/>
    <mergeCell ref="P270:Q270"/>
    <mergeCell ref="L258:O258"/>
    <mergeCell ref="P258:Q258"/>
    <mergeCell ref="R258:X258"/>
    <mergeCell ref="G258:K258"/>
    <mergeCell ref="G259:K259"/>
    <mergeCell ref="L259:O259"/>
    <mergeCell ref="P259:Q259"/>
    <mergeCell ref="R259:X259"/>
    <mergeCell ref="G260:K260"/>
    <mergeCell ref="L260:O260"/>
    <mergeCell ref="P260:Q260"/>
    <mergeCell ref="R260:X260"/>
    <mergeCell ref="G262:K262"/>
    <mergeCell ref="L262:O262"/>
    <mergeCell ref="P262:Q262"/>
    <mergeCell ref="R262:X262"/>
    <mergeCell ref="G264:K264"/>
    <mergeCell ref="L264:O264"/>
    <mergeCell ref="P264:Q264"/>
    <mergeCell ref="R264:X264"/>
    <mergeCell ref="P261:Q261"/>
    <mergeCell ref="N559:S559"/>
    <mergeCell ref="T559:X559"/>
    <mergeCell ref="E563:G563"/>
    <mergeCell ref="I563:M563"/>
    <mergeCell ref="B377:F377"/>
    <mergeCell ref="B399:F399"/>
    <mergeCell ref="E573:G573"/>
    <mergeCell ref="I573:M573"/>
    <mergeCell ref="N573:S573"/>
    <mergeCell ref="T573:X573"/>
    <mergeCell ref="B533:D573"/>
    <mergeCell ref="U1:V1"/>
    <mergeCell ref="V6:X6"/>
    <mergeCell ref="E570:G570"/>
    <mergeCell ref="I570:M570"/>
    <mergeCell ref="N570:S570"/>
    <mergeCell ref="T570:X570"/>
    <mergeCell ref="B6:L6"/>
    <mergeCell ref="G364:K364"/>
    <mergeCell ref="G365:K365"/>
    <mergeCell ref="G396:K396"/>
    <mergeCell ref="G397:K397"/>
    <mergeCell ref="G381:K381"/>
    <mergeCell ref="G414:K414"/>
    <mergeCell ref="R348:S348"/>
    <mergeCell ref="B349:H349"/>
    <mergeCell ref="I349:O349"/>
    <mergeCell ref="P349:Q349"/>
    <mergeCell ref="I350:O350"/>
    <mergeCell ref="P350:Q350"/>
    <mergeCell ref="E571:G571"/>
    <mergeCell ref="G273:K273"/>
    <mergeCell ref="I554:M554"/>
    <mergeCell ref="E568:G568"/>
    <mergeCell ref="N571:S571"/>
    <mergeCell ref="T571:X571"/>
    <mergeCell ref="I562:M562"/>
    <mergeCell ref="B371:F371"/>
    <mergeCell ref="R285:X285"/>
    <mergeCell ref="N294:O294"/>
    <mergeCell ref="N298:O298"/>
    <mergeCell ref="P287:Q287"/>
    <mergeCell ref="T297:U297"/>
    <mergeCell ref="V297:X297"/>
    <mergeCell ref="N568:S568"/>
    <mergeCell ref="T568:X568"/>
    <mergeCell ref="E555:G555"/>
    <mergeCell ref="I555:M555"/>
    <mergeCell ref="T555:X555"/>
    <mergeCell ref="N564:S564"/>
    <mergeCell ref="T564:X564"/>
    <mergeCell ref="N557:S557"/>
    <mergeCell ref="T557:X557"/>
    <mergeCell ref="E565:G565"/>
    <mergeCell ref="I565:M565"/>
    <mergeCell ref="N565:S565"/>
    <mergeCell ref="T565:X565"/>
    <mergeCell ref="N563:S563"/>
    <mergeCell ref="I568:M568"/>
    <mergeCell ref="I561:M561"/>
    <mergeCell ref="N561:S561"/>
    <mergeCell ref="T561:X561"/>
    <mergeCell ref="E562:G562"/>
    <mergeCell ref="T298:U298"/>
    <mergeCell ref="L400:M400"/>
    <mergeCell ref="B401:F401"/>
    <mergeCell ref="L401:M401"/>
    <mergeCell ref="B402:F402"/>
    <mergeCell ref="L402:M402"/>
    <mergeCell ref="E534:G534"/>
    <mergeCell ref="I571:M571"/>
    <mergeCell ref="E572:G572"/>
    <mergeCell ref="I572:M572"/>
    <mergeCell ref="N572:S572"/>
    <mergeCell ref="T572:X572"/>
    <mergeCell ref="N302:O302"/>
    <mergeCell ref="E569:G569"/>
    <mergeCell ref="I569:M569"/>
    <mergeCell ref="N569:S569"/>
    <mergeCell ref="T569:X569"/>
    <mergeCell ref="E567:G567"/>
    <mergeCell ref="L422:M422"/>
    <mergeCell ref="N558:S558"/>
    <mergeCell ref="T558:X558"/>
    <mergeCell ref="E559:G559"/>
    <mergeCell ref="I559:M559"/>
    <mergeCell ref="T562:X562"/>
    <mergeCell ref="E560:G560"/>
    <mergeCell ref="I560:M560"/>
    <mergeCell ref="N560:S560"/>
    <mergeCell ref="T560:X560"/>
    <mergeCell ref="E558:G558"/>
    <mergeCell ref="I558:M558"/>
    <mergeCell ref="E553:G553"/>
    <mergeCell ref="I553:M553"/>
    <mergeCell ref="T553:X553"/>
    <mergeCell ref="B388:F388"/>
    <mergeCell ref="L404:M404"/>
    <mergeCell ref="E566:G566"/>
    <mergeCell ref="T563:X563"/>
    <mergeCell ref="E561:G561"/>
    <mergeCell ref="I566:M566"/>
    <mergeCell ref="N566:S566"/>
    <mergeCell ref="T566:X566"/>
    <mergeCell ref="E556:G556"/>
    <mergeCell ref="T548:X548"/>
    <mergeCell ref="L399:M399"/>
    <mergeCell ref="B400:F400"/>
    <mergeCell ref="N554:S554"/>
    <mergeCell ref="T554:X554"/>
    <mergeCell ref="B514:E514"/>
    <mergeCell ref="J518:U518"/>
    <mergeCell ref="I511:J511"/>
    <mergeCell ref="P439:Q439"/>
    <mergeCell ref="R439:S439"/>
    <mergeCell ref="I512:J512"/>
    <mergeCell ref="E455:G455"/>
    <mergeCell ref="H455:J455"/>
    <mergeCell ref="B404:F404"/>
    <mergeCell ref="I524:M524"/>
    <mergeCell ref="T551:X551"/>
    <mergeCell ref="T552:X552"/>
    <mergeCell ref="T556:X556"/>
    <mergeCell ref="N547:S547"/>
    <mergeCell ref="N548:S548"/>
    <mergeCell ref="N529:S529"/>
    <mergeCell ref="N530:S530"/>
    <mergeCell ref="N531:S531"/>
    <mergeCell ref="R350:S350"/>
    <mergeCell ref="B368:F368"/>
    <mergeCell ref="I348:O348"/>
    <mergeCell ref="P348:Q348"/>
    <mergeCell ref="P351:Q351"/>
    <mergeCell ref="R351:S351"/>
    <mergeCell ref="P352:Q352"/>
    <mergeCell ref="L367:M367"/>
    <mergeCell ref="L368:M368"/>
    <mergeCell ref="L369:M369"/>
    <mergeCell ref="I567:M567"/>
    <mergeCell ref="N567:S567"/>
    <mergeCell ref="T567:X567"/>
    <mergeCell ref="B389:F389"/>
    <mergeCell ref="L389:M389"/>
    <mergeCell ref="B383:F383"/>
    <mergeCell ref="B384:F384"/>
    <mergeCell ref="B372:F372"/>
    <mergeCell ref="N528:S528"/>
    <mergeCell ref="N544:S544"/>
    <mergeCell ref="E549:G549"/>
    <mergeCell ref="I549:M549"/>
    <mergeCell ref="P486:S486"/>
    <mergeCell ref="B373:F373"/>
    <mergeCell ref="B374:F374"/>
    <mergeCell ref="B375:F375"/>
    <mergeCell ref="B376:F376"/>
    <mergeCell ref="N553:S553"/>
    <mergeCell ref="E554:G554"/>
    <mergeCell ref="B385:F385"/>
    <mergeCell ref="N562:S562"/>
    <mergeCell ref="B387:F387"/>
    <mergeCell ref="I506:J506"/>
    <mergeCell ref="B343:H343"/>
    <mergeCell ref="I513:J513"/>
    <mergeCell ref="E532:G532"/>
    <mergeCell ref="N532:S532"/>
    <mergeCell ref="T532:X532"/>
    <mergeCell ref="T527:X527"/>
    <mergeCell ref="T528:X528"/>
    <mergeCell ref="T536:X536"/>
    <mergeCell ref="T534:X534"/>
    <mergeCell ref="T535:X535"/>
    <mergeCell ref="I507:J507"/>
    <mergeCell ref="I508:J508"/>
    <mergeCell ref="I526:M526"/>
    <mergeCell ref="N524:S526"/>
    <mergeCell ref="E528:G528"/>
    <mergeCell ref="E529:G529"/>
    <mergeCell ref="E530:G530"/>
    <mergeCell ref="E531:G531"/>
    <mergeCell ref="H522:M522"/>
    <mergeCell ref="N522:S522"/>
    <mergeCell ref="T522:X522"/>
    <mergeCell ref="B347:H347"/>
    <mergeCell ref="I347:O347"/>
    <mergeCell ref="P347:Q347"/>
    <mergeCell ref="R347:S347"/>
    <mergeCell ref="B345:H345"/>
    <mergeCell ref="I345:O345"/>
    <mergeCell ref="I346:O346"/>
    <mergeCell ref="B506:E506"/>
    <mergeCell ref="B507:E507"/>
    <mergeCell ref="R346:S346"/>
    <mergeCell ref="B386:F386"/>
    <mergeCell ref="U438:V438"/>
    <mergeCell ref="W438:X438"/>
    <mergeCell ref="F439:G439"/>
    <mergeCell ref="V331:X331"/>
    <mergeCell ref="H329:L329"/>
    <mergeCell ref="J424:M424"/>
    <mergeCell ref="J426:M426"/>
    <mergeCell ref="U437:V437"/>
    <mergeCell ref="L386:M386"/>
    <mergeCell ref="L387:M387"/>
    <mergeCell ref="L388:M388"/>
    <mergeCell ref="W437:X437"/>
    <mergeCell ref="P342:Q342"/>
    <mergeCell ref="R342:S342"/>
    <mergeCell ref="P345:Q345"/>
    <mergeCell ref="R345:S345"/>
    <mergeCell ref="L381:M382"/>
    <mergeCell ref="B381:F382"/>
    <mergeCell ref="B364:F366"/>
    <mergeCell ref="B367:F367"/>
    <mergeCell ref="B370:F370"/>
    <mergeCell ref="B348:H348"/>
    <mergeCell ref="B369:F369"/>
    <mergeCell ref="P346:Q346"/>
    <mergeCell ref="B346:H346"/>
    <mergeCell ref="I343:O343"/>
    <mergeCell ref="P343:Q343"/>
    <mergeCell ref="B351:H351"/>
    <mergeCell ref="I351:O351"/>
    <mergeCell ref="R349:S349"/>
    <mergeCell ref="B350:H350"/>
    <mergeCell ref="B344:H344"/>
    <mergeCell ref="I344:O344"/>
    <mergeCell ref="P344:Q344"/>
    <mergeCell ref="R344:S344"/>
    <mergeCell ref="R343:S343"/>
    <mergeCell ref="N329:O329"/>
    <mergeCell ref="T300:U300"/>
    <mergeCell ref="V300:X300"/>
    <mergeCell ref="F313:G318"/>
    <mergeCell ref="E313:E318"/>
    <mergeCell ref="B284:B288"/>
    <mergeCell ref="G268:K268"/>
    <mergeCell ref="P340:Q341"/>
    <mergeCell ref="H324:L324"/>
    <mergeCell ref="F326:G331"/>
    <mergeCell ref="P295:Q299"/>
    <mergeCell ref="R295:S299"/>
    <mergeCell ref="L273:O273"/>
    <mergeCell ref="P273:Q273"/>
    <mergeCell ref="R273:X273"/>
    <mergeCell ref="G279:K279"/>
    <mergeCell ref="L279:O279"/>
    <mergeCell ref="P279:Q279"/>
    <mergeCell ref="R279:X279"/>
    <mergeCell ref="L276:O276"/>
    <mergeCell ref="P276:Q276"/>
    <mergeCell ref="R277:X277"/>
    <mergeCell ref="G272:K272"/>
    <mergeCell ref="G274:K274"/>
    <mergeCell ref="L274:O274"/>
    <mergeCell ref="P274:Q274"/>
    <mergeCell ref="R274:X274"/>
    <mergeCell ref="E552:G552"/>
    <mergeCell ref="T541:X541"/>
    <mergeCell ref="B269:B272"/>
    <mergeCell ref="B262:B268"/>
    <mergeCell ref="G276:K276"/>
    <mergeCell ref="G280:K280"/>
    <mergeCell ref="G267:K267"/>
    <mergeCell ref="G281:K281"/>
    <mergeCell ref="G282:K282"/>
    <mergeCell ref="G286:K286"/>
    <mergeCell ref="L263:O263"/>
    <mergeCell ref="R272:X272"/>
    <mergeCell ref="L283:O283"/>
    <mergeCell ref="P277:Q277"/>
    <mergeCell ref="G283:K283"/>
    <mergeCell ref="I544:M544"/>
    <mergeCell ref="T529:X529"/>
    <mergeCell ref="N536:S536"/>
    <mergeCell ref="E540:G540"/>
    <mergeCell ref="E543:G543"/>
    <mergeCell ref="I543:M543"/>
    <mergeCell ref="E545:G545"/>
    <mergeCell ref="T303:U303"/>
    <mergeCell ref="V303:X303"/>
    <mergeCell ref="B273:B277"/>
    <mergeCell ref="B278:B283"/>
    <mergeCell ref="N551:S551"/>
    <mergeCell ref="T330:U330"/>
    <mergeCell ref="V330:X330"/>
    <mergeCell ref="P326:Q331"/>
    <mergeCell ref="R326:S331"/>
    <mergeCell ref="H323:L323"/>
    <mergeCell ref="N552:S552"/>
    <mergeCell ref="N556:S556"/>
    <mergeCell ref="E536:G536"/>
    <mergeCell ref="I536:M536"/>
    <mergeCell ref="E544:G544"/>
    <mergeCell ref="E542:G542"/>
    <mergeCell ref="I542:M542"/>
    <mergeCell ref="N542:S542"/>
    <mergeCell ref="N545:S545"/>
    <mergeCell ref="N546:S546"/>
    <mergeCell ref="T544:X544"/>
    <mergeCell ref="I556:M556"/>
    <mergeCell ref="E541:G541"/>
    <mergeCell ref="I541:M541"/>
    <mergeCell ref="N541:S541"/>
    <mergeCell ref="I534:M534"/>
    <mergeCell ref="I535:M535"/>
    <mergeCell ref="I537:M537"/>
    <mergeCell ref="I539:M539"/>
    <mergeCell ref="I540:M540"/>
    <mergeCell ref="I545:M545"/>
    <mergeCell ref="I547:M547"/>
    <mergeCell ref="I548:M548"/>
    <mergeCell ref="I552:M552"/>
    <mergeCell ref="N555:S555"/>
    <mergeCell ref="N549:S549"/>
    <mergeCell ref="E548:G548"/>
    <mergeCell ref="T549:X549"/>
    <mergeCell ref="T550:X550"/>
    <mergeCell ref="T543:X543"/>
    <mergeCell ref="T538:X538"/>
    <mergeCell ref="E539:G539"/>
    <mergeCell ref="E550:G550"/>
    <mergeCell ref="I550:M550"/>
    <mergeCell ref="N550:S550"/>
    <mergeCell ref="E535:G535"/>
    <mergeCell ref="E537:G537"/>
    <mergeCell ref="E547:G547"/>
    <mergeCell ref="N543:S543"/>
    <mergeCell ref="N537:S537"/>
    <mergeCell ref="N538:S538"/>
    <mergeCell ref="N539:S539"/>
    <mergeCell ref="N540:S540"/>
    <mergeCell ref="T539:X539"/>
    <mergeCell ref="T540:X540"/>
    <mergeCell ref="T545:X545"/>
    <mergeCell ref="T546:X546"/>
    <mergeCell ref="T547:X547"/>
    <mergeCell ref="N534:S534"/>
    <mergeCell ref="N535:S535"/>
    <mergeCell ref="T542:X542"/>
    <mergeCell ref="F511:H511"/>
    <mergeCell ref="F512:H512"/>
    <mergeCell ref="F513:H513"/>
    <mergeCell ref="T537:X537"/>
    <mergeCell ref="T533:X533"/>
    <mergeCell ref="N527:S527"/>
    <mergeCell ref="I525:M525"/>
    <mergeCell ref="B527:D532"/>
    <mergeCell ref="B523:D523"/>
    <mergeCell ref="I523:M523"/>
    <mergeCell ref="N523:S523"/>
    <mergeCell ref="I527:M527"/>
    <mergeCell ref="I528:M528"/>
    <mergeCell ref="I529:M529"/>
    <mergeCell ref="E527:G527"/>
    <mergeCell ref="I530:M530"/>
    <mergeCell ref="F514:H514"/>
    <mergeCell ref="I532:M532"/>
    <mergeCell ref="N533:S533"/>
    <mergeCell ref="I531:M531"/>
    <mergeCell ref="T530:X530"/>
    <mergeCell ref="T531:X531"/>
    <mergeCell ref="B524:D526"/>
    <mergeCell ref="E524:G526"/>
    <mergeCell ref="T524:X526"/>
    <mergeCell ref="B522:D522"/>
    <mergeCell ref="I516:J516"/>
    <mergeCell ref="L405:M405"/>
    <mergeCell ref="L439:M439"/>
    <mergeCell ref="N439:O439"/>
    <mergeCell ref="B406:F406"/>
    <mergeCell ref="L406:M406"/>
    <mergeCell ref="B407:F407"/>
    <mergeCell ref="L407:M407"/>
    <mergeCell ref="F482:K482"/>
    <mergeCell ref="B467:K469"/>
    <mergeCell ref="D441:E441"/>
    <mergeCell ref="R438:S438"/>
    <mergeCell ref="H441:I441"/>
    <mergeCell ref="J441:K441"/>
    <mergeCell ref="L441:M441"/>
    <mergeCell ref="N441:O441"/>
    <mergeCell ref="B452:U452"/>
    <mergeCell ref="F440:G440"/>
    <mergeCell ref="H440:I440"/>
    <mergeCell ref="H451:J451"/>
    <mergeCell ref="J437:K437"/>
    <mergeCell ref="F441:G441"/>
    <mergeCell ref="B453:D453"/>
    <mergeCell ref="E453:G453"/>
    <mergeCell ref="K446:N446"/>
    <mergeCell ref="B405:F405"/>
    <mergeCell ref="E474:H474"/>
    <mergeCell ref="E475:H475"/>
    <mergeCell ref="B454:D457"/>
    <mergeCell ref="B419:F419"/>
    <mergeCell ref="L419:M419"/>
    <mergeCell ref="B420:F420"/>
    <mergeCell ref="N482:O482"/>
    <mergeCell ref="C499:J499"/>
    <mergeCell ref="I503:J503"/>
    <mergeCell ref="I504:J504"/>
    <mergeCell ref="I505:J505"/>
    <mergeCell ref="F503:H503"/>
    <mergeCell ref="F504:H504"/>
    <mergeCell ref="E523:G523"/>
    <mergeCell ref="B511:E511"/>
    <mergeCell ref="F505:H505"/>
    <mergeCell ref="F509:H509"/>
    <mergeCell ref="E522:G522"/>
    <mergeCell ref="B516:H516"/>
    <mergeCell ref="T523:X523"/>
    <mergeCell ref="W441:X441"/>
    <mergeCell ref="J440:K440"/>
    <mergeCell ref="L440:M440"/>
    <mergeCell ref="P481:S481"/>
    <mergeCell ref="N481:O481"/>
    <mergeCell ref="B508:E508"/>
    <mergeCell ref="B486:E486"/>
    <mergeCell ref="D440:E440"/>
    <mergeCell ref="F506:H506"/>
    <mergeCell ref="F507:H507"/>
    <mergeCell ref="F508:H508"/>
    <mergeCell ref="I509:J509"/>
    <mergeCell ref="I510:J510"/>
    <mergeCell ref="I514:J514"/>
    <mergeCell ref="I515:J515"/>
    <mergeCell ref="L482:M482"/>
    <mergeCell ref="L484:M484"/>
    <mergeCell ref="L485:M485"/>
    <mergeCell ref="L486:M486"/>
    <mergeCell ref="T486:U486"/>
    <mergeCell ref="T482:U482"/>
    <mergeCell ref="B485:E485"/>
    <mergeCell ref="B416:F416"/>
    <mergeCell ref="H439:I439"/>
    <mergeCell ref="J439:K439"/>
    <mergeCell ref="B482:E482"/>
    <mergeCell ref="T487:U487"/>
    <mergeCell ref="B487:S487"/>
    <mergeCell ref="B488:U488"/>
    <mergeCell ref="C498:J498"/>
    <mergeCell ref="F436:X436"/>
    <mergeCell ref="F438:G438"/>
    <mergeCell ref="H438:I438"/>
    <mergeCell ref="J438:K438"/>
    <mergeCell ref="L438:M438"/>
    <mergeCell ref="N438:O438"/>
    <mergeCell ref="P438:Q438"/>
    <mergeCell ref="W439:X439"/>
    <mergeCell ref="T484:U484"/>
    <mergeCell ref="N440:O440"/>
    <mergeCell ref="P440:Q440"/>
    <mergeCell ref="R440:S440"/>
    <mergeCell ref="P484:S484"/>
    <mergeCell ref="N484:O484"/>
    <mergeCell ref="N485:O485"/>
    <mergeCell ref="F484:K484"/>
    <mergeCell ref="L416:M416"/>
    <mergeCell ref="B417:F417"/>
    <mergeCell ref="L417:M417"/>
    <mergeCell ref="B418:F418"/>
    <mergeCell ref="L418:M418"/>
    <mergeCell ref="B465:U465"/>
    <mergeCell ref="B436:E437"/>
    <mergeCell ref="B438:C439"/>
    <mergeCell ref="B440:C441"/>
    <mergeCell ref="D438:E438"/>
    <mergeCell ref="B414:F415"/>
    <mergeCell ref="L437:M437"/>
    <mergeCell ref="N437:O437"/>
    <mergeCell ref="P437:Q437"/>
    <mergeCell ref="T481:U481"/>
    <mergeCell ref="F485:K485"/>
    <mergeCell ref="U439:V439"/>
    <mergeCell ref="U441:V441"/>
    <mergeCell ref="U440:V440"/>
    <mergeCell ref="T485:U485"/>
    <mergeCell ref="R437:S437"/>
    <mergeCell ref="F437:G437"/>
    <mergeCell ref="H437:I437"/>
    <mergeCell ref="N486:O486"/>
    <mergeCell ref="B392:S392"/>
    <mergeCell ref="L383:M383"/>
    <mergeCell ref="L384:M384"/>
    <mergeCell ref="L385:M385"/>
    <mergeCell ref="B412:S412"/>
    <mergeCell ref="B403:F403"/>
    <mergeCell ref="E454:G454"/>
    <mergeCell ref="L390:M390"/>
    <mergeCell ref="B396:F398"/>
    <mergeCell ref="B408:F408"/>
    <mergeCell ref="L408:M408"/>
    <mergeCell ref="N326:O326"/>
    <mergeCell ref="T326:U326"/>
    <mergeCell ref="V326:X326"/>
    <mergeCell ref="E319:E325"/>
    <mergeCell ref="H321:L321"/>
    <mergeCell ref="T324:U324"/>
    <mergeCell ref="V324:X324"/>
    <mergeCell ref="P319:Q325"/>
    <mergeCell ref="E326:E331"/>
    <mergeCell ref="W440:X440"/>
    <mergeCell ref="B390:F390"/>
    <mergeCell ref="P441:Q441"/>
    <mergeCell ref="R441:S441"/>
    <mergeCell ref="H454:J454"/>
    <mergeCell ref="L421:M421"/>
    <mergeCell ref="B484:E484"/>
    <mergeCell ref="B433:D434"/>
    <mergeCell ref="D439:E439"/>
    <mergeCell ref="P485:S485"/>
    <mergeCell ref="R352:S352"/>
    <mergeCell ref="R308:S312"/>
    <mergeCell ref="V308:X308"/>
    <mergeCell ref="R319:S325"/>
    <mergeCell ref="H320:L320"/>
    <mergeCell ref="H311:L311"/>
    <mergeCell ref="R340:S341"/>
    <mergeCell ref="B340:H341"/>
    <mergeCell ref="I340:O341"/>
    <mergeCell ref="T325:U325"/>
    <mergeCell ref="V325:X325"/>
    <mergeCell ref="T329:U329"/>
    <mergeCell ref="V329:X329"/>
    <mergeCell ref="H331:L331"/>
    <mergeCell ref="T323:U323"/>
    <mergeCell ref="V323:X323"/>
    <mergeCell ref="B295:D331"/>
    <mergeCell ref="H302:L302"/>
    <mergeCell ref="N325:O325"/>
    <mergeCell ref="N315:O315"/>
    <mergeCell ref="H316:L316"/>
    <mergeCell ref="H325:L325"/>
    <mergeCell ref="V298:X298"/>
    <mergeCell ref="T299:U299"/>
    <mergeCell ref="V299:X299"/>
    <mergeCell ref="N323:O323"/>
    <mergeCell ref="N324:O324"/>
    <mergeCell ref="H322:L322"/>
    <mergeCell ref="N322:O322"/>
    <mergeCell ref="T322:U322"/>
    <mergeCell ref="V322:X322"/>
    <mergeCell ref="N331:O331"/>
    <mergeCell ref="T331:U331"/>
    <mergeCell ref="B2:X2"/>
    <mergeCell ref="B4:X4"/>
    <mergeCell ref="B3:X3"/>
    <mergeCell ref="B5:X5"/>
    <mergeCell ref="B88:X88"/>
    <mergeCell ref="B137:I137"/>
    <mergeCell ref="J137:Q137"/>
    <mergeCell ref="J138:Q138"/>
    <mergeCell ref="J140:Q140"/>
    <mergeCell ref="J141:Q141"/>
    <mergeCell ref="B10:U10"/>
    <mergeCell ref="K33:M33"/>
    <mergeCell ref="K37:M37"/>
    <mergeCell ref="K44:U44"/>
    <mergeCell ref="S19:U19"/>
    <mergeCell ref="P263:Q263"/>
    <mergeCell ref="L257:O257"/>
    <mergeCell ref="E240:H240"/>
    <mergeCell ref="B241:H241"/>
    <mergeCell ref="S20:U20"/>
    <mergeCell ref="F20:H20"/>
    <mergeCell ref="E98:G99"/>
    <mergeCell ref="C257:F257"/>
    <mergeCell ref="G261:K261"/>
    <mergeCell ref="L261:O261"/>
    <mergeCell ref="S6:U6"/>
    <mergeCell ref="K59:U59"/>
    <mergeCell ref="K49:U49"/>
    <mergeCell ref="K50:U50"/>
    <mergeCell ref="H98:J99"/>
    <mergeCell ref="K99:N99"/>
    <mergeCell ref="O99:R99"/>
    <mergeCell ref="I18:U18"/>
    <mergeCell ref="P19:R19"/>
    <mergeCell ref="P20:R20"/>
    <mergeCell ref="M19:O19"/>
    <mergeCell ref="M20:O20"/>
    <mergeCell ref="B154:L154"/>
    <mergeCell ref="M152:X152"/>
    <mergeCell ref="C284:F288"/>
    <mergeCell ref="G284:K284"/>
    <mergeCell ref="B475:D475"/>
    <mergeCell ref="K41:U41"/>
    <mergeCell ref="Q75:T75"/>
    <mergeCell ref="K106:N106"/>
    <mergeCell ref="T302:U302"/>
    <mergeCell ref="V304:X304"/>
    <mergeCell ref="T314:U314"/>
    <mergeCell ref="V314:X314"/>
    <mergeCell ref="V306:X306"/>
    <mergeCell ref="N304:O304"/>
    <mergeCell ref="E295:E299"/>
    <mergeCell ref="F295:G299"/>
    <mergeCell ref="B26:D26"/>
    <mergeCell ref="V294:X294"/>
    <mergeCell ref="B474:D474"/>
    <mergeCell ref="S166:U166"/>
    <mergeCell ref="S167:U167"/>
    <mergeCell ref="E456:G456"/>
    <mergeCell ref="E457:G457"/>
    <mergeCell ref="H453:J453"/>
    <mergeCell ref="K168:N168"/>
    <mergeCell ref="T294:U294"/>
    <mergeCell ref="V321:X321"/>
    <mergeCell ref="H102:J102"/>
    <mergeCell ref="I113:K113"/>
    <mergeCell ref="B105:D109"/>
    <mergeCell ref="V65:W65"/>
    <mergeCell ref="I62:T62"/>
    <mergeCell ref="I69:T69"/>
    <mergeCell ref="L288:O288"/>
    <mergeCell ref="P285:Q285"/>
    <mergeCell ref="B293:D294"/>
    <mergeCell ref="C278:F283"/>
    <mergeCell ref="I210:P210"/>
    <mergeCell ref="R206:S206"/>
    <mergeCell ref="R207:S207"/>
    <mergeCell ref="R208:S208"/>
    <mergeCell ref="G183:J183"/>
    <mergeCell ref="R268:X268"/>
    <mergeCell ref="P267:Q267"/>
    <mergeCell ref="I204:P204"/>
    <mergeCell ref="B201:H201"/>
    <mergeCell ref="M293:O293"/>
    <mergeCell ref="N186:V186"/>
    <mergeCell ref="I224:P224"/>
    <mergeCell ref="R228:S228"/>
    <mergeCell ref="R204:S204"/>
    <mergeCell ref="J238:Q238"/>
    <mergeCell ref="I228:P228"/>
    <mergeCell ref="S99:T99"/>
    <mergeCell ref="B258:B261"/>
    <mergeCell ref="R283:X283"/>
    <mergeCell ref="P286:Q286"/>
    <mergeCell ref="G287:K287"/>
    <mergeCell ref="G275:K275"/>
    <mergeCell ref="H101:J101"/>
    <mergeCell ref="E93:G93"/>
    <mergeCell ref="S96:T96"/>
    <mergeCell ref="L115:O115"/>
    <mergeCell ref="B120:E120"/>
    <mergeCell ref="B114:F114"/>
    <mergeCell ref="O94:R94"/>
    <mergeCell ref="S101:T101"/>
    <mergeCell ref="E96:G97"/>
    <mergeCell ref="K101:N101"/>
    <mergeCell ref="K102:N102"/>
    <mergeCell ref="K103:N103"/>
    <mergeCell ref="B118:E118"/>
    <mergeCell ref="J12:M12"/>
    <mergeCell ref="I19:L19"/>
    <mergeCell ref="M153:X153"/>
    <mergeCell ref="B185:F185"/>
    <mergeCell ref="S168:U168"/>
    <mergeCell ref="G118:H120"/>
    <mergeCell ref="L113:O113"/>
    <mergeCell ref="I114:K114"/>
    <mergeCell ref="B126:F127"/>
    <mergeCell ref="B20:E20"/>
    <mergeCell ref="O107:R107"/>
    <mergeCell ref="E26:S26"/>
    <mergeCell ref="K165:N165"/>
    <mergeCell ref="O165:R165"/>
    <mergeCell ref="I20:L20"/>
    <mergeCell ref="I83:X83"/>
    <mergeCell ref="S162:U162"/>
    <mergeCell ref="S163:U163"/>
    <mergeCell ref="S164:U164"/>
    <mergeCell ref="B28:D28"/>
    <mergeCell ref="B29:D29"/>
    <mergeCell ref="B93:D93"/>
    <mergeCell ref="S97:T97"/>
    <mergeCell ref="T310:U310"/>
    <mergeCell ref="V310:X310"/>
    <mergeCell ref="H305:L305"/>
    <mergeCell ref="H313:L313"/>
    <mergeCell ref="H314:L314"/>
    <mergeCell ref="N308:O308"/>
    <mergeCell ref="V302:X302"/>
    <mergeCell ref="V307:X307"/>
    <mergeCell ref="T311:U311"/>
    <mergeCell ref="T315:U315"/>
    <mergeCell ref="V315:X315"/>
    <mergeCell ref="T321:U321"/>
    <mergeCell ref="V54:W54"/>
    <mergeCell ref="J75:O75"/>
    <mergeCell ref="P54:Q54"/>
    <mergeCell ref="P65:Q65"/>
    <mergeCell ref="O100:R100"/>
    <mergeCell ref="O101:R101"/>
    <mergeCell ref="K42:U42"/>
    <mergeCell ref="K43:U43"/>
    <mergeCell ref="K45:U45"/>
    <mergeCell ref="O106:R106"/>
    <mergeCell ref="S103:T103"/>
    <mergeCell ref="H293:L294"/>
    <mergeCell ref="O96:R96"/>
    <mergeCell ref="E94:G95"/>
    <mergeCell ref="G113:H113"/>
    <mergeCell ref="I73:T73"/>
    <mergeCell ref="B27:D27"/>
    <mergeCell ref="K58:U58"/>
    <mergeCell ref="K107:N107"/>
    <mergeCell ref="K93:N93"/>
    <mergeCell ref="S95:T95"/>
    <mergeCell ref="I57:T57"/>
    <mergeCell ref="G263:K263"/>
    <mergeCell ref="P294:Q294"/>
    <mergeCell ref="I229:P229"/>
    <mergeCell ref="A42:A45"/>
    <mergeCell ref="A58:A60"/>
    <mergeCell ref="P112:S112"/>
    <mergeCell ref="Q124:U124"/>
    <mergeCell ref="Q125:U125"/>
    <mergeCell ref="S100:T100"/>
    <mergeCell ref="S109:T109"/>
    <mergeCell ref="O105:R105"/>
    <mergeCell ref="K60:U60"/>
    <mergeCell ref="E100:G101"/>
    <mergeCell ref="E102:G103"/>
    <mergeCell ref="E104:G104"/>
    <mergeCell ref="E105:G109"/>
    <mergeCell ref="H93:J93"/>
    <mergeCell ref="H94:J94"/>
    <mergeCell ref="H95:J95"/>
    <mergeCell ref="H96:J96"/>
    <mergeCell ref="H97:J97"/>
    <mergeCell ref="L277:O277"/>
    <mergeCell ref="O102:R102"/>
    <mergeCell ref="B94:D104"/>
    <mergeCell ref="B149:L149"/>
    <mergeCell ref="K61:U61"/>
    <mergeCell ref="M589:T589"/>
    <mergeCell ref="H586:I588"/>
    <mergeCell ref="I476:N476"/>
    <mergeCell ref="I474:N474"/>
    <mergeCell ref="I475:N475"/>
    <mergeCell ref="B589:H589"/>
    <mergeCell ref="B582:T582"/>
    <mergeCell ref="B476:D476"/>
    <mergeCell ref="E476:H476"/>
    <mergeCell ref="B503:E503"/>
    <mergeCell ref="B504:E504"/>
    <mergeCell ref="B510:E510"/>
    <mergeCell ref="C190:S190"/>
    <mergeCell ref="C191:S191"/>
    <mergeCell ref="C192:S192"/>
    <mergeCell ref="C193:S193"/>
    <mergeCell ref="C194:S194"/>
    <mergeCell ref="C195:S195"/>
    <mergeCell ref="P257:Q257"/>
    <mergeCell ref="R257:X257"/>
    <mergeCell ref="T249:U249"/>
    <mergeCell ref="B515:E515"/>
    <mergeCell ref="J237:Q237"/>
    <mergeCell ref="N311:O311"/>
    <mergeCell ref="H301:L301"/>
    <mergeCell ref="N313:O313"/>
    <mergeCell ref="B202:H205"/>
    <mergeCell ref="B206:H212"/>
    <mergeCell ref="R210:S210"/>
    <mergeCell ref="R209:S209"/>
    <mergeCell ref="R237:X237"/>
    <mergeCell ref="P308:Q312"/>
    <mergeCell ref="AC254:AC255"/>
    <mergeCell ref="F179:H179"/>
    <mergeCell ref="I179:K179"/>
    <mergeCell ref="H170:J170"/>
    <mergeCell ref="K170:N170"/>
    <mergeCell ref="O170:R170"/>
    <mergeCell ref="H171:J171"/>
    <mergeCell ref="K171:N171"/>
    <mergeCell ref="O171:R171"/>
    <mergeCell ref="S170:U170"/>
    <mergeCell ref="S171:U171"/>
    <mergeCell ref="F176:V176"/>
    <mergeCell ref="B178:E178"/>
    <mergeCell ref="F178:H178"/>
    <mergeCell ref="I178:K178"/>
    <mergeCell ref="B179:E179"/>
    <mergeCell ref="B252:X253"/>
    <mergeCell ref="I211:P211"/>
    <mergeCell ref="R222:S222"/>
    <mergeCell ref="R223:S223"/>
    <mergeCell ref="AB254:AB255"/>
    <mergeCell ref="J242:Q242"/>
    <mergeCell ref="R239:X239"/>
    <mergeCell ref="R240:X240"/>
    <mergeCell ref="N185:V185"/>
    <mergeCell ref="R211:S211"/>
    <mergeCell ref="I208:P208"/>
    <mergeCell ref="I213:P213"/>
    <mergeCell ref="R224:S224"/>
    <mergeCell ref="I201:P201"/>
    <mergeCell ref="I202:P202"/>
    <mergeCell ref="I203:P203"/>
    <mergeCell ref="K105:N105"/>
    <mergeCell ref="H165:J165"/>
    <mergeCell ref="B150:L150"/>
    <mergeCell ref="M148:X148"/>
    <mergeCell ref="M149:X149"/>
    <mergeCell ref="G185:J185"/>
    <mergeCell ref="H103:J103"/>
    <mergeCell ref="H104:J104"/>
    <mergeCell ref="H105:J105"/>
    <mergeCell ref="H106:J106"/>
    <mergeCell ref="O104:R104"/>
    <mergeCell ref="B115:F115"/>
    <mergeCell ref="B122:H122"/>
    <mergeCell ref="Q126:U126"/>
    <mergeCell ref="B151:L151"/>
    <mergeCell ref="O103:R103"/>
    <mergeCell ref="I115:K115"/>
    <mergeCell ref="L114:O114"/>
    <mergeCell ref="S108:T108"/>
    <mergeCell ref="F131:U131"/>
    <mergeCell ref="H168:J168"/>
    <mergeCell ref="H169:J169"/>
    <mergeCell ref="B166:F166"/>
    <mergeCell ref="B167:F167"/>
    <mergeCell ref="B168:F168"/>
    <mergeCell ref="B169:F169"/>
    <mergeCell ref="H167:J167"/>
    <mergeCell ref="K167:N167"/>
    <mergeCell ref="Q127:U127"/>
    <mergeCell ref="B139:I141"/>
    <mergeCell ref="R202:S202"/>
    <mergeCell ref="S169:U169"/>
    <mergeCell ref="K183:M183"/>
    <mergeCell ref="K184:M184"/>
    <mergeCell ref="B162:F162"/>
    <mergeCell ref="B183:F183"/>
    <mergeCell ref="B186:F186"/>
    <mergeCell ref="G186:J186"/>
    <mergeCell ref="I214:P214"/>
    <mergeCell ref="G124:P124"/>
    <mergeCell ref="O169:R169"/>
    <mergeCell ref="I207:P207"/>
    <mergeCell ref="S165:U165"/>
    <mergeCell ref="R214:S214"/>
    <mergeCell ref="H107:J107"/>
    <mergeCell ref="B152:L152"/>
    <mergeCell ref="B153:L153"/>
    <mergeCell ref="O168:R168"/>
    <mergeCell ref="K169:N169"/>
    <mergeCell ref="K185:M185"/>
    <mergeCell ref="K108:N108"/>
    <mergeCell ref="K109:N109"/>
    <mergeCell ref="H164:J164"/>
    <mergeCell ref="K164:N164"/>
    <mergeCell ref="O164:R164"/>
    <mergeCell ref="K166:N166"/>
    <mergeCell ref="O166:R166"/>
    <mergeCell ref="R203:S203"/>
    <mergeCell ref="F134:H134"/>
    <mergeCell ref="I134:K134"/>
    <mergeCell ref="H108:J108"/>
    <mergeCell ref="B165:F165"/>
    <mergeCell ref="K96:N96"/>
    <mergeCell ref="K97:N97"/>
    <mergeCell ref="K98:N98"/>
    <mergeCell ref="K100:N100"/>
    <mergeCell ref="O162:R162"/>
    <mergeCell ref="H162:J162"/>
    <mergeCell ref="K162:N162"/>
    <mergeCell ref="S102:T102"/>
    <mergeCell ref="S104:T104"/>
    <mergeCell ref="N184:V184"/>
    <mergeCell ref="T115:U115"/>
    <mergeCell ref="G184:J184"/>
    <mergeCell ref="N183:V183"/>
    <mergeCell ref="B148:L148"/>
    <mergeCell ref="B171:F171"/>
    <mergeCell ref="F158:V158"/>
    <mergeCell ref="B124:F124"/>
    <mergeCell ref="B125:F125"/>
    <mergeCell ref="S105:T105"/>
    <mergeCell ref="T113:U113"/>
    <mergeCell ref="T114:U114"/>
    <mergeCell ref="J142:Q142"/>
    <mergeCell ref="G125:P125"/>
    <mergeCell ref="G126:P126"/>
    <mergeCell ref="U94:V109"/>
    <mergeCell ref="B113:F113"/>
    <mergeCell ref="B119:E119"/>
    <mergeCell ref="H109:J109"/>
    <mergeCell ref="B133:E133"/>
    <mergeCell ref="F133:H133"/>
    <mergeCell ref="I133:K133"/>
    <mergeCell ref="B134:E134"/>
    <mergeCell ref="I225:P225"/>
    <mergeCell ref="I226:P226"/>
    <mergeCell ref="B184:F184"/>
    <mergeCell ref="G257:K257"/>
    <mergeCell ref="R261:X261"/>
    <mergeCell ref="C258:F261"/>
    <mergeCell ref="J205:P205"/>
    <mergeCell ref="B18:E19"/>
    <mergeCell ref="O167:R167"/>
    <mergeCell ref="G115:H115"/>
    <mergeCell ref="B117:F117"/>
    <mergeCell ref="M150:X150"/>
    <mergeCell ref="M151:X151"/>
    <mergeCell ref="B142:I143"/>
    <mergeCell ref="O109:R109"/>
    <mergeCell ref="G114:H114"/>
    <mergeCell ref="G127:P127"/>
    <mergeCell ref="I85:X85"/>
    <mergeCell ref="O95:R95"/>
    <mergeCell ref="S94:T94"/>
    <mergeCell ref="K104:N104"/>
    <mergeCell ref="O98:R98"/>
    <mergeCell ref="H100:J100"/>
    <mergeCell ref="S106:T106"/>
    <mergeCell ref="S107:T107"/>
    <mergeCell ref="H163:J163"/>
    <mergeCell ref="K163:N163"/>
    <mergeCell ref="O163:R163"/>
    <mergeCell ref="M155:X155"/>
    <mergeCell ref="H166:J166"/>
    <mergeCell ref="J143:Q143"/>
    <mergeCell ref="M154:X154"/>
    <mergeCell ref="B31:I31"/>
    <mergeCell ref="B33:I33"/>
    <mergeCell ref="B35:I35"/>
    <mergeCell ref="B37:I37"/>
    <mergeCell ref="B41:J41"/>
    <mergeCell ref="B42:J42"/>
    <mergeCell ref="B43:J43"/>
    <mergeCell ref="B44:J44"/>
    <mergeCell ref="B45:J45"/>
    <mergeCell ref="B49:J49"/>
    <mergeCell ref="B50:J50"/>
    <mergeCell ref="B58:J58"/>
    <mergeCell ref="B59:J59"/>
    <mergeCell ref="B60:J60"/>
    <mergeCell ref="B61:J61"/>
    <mergeCell ref="B170:F170"/>
    <mergeCell ref="S98:T98"/>
    <mergeCell ref="P114:S114"/>
    <mergeCell ref="P115:S115"/>
    <mergeCell ref="B155:L155"/>
    <mergeCell ref="B163:F163"/>
    <mergeCell ref="B164:F164"/>
    <mergeCell ref="I74:T74"/>
    <mergeCell ref="I79:N79"/>
    <mergeCell ref="I76:T76"/>
    <mergeCell ref="I70:T70"/>
    <mergeCell ref="S93:T93"/>
    <mergeCell ref="I71:T71"/>
    <mergeCell ref="I72:T72"/>
    <mergeCell ref="O93:R93"/>
    <mergeCell ref="K95:N95"/>
    <mergeCell ref="O97:R97"/>
    <mergeCell ref="R213:S213"/>
    <mergeCell ref="B222:H227"/>
    <mergeCell ref="B217:H221"/>
    <mergeCell ref="B237:H237"/>
    <mergeCell ref="E238:H238"/>
    <mergeCell ref="J221:P221"/>
    <mergeCell ref="L267:O267"/>
    <mergeCell ref="L272:O272"/>
    <mergeCell ref="J216:P216"/>
    <mergeCell ref="I206:P206"/>
    <mergeCell ref="I209:P209"/>
    <mergeCell ref="P268:Q268"/>
    <mergeCell ref="J212:P212"/>
    <mergeCell ref="B228:H232"/>
    <mergeCell ref="I217:P217"/>
    <mergeCell ref="I222:P222"/>
    <mergeCell ref="R238:X238"/>
    <mergeCell ref="I215:P215"/>
    <mergeCell ref="I231:P231"/>
    <mergeCell ref="B242:H242"/>
    <mergeCell ref="R215:S215"/>
    <mergeCell ref="E239:H239"/>
    <mergeCell ref="J227:P227"/>
    <mergeCell ref="J232:P232"/>
    <mergeCell ref="I230:P230"/>
    <mergeCell ref="R267:X267"/>
    <mergeCell ref="R263:X263"/>
    <mergeCell ref="R225:S225"/>
    <mergeCell ref="R226:S226"/>
    <mergeCell ref="B238:D240"/>
    <mergeCell ref="C269:F272"/>
    <mergeCell ref="C262:F268"/>
    <mergeCell ref="K186:M186"/>
    <mergeCell ref="C196:S196"/>
    <mergeCell ref="C273:F277"/>
    <mergeCell ref="J239:Q239"/>
    <mergeCell ref="J240:Q240"/>
    <mergeCell ref="J241:Q241"/>
    <mergeCell ref="I223:P223"/>
    <mergeCell ref="I218:P218"/>
    <mergeCell ref="N296:O296"/>
    <mergeCell ref="N297:O297"/>
    <mergeCell ref="N295:O295"/>
    <mergeCell ref="B213:H216"/>
    <mergeCell ref="F18:H19"/>
    <mergeCell ref="P113:S113"/>
    <mergeCell ref="J139:Q139"/>
    <mergeCell ref="B138:I138"/>
    <mergeCell ref="K94:N94"/>
    <mergeCell ref="E27:S27"/>
    <mergeCell ref="E28:S28"/>
    <mergeCell ref="E29:S29"/>
    <mergeCell ref="O108:R108"/>
    <mergeCell ref="R229:S229"/>
    <mergeCell ref="R230:S230"/>
    <mergeCell ref="R231:S231"/>
    <mergeCell ref="I219:P219"/>
    <mergeCell ref="I220:P220"/>
    <mergeCell ref="R241:X241"/>
    <mergeCell ref="R242:X242"/>
    <mergeCell ref="G285:K285"/>
    <mergeCell ref="G288:K288"/>
    <mergeCell ref="L286:O286"/>
    <mergeCell ref="L287:O287"/>
    <mergeCell ref="R294:S294"/>
    <mergeCell ref="H298:L298"/>
    <mergeCell ref="H299:L299"/>
    <mergeCell ref="H300:L300"/>
    <mergeCell ref="R284:X284"/>
    <mergeCell ref="R280:X280"/>
    <mergeCell ref="R281:X281"/>
    <mergeCell ref="R282:X282"/>
    <mergeCell ref="L280:O280"/>
    <mergeCell ref="L281:O281"/>
    <mergeCell ref="L282:O282"/>
    <mergeCell ref="L284:O284"/>
    <mergeCell ref="T301:U301"/>
    <mergeCell ref="P288:Q288"/>
    <mergeCell ref="R288:X288"/>
    <mergeCell ref="P280:Q280"/>
    <mergeCell ref="P281:Q281"/>
    <mergeCell ref="P282:Q282"/>
    <mergeCell ref="P284:Q284"/>
    <mergeCell ref="P283:Q283"/>
    <mergeCell ref="N299:O299"/>
    <mergeCell ref="T293:X293"/>
    <mergeCell ref="P293:S293"/>
    <mergeCell ref="N300:O300"/>
    <mergeCell ref="N301:O301"/>
    <mergeCell ref="R286:X286"/>
    <mergeCell ref="R287:X287"/>
    <mergeCell ref="T296:U296"/>
    <mergeCell ref="V296:X296"/>
    <mergeCell ref="T295:U295"/>
    <mergeCell ref="V295:X295"/>
    <mergeCell ref="T309:U309"/>
    <mergeCell ref="V309:X309"/>
    <mergeCell ref="E300:E307"/>
    <mergeCell ref="H330:L330"/>
    <mergeCell ref="N330:O330"/>
    <mergeCell ref="F319:G325"/>
    <mergeCell ref="H327:L327"/>
    <mergeCell ref="T308:U308"/>
    <mergeCell ref="H296:L296"/>
    <mergeCell ref="T317:U317"/>
    <mergeCell ref="V317:X317"/>
    <mergeCell ref="T318:U318"/>
    <mergeCell ref="V318:X318"/>
    <mergeCell ref="T316:U316"/>
    <mergeCell ref="V316:X316"/>
    <mergeCell ref="V319:X319"/>
    <mergeCell ref="T320:U320"/>
    <mergeCell ref="V320:X320"/>
    <mergeCell ref="T319:U319"/>
    <mergeCell ref="V311:X311"/>
    <mergeCell ref="T313:U313"/>
    <mergeCell ref="V313:X313"/>
    <mergeCell ref="H297:L297"/>
    <mergeCell ref="H307:L307"/>
    <mergeCell ref="N309:O309"/>
    <mergeCell ref="H310:L310"/>
    <mergeCell ref="T307:U307"/>
    <mergeCell ref="N318:O318"/>
    <mergeCell ref="N316:O316"/>
    <mergeCell ref="N317:O317"/>
    <mergeCell ref="R313:S318"/>
    <mergeCell ref="H317:L317"/>
    <mergeCell ref="J14:X14"/>
    <mergeCell ref="G16:X16"/>
    <mergeCell ref="J54:K54"/>
    <mergeCell ref="J65:K65"/>
    <mergeCell ref="B82:H82"/>
    <mergeCell ref="B83:H83"/>
    <mergeCell ref="B338:D338"/>
    <mergeCell ref="B360:E361"/>
    <mergeCell ref="B393:E394"/>
    <mergeCell ref="B250:D250"/>
    <mergeCell ref="B22:E23"/>
    <mergeCell ref="N319:O319"/>
    <mergeCell ref="N320:O320"/>
    <mergeCell ref="N321:O321"/>
    <mergeCell ref="H308:L308"/>
    <mergeCell ref="H309:L309"/>
    <mergeCell ref="H326:L326"/>
    <mergeCell ref="H328:L328"/>
    <mergeCell ref="N327:O327"/>
    <mergeCell ref="T305:U305"/>
    <mergeCell ref="V305:X305"/>
    <mergeCell ref="H318:L318"/>
    <mergeCell ref="H315:L315"/>
    <mergeCell ref="H319:L319"/>
    <mergeCell ref="F308:G312"/>
    <mergeCell ref="E308:E312"/>
    <mergeCell ref="V301:X301"/>
    <mergeCell ref="N312:O312"/>
    <mergeCell ref="V312:X312"/>
    <mergeCell ref="T312:U312"/>
    <mergeCell ref="H312:L312"/>
    <mergeCell ref="N305:O305"/>
    <mergeCell ref="L372:M372"/>
    <mergeCell ref="B512:E512"/>
    <mergeCell ref="B513:E513"/>
    <mergeCell ref="B505:E505"/>
    <mergeCell ref="B509:E509"/>
    <mergeCell ref="F515:H515"/>
    <mergeCell ref="F486:K486"/>
    <mergeCell ref="T328:U328"/>
    <mergeCell ref="V328:X328"/>
    <mergeCell ref="T327:U327"/>
    <mergeCell ref="V327:X327"/>
    <mergeCell ref="R300:S307"/>
    <mergeCell ref="F510:H510"/>
    <mergeCell ref="C494:J494"/>
    <mergeCell ref="C493:J493"/>
    <mergeCell ref="P482:S482"/>
    <mergeCell ref="T306:U306"/>
    <mergeCell ref="N303:O303"/>
    <mergeCell ref="N306:O306"/>
    <mergeCell ref="T304:U304"/>
    <mergeCell ref="H306:L306"/>
    <mergeCell ref="L377:M377"/>
    <mergeCell ref="L398:M398"/>
    <mergeCell ref="L414:M414"/>
    <mergeCell ref="L415:M415"/>
    <mergeCell ref="L364:M366"/>
    <mergeCell ref="L396:M397"/>
    <mergeCell ref="L374:M374"/>
    <mergeCell ref="L375:M375"/>
    <mergeCell ref="L376:M376"/>
    <mergeCell ref="N310:O310"/>
    <mergeCell ref="N307:O307"/>
    <mergeCell ref="E564:M564"/>
    <mergeCell ref="E557:M557"/>
    <mergeCell ref="E551:M551"/>
    <mergeCell ref="E546:M546"/>
    <mergeCell ref="E538:M538"/>
    <mergeCell ref="E533:M533"/>
    <mergeCell ref="E293:G294"/>
    <mergeCell ref="H295:L295"/>
    <mergeCell ref="G277:K277"/>
    <mergeCell ref="P300:Q307"/>
    <mergeCell ref="P313:Q318"/>
    <mergeCell ref="N314:O314"/>
    <mergeCell ref="N328:O328"/>
    <mergeCell ref="L285:O285"/>
    <mergeCell ref="F300:G307"/>
    <mergeCell ref="H304:L304"/>
    <mergeCell ref="B342:H342"/>
    <mergeCell ref="I342:O342"/>
    <mergeCell ref="H456:J456"/>
    <mergeCell ref="H457:J457"/>
    <mergeCell ref="L420:M420"/>
    <mergeCell ref="L403:M403"/>
    <mergeCell ref="L481:M481"/>
    <mergeCell ref="F481:K481"/>
    <mergeCell ref="B422:F422"/>
    <mergeCell ref="B421:F421"/>
    <mergeCell ref="H303:L303"/>
    <mergeCell ref="B481:E481"/>
    <mergeCell ref="K444:N444"/>
    <mergeCell ref="L373:M373"/>
    <mergeCell ref="L370:M370"/>
    <mergeCell ref="L371:M371"/>
  </mergeCells>
  <dataValidations count="31">
    <dataValidation type="list" allowBlank="1" showInputMessage="1" showErrorMessage="1" sqref="B149:D155">
      <formula1>EFECTOS</formula1>
    </dataValidation>
    <dataValidation type="list" allowBlank="1" showInputMessage="1" showErrorMessage="1" sqref="N184">
      <formula1>FUENTE_ECO</formula1>
    </dataValidation>
    <dataValidation type="list" allowBlank="1" showInputMessage="1" showErrorMessage="1" sqref="H157:L157">
      <formula1>$A$172:$A$172</formula1>
    </dataValidation>
    <dataValidation type="list" allowBlank="1" showInputMessage="1" showErrorMessage="1" sqref="H423">
      <formula1>INDIRECT(#REF!)</formula1>
    </dataValidation>
    <dataValidation type="list" allowBlank="1" showInputMessage="1" showErrorMessage="1" sqref="B423:G423">
      <formula1>$B$412:$B$432</formula1>
    </dataValidation>
    <dataValidation type="list" allowBlank="1" showInputMessage="1" showErrorMessage="1" sqref="I202:P202">
      <formula1>INDIRECT($W$202)</formula1>
    </dataValidation>
    <dataValidation type="list" allowBlank="1" showInputMessage="1" showErrorMessage="1" sqref="I203:P203">
      <formula1>INDIRECT($W$203)</formula1>
    </dataValidation>
    <dataValidation type="list" allowBlank="1" showInputMessage="1" showErrorMessage="1" sqref="I204:P204">
      <formula1>INDIRECT($W$204)</formula1>
    </dataValidation>
    <dataValidation type="list" allowBlank="1" showInputMessage="1" showErrorMessage="1" sqref="I206:P206">
      <formula1>INDIRECT($W$206)</formula1>
    </dataValidation>
    <dataValidation type="list" allowBlank="1" showInputMessage="1" showErrorMessage="1" sqref="I207:P207">
      <formula1>INDIRECT($W$207)</formula1>
    </dataValidation>
    <dataValidation type="list" allowBlank="1" showInputMessage="1" showErrorMessage="1" sqref="I208:P208">
      <formula1>INDIRECT($W$208)</formula1>
    </dataValidation>
    <dataValidation type="list" allowBlank="1" showInputMessage="1" showErrorMessage="1" sqref="I209:P209">
      <formula1>INDIRECT($W$209)</formula1>
    </dataValidation>
    <dataValidation type="list" allowBlank="1" showInputMessage="1" showErrorMessage="1" sqref="I210:P210">
      <formula1>INDIRECT($W$210)</formula1>
    </dataValidation>
    <dataValidation type="list" allowBlank="1" showInputMessage="1" showErrorMessage="1" sqref="I211:P211">
      <formula1>INDIRECT($W$211)</formula1>
    </dataValidation>
    <dataValidation type="list" allowBlank="1" showInputMessage="1" showErrorMessage="1" sqref="I213:P213">
      <formula1>INDIRECT($W$213)</formula1>
    </dataValidation>
    <dataValidation type="list" allowBlank="1" showInputMessage="1" showErrorMessage="1" sqref="I214:P214">
      <formula1>INDIRECT($W$214)</formula1>
    </dataValidation>
    <dataValidation type="list" allowBlank="1" showInputMessage="1" showErrorMessage="1" sqref="I215:P215">
      <formula1>INDIRECT($W$215)</formula1>
    </dataValidation>
    <dataValidation type="list" allowBlank="1" showInputMessage="1" showErrorMessage="1" sqref="I217:P217">
      <formula1>INDIRECT($W$217)</formula1>
    </dataValidation>
    <dataValidation type="list" allowBlank="1" showInputMessage="1" showErrorMessage="1" sqref="I218:P218">
      <formula1>INDIRECT($W$218)</formula1>
    </dataValidation>
    <dataValidation type="list" allowBlank="1" showInputMessage="1" showErrorMessage="1" sqref="I219:P219">
      <formula1>INDIRECT($W$219)</formula1>
    </dataValidation>
    <dataValidation type="list" allowBlank="1" showInputMessage="1" showErrorMessage="1" sqref="I220:P220">
      <formula1>INDIRECT($W$220)</formula1>
    </dataValidation>
    <dataValidation type="list" allowBlank="1" showInputMessage="1" showErrorMessage="1" sqref="I222:P222">
      <formula1>INDIRECT($W$222)</formula1>
    </dataValidation>
    <dataValidation type="list" allowBlank="1" showInputMessage="1" showErrorMessage="1" sqref="I223:P223">
      <formula1>INDIRECT($W$223)</formula1>
    </dataValidation>
    <dataValidation type="list" allowBlank="1" showInputMessage="1" showErrorMessage="1" sqref="I224:P224">
      <formula1>INDIRECT($W$224)</formula1>
    </dataValidation>
    <dataValidation type="list" allowBlank="1" showInputMessage="1" showErrorMessage="1" sqref="I225:P225">
      <formula1>INDIRECT($W$225)</formula1>
    </dataValidation>
    <dataValidation type="list" allowBlank="1" showInputMessage="1" showErrorMessage="1" sqref="I226:P226">
      <formula1>INDIRECT($W$226)</formula1>
    </dataValidation>
    <dataValidation type="list" allowBlank="1" showInputMessage="1" showErrorMessage="1" sqref="I228:P228">
      <formula1>INDIRECT($W$228)</formula1>
    </dataValidation>
    <dataValidation type="list" allowBlank="1" showInputMessage="1" showErrorMessage="1" sqref="I229:P229">
      <formula1>INDIRECT($W$229)</formula1>
    </dataValidation>
    <dataValidation type="list" allowBlank="1" showInputMessage="1" showErrorMessage="1" sqref="I230:P230">
      <formula1>INDIRECT($W$230)</formula1>
    </dataValidation>
    <dataValidation type="list" allowBlank="1" showInputMessage="1" showErrorMessage="1" sqref="I231:P231">
      <formula1>INDIRECT($W$231)</formula1>
    </dataValidation>
    <dataValidation type="list" allowBlank="1" showInputMessage="1" showErrorMessage="1" sqref="F180:F182 F135">
      <formula1>$B$8:$B$20</formula1>
    </dataValidation>
  </dataValidations>
  <hyperlinks>
    <hyperlink ref="G118" location="ESCALA" display="VER ESCALA"/>
    <hyperlink ref="U94:U109" location="ESPECIFICACION_TECNICA" display="ESPECIFICACION_TECNICA"/>
    <hyperlink ref="B433:C433" location="OYM!B2" display="OYM!A2"/>
    <hyperlink ref="R202" location="REFORESTACION!A1" display="VER CRITERIOS"/>
    <hyperlink ref="R203:S203" location="REVEGETACIÓN!A1" display="VER CRITERIOS"/>
    <hyperlink ref="R211" location="'CONSTRUCCIÓN DE AMUNAS'!A1" display="VER CRITERIOS"/>
    <hyperlink ref="R213" location="'CONSTRUCCIÓN CANALES DE MAMANTE'!A1" display="VER CRITERIOS"/>
    <hyperlink ref="R204" location="'INSTALACIÓN DE ÁREAS DE EXCLUSI'!A1" display="VER CRITERIOS"/>
    <hyperlink ref="R207:S207" location="'EXTRACCION VEGETACION'!A1" display="VER CRITERIOS"/>
    <hyperlink ref="R208:S208" location="AMUNA!A1" display="VER CRITERIOS"/>
    <hyperlink ref="R210:S210" location="'ZANJAS INFILTRACION'!A1" display="VER CRITERIOS"/>
    <hyperlink ref="R209:S209" location="MAMANTEO!A1" display="VER CRITERIOS"/>
    <hyperlink ref="B250:C250" location="HORIZONTE!B2" display="VER CRITERIOS"/>
    <hyperlink ref="B338:C338" location="COSTOS!C3" display="COSTOS"/>
    <hyperlink ref="B360:C361" location="CRONOGRAMA!B2" display="CRONOGRAMA"/>
    <hyperlink ref="B393:C394" location="CRONOGRAMA!B69" display="CRONOGRAMA"/>
    <hyperlink ref="R211:S211" location="QOCHAS!A1" display="VER CRITERIOS"/>
    <hyperlink ref="R213:S213" location="CARCAVAS!A1" display="VER CRITERIOS"/>
    <hyperlink ref="R214" location="'ENRI. SUEL.'!A1" display="VER CRITERIOS"/>
    <hyperlink ref="R215" location="TERRAZAS!A1" display="TERRAZAS!A1"/>
    <hyperlink ref="R222" location="'MANE. FLOR.'!A1" display="VER CRITERIOS"/>
    <hyperlink ref="R223" location="'ASIS BUEN. PRAC.'!A1" display="VER CRITERIOS"/>
    <hyperlink ref="R224" location="'ASIS MANE ESPE'!A1" display="VER CRITERIOS"/>
    <hyperlink ref="R225" location="'SEN RE ECO'!A1" display="VER CRITERIOS"/>
    <hyperlink ref="R226" location="'INTER EXP'!A1" display="VER CRITERIOS"/>
    <hyperlink ref="R228" location="'CAP FUN ECO'!A1" display="VER CRITERIOS"/>
    <hyperlink ref="R229" location="'CAP FUN CLIMA'!A1" display="VER CRITERIOS"/>
    <hyperlink ref="R230" location="MONITOREO!A1" display="VER CRITERIOS"/>
    <hyperlink ref="R231" location="GESTIÓN!A1" display="VER CRITERIOS"/>
    <hyperlink ref="H451:J451" location="'FLUJO DE COSTOS'!B3" display="FLUJO DE COSTOS"/>
    <hyperlink ref="B22:E23" location="'TIPO DE ECOSISTEMAS'!A1" display="VER DEFINICIONES"/>
    <hyperlink ref="B6:L6" location="'CONDICIONES PREVIAS'!B2" display="REQUISITOS Y CONDICIONES PREVIAS PARA EL LLENADO DE LA FICHA "/>
    <hyperlink ref="B82:F82" location="'ZONAS PRIORIZADAS'!A1" tooltip="ZONAS PIORITARIAS" display="VER DOCUMENTO DE SUSTENTO"/>
    <hyperlink ref="R206:S206" location="FITORREME!A1" display="VER CRITERIOS"/>
    <hyperlink ref="R214:S214" location="'ENRIQUECIMIENTO SUELOS'!A1" display="VER CRITERIOS"/>
    <hyperlink ref="R222:S222" location="'CAPAC PRACTICAS FLORA Y FAUNA'!A1" display="VER CRITERIOS"/>
    <hyperlink ref="R223:S223" location="'AT PRACTICAS FLORA Y FAUNA'!A1" display="VER CRITERIOS"/>
    <hyperlink ref="R224:S224" location="'CAPAC PRACTICAS ADAPT CC'!A1" display="VER CRITERIOS"/>
    <hyperlink ref="R225:S225" location="'SENSIBILIZACION ECOSISTEMAS'!A1" display="VER CRITERIOS"/>
    <hyperlink ref="R226:S226" location="'INTERCAMBIO EXPERIENCIAS'!A1" display="VER CRITERIOS"/>
    <hyperlink ref="R228:S228" location="'CAPAC GESTION ECO'!A1" display="VER CRITERIOS"/>
    <hyperlink ref="R229:S229" location="'CAPAC MEDIDAS ACC'!A1" display="VER CRITERIOS"/>
    <hyperlink ref="B338:D338" location="COSTOS!B2" display="VER COSTOS"/>
  </hyperlinks>
  <printOptions horizontalCentered="1"/>
  <pageMargins left="0.23622047244094488" right="0.23622047244094488" top="0.74803149606299213" bottom="0.74803149606299213" header="0.31496062992125984" footer="0.31496062992125984"/>
  <pageSetup paperSize="9" scale="61" fitToHeight="0" orientation="landscape" r:id="rId1"/>
  <headerFooter alignWithMargins="0"/>
  <rowBreaks count="13" manualBreakCount="13">
    <brk id="38" min="1" max="23" man="1"/>
    <brk id="84" min="1" max="23" man="1"/>
    <brk id="104" min="1" max="23" man="1"/>
    <brk id="141" min="1" max="23" man="1"/>
    <brk id="186" min="1" max="23" man="1"/>
    <brk id="232" min="1" max="23" man="1"/>
    <brk id="268" min="1" max="23" man="1"/>
    <brk id="312" min="1" max="23" man="1"/>
    <brk id="356" min="1" max="23" man="1"/>
    <brk id="408" min="1" max="23" man="1"/>
    <brk id="458" min="1" max="23" man="1"/>
    <brk id="509" min="1" max="23" man="1"/>
    <brk id="569" min="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 r:id="rId4" name="Drop Down 61">
              <controlPr defaultSize="0" autoLine="0" autoPict="0">
                <anchor moveWithCells="1">
                  <from>
                    <xdr:col>10</xdr:col>
                    <xdr:colOff>0</xdr:colOff>
                    <xdr:row>30</xdr:row>
                    <xdr:rowOff>0</xdr:rowOff>
                  </from>
                  <to>
                    <xdr:col>10</xdr:col>
                    <xdr:colOff>571500</xdr:colOff>
                    <xdr:row>31</xdr:row>
                    <xdr:rowOff>76200</xdr:rowOff>
                  </to>
                </anchor>
              </controlPr>
            </control>
          </mc:Choice>
        </mc:AlternateContent>
        <mc:AlternateContent xmlns:mc="http://schemas.openxmlformats.org/markup-compatibility/2006">
          <mc:Choice Requires="x14">
            <control shapeId="2112" r:id="rId5" name="Drop Down 64">
              <controlPr defaultSize="0" autoLine="0" autoPict="0">
                <anchor moveWithCells="1">
                  <from>
                    <xdr:col>10</xdr:col>
                    <xdr:colOff>0</xdr:colOff>
                    <xdr:row>34</xdr:row>
                    <xdr:rowOff>0</xdr:rowOff>
                  </from>
                  <to>
                    <xdr:col>10</xdr:col>
                    <xdr:colOff>571500</xdr:colOff>
                    <xdr:row>34</xdr:row>
                    <xdr:rowOff>276225</xdr:rowOff>
                  </to>
                </anchor>
              </controlPr>
            </control>
          </mc:Choice>
        </mc:AlternateContent>
        <mc:AlternateContent xmlns:mc="http://schemas.openxmlformats.org/markup-compatibility/2006">
          <mc:Choice Requires="x14">
            <control shapeId="2123" r:id="rId6" name="Check Box 75">
              <controlPr defaultSize="0" autoFill="0" autoLine="0" autoPict="0">
                <anchor moveWithCells="1">
                  <from>
                    <xdr:col>8</xdr:col>
                    <xdr:colOff>152400</xdr:colOff>
                    <xdr:row>237</xdr:row>
                    <xdr:rowOff>123825</xdr:rowOff>
                  </from>
                  <to>
                    <xdr:col>8</xdr:col>
                    <xdr:colOff>466725</xdr:colOff>
                    <xdr:row>238</xdr:row>
                    <xdr:rowOff>66675</xdr:rowOff>
                  </to>
                </anchor>
              </controlPr>
            </control>
          </mc:Choice>
        </mc:AlternateContent>
        <mc:AlternateContent xmlns:mc="http://schemas.openxmlformats.org/markup-compatibility/2006">
          <mc:Choice Requires="x14">
            <control shapeId="2124" r:id="rId7" name="Check Box 76">
              <controlPr defaultSize="0" autoFill="0" autoLine="0" autoPict="0">
                <anchor moveWithCells="1">
                  <from>
                    <xdr:col>8</xdr:col>
                    <xdr:colOff>152400</xdr:colOff>
                    <xdr:row>238</xdr:row>
                    <xdr:rowOff>171450</xdr:rowOff>
                  </from>
                  <to>
                    <xdr:col>8</xdr:col>
                    <xdr:colOff>352425</xdr:colOff>
                    <xdr:row>238</xdr:row>
                    <xdr:rowOff>361950</xdr:rowOff>
                  </to>
                </anchor>
              </controlPr>
            </control>
          </mc:Choice>
        </mc:AlternateContent>
        <mc:AlternateContent xmlns:mc="http://schemas.openxmlformats.org/markup-compatibility/2006">
          <mc:Choice Requires="x14">
            <control shapeId="2125" r:id="rId8" name="Check Box 77">
              <controlPr defaultSize="0" autoFill="0" autoLine="0" autoPict="0">
                <anchor moveWithCells="1">
                  <from>
                    <xdr:col>8</xdr:col>
                    <xdr:colOff>152400</xdr:colOff>
                    <xdr:row>239</xdr:row>
                    <xdr:rowOff>200025</xdr:rowOff>
                  </from>
                  <to>
                    <xdr:col>8</xdr:col>
                    <xdr:colOff>352425</xdr:colOff>
                    <xdr:row>239</xdr:row>
                    <xdr:rowOff>390525</xdr:rowOff>
                  </to>
                </anchor>
              </controlPr>
            </control>
          </mc:Choice>
        </mc:AlternateContent>
        <mc:AlternateContent xmlns:mc="http://schemas.openxmlformats.org/markup-compatibility/2006">
          <mc:Choice Requires="x14">
            <control shapeId="2126" r:id="rId9" name="Check Box 78">
              <controlPr defaultSize="0" autoFill="0" autoLine="0" autoPict="0">
                <anchor moveWithCells="1">
                  <from>
                    <xdr:col>8</xdr:col>
                    <xdr:colOff>152400</xdr:colOff>
                    <xdr:row>240</xdr:row>
                    <xdr:rowOff>171450</xdr:rowOff>
                  </from>
                  <to>
                    <xdr:col>8</xdr:col>
                    <xdr:colOff>352425</xdr:colOff>
                    <xdr:row>240</xdr:row>
                    <xdr:rowOff>361950</xdr:rowOff>
                  </to>
                </anchor>
              </controlPr>
            </control>
          </mc:Choice>
        </mc:AlternateContent>
        <mc:AlternateContent xmlns:mc="http://schemas.openxmlformats.org/markup-compatibility/2006">
          <mc:Choice Requires="x14">
            <control shapeId="2127" r:id="rId10" name="Check Box 79">
              <controlPr defaultSize="0" autoFill="0" autoLine="0" autoPict="0">
                <anchor moveWithCells="1">
                  <from>
                    <xdr:col>8</xdr:col>
                    <xdr:colOff>152400</xdr:colOff>
                    <xdr:row>241</xdr:row>
                    <xdr:rowOff>85725</xdr:rowOff>
                  </from>
                  <to>
                    <xdr:col>8</xdr:col>
                    <xdr:colOff>352425</xdr:colOff>
                    <xdr:row>241</xdr:row>
                    <xdr:rowOff>276225</xdr:rowOff>
                  </to>
                </anchor>
              </controlPr>
            </control>
          </mc:Choice>
        </mc:AlternateContent>
        <mc:AlternateContent xmlns:mc="http://schemas.openxmlformats.org/markup-compatibility/2006">
          <mc:Choice Requires="x14">
            <control shapeId="2135" r:id="rId11" name="Drop Down 87">
              <controlPr defaultSize="0" autoLine="0" autoPict="0">
                <anchor moveWithCells="1">
                  <from>
                    <xdr:col>11</xdr:col>
                    <xdr:colOff>323850</xdr:colOff>
                    <xdr:row>466</xdr:row>
                    <xdr:rowOff>57150</xdr:rowOff>
                  </from>
                  <to>
                    <xdr:col>13</xdr:col>
                    <xdr:colOff>123825</xdr:colOff>
                    <xdr:row>467</xdr:row>
                    <xdr:rowOff>0</xdr:rowOff>
                  </to>
                </anchor>
              </controlPr>
            </control>
          </mc:Choice>
        </mc:AlternateContent>
        <mc:AlternateContent xmlns:mc="http://schemas.openxmlformats.org/markup-compatibility/2006">
          <mc:Choice Requires="x14">
            <control shapeId="2155" r:id="rId12" name="Check Box 107">
              <controlPr defaultSize="0" autoFill="0" autoLine="0" autoPict="0">
                <anchor moveWithCells="1">
                  <from>
                    <xdr:col>15</xdr:col>
                    <xdr:colOff>457200</xdr:colOff>
                    <xdr:row>93</xdr:row>
                    <xdr:rowOff>142875</xdr:rowOff>
                  </from>
                  <to>
                    <xdr:col>16</xdr:col>
                    <xdr:colOff>123825</xdr:colOff>
                    <xdr:row>93</xdr:row>
                    <xdr:rowOff>485775</xdr:rowOff>
                  </to>
                </anchor>
              </controlPr>
            </control>
          </mc:Choice>
        </mc:AlternateContent>
        <mc:AlternateContent xmlns:mc="http://schemas.openxmlformats.org/markup-compatibility/2006">
          <mc:Choice Requires="x14">
            <control shapeId="2156" r:id="rId13" name="Check Box 108">
              <controlPr defaultSize="0" autoFill="0" autoLine="0" autoPict="0">
                <anchor moveWithCells="1">
                  <from>
                    <xdr:col>15</xdr:col>
                    <xdr:colOff>457200</xdr:colOff>
                    <xdr:row>94</xdr:row>
                    <xdr:rowOff>190500</xdr:rowOff>
                  </from>
                  <to>
                    <xdr:col>16</xdr:col>
                    <xdr:colOff>123825</xdr:colOff>
                    <xdr:row>94</xdr:row>
                    <xdr:rowOff>523875</xdr:rowOff>
                  </to>
                </anchor>
              </controlPr>
            </control>
          </mc:Choice>
        </mc:AlternateContent>
        <mc:AlternateContent xmlns:mc="http://schemas.openxmlformats.org/markup-compatibility/2006">
          <mc:Choice Requires="x14">
            <control shapeId="2157" r:id="rId14" name="Check Box 109">
              <controlPr defaultSize="0" autoFill="0" autoLine="0" autoPict="0">
                <anchor moveWithCells="1">
                  <from>
                    <xdr:col>15</xdr:col>
                    <xdr:colOff>447675</xdr:colOff>
                    <xdr:row>95</xdr:row>
                    <xdr:rowOff>152400</xdr:rowOff>
                  </from>
                  <to>
                    <xdr:col>16</xdr:col>
                    <xdr:colOff>114300</xdr:colOff>
                    <xdr:row>95</xdr:row>
                    <xdr:rowOff>485775</xdr:rowOff>
                  </to>
                </anchor>
              </controlPr>
            </control>
          </mc:Choice>
        </mc:AlternateContent>
        <mc:AlternateContent xmlns:mc="http://schemas.openxmlformats.org/markup-compatibility/2006">
          <mc:Choice Requires="x14">
            <control shapeId="2158" r:id="rId15" name="Check Box 110">
              <controlPr defaultSize="0" autoFill="0" autoLine="0" autoPict="0">
                <anchor moveWithCells="1">
                  <from>
                    <xdr:col>15</xdr:col>
                    <xdr:colOff>447675</xdr:colOff>
                    <xdr:row>96</xdr:row>
                    <xdr:rowOff>142875</xdr:rowOff>
                  </from>
                  <to>
                    <xdr:col>16</xdr:col>
                    <xdr:colOff>114300</xdr:colOff>
                    <xdr:row>96</xdr:row>
                    <xdr:rowOff>485775</xdr:rowOff>
                  </to>
                </anchor>
              </controlPr>
            </control>
          </mc:Choice>
        </mc:AlternateContent>
        <mc:AlternateContent xmlns:mc="http://schemas.openxmlformats.org/markup-compatibility/2006">
          <mc:Choice Requires="x14">
            <control shapeId="2159" r:id="rId16" name="Check Box 111">
              <controlPr defaultSize="0" autoFill="0" autoLine="0" autoPict="0">
                <anchor moveWithCells="1">
                  <from>
                    <xdr:col>15</xdr:col>
                    <xdr:colOff>457200</xdr:colOff>
                    <xdr:row>97</xdr:row>
                    <xdr:rowOff>323850</xdr:rowOff>
                  </from>
                  <to>
                    <xdr:col>16</xdr:col>
                    <xdr:colOff>123825</xdr:colOff>
                    <xdr:row>97</xdr:row>
                    <xdr:rowOff>657225</xdr:rowOff>
                  </to>
                </anchor>
              </controlPr>
            </control>
          </mc:Choice>
        </mc:AlternateContent>
        <mc:AlternateContent xmlns:mc="http://schemas.openxmlformats.org/markup-compatibility/2006">
          <mc:Choice Requires="x14">
            <control shapeId="2160" r:id="rId17" name="Check Box 112">
              <controlPr defaultSize="0" autoFill="0" autoLine="0" autoPict="0">
                <anchor moveWithCells="1">
                  <from>
                    <xdr:col>15</xdr:col>
                    <xdr:colOff>466725</xdr:colOff>
                    <xdr:row>98</xdr:row>
                    <xdr:rowOff>85725</xdr:rowOff>
                  </from>
                  <to>
                    <xdr:col>16</xdr:col>
                    <xdr:colOff>142875</xdr:colOff>
                    <xdr:row>98</xdr:row>
                    <xdr:rowOff>419100</xdr:rowOff>
                  </to>
                </anchor>
              </controlPr>
            </control>
          </mc:Choice>
        </mc:AlternateContent>
        <mc:AlternateContent xmlns:mc="http://schemas.openxmlformats.org/markup-compatibility/2006">
          <mc:Choice Requires="x14">
            <control shapeId="2161" r:id="rId18" name="Check Box 113">
              <controlPr defaultSize="0" autoFill="0" autoLine="0" autoPict="0">
                <anchor moveWithCells="1">
                  <from>
                    <xdr:col>15</xdr:col>
                    <xdr:colOff>476250</xdr:colOff>
                    <xdr:row>99</xdr:row>
                    <xdr:rowOff>38100</xdr:rowOff>
                  </from>
                  <to>
                    <xdr:col>16</xdr:col>
                    <xdr:colOff>152400</xdr:colOff>
                    <xdr:row>99</xdr:row>
                    <xdr:rowOff>371475</xdr:rowOff>
                  </to>
                </anchor>
              </controlPr>
            </control>
          </mc:Choice>
        </mc:AlternateContent>
        <mc:AlternateContent xmlns:mc="http://schemas.openxmlformats.org/markup-compatibility/2006">
          <mc:Choice Requires="x14">
            <control shapeId="2162" r:id="rId19" name="Check Box 114">
              <controlPr defaultSize="0" autoFill="0" autoLine="0" autoPict="0">
                <anchor moveWithCells="1">
                  <from>
                    <xdr:col>15</xdr:col>
                    <xdr:colOff>466725</xdr:colOff>
                    <xdr:row>100</xdr:row>
                    <xdr:rowOff>142875</xdr:rowOff>
                  </from>
                  <to>
                    <xdr:col>16</xdr:col>
                    <xdr:colOff>142875</xdr:colOff>
                    <xdr:row>100</xdr:row>
                    <xdr:rowOff>485775</xdr:rowOff>
                  </to>
                </anchor>
              </controlPr>
            </control>
          </mc:Choice>
        </mc:AlternateContent>
        <mc:AlternateContent xmlns:mc="http://schemas.openxmlformats.org/markup-compatibility/2006">
          <mc:Choice Requires="x14">
            <control shapeId="2163" r:id="rId20" name="Check Box 115">
              <controlPr defaultSize="0" autoFill="0" autoLine="0" autoPict="0">
                <anchor moveWithCells="1">
                  <from>
                    <xdr:col>15</xdr:col>
                    <xdr:colOff>466725</xdr:colOff>
                    <xdr:row>101</xdr:row>
                    <xdr:rowOff>76200</xdr:rowOff>
                  </from>
                  <to>
                    <xdr:col>16</xdr:col>
                    <xdr:colOff>142875</xdr:colOff>
                    <xdr:row>101</xdr:row>
                    <xdr:rowOff>419100</xdr:rowOff>
                  </to>
                </anchor>
              </controlPr>
            </control>
          </mc:Choice>
        </mc:AlternateContent>
        <mc:AlternateContent xmlns:mc="http://schemas.openxmlformats.org/markup-compatibility/2006">
          <mc:Choice Requires="x14">
            <control shapeId="2164" r:id="rId21" name="Check Box 116">
              <controlPr defaultSize="0" autoFill="0" autoLine="0" autoPict="0">
                <anchor moveWithCells="1">
                  <from>
                    <xdr:col>15</xdr:col>
                    <xdr:colOff>457200</xdr:colOff>
                    <xdr:row>102</xdr:row>
                    <xdr:rowOff>142875</xdr:rowOff>
                  </from>
                  <to>
                    <xdr:col>16</xdr:col>
                    <xdr:colOff>123825</xdr:colOff>
                    <xdr:row>102</xdr:row>
                    <xdr:rowOff>485775</xdr:rowOff>
                  </to>
                </anchor>
              </controlPr>
            </control>
          </mc:Choice>
        </mc:AlternateContent>
        <mc:AlternateContent xmlns:mc="http://schemas.openxmlformats.org/markup-compatibility/2006">
          <mc:Choice Requires="x14">
            <control shapeId="2165" r:id="rId22" name="Check Box 117">
              <controlPr defaultSize="0" autoFill="0" autoLine="0" autoPict="0">
                <anchor moveWithCells="1">
                  <from>
                    <xdr:col>15</xdr:col>
                    <xdr:colOff>457200</xdr:colOff>
                    <xdr:row>103</xdr:row>
                    <xdr:rowOff>152400</xdr:rowOff>
                  </from>
                  <to>
                    <xdr:col>16</xdr:col>
                    <xdr:colOff>123825</xdr:colOff>
                    <xdr:row>103</xdr:row>
                    <xdr:rowOff>485775</xdr:rowOff>
                  </to>
                </anchor>
              </controlPr>
            </control>
          </mc:Choice>
        </mc:AlternateContent>
        <mc:AlternateContent xmlns:mc="http://schemas.openxmlformats.org/markup-compatibility/2006">
          <mc:Choice Requires="x14">
            <control shapeId="2166" r:id="rId23" name="Check Box 118">
              <controlPr defaultSize="0" autoFill="0" autoLine="0" autoPict="0">
                <anchor moveWithCells="1">
                  <from>
                    <xdr:col>15</xdr:col>
                    <xdr:colOff>457200</xdr:colOff>
                    <xdr:row>104</xdr:row>
                    <xdr:rowOff>238125</xdr:rowOff>
                  </from>
                  <to>
                    <xdr:col>16</xdr:col>
                    <xdr:colOff>123825</xdr:colOff>
                    <xdr:row>104</xdr:row>
                    <xdr:rowOff>571500</xdr:rowOff>
                  </to>
                </anchor>
              </controlPr>
            </control>
          </mc:Choice>
        </mc:AlternateContent>
        <mc:AlternateContent xmlns:mc="http://schemas.openxmlformats.org/markup-compatibility/2006">
          <mc:Choice Requires="x14">
            <control shapeId="2167" r:id="rId24" name="Check Box 119">
              <controlPr defaultSize="0" autoFill="0" autoLine="0" autoPict="0">
                <anchor moveWithCells="1">
                  <from>
                    <xdr:col>15</xdr:col>
                    <xdr:colOff>447675</xdr:colOff>
                    <xdr:row>105</xdr:row>
                    <xdr:rowOff>19050</xdr:rowOff>
                  </from>
                  <to>
                    <xdr:col>16</xdr:col>
                    <xdr:colOff>114300</xdr:colOff>
                    <xdr:row>106</xdr:row>
                    <xdr:rowOff>47625</xdr:rowOff>
                  </to>
                </anchor>
              </controlPr>
            </control>
          </mc:Choice>
        </mc:AlternateContent>
        <mc:AlternateContent xmlns:mc="http://schemas.openxmlformats.org/markup-compatibility/2006">
          <mc:Choice Requires="x14">
            <control shapeId="2168" r:id="rId25" name="Check Box 120">
              <controlPr defaultSize="0" autoFill="0" autoLine="0" autoPict="0">
                <anchor moveWithCells="1">
                  <from>
                    <xdr:col>15</xdr:col>
                    <xdr:colOff>447675</xdr:colOff>
                    <xdr:row>106</xdr:row>
                    <xdr:rowOff>85725</xdr:rowOff>
                  </from>
                  <to>
                    <xdr:col>16</xdr:col>
                    <xdr:colOff>114300</xdr:colOff>
                    <xdr:row>106</xdr:row>
                    <xdr:rowOff>428625</xdr:rowOff>
                  </to>
                </anchor>
              </controlPr>
            </control>
          </mc:Choice>
        </mc:AlternateContent>
        <mc:AlternateContent xmlns:mc="http://schemas.openxmlformats.org/markup-compatibility/2006">
          <mc:Choice Requires="x14">
            <control shapeId="2169" r:id="rId26" name="Check Box 121">
              <controlPr defaultSize="0" autoFill="0" autoLine="0" autoPict="0">
                <anchor moveWithCells="1">
                  <from>
                    <xdr:col>15</xdr:col>
                    <xdr:colOff>447675</xdr:colOff>
                    <xdr:row>107</xdr:row>
                    <xdr:rowOff>57150</xdr:rowOff>
                  </from>
                  <to>
                    <xdr:col>16</xdr:col>
                    <xdr:colOff>114300</xdr:colOff>
                    <xdr:row>107</xdr:row>
                    <xdr:rowOff>381000</xdr:rowOff>
                  </to>
                </anchor>
              </controlPr>
            </control>
          </mc:Choice>
        </mc:AlternateContent>
        <mc:AlternateContent xmlns:mc="http://schemas.openxmlformats.org/markup-compatibility/2006">
          <mc:Choice Requires="x14">
            <control shapeId="2170" r:id="rId27" name="Check Box 122">
              <controlPr defaultSize="0" autoFill="0" autoLine="0" autoPict="0">
                <anchor moveWithCells="1">
                  <from>
                    <xdr:col>15</xdr:col>
                    <xdr:colOff>447675</xdr:colOff>
                    <xdr:row>108</xdr:row>
                    <xdr:rowOff>142875</xdr:rowOff>
                  </from>
                  <to>
                    <xdr:col>16</xdr:col>
                    <xdr:colOff>114300</xdr:colOff>
                    <xdr:row>109</xdr:row>
                    <xdr:rowOff>38100</xdr:rowOff>
                  </to>
                </anchor>
              </controlPr>
            </control>
          </mc:Choice>
        </mc:AlternateContent>
        <mc:AlternateContent xmlns:mc="http://schemas.openxmlformats.org/markup-compatibility/2006">
          <mc:Choice Requires="x14">
            <control shapeId="2172" r:id="rId28" name="Drop Down 124">
              <controlPr defaultSize="0" autoLine="0" autoPict="0">
                <anchor moveWithCells="1">
                  <from>
                    <xdr:col>16</xdr:col>
                    <xdr:colOff>28575</xdr:colOff>
                    <xdr:row>125</xdr:row>
                    <xdr:rowOff>19050</xdr:rowOff>
                  </from>
                  <to>
                    <xdr:col>19</xdr:col>
                    <xdr:colOff>495300</xdr:colOff>
                    <xdr:row>125</xdr:row>
                    <xdr:rowOff>333375</xdr:rowOff>
                  </to>
                </anchor>
              </controlPr>
            </control>
          </mc:Choice>
        </mc:AlternateContent>
        <mc:AlternateContent xmlns:mc="http://schemas.openxmlformats.org/markup-compatibility/2006">
          <mc:Choice Requires="x14">
            <control shapeId="2173" r:id="rId29" name="Drop Down 125">
              <controlPr defaultSize="0" autoLine="0" autoPict="0">
                <anchor moveWithCells="1">
                  <from>
                    <xdr:col>16</xdr:col>
                    <xdr:colOff>28575</xdr:colOff>
                    <xdr:row>126</xdr:row>
                    <xdr:rowOff>28575</xdr:rowOff>
                  </from>
                  <to>
                    <xdr:col>19</xdr:col>
                    <xdr:colOff>495300</xdr:colOff>
                    <xdr:row>126</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4">
        <x14:dataValidation type="list" allowBlank="1" showInputMessage="1" showErrorMessage="1">
          <x14:formula1>
            <xm:f>datos!$G$11:$G$13</xm:f>
          </x14:formula1>
          <xm:sqref>P114:S115</xm:sqref>
        </x14:dataValidation>
        <x14:dataValidation type="list" allowBlank="1" showInputMessage="1" showErrorMessage="1">
          <x14:formula1>
            <xm:f>datos!$E$11:$E$16</xm:f>
          </x14:formula1>
          <xm:sqref>G114:H115</xm:sqref>
        </x14:dataValidation>
        <x14:dataValidation type="list" allowBlank="1" showInputMessage="1" showErrorMessage="1">
          <x14:formula1>
            <xm:f>datos!$H$11:$H$17</xm:f>
          </x14:formula1>
          <xm:sqref>T114:U115</xm:sqref>
        </x14:dataValidation>
        <x14:dataValidation type="list" allowBlank="1" showInputMessage="1" showErrorMessage="1">
          <x14:formula1>
            <xm:f>datos!$K$11:$K$14</xm:f>
          </x14:formula1>
          <xm:sqref>H163:J171</xm:sqref>
        </x14:dataValidation>
        <x14:dataValidation type="list" allowBlank="1" showInputMessage="1" showErrorMessage="1">
          <x14:formula1>
            <xm:f>datos!$L$11:$L$14</xm:f>
          </x14:formula1>
          <xm:sqref>K163:N171</xm:sqref>
        </x14:dataValidation>
        <x14:dataValidation type="list" allowBlank="1" showInputMessage="1" showErrorMessage="1">
          <x14:formula1>
            <xm:f>datos!$B$7:$B$17</xm:f>
          </x14:formula1>
          <xm:sqref>F20</xm:sqref>
        </x14:dataValidation>
        <x14:dataValidation type="list" allowBlank="1" showInputMessage="1" showErrorMessage="1">
          <x14:formula1>
            <xm:f>datos!$B$41:$B$42</xm:f>
          </x14:formula1>
          <xm:sqref>B138</xm:sqref>
        </x14:dataValidation>
        <x14:dataValidation type="list" allowBlank="1" showInputMessage="1" showErrorMessage="1">
          <x14:formula1>
            <xm:f>datos!$B$45:$B$46</xm:f>
          </x14:formula1>
          <xm:sqref>B142:I143</xm:sqref>
        </x14:dataValidation>
        <x14:dataValidation type="list" allowBlank="1" showInputMessage="1" showErrorMessage="1">
          <x14:formula1>
            <xm:f>datos!$B$43:$B$44</xm:f>
          </x14:formula1>
          <xm:sqref>B139</xm:sqref>
        </x14:dataValidation>
        <x14:dataValidation type="list" allowBlank="1" showInputMessage="1" showErrorMessage="1">
          <x14:formula1>
            <xm:f>datos!$B$188:$B$190</xm:f>
          </x14:formula1>
          <xm:sqref>L269:L271 L258:L260 L262:L267 L284:O287 L273:L276 M263:O263 M267:O267 M276:O276 M280:O282 L278:L282</xm:sqref>
        </x14:dataValidation>
        <x14:dataValidation type="list" allowBlank="1" showInputMessage="1" showErrorMessage="1">
          <x14:formula1>
            <xm:f>datos!$C$227:$C$229</xm:f>
          </x14:formula1>
          <xm:sqref>T527:X532</xm:sqref>
        </x14:dataValidation>
        <x14:dataValidation type="list" allowBlank="1" showInputMessage="1" showErrorMessage="1">
          <x14:formula1>
            <xm:f>datos!$B$227:$B$230</xm:f>
          </x14:formula1>
          <xm:sqref>N527:S532</xm:sqref>
        </x14:dataValidation>
        <x14:dataValidation type="list" allowBlank="1" showInputMessage="1" showErrorMessage="1">
          <x14:formula1>
            <xm:f>datos!$B$243:$B$245</xm:f>
          </x14:formula1>
          <xm:sqref>L482:M486</xm:sqref>
        </x14:dataValidation>
        <x14:dataValidation type="list" allowBlank="1" showInputMessage="1" showErrorMessage="1">
          <x14:formula1>
            <xm:f>datos!$C$243:$C$245</xm:f>
          </x14:formula1>
          <xm:sqref>N482:O486</xm:sqref>
        </x14:dataValidation>
        <x14:dataValidation type="list" allowBlank="1" showInputMessage="1" showErrorMessage="1">
          <x14:formula1>
            <xm:f>datos!$B$236:$B$239</xm:f>
          </x14:formula1>
          <xm:sqref>N533:S569</xm:sqref>
        </x14:dataValidation>
        <x14:dataValidation type="list" allowBlank="1" showInputMessage="1" showErrorMessage="1">
          <x14:formula1>
            <xm:f>datos!$B$248:$B$253</xm:f>
          </x14:formula1>
          <xm:sqref>C494:J494</xm:sqref>
        </x14:dataValidation>
        <x14:dataValidation type="list" allowBlank="1" showInputMessage="1" showErrorMessage="1">
          <x14:formula1>
            <xm:f>datos!$B$256:$B$260</xm:f>
          </x14:formula1>
          <xm:sqref>C499:J499</xm:sqref>
        </x14:dataValidation>
        <x14:dataValidation type="list" allowBlank="1" showInputMessage="1" showErrorMessage="1">
          <x14:formula1>
            <xm:f>datos!$B$28:$B$34</xm:f>
          </x14:formula1>
          <xm:sqref>I83</xm:sqref>
        </x14:dataValidation>
        <x14:dataValidation type="list" allowBlank="1" showInputMessage="1" showErrorMessage="1">
          <x14:formula1>
            <xm:f>INDIRECT(+datos!$E$50)</xm:f>
          </x14:formula1>
          <xm:sqref>J138:Q138</xm:sqref>
        </x14:dataValidation>
        <x14:dataValidation type="list" allowBlank="1" showInputMessage="1" showErrorMessage="1">
          <x14:formula1>
            <xm:f>INDIRECT(datos!$E$51)</xm:f>
          </x14:formula1>
          <xm:sqref>J139:Q139</xm:sqref>
        </x14:dataValidation>
        <x14:dataValidation type="list" allowBlank="1" showInputMessage="1" showErrorMessage="1">
          <x14:formula1>
            <xm:f>INDIRECT(datos!$E$52)</xm:f>
          </x14:formula1>
          <xm:sqref>J140:Q140</xm:sqref>
        </x14:dataValidation>
        <x14:dataValidation type="list" allowBlank="1" showInputMessage="1" showErrorMessage="1">
          <x14:formula1>
            <xm:f>INDIRECT(datos!$E$53)</xm:f>
          </x14:formula1>
          <xm:sqref>J141:Q141</xm:sqref>
        </x14:dataValidation>
        <x14:dataValidation type="list" allowBlank="1" showInputMessage="1" showErrorMessage="1">
          <x14:formula1>
            <xm:f>INDIRECT(datos!$E$54)</xm:f>
          </x14:formula1>
          <xm:sqref>J142:Q142</xm:sqref>
        </x14:dataValidation>
        <x14:dataValidation type="list" allowBlank="1" showInputMessage="1" showErrorMessage="1">
          <x14:formula1>
            <xm:f>INDIRECT(datos!$E$55)</xm:f>
          </x14:formula1>
          <xm:sqref>J143:Q143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
  <sheetViews>
    <sheetView zoomScale="55" zoomScaleNormal="55" workbookViewId="0">
      <selection activeCell="S21" sqref="S21"/>
    </sheetView>
  </sheetViews>
  <sheetFormatPr baseColWidth="10" defaultColWidth="11.42578125" defaultRowHeight="12.75" x14ac:dyDescent="0.2"/>
  <cols>
    <col min="1" max="16384" width="11.42578125" style="34"/>
  </cols>
  <sheetData>
    <row r="1" spans="1:20" ht="36" x14ac:dyDescent="0.2">
      <c r="A1" s="1030" t="s">
        <v>697</v>
      </c>
      <c r="B1" s="1030"/>
      <c r="C1" s="1030"/>
      <c r="D1" s="1030"/>
      <c r="E1" s="1030"/>
      <c r="F1" s="1030"/>
      <c r="G1" s="1030"/>
      <c r="H1" s="1030"/>
      <c r="I1" s="1030"/>
      <c r="J1" s="1030"/>
      <c r="K1" s="1030"/>
      <c r="L1" s="1030"/>
      <c r="M1" s="1030"/>
      <c r="N1" s="1030"/>
      <c r="O1" s="1030"/>
      <c r="P1" s="1030"/>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x14ac:dyDescent="0.2">
      <c r="A4" s="35"/>
      <c r="B4" s="35"/>
      <c r="C4" s="35"/>
      <c r="D4" s="35"/>
      <c r="E4" s="35"/>
      <c r="F4" s="35"/>
      <c r="G4" s="35"/>
      <c r="H4" s="35"/>
      <c r="I4" s="35"/>
      <c r="J4" s="35"/>
      <c r="K4" s="35"/>
      <c r="L4" s="35"/>
      <c r="M4" s="35"/>
      <c r="N4" s="35"/>
      <c r="O4" s="35"/>
      <c r="P4" s="35"/>
    </row>
    <row r="5" spans="1:20" x14ac:dyDescent="0.2">
      <c r="A5" s="35"/>
      <c r="B5" s="35"/>
      <c r="C5" s="35"/>
      <c r="D5" s="35"/>
      <c r="E5" s="35"/>
      <c r="F5" s="35"/>
      <c r="G5" s="35"/>
      <c r="H5" s="35"/>
      <c r="I5" s="35"/>
      <c r="J5" s="35"/>
      <c r="K5" s="35"/>
      <c r="L5" s="35"/>
      <c r="M5" s="35"/>
      <c r="N5" s="35"/>
      <c r="O5" s="35"/>
      <c r="P5" s="35"/>
    </row>
    <row r="6" spans="1:20" x14ac:dyDescent="0.2">
      <c r="A6" s="35"/>
      <c r="B6" s="35"/>
      <c r="C6" s="35"/>
      <c r="D6" s="35"/>
      <c r="E6" s="35"/>
      <c r="F6" s="35"/>
      <c r="G6" s="35"/>
      <c r="H6" s="35"/>
      <c r="I6" s="35"/>
      <c r="J6" s="35"/>
      <c r="K6" s="35"/>
      <c r="L6" s="35"/>
      <c r="M6" s="35"/>
      <c r="N6" s="35"/>
      <c r="O6" s="35"/>
      <c r="P6" s="35"/>
    </row>
    <row r="7" spans="1:20" x14ac:dyDescent="0.2">
      <c r="A7" s="35"/>
      <c r="B7" s="35"/>
      <c r="C7" s="35"/>
      <c r="D7" s="35"/>
      <c r="E7" s="35"/>
      <c r="F7" s="35"/>
      <c r="G7" s="35"/>
      <c r="H7" s="35"/>
      <c r="I7" s="35"/>
      <c r="J7" s="35"/>
      <c r="K7" s="35"/>
      <c r="L7" s="35"/>
      <c r="M7" s="35"/>
      <c r="N7" s="35"/>
      <c r="O7" s="35"/>
      <c r="P7" s="35"/>
    </row>
    <row r="8" spans="1:20" x14ac:dyDescent="0.2">
      <c r="A8" s="35"/>
      <c r="B8" s="35"/>
      <c r="C8" s="35"/>
      <c r="D8" s="35"/>
      <c r="E8" s="35"/>
      <c r="F8" s="35"/>
      <c r="G8" s="35"/>
      <c r="H8" s="35"/>
      <c r="I8" s="35"/>
      <c r="J8" s="35"/>
      <c r="K8" s="35"/>
      <c r="L8" s="35"/>
      <c r="M8" s="35"/>
      <c r="N8" s="35"/>
      <c r="O8" s="35"/>
      <c r="P8" s="35"/>
    </row>
    <row r="9" spans="1:20" x14ac:dyDescent="0.2">
      <c r="A9" s="35"/>
      <c r="B9" s="35"/>
      <c r="C9" s="35"/>
      <c r="D9" s="35"/>
      <c r="E9" s="35"/>
      <c r="F9" s="35"/>
      <c r="G9" s="35"/>
      <c r="H9" s="35"/>
      <c r="I9" s="35"/>
      <c r="J9" s="35"/>
      <c r="K9" s="35"/>
      <c r="L9" s="35"/>
      <c r="M9" s="35"/>
      <c r="N9" s="35"/>
      <c r="O9" s="35"/>
      <c r="P9" s="35"/>
    </row>
    <row r="10" spans="1:20" x14ac:dyDescent="0.2">
      <c r="A10" s="35"/>
      <c r="B10" s="35"/>
      <c r="C10" s="35"/>
      <c r="D10" s="35"/>
      <c r="E10" s="35"/>
      <c r="F10" s="35"/>
      <c r="G10" s="35"/>
      <c r="H10" s="35"/>
      <c r="I10" s="35"/>
      <c r="J10" s="35"/>
      <c r="K10" s="35"/>
      <c r="L10" s="35"/>
      <c r="M10" s="35"/>
      <c r="N10" s="35"/>
      <c r="O10" s="35"/>
      <c r="P10" s="35"/>
    </row>
    <row r="11" spans="1:20" x14ac:dyDescent="0.2">
      <c r="A11" s="35"/>
      <c r="B11" s="35"/>
      <c r="C11" s="35"/>
      <c r="D11" s="35"/>
      <c r="E11" s="35"/>
      <c r="F11" s="35"/>
      <c r="G11" s="35"/>
      <c r="H11" s="35"/>
      <c r="I11" s="35"/>
      <c r="J11" s="35"/>
      <c r="K11" s="35"/>
      <c r="L11" s="35"/>
      <c r="M11" s="35"/>
      <c r="N11" s="35"/>
      <c r="O11" s="35"/>
      <c r="P11" s="35"/>
    </row>
    <row r="12" spans="1:20" x14ac:dyDescent="0.2">
      <c r="A12" s="35"/>
      <c r="B12" s="35"/>
      <c r="C12" s="35"/>
      <c r="D12" s="35"/>
      <c r="E12" s="35"/>
      <c r="F12" s="35"/>
      <c r="G12" s="35"/>
      <c r="H12" s="35"/>
      <c r="I12" s="35"/>
      <c r="J12" s="35"/>
      <c r="K12" s="35"/>
      <c r="L12" s="35"/>
      <c r="M12" s="35"/>
      <c r="N12" s="35"/>
      <c r="O12" s="35"/>
      <c r="P12" s="35"/>
    </row>
    <row r="13" spans="1:20" x14ac:dyDescent="0.2">
      <c r="A13" s="35"/>
      <c r="B13" s="35"/>
      <c r="C13" s="35"/>
      <c r="D13" s="35"/>
      <c r="E13" s="35"/>
      <c r="F13" s="35"/>
      <c r="G13" s="35"/>
      <c r="H13" s="35"/>
      <c r="I13" s="35"/>
      <c r="J13" s="35"/>
      <c r="K13" s="35"/>
      <c r="L13" s="35"/>
      <c r="M13" s="35"/>
      <c r="N13" s="35"/>
      <c r="O13" s="35"/>
      <c r="P13" s="35"/>
    </row>
    <row r="14" spans="1:20" x14ac:dyDescent="0.2">
      <c r="A14" s="35"/>
      <c r="B14" s="35"/>
      <c r="C14" s="35"/>
      <c r="D14" s="35"/>
      <c r="E14" s="35"/>
      <c r="F14" s="35"/>
      <c r="G14" s="35"/>
      <c r="H14" s="35"/>
      <c r="I14" s="35"/>
      <c r="J14" s="35"/>
      <c r="K14" s="35"/>
      <c r="L14" s="35"/>
      <c r="M14" s="35"/>
      <c r="N14" s="35"/>
      <c r="O14" s="35"/>
      <c r="P14" s="35"/>
    </row>
    <row r="15" spans="1:20" x14ac:dyDescent="0.2">
      <c r="A15" s="35"/>
      <c r="B15" s="35"/>
      <c r="C15" s="35"/>
      <c r="D15" s="35"/>
      <c r="E15" s="35"/>
      <c r="F15" s="35"/>
      <c r="G15" s="35"/>
      <c r="H15" s="35"/>
      <c r="I15" s="35"/>
      <c r="J15" s="35"/>
      <c r="K15" s="35"/>
      <c r="L15" s="35"/>
      <c r="M15" s="35"/>
      <c r="N15" s="35"/>
      <c r="O15" s="35"/>
      <c r="P15" s="35"/>
    </row>
    <row r="16" spans="1:20" x14ac:dyDescent="0.2">
      <c r="A16" s="35"/>
      <c r="B16" s="35"/>
      <c r="C16" s="35"/>
      <c r="D16" s="35"/>
      <c r="E16" s="35"/>
      <c r="F16" s="35"/>
      <c r="G16" s="35"/>
      <c r="H16" s="35"/>
      <c r="I16" s="35"/>
      <c r="J16" s="35"/>
      <c r="K16" s="35"/>
      <c r="L16" s="35"/>
      <c r="M16" s="35"/>
      <c r="N16" s="35"/>
      <c r="O16" s="35"/>
      <c r="P16" s="35"/>
    </row>
    <row r="17" spans="1:16" x14ac:dyDescent="0.2">
      <c r="A17" s="35"/>
      <c r="B17" s="35"/>
      <c r="C17" s="35"/>
      <c r="D17" s="35"/>
      <c r="E17" s="35"/>
      <c r="F17" s="35"/>
      <c r="G17" s="35"/>
      <c r="H17" s="35"/>
      <c r="I17" s="35"/>
      <c r="J17" s="35"/>
      <c r="K17" s="35"/>
      <c r="L17" s="35"/>
      <c r="M17" s="35"/>
      <c r="N17" s="35"/>
      <c r="O17" s="35"/>
      <c r="P17" s="35"/>
    </row>
    <row r="18" spans="1:16" x14ac:dyDescent="0.2">
      <c r="A18" s="35"/>
      <c r="B18" s="35"/>
      <c r="C18" s="35"/>
      <c r="D18" s="35"/>
      <c r="E18" s="35"/>
      <c r="F18" s="35"/>
      <c r="G18" s="35"/>
      <c r="H18" s="35"/>
      <c r="I18" s="35"/>
      <c r="J18" s="35"/>
      <c r="K18" s="35"/>
      <c r="L18" s="35"/>
      <c r="M18" s="35"/>
      <c r="N18" s="35"/>
      <c r="O18" s="35"/>
      <c r="P18" s="35"/>
    </row>
    <row r="19" spans="1:16" x14ac:dyDescent="0.2">
      <c r="A19" s="35"/>
      <c r="B19" s="35"/>
      <c r="C19" s="35"/>
      <c r="D19" s="35"/>
      <c r="E19" s="35"/>
      <c r="F19" s="35"/>
      <c r="G19" s="35"/>
      <c r="H19" s="35"/>
      <c r="I19" s="35"/>
      <c r="J19" s="35"/>
      <c r="K19" s="35"/>
      <c r="L19" s="35"/>
      <c r="M19" s="35"/>
      <c r="N19" s="35"/>
      <c r="O19" s="35"/>
      <c r="P19" s="35"/>
    </row>
    <row r="20" spans="1:16" x14ac:dyDescent="0.2">
      <c r="A20" s="35"/>
      <c r="B20" s="35"/>
      <c r="C20" s="35"/>
      <c r="D20" s="35"/>
      <c r="E20" s="35"/>
      <c r="F20" s="35"/>
      <c r="G20" s="35"/>
      <c r="H20" s="35"/>
      <c r="I20" s="35"/>
      <c r="J20" s="35"/>
      <c r="K20" s="35"/>
      <c r="L20" s="35"/>
      <c r="M20" s="35"/>
      <c r="N20" s="35"/>
      <c r="O20" s="35"/>
      <c r="P20" s="35"/>
    </row>
    <row r="21" spans="1:16" x14ac:dyDescent="0.2">
      <c r="A21" s="35"/>
      <c r="B21" s="35"/>
      <c r="C21" s="35"/>
      <c r="D21" s="35"/>
      <c r="E21" s="35"/>
      <c r="F21" s="35"/>
      <c r="G21" s="35"/>
      <c r="H21" s="35"/>
      <c r="I21" s="35"/>
      <c r="J21" s="35"/>
      <c r="K21" s="35"/>
      <c r="L21" s="35"/>
      <c r="M21" s="35"/>
      <c r="N21" s="35"/>
      <c r="O21" s="35"/>
      <c r="P21" s="35"/>
    </row>
    <row r="22" spans="1:16" x14ac:dyDescent="0.2">
      <c r="A22" s="35"/>
      <c r="B22" s="35"/>
      <c r="C22" s="35"/>
      <c r="D22" s="35"/>
      <c r="E22" s="35"/>
      <c r="F22" s="35"/>
      <c r="G22" s="35"/>
      <c r="H22" s="35"/>
      <c r="I22" s="35"/>
      <c r="J22" s="35"/>
      <c r="K22" s="35"/>
      <c r="L22" s="35"/>
      <c r="M22" s="35"/>
      <c r="N22" s="35"/>
      <c r="O22" s="35"/>
      <c r="P22" s="35"/>
    </row>
    <row r="23" spans="1:16" x14ac:dyDescent="0.2">
      <c r="A23" s="35"/>
      <c r="B23" s="35"/>
      <c r="C23" s="35"/>
      <c r="D23" s="35"/>
      <c r="E23" s="35"/>
      <c r="F23" s="35"/>
      <c r="G23" s="35"/>
      <c r="H23" s="35"/>
      <c r="I23" s="35"/>
      <c r="J23" s="35"/>
      <c r="K23" s="35"/>
      <c r="L23" s="35"/>
      <c r="M23" s="35"/>
      <c r="N23" s="35"/>
      <c r="O23" s="35"/>
      <c r="P23" s="35"/>
    </row>
    <row r="24" spans="1:16" x14ac:dyDescent="0.2">
      <c r="A24" s="35"/>
      <c r="B24" s="35"/>
      <c r="C24" s="35"/>
      <c r="D24" s="35"/>
      <c r="E24" s="35"/>
      <c r="F24" s="35"/>
      <c r="G24" s="35"/>
      <c r="H24" s="35"/>
      <c r="I24" s="35"/>
      <c r="J24" s="35"/>
      <c r="K24" s="35"/>
      <c r="L24" s="35"/>
      <c r="M24" s="35"/>
      <c r="N24" s="35"/>
      <c r="O24" s="35"/>
      <c r="P24" s="35"/>
    </row>
    <row r="25" spans="1:16" x14ac:dyDescent="0.2">
      <c r="A25" s="35"/>
      <c r="B25" s="35"/>
      <c r="C25" s="35"/>
      <c r="D25" s="35"/>
      <c r="E25" s="35"/>
      <c r="F25" s="35"/>
      <c r="G25" s="35"/>
      <c r="H25" s="35"/>
      <c r="I25" s="35"/>
      <c r="J25" s="35"/>
      <c r="K25" s="35"/>
      <c r="L25" s="35"/>
      <c r="M25" s="35"/>
      <c r="N25" s="35"/>
      <c r="O25" s="35"/>
      <c r="P25" s="35"/>
    </row>
    <row r="26" spans="1:16" x14ac:dyDescent="0.2">
      <c r="A26" s="35"/>
      <c r="B26" s="35"/>
      <c r="C26" s="35"/>
      <c r="D26" s="35"/>
      <c r="E26" s="35"/>
      <c r="F26" s="35"/>
      <c r="G26" s="35"/>
      <c r="H26" s="35"/>
      <c r="I26" s="35"/>
      <c r="J26" s="35"/>
      <c r="K26" s="35"/>
      <c r="L26" s="35"/>
      <c r="M26" s="35"/>
      <c r="N26" s="35"/>
      <c r="O26" s="35"/>
      <c r="P26" s="35"/>
    </row>
    <row r="27" spans="1:16" ht="23.25" x14ac:dyDescent="0.2">
      <c r="A27" s="1073" t="s">
        <v>804</v>
      </c>
      <c r="B27" s="1073"/>
      <c r="C27" s="1073"/>
      <c r="D27" s="1073"/>
      <c r="E27" s="1073"/>
      <c r="F27" s="1073"/>
      <c r="G27" s="1073"/>
      <c r="H27" s="1073"/>
      <c r="I27" s="1073"/>
      <c r="J27" s="1073"/>
      <c r="K27" s="1073"/>
      <c r="L27" s="1073"/>
      <c r="M27" s="1073"/>
      <c r="N27" s="1073"/>
      <c r="O27" s="1073"/>
      <c r="P27" s="1073"/>
    </row>
    <row r="28" spans="1:16" x14ac:dyDescent="0.2">
      <c r="A28" s="35"/>
      <c r="B28" s="35"/>
      <c r="C28" s="35"/>
      <c r="D28" s="35"/>
      <c r="E28" s="35"/>
      <c r="F28" s="35"/>
      <c r="G28" s="35"/>
      <c r="H28" s="35"/>
      <c r="I28" s="35"/>
      <c r="J28" s="35"/>
      <c r="K28" s="35"/>
      <c r="L28" s="35"/>
      <c r="M28" s="35"/>
      <c r="N28" s="35"/>
      <c r="O28" s="35"/>
      <c r="P28" s="35"/>
    </row>
    <row r="29" spans="1:16" x14ac:dyDescent="0.2">
      <c r="A29" s="35"/>
      <c r="B29" s="35"/>
      <c r="C29" s="35"/>
      <c r="D29" s="35"/>
      <c r="E29" s="35"/>
      <c r="F29" s="35"/>
      <c r="G29" s="35"/>
      <c r="H29" s="35"/>
      <c r="I29" s="35"/>
      <c r="J29" s="35"/>
      <c r="K29" s="35"/>
      <c r="L29" s="35"/>
      <c r="M29" s="35"/>
      <c r="N29" s="35"/>
      <c r="O29" s="35"/>
      <c r="P29" s="35"/>
    </row>
    <row r="30" spans="1:16" x14ac:dyDescent="0.2">
      <c r="A30" s="35"/>
      <c r="B30" s="35"/>
      <c r="C30" s="35"/>
      <c r="D30" s="35"/>
      <c r="E30" s="35"/>
      <c r="F30" s="35"/>
      <c r="G30" s="35"/>
      <c r="H30" s="35"/>
      <c r="I30" s="35"/>
      <c r="J30" s="35"/>
      <c r="K30" s="35"/>
      <c r="L30" s="35"/>
      <c r="M30" s="35"/>
      <c r="N30" s="35"/>
      <c r="O30" s="35"/>
      <c r="P30" s="35"/>
    </row>
    <row r="31" spans="1:16" x14ac:dyDescent="0.2">
      <c r="A31" s="35"/>
      <c r="B31" s="35"/>
      <c r="C31" s="35"/>
      <c r="D31" s="35"/>
      <c r="E31" s="35"/>
      <c r="F31" s="35"/>
      <c r="G31" s="35"/>
      <c r="H31" s="35"/>
      <c r="I31" s="35"/>
      <c r="J31" s="35"/>
      <c r="K31" s="35"/>
      <c r="L31" s="35"/>
      <c r="M31" s="35"/>
      <c r="N31" s="35"/>
      <c r="O31" s="35"/>
      <c r="P31" s="35"/>
    </row>
    <row r="32" spans="1:16" x14ac:dyDescent="0.2">
      <c r="A32" s="35"/>
      <c r="B32" s="35"/>
      <c r="C32" s="35"/>
      <c r="D32" s="35"/>
      <c r="E32" s="35"/>
      <c r="F32" s="35"/>
      <c r="G32" s="35"/>
      <c r="H32" s="35"/>
      <c r="I32" s="35"/>
      <c r="J32" s="35"/>
      <c r="K32" s="35"/>
      <c r="L32" s="35"/>
      <c r="M32" s="35"/>
      <c r="N32" s="35"/>
      <c r="O32" s="35"/>
      <c r="P32" s="35"/>
    </row>
    <row r="33" spans="1:16" x14ac:dyDescent="0.2">
      <c r="A33" s="35"/>
      <c r="B33" s="35"/>
      <c r="C33" s="35"/>
      <c r="D33" s="35"/>
      <c r="E33" s="35"/>
      <c r="F33" s="35"/>
      <c r="G33" s="35"/>
      <c r="H33" s="35"/>
      <c r="I33" s="35"/>
      <c r="J33" s="35"/>
      <c r="K33" s="35"/>
      <c r="L33" s="35"/>
      <c r="M33" s="35"/>
      <c r="N33" s="35"/>
      <c r="O33" s="35"/>
      <c r="P33" s="35"/>
    </row>
    <row r="34" spans="1:16" x14ac:dyDescent="0.2">
      <c r="A34" s="35"/>
      <c r="B34" s="35"/>
      <c r="C34" s="35"/>
      <c r="D34" s="35"/>
      <c r="E34" s="35"/>
      <c r="F34" s="35"/>
      <c r="G34" s="35"/>
      <c r="H34" s="35"/>
      <c r="I34" s="35"/>
      <c r="J34" s="35"/>
      <c r="K34" s="35"/>
      <c r="L34" s="35"/>
      <c r="M34" s="35"/>
      <c r="N34" s="35"/>
      <c r="O34" s="35"/>
      <c r="P34" s="35"/>
    </row>
    <row r="35" spans="1:16" x14ac:dyDescent="0.2">
      <c r="A35" s="35"/>
      <c r="B35" s="35"/>
      <c r="C35" s="35"/>
      <c r="D35" s="35"/>
      <c r="E35" s="35"/>
      <c r="F35" s="35"/>
      <c r="G35" s="35"/>
      <c r="H35" s="35"/>
      <c r="I35" s="35"/>
      <c r="J35" s="35"/>
      <c r="K35" s="35"/>
      <c r="L35" s="35"/>
      <c r="M35" s="35"/>
      <c r="N35" s="35"/>
      <c r="O35" s="35"/>
      <c r="P35" s="35"/>
    </row>
    <row r="36" spans="1:16" x14ac:dyDescent="0.2">
      <c r="A36" s="35"/>
      <c r="B36" s="35"/>
      <c r="C36" s="35"/>
      <c r="D36" s="35"/>
      <c r="E36" s="35"/>
      <c r="F36" s="35"/>
      <c r="G36" s="35"/>
      <c r="H36" s="35"/>
      <c r="I36" s="35"/>
      <c r="J36" s="35"/>
      <c r="K36" s="35"/>
      <c r="L36" s="35"/>
      <c r="M36" s="35"/>
      <c r="N36" s="35"/>
      <c r="O36" s="35"/>
      <c r="P36" s="35"/>
    </row>
    <row r="37" spans="1:16" x14ac:dyDescent="0.2">
      <c r="A37" s="35"/>
      <c r="B37" s="35"/>
      <c r="C37" s="35"/>
      <c r="D37" s="35"/>
      <c r="E37" s="35"/>
      <c r="F37" s="35"/>
      <c r="G37" s="35"/>
      <c r="H37" s="35"/>
      <c r="I37" s="35"/>
      <c r="J37" s="35"/>
      <c r="K37" s="35"/>
      <c r="L37" s="35"/>
      <c r="M37" s="35"/>
      <c r="N37" s="35"/>
      <c r="O37" s="35"/>
      <c r="P37" s="35"/>
    </row>
    <row r="38" spans="1:16" x14ac:dyDescent="0.2">
      <c r="A38" s="35"/>
      <c r="B38" s="35"/>
      <c r="C38" s="35"/>
      <c r="D38" s="35"/>
      <c r="E38" s="35"/>
      <c r="F38" s="35"/>
      <c r="G38" s="35"/>
      <c r="H38" s="35"/>
      <c r="I38" s="35"/>
      <c r="J38" s="35"/>
      <c r="K38" s="35"/>
      <c r="L38" s="35"/>
      <c r="M38" s="35"/>
      <c r="N38" s="35"/>
      <c r="O38" s="35"/>
      <c r="P38" s="35"/>
    </row>
    <row r="39" spans="1:16" x14ac:dyDescent="0.2">
      <c r="A39" s="35"/>
      <c r="B39" s="35"/>
      <c r="C39" s="35"/>
      <c r="D39" s="35"/>
      <c r="E39" s="35"/>
      <c r="F39" s="35"/>
      <c r="G39" s="35"/>
      <c r="H39" s="35"/>
      <c r="I39" s="35"/>
      <c r="J39" s="35"/>
      <c r="K39" s="35"/>
      <c r="L39" s="35"/>
      <c r="M39" s="35"/>
      <c r="N39" s="35"/>
      <c r="O39" s="35"/>
      <c r="P39" s="35"/>
    </row>
    <row r="40" spans="1:16" x14ac:dyDescent="0.2">
      <c r="A40" s="35"/>
      <c r="B40" s="35"/>
      <c r="C40" s="35"/>
      <c r="D40" s="35"/>
      <c r="E40" s="35"/>
      <c r="F40" s="35"/>
      <c r="G40" s="35"/>
      <c r="H40" s="35"/>
      <c r="I40" s="35"/>
      <c r="J40" s="35"/>
      <c r="K40" s="35"/>
      <c r="L40" s="35"/>
      <c r="M40" s="35"/>
      <c r="N40" s="35"/>
      <c r="O40" s="35"/>
      <c r="P40" s="35"/>
    </row>
    <row r="41" spans="1:16" x14ac:dyDescent="0.2">
      <c r="A41" s="35"/>
      <c r="B41" s="35"/>
      <c r="C41" s="35"/>
      <c r="D41" s="35"/>
      <c r="E41" s="35"/>
      <c r="F41" s="35"/>
      <c r="G41" s="35"/>
      <c r="H41" s="35"/>
      <c r="I41" s="35"/>
      <c r="J41" s="35"/>
      <c r="K41" s="35"/>
      <c r="L41" s="35"/>
      <c r="M41" s="35"/>
      <c r="N41" s="35"/>
      <c r="O41" s="35"/>
      <c r="P41" s="35"/>
    </row>
    <row r="42" spans="1:16" x14ac:dyDescent="0.2">
      <c r="A42" s="35"/>
      <c r="B42" s="35"/>
      <c r="C42" s="35"/>
      <c r="D42" s="35"/>
      <c r="E42" s="35"/>
      <c r="F42" s="35"/>
      <c r="G42" s="35"/>
      <c r="H42" s="35"/>
      <c r="I42" s="35"/>
      <c r="J42" s="35"/>
      <c r="K42" s="35"/>
      <c r="L42" s="35"/>
      <c r="M42" s="35"/>
      <c r="N42" s="35"/>
      <c r="O42" s="35"/>
      <c r="P42" s="35"/>
    </row>
    <row r="43" spans="1:16" x14ac:dyDescent="0.2">
      <c r="A43" s="35"/>
      <c r="B43" s="35"/>
      <c r="C43" s="35"/>
      <c r="D43" s="35"/>
      <c r="E43" s="35"/>
      <c r="F43" s="35"/>
      <c r="G43" s="35"/>
      <c r="H43" s="35"/>
      <c r="I43" s="35"/>
      <c r="J43" s="35"/>
      <c r="K43" s="35"/>
      <c r="L43" s="35"/>
      <c r="M43" s="35"/>
      <c r="N43" s="35"/>
      <c r="O43" s="35"/>
      <c r="P43" s="35"/>
    </row>
    <row r="44" spans="1:16" x14ac:dyDescent="0.2">
      <c r="A44" s="35"/>
      <c r="B44" s="35"/>
      <c r="C44" s="35"/>
      <c r="D44" s="35"/>
      <c r="E44" s="35"/>
      <c r="F44" s="35"/>
      <c r="G44" s="35"/>
      <c r="H44" s="35"/>
      <c r="I44" s="35"/>
      <c r="J44" s="35"/>
      <c r="K44" s="35"/>
      <c r="L44" s="35"/>
      <c r="M44" s="35"/>
      <c r="N44" s="35"/>
      <c r="O44" s="35"/>
      <c r="P44" s="35"/>
    </row>
    <row r="45" spans="1:16" x14ac:dyDescent="0.2">
      <c r="A45" s="35"/>
      <c r="B45" s="35"/>
      <c r="C45" s="35"/>
      <c r="D45" s="35"/>
      <c r="E45" s="35"/>
      <c r="F45" s="35"/>
      <c r="G45" s="35"/>
      <c r="H45" s="35"/>
      <c r="I45" s="35"/>
      <c r="J45" s="35"/>
      <c r="K45" s="35"/>
      <c r="L45" s="35"/>
      <c r="M45" s="35"/>
      <c r="N45" s="35"/>
      <c r="O45" s="35"/>
      <c r="P45" s="35"/>
    </row>
    <row r="46" spans="1:16" ht="23.25" x14ac:dyDescent="0.2">
      <c r="A46" s="1073" t="s">
        <v>805</v>
      </c>
      <c r="B46" s="1073"/>
      <c r="C46" s="1073"/>
      <c r="D46" s="1073"/>
      <c r="E46" s="1073"/>
      <c r="F46" s="1073"/>
      <c r="G46" s="1073"/>
      <c r="H46" s="1073"/>
      <c r="I46" s="1073"/>
      <c r="J46" s="1073"/>
      <c r="K46" s="1073"/>
      <c r="L46" s="1073"/>
      <c r="M46" s="1073"/>
      <c r="N46" s="1073"/>
      <c r="O46" s="1073"/>
      <c r="P46" s="1073"/>
    </row>
    <row r="47" spans="1:16" x14ac:dyDescent="0.2">
      <c r="A47" s="35"/>
      <c r="B47" s="35"/>
      <c r="C47" s="35"/>
      <c r="D47" s="35"/>
      <c r="E47" s="35"/>
      <c r="F47" s="35"/>
      <c r="G47" s="35"/>
      <c r="H47" s="35"/>
      <c r="I47" s="35"/>
      <c r="J47" s="35"/>
      <c r="K47" s="35"/>
      <c r="L47" s="35"/>
      <c r="M47" s="35"/>
      <c r="N47" s="35"/>
      <c r="O47" s="35"/>
      <c r="P47" s="35"/>
    </row>
    <row r="48" spans="1:16" x14ac:dyDescent="0.2">
      <c r="A48" s="35"/>
      <c r="B48" s="35"/>
      <c r="C48" s="35"/>
      <c r="D48" s="35"/>
      <c r="E48" s="35"/>
      <c r="F48" s="35"/>
      <c r="G48" s="35"/>
      <c r="H48" s="35"/>
      <c r="I48" s="35"/>
      <c r="J48" s="35"/>
      <c r="K48" s="35"/>
      <c r="L48" s="35"/>
      <c r="M48" s="35"/>
      <c r="N48" s="35"/>
      <c r="O48" s="35"/>
      <c r="P48" s="35"/>
    </row>
    <row r="49" spans="1:16" x14ac:dyDescent="0.2">
      <c r="A49" s="35"/>
      <c r="B49" s="35"/>
      <c r="C49" s="35"/>
      <c r="D49" s="35"/>
      <c r="E49" s="35"/>
      <c r="F49" s="35"/>
      <c r="G49" s="35"/>
      <c r="H49" s="35"/>
      <c r="I49" s="35"/>
      <c r="J49" s="35"/>
      <c r="K49" s="35"/>
      <c r="L49" s="35"/>
      <c r="M49" s="35"/>
      <c r="N49" s="35"/>
      <c r="O49" s="35"/>
      <c r="P49" s="35"/>
    </row>
    <row r="50" spans="1:16" x14ac:dyDescent="0.2">
      <c r="A50" s="35"/>
      <c r="B50" s="35"/>
      <c r="C50" s="35"/>
      <c r="D50" s="35"/>
      <c r="E50" s="35"/>
      <c r="F50" s="35"/>
      <c r="G50" s="35"/>
      <c r="H50" s="35"/>
      <c r="I50" s="35"/>
      <c r="J50" s="35"/>
      <c r="K50" s="35"/>
      <c r="L50" s="35"/>
      <c r="M50" s="35"/>
      <c r="N50" s="35"/>
      <c r="O50" s="35"/>
      <c r="P50" s="35"/>
    </row>
    <row r="51" spans="1:16" x14ac:dyDescent="0.2">
      <c r="A51" s="35"/>
      <c r="B51" s="35"/>
      <c r="C51" s="35"/>
      <c r="D51" s="35"/>
      <c r="E51" s="35"/>
      <c r="F51" s="35"/>
      <c r="G51" s="35"/>
      <c r="H51" s="35"/>
      <c r="I51" s="35"/>
      <c r="J51" s="35"/>
      <c r="K51" s="35"/>
      <c r="L51" s="35"/>
      <c r="M51" s="35"/>
      <c r="N51" s="35"/>
      <c r="O51" s="35"/>
      <c r="P51" s="35"/>
    </row>
    <row r="52" spans="1:16" x14ac:dyDescent="0.2">
      <c r="A52" s="35"/>
      <c r="B52" s="35"/>
      <c r="C52" s="35"/>
      <c r="D52" s="35"/>
      <c r="E52" s="35"/>
      <c r="F52" s="35"/>
      <c r="G52" s="35"/>
      <c r="H52" s="35"/>
      <c r="I52" s="35"/>
      <c r="J52" s="35"/>
      <c r="K52" s="35"/>
      <c r="L52" s="35"/>
      <c r="M52" s="35"/>
      <c r="N52" s="35"/>
      <c r="O52" s="35"/>
      <c r="P52" s="35"/>
    </row>
    <row r="53" spans="1:16" x14ac:dyDescent="0.2">
      <c r="A53" s="35"/>
      <c r="B53" s="35"/>
      <c r="C53" s="35"/>
      <c r="D53" s="35"/>
      <c r="E53" s="35"/>
      <c r="F53" s="35"/>
      <c r="G53" s="35"/>
      <c r="H53" s="35"/>
      <c r="I53" s="35"/>
      <c r="J53" s="35"/>
      <c r="K53" s="35"/>
      <c r="L53" s="35"/>
      <c r="M53" s="35"/>
      <c r="N53" s="35"/>
      <c r="O53" s="35"/>
      <c r="P53" s="35"/>
    </row>
    <row r="54" spans="1:16" x14ac:dyDescent="0.2">
      <c r="A54" s="35"/>
      <c r="B54" s="35"/>
      <c r="C54" s="35"/>
      <c r="D54" s="35"/>
      <c r="E54" s="35"/>
      <c r="F54" s="35"/>
      <c r="G54" s="35"/>
      <c r="H54" s="35"/>
      <c r="I54" s="35"/>
      <c r="J54" s="35"/>
      <c r="K54" s="35"/>
      <c r="L54" s="35"/>
      <c r="M54" s="35"/>
      <c r="N54" s="35"/>
      <c r="O54" s="35"/>
      <c r="P54" s="35"/>
    </row>
    <row r="55" spans="1:16" x14ac:dyDescent="0.2">
      <c r="A55" s="35"/>
      <c r="B55" s="35"/>
      <c r="C55" s="35"/>
      <c r="D55" s="35"/>
      <c r="E55" s="35"/>
      <c r="F55" s="35"/>
      <c r="G55" s="35"/>
      <c r="H55" s="35"/>
      <c r="I55" s="35"/>
      <c r="J55" s="35"/>
      <c r="K55" s="35"/>
      <c r="L55" s="35"/>
      <c r="M55" s="35"/>
      <c r="N55" s="35"/>
      <c r="O55" s="35"/>
      <c r="P55" s="35"/>
    </row>
    <row r="56" spans="1:16" x14ac:dyDescent="0.2">
      <c r="A56" s="35"/>
      <c r="B56" s="35"/>
      <c r="C56" s="35"/>
      <c r="D56" s="35"/>
      <c r="E56" s="35"/>
      <c r="F56" s="35"/>
      <c r="G56" s="35"/>
      <c r="H56" s="35"/>
      <c r="I56" s="35"/>
      <c r="J56" s="35"/>
      <c r="K56" s="35"/>
      <c r="L56" s="35"/>
      <c r="M56" s="35"/>
      <c r="N56" s="35"/>
      <c r="O56" s="35"/>
      <c r="P56" s="35"/>
    </row>
    <row r="57" spans="1:16" x14ac:dyDescent="0.2">
      <c r="A57" s="35"/>
      <c r="B57" s="35"/>
      <c r="C57" s="35"/>
      <c r="D57" s="35"/>
      <c r="E57" s="35"/>
      <c r="F57" s="35"/>
      <c r="G57" s="35"/>
      <c r="H57" s="35"/>
      <c r="I57" s="35"/>
      <c r="J57" s="35"/>
      <c r="K57" s="35"/>
      <c r="L57" s="35"/>
      <c r="M57" s="35"/>
      <c r="N57" s="35"/>
      <c r="O57" s="35"/>
      <c r="P57" s="35"/>
    </row>
    <row r="58" spans="1:16" x14ac:dyDescent="0.2">
      <c r="A58" s="35"/>
      <c r="B58" s="35"/>
      <c r="C58" s="35"/>
      <c r="D58" s="35"/>
      <c r="E58" s="35"/>
      <c r="F58" s="35"/>
      <c r="G58" s="35"/>
      <c r="H58" s="35"/>
      <c r="I58" s="35"/>
      <c r="J58" s="35"/>
      <c r="K58" s="35"/>
      <c r="L58" s="35"/>
      <c r="M58" s="35"/>
      <c r="N58" s="35"/>
      <c r="O58" s="35"/>
      <c r="P58" s="35"/>
    </row>
    <row r="59" spans="1:16" x14ac:dyDescent="0.2">
      <c r="A59" s="35"/>
      <c r="B59" s="35"/>
      <c r="C59" s="35"/>
      <c r="D59" s="35"/>
      <c r="E59" s="35"/>
      <c r="F59" s="35"/>
      <c r="G59" s="35"/>
      <c r="H59" s="35"/>
      <c r="I59" s="35"/>
      <c r="J59" s="35"/>
      <c r="K59" s="35"/>
      <c r="L59" s="35"/>
      <c r="M59" s="35"/>
      <c r="N59" s="35"/>
      <c r="O59" s="35"/>
      <c r="P59" s="35"/>
    </row>
    <row r="60" spans="1:16" x14ac:dyDescent="0.2">
      <c r="A60" s="35"/>
      <c r="B60" s="35"/>
      <c r="C60" s="35"/>
      <c r="D60" s="35"/>
      <c r="E60" s="35"/>
      <c r="F60" s="35"/>
      <c r="G60" s="35"/>
      <c r="H60" s="35"/>
      <c r="I60" s="35"/>
      <c r="J60" s="35"/>
      <c r="K60" s="35"/>
      <c r="L60" s="35"/>
      <c r="M60" s="35"/>
      <c r="N60" s="35"/>
      <c r="O60" s="35"/>
      <c r="P60" s="35"/>
    </row>
    <row r="61" spans="1:16" x14ac:dyDescent="0.2">
      <c r="A61" s="35"/>
      <c r="B61" s="35"/>
      <c r="C61" s="35"/>
      <c r="D61" s="35"/>
      <c r="E61" s="35"/>
      <c r="F61" s="35"/>
      <c r="G61" s="35"/>
      <c r="H61" s="35"/>
      <c r="I61" s="35"/>
      <c r="J61" s="35"/>
      <c r="K61" s="35"/>
      <c r="L61" s="35"/>
      <c r="M61" s="35"/>
      <c r="N61" s="35"/>
      <c r="O61" s="35"/>
      <c r="P61" s="35"/>
    </row>
    <row r="62" spans="1:16" x14ac:dyDescent="0.2">
      <c r="A62" s="35"/>
      <c r="B62" s="35"/>
      <c r="C62" s="35"/>
      <c r="D62" s="35"/>
      <c r="E62" s="35"/>
      <c r="F62" s="35"/>
      <c r="G62" s="35"/>
      <c r="H62" s="35"/>
      <c r="I62" s="35"/>
      <c r="J62" s="35"/>
      <c r="K62" s="35"/>
      <c r="L62" s="35"/>
      <c r="M62" s="35"/>
      <c r="N62" s="35"/>
      <c r="O62" s="35"/>
      <c r="P62" s="35"/>
    </row>
    <row r="63" spans="1:16" x14ac:dyDescent="0.2">
      <c r="A63" s="35"/>
      <c r="B63" s="35"/>
      <c r="C63" s="35"/>
      <c r="D63" s="35"/>
      <c r="E63" s="35"/>
      <c r="F63" s="35"/>
      <c r="G63" s="35"/>
      <c r="H63" s="35"/>
      <c r="I63" s="35"/>
      <c r="J63" s="35"/>
      <c r="K63" s="35"/>
      <c r="L63" s="35"/>
      <c r="M63" s="35"/>
      <c r="N63" s="35"/>
      <c r="O63" s="35"/>
      <c r="P63" s="35"/>
    </row>
    <row r="64" spans="1:16" x14ac:dyDescent="0.2">
      <c r="A64" s="35"/>
      <c r="B64" s="35"/>
      <c r="C64" s="35"/>
      <c r="D64" s="35"/>
      <c r="E64" s="35"/>
      <c r="F64" s="35"/>
      <c r="G64" s="35"/>
      <c r="H64" s="35"/>
      <c r="I64" s="35"/>
      <c r="J64" s="35"/>
      <c r="K64" s="35"/>
      <c r="L64" s="35"/>
      <c r="M64" s="35"/>
      <c r="N64" s="35"/>
      <c r="O64" s="35"/>
      <c r="P64" s="35"/>
    </row>
    <row r="65" spans="1:16" x14ac:dyDescent="0.2">
      <c r="A65" s="35"/>
      <c r="B65" s="35"/>
      <c r="C65" s="35"/>
      <c r="D65" s="35"/>
      <c r="E65" s="35"/>
      <c r="F65" s="35"/>
      <c r="G65" s="35"/>
      <c r="H65" s="35"/>
      <c r="I65" s="35"/>
      <c r="J65" s="35"/>
      <c r="K65" s="35"/>
      <c r="L65" s="35"/>
      <c r="M65" s="35"/>
      <c r="N65" s="35"/>
      <c r="O65" s="35"/>
      <c r="P65" s="35"/>
    </row>
    <row r="66" spans="1:16" x14ac:dyDescent="0.2">
      <c r="A66" s="35"/>
      <c r="B66" s="35"/>
      <c r="C66" s="35"/>
      <c r="D66" s="35"/>
      <c r="E66" s="35"/>
      <c r="F66" s="35"/>
      <c r="G66" s="35"/>
      <c r="H66" s="35"/>
      <c r="I66" s="35"/>
      <c r="J66" s="35"/>
      <c r="K66" s="35"/>
      <c r="L66" s="35"/>
      <c r="M66" s="35"/>
      <c r="N66" s="35"/>
      <c r="O66" s="35"/>
      <c r="P66" s="35"/>
    </row>
    <row r="67" spans="1:16" x14ac:dyDescent="0.2">
      <c r="A67" s="35"/>
      <c r="B67" s="35"/>
      <c r="C67" s="35"/>
      <c r="D67" s="35"/>
      <c r="E67" s="35"/>
      <c r="F67" s="35"/>
      <c r="G67" s="35"/>
      <c r="H67" s="35"/>
      <c r="I67" s="35"/>
      <c r="J67" s="35"/>
      <c r="K67" s="35"/>
      <c r="L67" s="35"/>
      <c r="M67" s="35"/>
      <c r="N67" s="35"/>
      <c r="O67" s="35"/>
      <c r="P67" s="35"/>
    </row>
    <row r="68" spans="1:16" x14ac:dyDescent="0.2">
      <c r="A68" s="35"/>
      <c r="B68" s="35"/>
      <c r="C68" s="35"/>
      <c r="D68" s="35"/>
      <c r="E68" s="35"/>
      <c r="F68" s="35"/>
      <c r="G68" s="35"/>
      <c r="H68" s="35"/>
      <c r="I68" s="35"/>
      <c r="J68" s="35"/>
      <c r="K68" s="35"/>
      <c r="L68" s="35"/>
      <c r="M68" s="35"/>
      <c r="N68" s="35"/>
      <c r="O68" s="35"/>
      <c r="P68" s="35"/>
    </row>
    <row r="69" spans="1:16" x14ac:dyDescent="0.2">
      <c r="A69" s="35"/>
      <c r="B69" s="35"/>
      <c r="C69" s="35"/>
      <c r="D69" s="35"/>
      <c r="E69" s="35"/>
      <c r="F69" s="35"/>
      <c r="G69" s="35"/>
      <c r="H69" s="35"/>
      <c r="I69" s="35"/>
      <c r="J69" s="35"/>
      <c r="K69" s="35"/>
      <c r="L69" s="35"/>
      <c r="M69" s="35"/>
      <c r="N69" s="35"/>
      <c r="O69" s="35"/>
      <c r="P69" s="35"/>
    </row>
    <row r="70" spans="1:16" x14ac:dyDescent="0.2">
      <c r="A70" s="35"/>
      <c r="B70" s="35"/>
      <c r="C70" s="35"/>
      <c r="D70" s="35"/>
      <c r="E70" s="35"/>
      <c r="F70" s="35"/>
      <c r="G70" s="35"/>
      <c r="H70" s="35"/>
      <c r="I70" s="35"/>
      <c r="J70" s="35"/>
      <c r="K70" s="35"/>
      <c r="L70" s="35"/>
      <c r="M70" s="35"/>
      <c r="N70" s="35"/>
      <c r="O70" s="35"/>
      <c r="P70" s="35"/>
    </row>
    <row r="71" spans="1:16" x14ac:dyDescent="0.2">
      <c r="A71" s="35"/>
      <c r="B71" s="35"/>
      <c r="C71" s="35"/>
      <c r="D71" s="35"/>
      <c r="E71" s="35"/>
      <c r="F71" s="35"/>
      <c r="G71" s="35"/>
      <c r="H71" s="35"/>
      <c r="I71" s="35"/>
      <c r="J71" s="35"/>
      <c r="K71" s="35"/>
      <c r="L71" s="35"/>
      <c r="M71" s="35"/>
      <c r="N71" s="35"/>
      <c r="O71" s="35"/>
      <c r="P71" s="35"/>
    </row>
    <row r="72" spans="1:16" x14ac:dyDescent="0.2">
      <c r="A72" s="35"/>
      <c r="B72" s="35"/>
      <c r="C72" s="35"/>
      <c r="D72" s="35"/>
      <c r="E72" s="35"/>
      <c r="F72" s="35"/>
      <c r="G72" s="35"/>
      <c r="H72" s="35"/>
      <c r="I72" s="35"/>
      <c r="J72" s="35"/>
      <c r="K72" s="35"/>
      <c r="L72" s="35"/>
      <c r="M72" s="35"/>
      <c r="N72" s="35"/>
      <c r="O72" s="35"/>
      <c r="P72" s="35"/>
    </row>
    <row r="73" spans="1:16" x14ac:dyDescent="0.2">
      <c r="A73" s="35"/>
      <c r="B73" s="35"/>
      <c r="C73" s="35"/>
      <c r="D73" s="35"/>
      <c r="E73" s="35"/>
      <c r="F73" s="35"/>
      <c r="G73" s="35"/>
      <c r="H73" s="35"/>
      <c r="I73" s="35"/>
      <c r="J73" s="35"/>
      <c r="K73" s="35"/>
      <c r="L73" s="35"/>
      <c r="M73" s="35"/>
      <c r="N73" s="35"/>
      <c r="O73" s="35"/>
      <c r="P73" s="35"/>
    </row>
    <row r="74" spans="1:16" x14ac:dyDescent="0.2">
      <c r="A74" s="35"/>
      <c r="B74" s="35"/>
      <c r="C74" s="35"/>
      <c r="D74" s="35"/>
      <c r="E74" s="35"/>
      <c r="F74" s="35"/>
      <c r="G74" s="35"/>
      <c r="H74" s="35"/>
      <c r="I74" s="35"/>
      <c r="J74" s="35"/>
      <c r="K74" s="35"/>
      <c r="L74" s="35"/>
      <c r="M74" s="35"/>
      <c r="N74" s="35"/>
      <c r="O74" s="35"/>
      <c r="P74" s="35"/>
    </row>
    <row r="75" spans="1:16" x14ac:dyDescent="0.2">
      <c r="A75" s="35"/>
      <c r="B75" s="35"/>
      <c r="C75" s="35"/>
      <c r="D75" s="35"/>
      <c r="E75" s="35"/>
      <c r="F75" s="35"/>
      <c r="G75" s="35"/>
      <c r="H75" s="35"/>
      <c r="I75" s="35"/>
      <c r="J75" s="35"/>
      <c r="K75" s="35"/>
      <c r="L75" s="35"/>
      <c r="M75" s="35"/>
      <c r="N75" s="35"/>
      <c r="O75" s="35"/>
      <c r="P75" s="35"/>
    </row>
    <row r="76" spans="1:16" x14ac:dyDescent="0.2">
      <c r="A76" s="35"/>
      <c r="B76" s="35"/>
      <c r="C76" s="35"/>
      <c r="D76" s="35"/>
      <c r="E76" s="35"/>
      <c r="F76" s="35"/>
      <c r="G76" s="35"/>
      <c r="H76" s="35"/>
      <c r="I76" s="35"/>
      <c r="J76" s="35"/>
      <c r="K76" s="35"/>
      <c r="L76" s="35"/>
      <c r="M76" s="35"/>
      <c r="N76" s="35"/>
      <c r="O76" s="35"/>
      <c r="P76" s="35"/>
    </row>
    <row r="77" spans="1:16" x14ac:dyDescent="0.2">
      <c r="A77" s="35"/>
      <c r="B77" s="35"/>
      <c r="C77" s="35"/>
      <c r="D77" s="35"/>
      <c r="E77" s="35"/>
      <c r="F77" s="35"/>
      <c r="G77" s="35"/>
      <c r="H77" s="35"/>
      <c r="I77" s="35"/>
      <c r="J77" s="35"/>
      <c r="K77" s="35"/>
      <c r="L77" s="35"/>
      <c r="M77" s="35"/>
      <c r="N77" s="35"/>
      <c r="O77" s="35"/>
      <c r="P77" s="35"/>
    </row>
    <row r="78" spans="1:16" x14ac:dyDescent="0.2">
      <c r="A78" s="35"/>
      <c r="B78" s="35"/>
      <c r="C78" s="35"/>
      <c r="D78" s="35"/>
      <c r="E78" s="35"/>
      <c r="F78" s="35"/>
      <c r="G78" s="35"/>
      <c r="H78" s="35"/>
      <c r="I78" s="35"/>
      <c r="J78" s="35"/>
      <c r="K78" s="35"/>
      <c r="L78" s="35"/>
      <c r="M78" s="35"/>
      <c r="N78" s="35"/>
      <c r="O78" s="35"/>
      <c r="P78" s="35"/>
    </row>
    <row r="79" spans="1:16" x14ac:dyDescent="0.2">
      <c r="A79" s="35"/>
      <c r="B79" s="35"/>
      <c r="C79" s="35"/>
      <c r="D79" s="35"/>
      <c r="E79" s="35"/>
      <c r="F79" s="35"/>
      <c r="G79" s="35"/>
      <c r="H79" s="35"/>
      <c r="I79" s="35"/>
      <c r="J79" s="35"/>
      <c r="K79" s="35"/>
      <c r="L79" s="35"/>
      <c r="M79" s="35"/>
      <c r="N79" s="35"/>
      <c r="O79" s="35"/>
      <c r="P79" s="35"/>
    </row>
    <row r="80" spans="1:16" x14ac:dyDescent="0.2">
      <c r="A80" s="35"/>
      <c r="B80" s="35"/>
      <c r="C80" s="35"/>
      <c r="D80" s="35"/>
      <c r="E80" s="35"/>
      <c r="F80" s="35"/>
      <c r="G80" s="35"/>
      <c r="H80" s="35"/>
      <c r="I80" s="35"/>
      <c r="J80" s="35"/>
      <c r="K80" s="35"/>
      <c r="L80" s="35"/>
      <c r="M80" s="35"/>
      <c r="N80" s="35"/>
      <c r="O80" s="35"/>
      <c r="P80" s="35"/>
    </row>
    <row r="81" spans="1:16" x14ac:dyDescent="0.2">
      <c r="A81" s="35"/>
      <c r="B81" s="35"/>
      <c r="C81" s="35"/>
      <c r="D81" s="35"/>
      <c r="E81" s="35"/>
      <c r="F81" s="35"/>
      <c r="G81" s="35"/>
      <c r="H81" s="35"/>
      <c r="I81" s="35"/>
      <c r="J81" s="35"/>
      <c r="K81" s="35"/>
      <c r="L81" s="35"/>
      <c r="M81" s="35"/>
      <c r="N81" s="35"/>
      <c r="O81" s="35"/>
      <c r="P81" s="35"/>
    </row>
    <row r="82" spans="1:16" x14ac:dyDescent="0.2">
      <c r="A82" s="35"/>
      <c r="B82" s="35"/>
      <c r="C82" s="35"/>
      <c r="D82" s="35"/>
      <c r="E82" s="35"/>
      <c r="F82" s="35"/>
      <c r="G82" s="35"/>
      <c r="H82" s="35"/>
      <c r="I82" s="35"/>
      <c r="J82" s="35"/>
      <c r="K82" s="35"/>
      <c r="L82" s="35"/>
      <c r="M82" s="35"/>
      <c r="N82" s="35"/>
      <c r="O82" s="35"/>
      <c r="P82" s="35"/>
    </row>
    <row r="83" spans="1:16" x14ac:dyDescent="0.2">
      <c r="A83" s="35"/>
      <c r="B83" s="35"/>
      <c r="C83" s="35"/>
      <c r="D83" s="35"/>
      <c r="E83" s="35"/>
      <c r="F83" s="35"/>
      <c r="G83" s="35"/>
      <c r="H83" s="35"/>
      <c r="I83" s="35"/>
      <c r="J83" s="35"/>
      <c r="K83" s="35"/>
      <c r="L83" s="35"/>
      <c r="M83" s="35"/>
      <c r="N83" s="35"/>
      <c r="O83" s="35"/>
      <c r="P83" s="35"/>
    </row>
    <row r="84" spans="1:16" x14ac:dyDescent="0.2">
      <c r="A84" s="35"/>
      <c r="B84" s="35"/>
      <c r="C84" s="35"/>
      <c r="D84" s="35"/>
      <c r="E84" s="35"/>
      <c r="F84" s="35"/>
      <c r="G84" s="35"/>
      <c r="H84" s="35"/>
      <c r="I84" s="35"/>
      <c r="J84" s="35"/>
      <c r="K84" s="35"/>
      <c r="L84" s="35"/>
      <c r="M84" s="35"/>
      <c r="N84" s="35"/>
      <c r="O84" s="35"/>
      <c r="P84" s="35"/>
    </row>
    <row r="85" spans="1:16" x14ac:dyDescent="0.2">
      <c r="A85" s="35"/>
      <c r="B85" s="35"/>
      <c r="C85" s="35"/>
      <c r="D85" s="35"/>
      <c r="E85" s="35"/>
      <c r="F85" s="35"/>
      <c r="G85" s="35"/>
      <c r="H85" s="35"/>
      <c r="I85" s="35"/>
      <c r="J85" s="35"/>
      <c r="K85" s="35"/>
      <c r="L85" s="35"/>
      <c r="M85" s="35"/>
      <c r="N85" s="35"/>
      <c r="O85" s="35"/>
      <c r="P85" s="35"/>
    </row>
    <row r="86" spans="1:16" x14ac:dyDescent="0.2">
      <c r="A86" s="35"/>
      <c r="B86" s="35"/>
      <c r="C86" s="35"/>
      <c r="D86" s="35"/>
      <c r="E86" s="35"/>
      <c r="F86" s="35"/>
      <c r="G86" s="35"/>
      <c r="H86" s="35"/>
      <c r="I86" s="35"/>
      <c r="J86" s="35"/>
      <c r="K86" s="35"/>
      <c r="L86" s="35"/>
      <c r="M86" s="35"/>
      <c r="N86" s="35"/>
      <c r="O86" s="35"/>
      <c r="P86" s="35"/>
    </row>
    <row r="87" spans="1:16" x14ac:dyDescent="0.2">
      <c r="A87" s="35"/>
      <c r="B87" s="35"/>
      <c r="C87" s="35"/>
      <c r="D87" s="35"/>
      <c r="E87" s="35"/>
      <c r="F87" s="35"/>
      <c r="G87" s="35"/>
      <c r="H87" s="35"/>
      <c r="I87" s="35"/>
      <c r="J87" s="35"/>
      <c r="K87" s="35"/>
      <c r="L87" s="35"/>
      <c r="M87" s="35"/>
      <c r="N87" s="35"/>
      <c r="O87" s="35"/>
      <c r="P87" s="35"/>
    </row>
    <row r="88" spans="1:16" x14ac:dyDescent="0.2">
      <c r="A88" s="35"/>
      <c r="B88" s="35"/>
      <c r="C88" s="35"/>
      <c r="D88" s="35"/>
      <c r="E88" s="35"/>
      <c r="F88" s="35"/>
      <c r="G88" s="35"/>
      <c r="H88" s="35"/>
      <c r="I88" s="35"/>
      <c r="J88" s="35"/>
      <c r="K88" s="35"/>
      <c r="L88" s="35"/>
      <c r="M88" s="35"/>
      <c r="N88" s="35"/>
      <c r="O88" s="35"/>
      <c r="P88" s="35"/>
    </row>
    <row r="89" spans="1:16" x14ac:dyDescent="0.2">
      <c r="A89" s="35"/>
      <c r="B89" s="35"/>
      <c r="C89" s="35"/>
      <c r="D89" s="35"/>
      <c r="E89" s="35"/>
      <c r="F89" s="35"/>
      <c r="G89" s="35"/>
      <c r="H89" s="35"/>
      <c r="I89" s="35"/>
      <c r="J89" s="35"/>
      <c r="K89" s="35"/>
      <c r="L89" s="35"/>
      <c r="M89" s="35"/>
      <c r="N89" s="35"/>
      <c r="O89" s="35"/>
      <c r="P89" s="35"/>
    </row>
    <row r="90" spans="1:16" x14ac:dyDescent="0.2">
      <c r="A90" s="35"/>
      <c r="B90" s="35"/>
      <c r="C90" s="35"/>
      <c r="D90" s="35"/>
      <c r="E90" s="35"/>
      <c r="F90" s="35"/>
      <c r="G90" s="35"/>
      <c r="H90" s="35"/>
      <c r="I90" s="35"/>
      <c r="J90" s="35"/>
      <c r="K90" s="35"/>
      <c r="L90" s="35"/>
      <c r="M90" s="35"/>
      <c r="N90" s="35"/>
      <c r="O90" s="35"/>
      <c r="P90" s="35"/>
    </row>
    <row r="91" spans="1:16" x14ac:dyDescent="0.2">
      <c r="A91" s="35"/>
      <c r="B91" s="35"/>
      <c r="C91" s="35"/>
      <c r="D91" s="35"/>
      <c r="E91" s="35"/>
      <c r="F91" s="35"/>
      <c r="G91" s="35"/>
      <c r="H91" s="35"/>
      <c r="I91" s="35"/>
      <c r="J91" s="35"/>
      <c r="K91" s="35"/>
      <c r="L91" s="35"/>
      <c r="M91" s="35"/>
      <c r="N91" s="35"/>
      <c r="O91" s="35"/>
      <c r="P91" s="35"/>
    </row>
    <row r="92" spans="1:16" x14ac:dyDescent="0.2">
      <c r="A92" s="35"/>
      <c r="B92" s="35"/>
      <c r="C92" s="35"/>
      <c r="D92" s="35"/>
      <c r="E92" s="35"/>
      <c r="F92" s="35"/>
      <c r="G92" s="35"/>
      <c r="H92" s="35"/>
      <c r="I92" s="35"/>
      <c r="J92" s="35"/>
      <c r="K92" s="35"/>
      <c r="L92" s="35"/>
      <c r="M92" s="35"/>
      <c r="N92" s="35"/>
      <c r="O92" s="35"/>
      <c r="P92" s="35"/>
    </row>
    <row r="93" spans="1:16" x14ac:dyDescent="0.2">
      <c r="A93" s="35"/>
      <c r="B93" s="35"/>
      <c r="C93" s="35"/>
      <c r="D93" s="35"/>
      <c r="E93" s="35"/>
      <c r="F93" s="35"/>
      <c r="G93" s="35"/>
      <c r="H93" s="35"/>
      <c r="I93" s="35"/>
      <c r="J93" s="35"/>
      <c r="K93" s="35"/>
      <c r="L93" s="35"/>
      <c r="M93" s="35"/>
      <c r="N93" s="35"/>
      <c r="O93" s="35"/>
      <c r="P93" s="35"/>
    </row>
    <row r="94" spans="1:16" x14ac:dyDescent="0.2">
      <c r="A94" s="35"/>
      <c r="B94" s="35"/>
      <c r="C94" s="35"/>
      <c r="D94" s="35"/>
      <c r="E94" s="35"/>
      <c r="F94" s="35"/>
      <c r="G94" s="35"/>
      <c r="H94" s="35"/>
      <c r="I94" s="35"/>
      <c r="J94" s="35"/>
      <c r="K94" s="35"/>
      <c r="L94" s="35"/>
      <c r="M94" s="35"/>
      <c r="N94" s="35"/>
      <c r="O94" s="35"/>
      <c r="P94" s="35"/>
    </row>
    <row r="95" spans="1:16" x14ac:dyDescent="0.2">
      <c r="A95" s="35"/>
      <c r="B95" s="35"/>
      <c r="C95" s="35"/>
      <c r="D95" s="35"/>
      <c r="E95" s="35"/>
      <c r="F95" s="35"/>
      <c r="G95" s="35"/>
      <c r="H95" s="35"/>
      <c r="I95" s="35"/>
      <c r="J95" s="35"/>
      <c r="K95" s="35"/>
      <c r="L95" s="35"/>
      <c r="M95" s="35"/>
      <c r="N95" s="35"/>
      <c r="O95" s="35"/>
      <c r="P95" s="35"/>
    </row>
    <row r="96" spans="1:16" x14ac:dyDescent="0.2">
      <c r="A96" s="35"/>
      <c r="B96" s="35"/>
      <c r="C96" s="35"/>
      <c r="D96" s="35"/>
      <c r="E96" s="35"/>
      <c r="F96" s="35"/>
      <c r="G96" s="35"/>
      <c r="H96" s="35"/>
      <c r="I96" s="35"/>
      <c r="J96" s="35"/>
      <c r="K96" s="35"/>
      <c r="L96" s="35"/>
      <c r="M96" s="35"/>
      <c r="N96" s="35"/>
      <c r="O96" s="35"/>
      <c r="P96" s="35"/>
    </row>
    <row r="97" spans="1:16" x14ac:dyDescent="0.2">
      <c r="A97" s="35"/>
      <c r="B97" s="35"/>
      <c r="C97" s="35"/>
      <c r="D97" s="35"/>
      <c r="E97" s="35"/>
      <c r="F97" s="35"/>
      <c r="G97" s="35"/>
      <c r="H97" s="35"/>
      <c r="I97" s="35"/>
      <c r="J97" s="35"/>
      <c r="K97" s="35"/>
      <c r="L97" s="35"/>
      <c r="M97" s="35"/>
      <c r="N97" s="35"/>
      <c r="O97" s="35"/>
      <c r="P97" s="35"/>
    </row>
    <row r="98" spans="1:16" x14ac:dyDescent="0.2">
      <c r="A98" s="35"/>
      <c r="B98" s="35"/>
      <c r="C98" s="35"/>
      <c r="D98" s="35"/>
      <c r="E98" s="35"/>
      <c r="F98" s="35"/>
      <c r="G98" s="35"/>
      <c r="H98" s="35"/>
      <c r="I98" s="35"/>
      <c r="J98" s="35"/>
      <c r="K98" s="35"/>
      <c r="L98" s="35"/>
      <c r="M98" s="35"/>
      <c r="N98" s="35"/>
      <c r="O98" s="35"/>
      <c r="P98" s="35"/>
    </row>
    <row r="99" spans="1:16" x14ac:dyDescent="0.2">
      <c r="A99" s="35"/>
      <c r="B99" s="35"/>
      <c r="C99" s="35"/>
      <c r="D99" s="35"/>
      <c r="E99" s="35"/>
      <c r="F99" s="35"/>
      <c r="G99" s="35"/>
      <c r="H99" s="35"/>
      <c r="I99" s="35"/>
      <c r="J99" s="35"/>
      <c r="K99" s="35"/>
      <c r="L99" s="35"/>
      <c r="M99" s="35"/>
      <c r="N99" s="35"/>
      <c r="O99" s="35"/>
      <c r="P99" s="35"/>
    </row>
    <row r="100" spans="1:16" x14ac:dyDescent="0.2">
      <c r="A100" s="35"/>
      <c r="B100" s="35"/>
      <c r="C100" s="35"/>
      <c r="D100" s="35"/>
      <c r="E100" s="35"/>
      <c r="F100" s="35"/>
      <c r="G100" s="35"/>
      <c r="H100" s="35"/>
      <c r="I100" s="35"/>
      <c r="J100" s="35"/>
      <c r="K100" s="35"/>
      <c r="L100" s="35"/>
      <c r="M100" s="35"/>
      <c r="N100" s="35"/>
      <c r="O100" s="35"/>
      <c r="P100" s="35"/>
    </row>
    <row r="101" spans="1:16" x14ac:dyDescent="0.2">
      <c r="A101" s="35"/>
      <c r="B101" s="35"/>
      <c r="C101" s="35"/>
      <c r="D101" s="35"/>
      <c r="E101" s="35"/>
      <c r="F101" s="35"/>
      <c r="G101" s="35"/>
      <c r="H101" s="35"/>
      <c r="I101" s="35"/>
      <c r="J101" s="35"/>
      <c r="K101" s="35"/>
      <c r="L101" s="35"/>
      <c r="M101" s="35"/>
      <c r="N101" s="35"/>
      <c r="O101" s="35"/>
      <c r="P101" s="35"/>
    </row>
    <row r="102" spans="1:16" x14ac:dyDescent="0.2">
      <c r="A102" s="35"/>
      <c r="B102" s="35"/>
      <c r="C102" s="35"/>
      <c r="D102" s="35"/>
      <c r="E102" s="35"/>
      <c r="F102" s="35"/>
      <c r="G102" s="35"/>
      <c r="H102" s="35"/>
      <c r="I102" s="35"/>
      <c r="J102" s="35"/>
      <c r="K102" s="35"/>
      <c r="L102" s="35"/>
      <c r="M102" s="35"/>
      <c r="N102" s="35"/>
      <c r="O102" s="35"/>
      <c r="P102" s="35"/>
    </row>
    <row r="103" spans="1:16" x14ac:dyDescent="0.2">
      <c r="A103" s="35"/>
      <c r="B103" s="35"/>
      <c r="C103" s="35"/>
      <c r="D103" s="35"/>
      <c r="E103" s="35"/>
      <c r="F103" s="35"/>
      <c r="G103" s="35"/>
      <c r="H103" s="35"/>
      <c r="I103" s="35"/>
      <c r="J103" s="35"/>
      <c r="K103" s="35"/>
      <c r="L103" s="35"/>
      <c r="M103" s="35"/>
      <c r="N103" s="35"/>
      <c r="O103" s="35"/>
      <c r="P103" s="35"/>
    </row>
    <row r="104" spans="1:16" x14ac:dyDescent="0.2">
      <c r="A104" s="35"/>
      <c r="B104" s="35"/>
      <c r="C104" s="35"/>
      <c r="D104" s="35"/>
      <c r="E104" s="35"/>
      <c r="F104" s="35"/>
      <c r="G104" s="35"/>
      <c r="H104" s="35"/>
      <c r="I104" s="35"/>
      <c r="J104" s="35"/>
      <c r="K104" s="35"/>
      <c r="L104" s="35"/>
      <c r="M104" s="35"/>
      <c r="N104" s="35"/>
      <c r="O104" s="35"/>
      <c r="P104" s="35"/>
    </row>
    <row r="105" spans="1:16" x14ac:dyDescent="0.2">
      <c r="A105" s="35"/>
      <c r="B105" s="35"/>
      <c r="C105" s="35"/>
      <c r="D105" s="35"/>
      <c r="E105" s="35"/>
      <c r="F105" s="35"/>
      <c r="G105" s="35"/>
      <c r="H105" s="35"/>
      <c r="I105" s="35"/>
      <c r="J105" s="35"/>
      <c r="K105" s="35"/>
      <c r="L105" s="35"/>
      <c r="M105" s="35"/>
      <c r="N105" s="35"/>
      <c r="O105" s="35"/>
      <c r="P105" s="35"/>
    </row>
    <row r="106" spans="1:16" x14ac:dyDescent="0.2">
      <c r="A106" s="35"/>
      <c r="B106" s="35"/>
      <c r="C106" s="35"/>
      <c r="D106" s="35"/>
      <c r="E106" s="35"/>
      <c r="F106" s="35"/>
      <c r="G106" s="35"/>
      <c r="H106" s="35"/>
      <c r="I106" s="35"/>
      <c r="J106" s="35"/>
      <c r="K106" s="35"/>
      <c r="L106" s="35"/>
      <c r="M106" s="35"/>
      <c r="N106" s="35"/>
      <c r="O106" s="35"/>
      <c r="P106" s="35"/>
    </row>
    <row r="107" spans="1:16" x14ac:dyDescent="0.2">
      <c r="A107" s="35"/>
      <c r="B107" s="35"/>
      <c r="C107" s="35"/>
      <c r="D107" s="35"/>
      <c r="E107" s="35"/>
      <c r="F107" s="35"/>
      <c r="G107" s="35"/>
      <c r="H107" s="35"/>
      <c r="I107" s="35"/>
      <c r="J107" s="35"/>
      <c r="K107" s="35"/>
      <c r="L107" s="35"/>
      <c r="M107" s="35"/>
      <c r="N107" s="35"/>
      <c r="O107" s="35"/>
      <c r="P107" s="35"/>
    </row>
    <row r="108" spans="1:16" x14ac:dyDescent="0.2">
      <c r="A108" s="35"/>
      <c r="B108" s="35"/>
      <c r="C108" s="35"/>
      <c r="D108" s="35"/>
      <c r="E108" s="35"/>
      <c r="F108" s="35"/>
      <c r="G108" s="35"/>
      <c r="H108" s="35"/>
      <c r="I108" s="35"/>
      <c r="J108" s="35"/>
      <c r="K108" s="35"/>
      <c r="L108" s="35"/>
      <c r="M108" s="35"/>
      <c r="N108" s="35"/>
      <c r="O108" s="35"/>
      <c r="P108" s="35"/>
    </row>
    <row r="109" spans="1:16" x14ac:dyDescent="0.2">
      <c r="A109" s="35"/>
      <c r="B109" s="35"/>
      <c r="C109" s="35"/>
      <c r="D109" s="35"/>
      <c r="E109" s="35"/>
      <c r="F109" s="35"/>
      <c r="G109" s="35"/>
      <c r="H109" s="35"/>
      <c r="I109" s="35"/>
      <c r="J109" s="35"/>
      <c r="K109" s="35"/>
      <c r="L109" s="35"/>
      <c r="M109" s="35"/>
      <c r="N109" s="35"/>
      <c r="O109" s="35"/>
      <c r="P109" s="35"/>
    </row>
    <row r="110" spans="1:16" x14ac:dyDescent="0.2">
      <c r="A110" s="35"/>
      <c r="B110" s="35"/>
      <c r="C110" s="35"/>
      <c r="D110" s="35"/>
      <c r="E110" s="35"/>
      <c r="F110" s="35"/>
      <c r="G110" s="35"/>
      <c r="H110" s="35"/>
      <c r="I110" s="35"/>
      <c r="J110" s="35"/>
      <c r="K110" s="35"/>
      <c r="L110" s="35"/>
      <c r="M110" s="35"/>
      <c r="N110" s="35"/>
      <c r="O110" s="35"/>
      <c r="P110" s="35"/>
    </row>
    <row r="111" spans="1:16" x14ac:dyDescent="0.2">
      <c r="A111" s="35"/>
      <c r="B111" s="35"/>
      <c r="C111" s="35"/>
      <c r="D111" s="35"/>
      <c r="E111" s="35"/>
      <c r="F111" s="35"/>
      <c r="G111" s="35"/>
      <c r="H111" s="35"/>
      <c r="I111" s="35"/>
      <c r="J111" s="35"/>
      <c r="K111" s="35"/>
      <c r="L111" s="35"/>
      <c r="M111" s="35"/>
      <c r="N111" s="35"/>
      <c r="O111" s="35"/>
      <c r="P111" s="35"/>
    </row>
    <row r="112" spans="1:16" x14ac:dyDescent="0.2">
      <c r="A112" s="35"/>
      <c r="B112" s="35"/>
      <c r="C112" s="35"/>
      <c r="D112" s="35"/>
      <c r="E112" s="35"/>
      <c r="F112" s="35"/>
      <c r="G112" s="35"/>
      <c r="H112" s="35"/>
      <c r="I112" s="35"/>
      <c r="J112" s="35"/>
      <c r="K112" s="35"/>
      <c r="L112" s="35"/>
      <c r="M112" s="35"/>
      <c r="N112" s="35"/>
      <c r="O112" s="35"/>
      <c r="P112" s="35"/>
    </row>
    <row r="113" spans="1:16" x14ac:dyDescent="0.2">
      <c r="A113" s="35"/>
      <c r="B113" s="35"/>
      <c r="C113" s="35"/>
      <c r="D113" s="35"/>
      <c r="E113" s="35"/>
      <c r="F113" s="35"/>
      <c r="G113" s="35"/>
      <c r="H113" s="35"/>
      <c r="I113" s="35"/>
      <c r="J113" s="35"/>
      <c r="K113" s="35"/>
      <c r="L113" s="35"/>
      <c r="M113" s="35"/>
      <c r="N113" s="35"/>
      <c r="O113" s="35"/>
      <c r="P113" s="35"/>
    </row>
    <row r="114" spans="1:16" x14ac:dyDescent="0.2">
      <c r="A114" s="35"/>
      <c r="B114" s="35"/>
      <c r="C114" s="35"/>
      <c r="D114" s="35"/>
      <c r="E114" s="35"/>
      <c r="F114" s="35"/>
      <c r="G114" s="35"/>
      <c r="H114" s="35"/>
      <c r="I114" s="35"/>
      <c r="J114" s="35"/>
      <c r="K114" s="35"/>
      <c r="L114" s="35"/>
      <c r="M114" s="35"/>
      <c r="N114" s="35"/>
      <c r="O114" s="35"/>
      <c r="P114" s="35"/>
    </row>
    <row r="115" spans="1:16" x14ac:dyDescent="0.2">
      <c r="A115" s="35"/>
      <c r="B115" s="35"/>
      <c r="C115" s="35"/>
      <c r="D115" s="35"/>
      <c r="E115" s="35"/>
      <c r="F115" s="35"/>
      <c r="G115" s="35"/>
      <c r="H115" s="35"/>
      <c r="I115" s="35"/>
      <c r="J115" s="35"/>
      <c r="K115" s="35"/>
      <c r="L115" s="35"/>
      <c r="M115" s="35"/>
      <c r="N115" s="35"/>
      <c r="O115" s="35"/>
      <c r="P115" s="35"/>
    </row>
    <row r="116" spans="1:16" x14ac:dyDescent="0.2">
      <c r="A116" s="35"/>
      <c r="B116" s="35"/>
      <c r="C116" s="35"/>
      <c r="D116" s="35"/>
      <c r="E116" s="35"/>
      <c r="F116" s="35"/>
      <c r="G116" s="35"/>
      <c r="H116" s="35"/>
      <c r="I116" s="35"/>
      <c r="J116" s="35"/>
      <c r="K116" s="35"/>
      <c r="L116" s="35"/>
      <c r="M116" s="35"/>
      <c r="N116" s="35"/>
      <c r="O116" s="35"/>
      <c r="P116" s="35"/>
    </row>
    <row r="117" spans="1:16" x14ac:dyDescent="0.2">
      <c r="A117" s="35"/>
      <c r="B117" s="35"/>
      <c r="C117" s="35"/>
      <c r="D117" s="35"/>
      <c r="E117" s="35"/>
      <c r="F117" s="35"/>
      <c r="G117" s="35"/>
      <c r="H117" s="35"/>
      <c r="I117" s="35"/>
      <c r="J117" s="35"/>
      <c r="K117" s="35"/>
      <c r="L117" s="35"/>
      <c r="M117" s="35"/>
      <c r="N117" s="35"/>
      <c r="O117" s="35"/>
      <c r="P117" s="35"/>
    </row>
    <row r="118" spans="1:16" x14ac:dyDescent="0.2">
      <c r="A118" s="35"/>
      <c r="B118" s="35"/>
      <c r="C118" s="35"/>
      <c r="D118" s="35"/>
      <c r="E118" s="35"/>
      <c r="F118" s="35"/>
      <c r="G118" s="35"/>
      <c r="H118" s="35"/>
      <c r="I118" s="35"/>
      <c r="J118" s="35"/>
      <c r="K118" s="35"/>
      <c r="L118" s="35"/>
      <c r="M118" s="35"/>
      <c r="N118" s="35"/>
      <c r="O118" s="35"/>
      <c r="P118" s="35"/>
    </row>
    <row r="119" spans="1:16" x14ac:dyDescent="0.2">
      <c r="A119" s="35"/>
      <c r="B119" s="35"/>
      <c r="C119" s="35"/>
      <c r="D119" s="35"/>
      <c r="E119" s="35"/>
      <c r="F119" s="35"/>
      <c r="G119" s="35"/>
      <c r="H119" s="35"/>
      <c r="I119" s="35"/>
      <c r="J119" s="35"/>
      <c r="K119" s="35"/>
      <c r="L119" s="35"/>
      <c r="M119" s="35"/>
      <c r="N119" s="35"/>
      <c r="O119" s="35"/>
      <c r="P119" s="35"/>
    </row>
    <row r="120" spans="1:16" x14ac:dyDescent="0.2">
      <c r="A120" s="35"/>
      <c r="B120" s="35"/>
      <c r="C120" s="35"/>
      <c r="D120" s="35"/>
      <c r="E120" s="35"/>
      <c r="F120" s="35"/>
      <c r="G120" s="35"/>
      <c r="H120" s="35"/>
      <c r="I120" s="35"/>
      <c r="J120" s="35"/>
      <c r="K120" s="35"/>
      <c r="L120" s="35"/>
      <c r="M120" s="35"/>
      <c r="N120" s="35"/>
      <c r="O120" s="35"/>
      <c r="P120" s="35"/>
    </row>
    <row r="121" spans="1:16" x14ac:dyDescent="0.2">
      <c r="A121" s="35"/>
      <c r="B121" s="35"/>
      <c r="C121" s="35"/>
      <c r="D121" s="35"/>
      <c r="E121" s="35"/>
      <c r="F121" s="35"/>
      <c r="G121" s="35"/>
      <c r="H121" s="35"/>
      <c r="I121" s="35"/>
      <c r="J121" s="35"/>
      <c r="K121" s="35"/>
      <c r="L121" s="35"/>
      <c r="M121" s="35"/>
      <c r="N121" s="35"/>
      <c r="O121" s="35"/>
      <c r="P121" s="35"/>
    </row>
    <row r="122" spans="1:16" ht="13.5" thickBot="1" x14ac:dyDescent="0.25">
      <c r="A122" s="35"/>
      <c r="B122" s="35"/>
      <c r="C122" s="35"/>
      <c r="D122" s="35"/>
      <c r="E122" s="35"/>
      <c r="F122" s="35"/>
      <c r="G122" s="35"/>
      <c r="H122" s="35"/>
      <c r="I122" s="35"/>
      <c r="J122" s="35"/>
      <c r="K122" s="35"/>
      <c r="L122" s="35"/>
      <c r="M122" s="35"/>
      <c r="N122" s="35"/>
      <c r="O122" s="35"/>
      <c r="P122" s="35"/>
    </row>
    <row r="123" spans="1:16" ht="16.5" thickTop="1" thickBot="1" x14ac:dyDescent="0.25">
      <c r="A123" s="35"/>
      <c r="B123" s="35"/>
      <c r="C123" s="35"/>
      <c r="D123" s="1081" t="s">
        <v>208</v>
      </c>
      <c r="E123" s="1081"/>
      <c r="F123" s="1081"/>
      <c r="G123" s="1081" t="s">
        <v>806</v>
      </c>
      <c r="H123" s="1081"/>
      <c r="I123" s="35"/>
      <c r="J123" s="35"/>
      <c r="K123" s="35"/>
      <c r="L123" s="35"/>
      <c r="M123" s="35"/>
      <c r="N123" s="35"/>
      <c r="O123" s="35"/>
      <c r="P123" s="35"/>
    </row>
    <row r="124" spans="1:16" ht="14.25" thickTop="1" thickBot="1" x14ac:dyDescent="0.25">
      <c r="A124" s="35"/>
      <c r="B124" s="35"/>
      <c r="C124" s="35"/>
      <c r="D124" s="1082" t="s">
        <v>807</v>
      </c>
      <c r="E124" s="1082"/>
      <c r="F124" s="1082"/>
      <c r="G124" s="1077">
        <v>25</v>
      </c>
      <c r="H124" s="1077"/>
      <c r="I124" s="35"/>
      <c r="J124" s="35"/>
      <c r="K124" s="35"/>
      <c r="L124" s="35"/>
      <c r="M124" s="35"/>
      <c r="N124" s="35"/>
      <c r="O124" s="35"/>
      <c r="P124" s="35"/>
    </row>
    <row r="125" spans="1:16" ht="14.25" thickTop="1" thickBot="1" x14ac:dyDescent="0.25">
      <c r="A125" s="35"/>
      <c r="B125" s="35"/>
      <c r="C125" s="35"/>
      <c r="D125" s="1082" t="s">
        <v>808</v>
      </c>
      <c r="E125" s="1082"/>
      <c r="F125" s="1082"/>
      <c r="G125" s="1077">
        <v>25</v>
      </c>
      <c r="H125" s="1077"/>
      <c r="I125" s="35"/>
      <c r="J125" s="35"/>
      <c r="K125" s="35"/>
      <c r="L125" s="35"/>
      <c r="M125" s="35"/>
      <c r="N125" s="35"/>
      <c r="O125" s="35"/>
      <c r="P125" s="35"/>
    </row>
    <row r="126" spans="1:16" ht="14.25" thickTop="1" thickBot="1" x14ac:dyDescent="0.25">
      <c r="A126" s="35"/>
      <c r="B126" s="35"/>
      <c r="C126" s="35"/>
      <c r="D126" s="1082" t="s">
        <v>809</v>
      </c>
      <c r="E126" s="1082"/>
      <c r="F126" s="1082"/>
      <c r="G126" s="1077">
        <v>30</v>
      </c>
      <c r="H126" s="1077"/>
      <c r="I126" s="35"/>
      <c r="J126" s="35"/>
      <c r="K126" s="35"/>
      <c r="L126" s="35"/>
      <c r="M126" s="35"/>
      <c r="N126" s="35"/>
      <c r="O126" s="35"/>
      <c r="P126" s="35"/>
    </row>
    <row r="127" spans="1:16" ht="14.25" thickTop="1" thickBot="1" x14ac:dyDescent="0.25">
      <c r="A127" s="35"/>
      <c r="B127" s="35"/>
      <c r="C127" s="35"/>
      <c r="D127" s="1082" t="s">
        <v>810</v>
      </c>
      <c r="E127" s="1082"/>
      <c r="F127" s="1082"/>
      <c r="G127" s="1077">
        <v>25</v>
      </c>
      <c r="H127" s="1077"/>
      <c r="I127" s="35"/>
      <c r="J127" s="35"/>
      <c r="K127" s="35"/>
      <c r="L127" s="35"/>
      <c r="M127" s="35"/>
      <c r="N127" s="35"/>
      <c r="O127" s="35"/>
      <c r="P127" s="35"/>
    </row>
    <row r="128" spans="1:16" ht="14.25" thickTop="1" thickBot="1" x14ac:dyDescent="0.25">
      <c r="A128" s="35"/>
      <c r="B128" s="35"/>
      <c r="C128" s="35"/>
      <c r="D128" s="1082" t="s">
        <v>811</v>
      </c>
      <c r="E128" s="1082"/>
      <c r="F128" s="1082"/>
      <c r="G128" s="1077">
        <v>20</v>
      </c>
      <c r="H128" s="1077"/>
      <c r="I128" s="35"/>
      <c r="J128" s="35"/>
      <c r="K128" s="35"/>
      <c r="L128" s="35"/>
      <c r="M128" s="35"/>
      <c r="N128" s="35"/>
      <c r="O128" s="35"/>
      <c r="P128" s="35"/>
    </row>
    <row r="129" spans="1:16" ht="14.25" thickTop="1" thickBot="1" x14ac:dyDescent="0.25">
      <c r="A129" s="35"/>
      <c r="B129" s="35"/>
      <c r="C129" s="35"/>
      <c r="D129" s="1082" t="s">
        <v>812</v>
      </c>
      <c r="E129" s="1082"/>
      <c r="F129" s="1082"/>
      <c r="G129" s="1077">
        <v>1</v>
      </c>
      <c r="H129" s="1077"/>
      <c r="I129" s="35"/>
      <c r="J129" s="35"/>
      <c r="K129" s="35"/>
      <c r="L129" s="35"/>
      <c r="M129" s="35"/>
      <c r="N129" s="35"/>
      <c r="O129" s="35"/>
      <c r="P129" s="35"/>
    </row>
    <row r="130" spans="1:16" ht="14.25" thickTop="1" thickBot="1" x14ac:dyDescent="0.25">
      <c r="A130" s="35"/>
      <c r="B130" s="35"/>
      <c r="C130" s="35"/>
      <c r="D130" s="1082" t="s">
        <v>813</v>
      </c>
      <c r="E130" s="1082"/>
      <c r="F130" s="1082"/>
      <c r="G130" s="1077">
        <v>5</v>
      </c>
      <c r="H130" s="1077"/>
      <c r="I130" s="35"/>
      <c r="J130" s="35"/>
      <c r="K130" s="35"/>
      <c r="L130" s="35"/>
      <c r="M130" s="35"/>
      <c r="N130" s="35"/>
      <c r="O130" s="35"/>
      <c r="P130" s="35"/>
    </row>
    <row r="131" spans="1:16" ht="14.25" thickTop="1" thickBot="1" x14ac:dyDescent="0.25">
      <c r="A131" s="35"/>
      <c r="B131" s="35"/>
      <c r="C131" s="35"/>
      <c r="D131" s="1082" t="s">
        <v>814</v>
      </c>
      <c r="E131" s="1082"/>
      <c r="F131" s="1082"/>
      <c r="G131" s="1077">
        <v>1</v>
      </c>
      <c r="H131" s="1077"/>
      <c r="I131" s="35"/>
      <c r="J131" s="35"/>
      <c r="K131" s="35"/>
      <c r="L131" s="35"/>
      <c r="M131" s="35"/>
      <c r="N131" s="35"/>
      <c r="O131" s="35"/>
      <c r="P131" s="35"/>
    </row>
    <row r="132" spans="1:16" ht="14.25" thickTop="1" thickBot="1" x14ac:dyDescent="0.25">
      <c r="A132" s="35"/>
      <c r="B132" s="35"/>
      <c r="C132" s="35"/>
      <c r="D132" s="1082" t="s">
        <v>815</v>
      </c>
      <c r="E132" s="1082"/>
      <c r="F132" s="1082"/>
      <c r="G132" s="1077">
        <v>120</v>
      </c>
      <c r="H132" s="1077"/>
      <c r="I132" s="35"/>
      <c r="J132" s="35"/>
      <c r="K132" s="35"/>
      <c r="L132" s="35"/>
      <c r="M132" s="35"/>
      <c r="N132" s="35"/>
      <c r="O132" s="35"/>
      <c r="P132" s="35"/>
    </row>
    <row r="133" spans="1:16" ht="14.25" thickTop="1" thickBot="1" x14ac:dyDescent="0.25">
      <c r="A133" s="35"/>
      <c r="B133" s="35"/>
      <c r="C133" s="35"/>
      <c r="D133" s="1082" t="s">
        <v>816</v>
      </c>
      <c r="E133" s="1082"/>
      <c r="F133" s="1082"/>
      <c r="G133" s="1077">
        <v>1</v>
      </c>
      <c r="H133" s="1077"/>
      <c r="I133" s="35"/>
      <c r="J133" s="35"/>
      <c r="K133" s="35"/>
      <c r="L133" s="35"/>
      <c r="M133" s="35"/>
      <c r="N133" s="35"/>
      <c r="O133" s="35"/>
      <c r="P133" s="35"/>
    </row>
    <row r="134" spans="1:16" ht="14.25" thickTop="1" thickBot="1" x14ac:dyDescent="0.25">
      <c r="A134" s="35"/>
      <c r="B134" s="35"/>
      <c r="C134" s="35"/>
      <c r="D134" s="1082" t="s">
        <v>817</v>
      </c>
      <c r="E134" s="1082"/>
      <c r="F134" s="1082"/>
      <c r="G134" s="1077">
        <v>1</v>
      </c>
      <c r="H134" s="1077"/>
      <c r="I134" s="35"/>
      <c r="J134" s="35"/>
      <c r="K134" s="35"/>
      <c r="L134" s="35"/>
      <c r="M134" s="35"/>
      <c r="N134" s="35"/>
      <c r="O134" s="35"/>
      <c r="P134" s="35"/>
    </row>
    <row r="135" spans="1:16" ht="13.5" thickTop="1" x14ac:dyDescent="0.2">
      <c r="A135" s="35"/>
      <c r="B135" s="35"/>
      <c r="C135" s="35"/>
      <c r="D135" s="35"/>
      <c r="E135" s="35"/>
      <c r="F135" s="35"/>
      <c r="G135" s="35"/>
      <c r="H135" s="35"/>
      <c r="I135" s="35"/>
      <c r="J135" s="35"/>
      <c r="K135" s="35"/>
      <c r="L135" s="35"/>
      <c r="M135" s="35"/>
      <c r="N135" s="35"/>
      <c r="O135" s="35"/>
      <c r="P135" s="35"/>
    </row>
    <row r="136" spans="1:16" x14ac:dyDescent="0.2">
      <c r="A136" s="35"/>
      <c r="B136" s="35"/>
      <c r="C136" s="35"/>
      <c r="D136" s="35"/>
      <c r="E136" s="35"/>
      <c r="F136" s="35"/>
      <c r="G136" s="35"/>
      <c r="H136" s="35"/>
      <c r="I136" s="35"/>
      <c r="J136" s="35"/>
      <c r="K136" s="35"/>
      <c r="L136" s="35"/>
      <c r="M136" s="35"/>
      <c r="N136" s="35"/>
      <c r="O136" s="35"/>
      <c r="P136" s="35"/>
    </row>
    <row r="137" spans="1:16" x14ac:dyDescent="0.2">
      <c r="A137" s="35"/>
      <c r="B137" s="35"/>
      <c r="C137" s="35"/>
      <c r="D137" s="35"/>
      <c r="E137" s="35"/>
      <c r="F137" s="35"/>
      <c r="G137" s="35"/>
      <c r="H137" s="35"/>
      <c r="I137" s="35"/>
      <c r="J137" s="35"/>
      <c r="K137" s="35"/>
      <c r="L137" s="35"/>
      <c r="M137" s="35"/>
      <c r="N137" s="35"/>
      <c r="O137" s="35"/>
      <c r="P137" s="35"/>
    </row>
    <row r="138" spans="1:16" x14ac:dyDescent="0.2">
      <c r="A138" s="35"/>
      <c r="B138" s="35"/>
      <c r="C138" s="35"/>
      <c r="D138" s="35"/>
      <c r="E138" s="35"/>
      <c r="F138" s="35"/>
      <c r="G138" s="35"/>
      <c r="H138" s="35"/>
      <c r="I138" s="35"/>
      <c r="J138" s="35"/>
      <c r="K138" s="35"/>
      <c r="L138" s="35"/>
      <c r="M138" s="35"/>
      <c r="N138" s="35"/>
      <c r="O138" s="35"/>
      <c r="P138" s="35"/>
    </row>
    <row r="139" spans="1:16" x14ac:dyDescent="0.2">
      <c r="A139" s="35"/>
      <c r="B139" s="35"/>
      <c r="C139" s="35"/>
      <c r="D139" s="35"/>
      <c r="E139" s="35"/>
      <c r="F139" s="35"/>
      <c r="G139" s="35"/>
      <c r="H139" s="35"/>
      <c r="I139" s="35"/>
      <c r="J139" s="35"/>
      <c r="K139" s="35"/>
      <c r="L139" s="35"/>
      <c r="M139" s="35"/>
      <c r="N139" s="35"/>
      <c r="O139" s="35"/>
      <c r="P139" s="35"/>
    </row>
    <row r="140" spans="1:16" x14ac:dyDescent="0.2">
      <c r="A140" s="35"/>
      <c r="B140" s="35"/>
      <c r="C140" s="35"/>
      <c r="D140" s="35"/>
      <c r="E140" s="35"/>
      <c r="F140" s="35"/>
      <c r="G140" s="35"/>
      <c r="H140" s="35"/>
      <c r="I140" s="35"/>
      <c r="J140" s="35"/>
      <c r="K140" s="35"/>
      <c r="L140" s="35"/>
      <c r="M140" s="35"/>
      <c r="N140" s="35"/>
      <c r="O140" s="35"/>
      <c r="P140" s="35"/>
    </row>
    <row r="141" spans="1:16" x14ac:dyDescent="0.2">
      <c r="A141" s="35"/>
      <c r="B141" s="35"/>
      <c r="C141" s="35"/>
      <c r="D141" s="35"/>
      <c r="E141" s="35"/>
      <c r="F141" s="35"/>
      <c r="G141" s="35"/>
      <c r="H141" s="35"/>
      <c r="I141" s="35"/>
      <c r="J141" s="35"/>
      <c r="K141" s="35"/>
      <c r="L141" s="35"/>
      <c r="M141" s="35"/>
      <c r="N141" s="35"/>
      <c r="O141" s="35"/>
      <c r="P141" s="35"/>
    </row>
    <row r="142" spans="1:16" x14ac:dyDescent="0.2">
      <c r="A142" s="35"/>
      <c r="B142" s="35"/>
      <c r="C142" s="35"/>
      <c r="D142" s="35"/>
      <c r="E142" s="35"/>
      <c r="F142" s="35"/>
      <c r="G142" s="35"/>
      <c r="H142" s="35"/>
      <c r="I142" s="35"/>
      <c r="J142" s="35"/>
      <c r="K142" s="35"/>
      <c r="L142" s="35"/>
      <c r="M142" s="35"/>
      <c r="N142" s="35"/>
      <c r="O142" s="35"/>
      <c r="P142" s="35"/>
    </row>
    <row r="143" spans="1:16" x14ac:dyDescent="0.2">
      <c r="A143" s="35"/>
      <c r="B143" s="35"/>
      <c r="C143" s="35"/>
      <c r="D143" s="35"/>
      <c r="E143" s="35"/>
      <c r="F143" s="35"/>
      <c r="G143" s="35"/>
      <c r="H143" s="35"/>
      <c r="I143" s="35"/>
      <c r="J143" s="35"/>
      <c r="K143" s="35"/>
      <c r="L143" s="35"/>
      <c r="M143" s="35"/>
      <c r="N143" s="35"/>
      <c r="O143" s="35"/>
      <c r="P143" s="35"/>
    </row>
    <row r="144" spans="1:16" x14ac:dyDescent="0.2">
      <c r="A144" s="35"/>
      <c r="B144" s="35"/>
      <c r="C144" s="35"/>
      <c r="D144" s="35"/>
      <c r="E144" s="35"/>
      <c r="F144" s="35"/>
      <c r="G144" s="35"/>
      <c r="H144" s="35"/>
      <c r="I144" s="35"/>
      <c r="J144" s="35"/>
      <c r="K144" s="35"/>
      <c r="L144" s="35"/>
      <c r="M144" s="35"/>
      <c r="N144" s="35"/>
      <c r="O144" s="35"/>
      <c r="P144" s="35"/>
    </row>
    <row r="145" spans="1:16" x14ac:dyDescent="0.2">
      <c r="A145" s="35"/>
      <c r="B145" s="35"/>
      <c r="C145" s="35"/>
      <c r="D145" s="35"/>
      <c r="E145" s="35"/>
      <c r="F145" s="35"/>
      <c r="G145" s="35"/>
      <c r="H145" s="35"/>
      <c r="I145" s="35"/>
      <c r="J145" s="35"/>
      <c r="K145" s="35"/>
      <c r="L145" s="35"/>
      <c r="M145" s="35"/>
      <c r="N145" s="35"/>
      <c r="O145" s="35"/>
      <c r="P145" s="35"/>
    </row>
    <row r="146" spans="1:16" x14ac:dyDescent="0.2">
      <c r="A146" s="35"/>
      <c r="B146" s="35"/>
      <c r="C146" s="35"/>
      <c r="D146" s="35"/>
      <c r="E146" s="35"/>
      <c r="F146" s="35"/>
      <c r="G146" s="35"/>
      <c r="H146" s="35"/>
      <c r="I146" s="35"/>
      <c r="J146" s="35"/>
      <c r="K146" s="35"/>
      <c r="L146" s="35"/>
      <c r="M146" s="35"/>
      <c r="N146" s="35"/>
      <c r="O146" s="35"/>
      <c r="P146" s="35"/>
    </row>
    <row r="147" spans="1:16" x14ac:dyDescent="0.2">
      <c r="A147" s="35"/>
      <c r="B147" s="35"/>
      <c r="C147" s="35"/>
      <c r="D147" s="35"/>
      <c r="E147" s="35"/>
      <c r="F147" s="35"/>
      <c r="G147" s="35"/>
      <c r="H147" s="35"/>
      <c r="I147" s="35"/>
      <c r="J147" s="35"/>
      <c r="K147" s="35"/>
      <c r="L147" s="35"/>
      <c r="M147" s="35"/>
      <c r="N147" s="35"/>
      <c r="O147" s="35"/>
      <c r="P147" s="35"/>
    </row>
    <row r="148" spans="1:16" x14ac:dyDescent="0.2">
      <c r="A148" s="35"/>
      <c r="B148" s="35"/>
      <c r="C148" s="35"/>
      <c r="D148" s="35"/>
      <c r="E148" s="35"/>
      <c r="F148" s="35"/>
      <c r="G148" s="35"/>
      <c r="H148" s="35"/>
      <c r="I148" s="35"/>
      <c r="J148" s="35"/>
      <c r="K148" s="35"/>
      <c r="L148" s="35"/>
      <c r="M148" s="35"/>
      <c r="N148" s="35"/>
      <c r="O148" s="35"/>
      <c r="P148" s="35"/>
    </row>
    <row r="149" spans="1:16" x14ac:dyDescent="0.2">
      <c r="A149" s="35"/>
      <c r="B149" s="35"/>
      <c r="C149" s="35"/>
      <c r="D149" s="35"/>
      <c r="E149" s="35"/>
      <c r="F149" s="35"/>
      <c r="G149" s="35"/>
      <c r="H149" s="35"/>
      <c r="I149" s="35"/>
      <c r="J149" s="35"/>
      <c r="K149" s="35"/>
      <c r="L149" s="35"/>
      <c r="M149" s="35"/>
      <c r="N149" s="35"/>
      <c r="O149" s="35"/>
      <c r="P149" s="35"/>
    </row>
    <row r="150" spans="1:16" x14ac:dyDescent="0.2">
      <c r="A150" s="35"/>
      <c r="B150" s="35"/>
      <c r="C150" s="35"/>
      <c r="D150" s="35"/>
      <c r="E150" s="35"/>
      <c r="F150" s="35"/>
      <c r="G150" s="35"/>
      <c r="H150" s="35"/>
      <c r="I150" s="35"/>
      <c r="J150" s="35"/>
      <c r="K150" s="35"/>
      <c r="L150" s="35"/>
      <c r="M150" s="35"/>
      <c r="N150" s="35"/>
      <c r="O150" s="35"/>
      <c r="P150" s="35"/>
    </row>
    <row r="151" spans="1:16" x14ac:dyDescent="0.2">
      <c r="A151" s="35"/>
      <c r="B151" s="35"/>
      <c r="C151" s="35"/>
      <c r="D151" s="35"/>
      <c r="E151" s="35"/>
      <c r="F151" s="35"/>
      <c r="G151" s="35"/>
      <c r="H151" s="35"/>
      <c r="I151" s="35"/>
      <c r="J151" s="35"/>
      <c r="K151" s="35"/>
      <c r="L151" s="35"/>
      <c r="M151" s="35"/>
      <c r="N151" s="35"/>
      <c r="O151" s="35"/>
      <c r="P151" s="35"/>
    </row>
  </sheetData>
  <mergeCells count="28">
    <mergeCell ref="G133:H133"/>
    <mergeCell ref="G134:H134"/>
    <mergeCell ref="D125:F125"/>
    <mergeCell ref="D126:F126"/>
    <mergeCell ref="D127:F127"/>
    <mergeCell ref="D128:F128"/>
    <mergeCell ref="D129:F129"/>
    <mergeCell ref="D130:F130"/>
    <mergeCell ref="D131:F131"/>
    <mergeCell ref="D132:F132"/>
    <mergeCell ref="D133:F133"/>
    <mergeCell ref="D134:F134"/>
    <mergeCell ref="G128:H128"/>
    <mergeCell ref="G129:H129"/>
    <mergeCell ref="G130:H130"/>
    <mergeCell ref="G131:H131"/>
    <mergeCell ref="G132:H132"/>
    <mergeCell ref="D124:F124"/>
    <mergeCell ref="G124:H124"/>
    <mergeCell ref="G125:H125"/>
    <mergeCell ref="G126:H126"/>
    <mergeCell ref="G127:H127"/>
    <mergeCell ref="R1:T2"/>
    <mergeCell ref="A1:P1"/>
    <mergeCell ref="A27:P27"/>
    <mergeCell ref="A46:P46"/>
    <mergeCell ref="D123:F123"/>
    <mergeCell ref="G123:H123"/>
  </mergeCells>
  <hyperlinks>
    <hyperlink ref="R1:T2" location="'FICHA ESTANDAR ECOSISTEMA'!R222" display="VOLVER A FICHA"/>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9"/>
  <sheetViews>
    <sheetView zoomScale="55" zoomScaleNormal="55" workbookViewId="0">
      <selection activeCell="AA47" sqref="AA47"/>
    </sheetView>
  </sheetViews>
  <sheetFormatPr baseColWidth="10" defaultRowHeight="12.75" x14ac:dyDescent="0.2"/>
  <cols>
    <col min="1" max="16384" width="11.42578125" style="32"/>
  </cols>
  <sheetData>
    <row r="1" spans="1:20" ht="33.75" x14ac:dyDescent="0.2">
      <c r="A1" s="1072" t="s">
        <v>698</v>
      </c>
      <c r="B1" s="1072"/>
      <c r="C1" s="1072"/>
      <c r="D1" s="1072"/>
      <c r="E1" s="1072"/>
      <c r="F1" s="1072"/>
      <c r="G1" s="1072"/>
      <c r="H1" s="1072"/>
      <c r="I1" s="1072"/>
      <c r="J1" s="1072"/>
      <c r="K1" s="1072"/>
      <c r="L1" s="1072"/>
      <c r="M1" s="1072"/>
      <c r="N1" s="1072"/>
      <c r="O1" s="1072"/>
      <c r="P1" s="1072"/>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s="34" customFormat="1" x14ac:dyDescent="0.2">
      <c r="A4" s="35"/>
      <c r="B4" s="35"/>
      <c r="C4" s="35"/>
      <c r="D4" s="35"/>
      <c r="E4" s="35"/>
      <c r="F4" s="35"/>
      <c r="G4" s="35"/>
      <c r="H4" s="35"/>
      <c r="I4" s="35"/>
      <c r="J4" s="35"/>
      <c r="K4" s="35"/>
      <c r="L4" s="35"/>
      <c r="M4" s="35"/>
      <c r="N4" s="35"/>
      <c r="O4" s="35"/>
      <c r="P4" s="35"/>
    </row>
    <row r="5" spans="1:20" s="34" customFormat="1" x14ac:dyDescent="0.2">
      <c r="A5" s="35"/>
      <c r="B5" s="35"/>
      <c r="C5" s="35"/>
      <c r="D5" s="35"/>
      <c r="E5" s="35"/>
      <c r="F5" s="35"/>
      <c r="G5" s="35"/>
      <c r="H5" s="35"/>
      <c r="I5" s="35"/>
      <c r="J5" s="35"/>
      <c r="K5" s="35"/>
      <c r="L5" s="35"/>
      <c r="M5" s="35"/>
      <c r="N5" s="35"/>
      <c r="O5" s="35"/>
      <c r="P5" s="35"/>
    </row>
    <row r="6" spans="1:20" s="34" customFormat="1" x14ac:dyDescent="0.2">
      <c r="A6" s="35"/>
      <c r="B6" s="35"/>
      <c r="C6" s="35"/>
      <c r="D6" s="35"/>
      <c r="E6" s="35"/>
      <c r="F6" s="35"/>
      <c r="G6" s="35"/>
      <c r="H6" s="35"/>
      <c r="I6" s="35"/>
      <c r="J6" s="35"/>
      <c r="K6" s="35"/>
      <c r="L6" s="35"/>
      <c r="M6" s="35"/>
      <c r="N6" s="35"/>
      <c r="O6" s="35"/>
      <c r="P6" s="35"/>
    </row>
    <row r="7" spans="1:20" s="34" customFormat="1" x14ac:dyDescent="0.2">
      <c r="A7" s="35"/>
      <c r="B7" s="35"/>
      <c r="C7" s="35"/>
      <c r="D7" s="35"/>
      <c r="E7" s="35"/>
      <c r="F7" s="35"/>
      <c r="G7" s="35"/>
      <c r="H7" s="35"/>
      <c r="I7" s="35"/>
      <c r="J7" s="35"/>
      <c r="K7" s="35"/>
      <c r="L7" s="35"/>
      <c r="M7" s="35"/>
      <c r="N7" s="35"/>
      <c r="O7" s="35"/>
      <c r="P7" s="35"/>
    </row>
    <row r="8" spans="1:20" s="34" customFormat="1" x14ac:dyDescent="0.2">
      <c r="A8" s="35"/>
      <c r="B8" s="35"/>
      <c r="C8" s="35"/>
      <c r="D8" s="35"/>
      <c r="E8" s="35"/>
      <c r="F8" s="35"/>
      <c r="G8" s="35"/>
      <c r="H8" s="35"/>
      <c r="I8" s="35"/>
      <c r="J8" s="35"/>
      <c r="K8" s="35"/>
      <c r="L8" s="35"/>
      <c r="M8" s="35"/>
      <c r="N8" s="35"/>
      <c r="O8" s="35"/>
      <c r="P8" s="35"/>
    </row>
    <row r="9" spans="1:20" s="34" customFormat="1" x14ac:dyDescent="0.2">
      <c r="A9" s="35"/>
      <c r="B9" s="35"/>
      <c r="C9" s="35"/>
      <c r="D9" s="35"/>
      <c r="E9" s="35"/>
      <c r="F9" s="35"/>
      <c r="G9" s="35"/>
      <c r="H9" s="35"/>
      <c r="I9" s="35"/>
      <c r="J9" s="35"/>
      <c r="K9" s="35"/>
      <c r="L9" s="35"/>
      <c r="M9" s="35"/>
      <c r="N9" s="35"/>
      <c r="O9" s="35"/>
      <c r="P9" s="35"/>
    </row>
    <row r="10" spans="1:20" s="34" customFormat="1" x14ac:dyDescent="0.2">
      <c r="A10" s="35"/>
      <c r="B10" s="35"/>
      <c r="C10" s="35"/>
      <c r="D10" s="35"/>
      <c r="E10" s="35"/>
      <c r="F10" s="35"/>
      <c r="G10" s="35"/>
      <c r="H10" s="35"/>
      <c r="I10" s="35"/>
      <c r="J10" s="35"/>
      <c r="K10" s="35"/>
      <c r="L10" s="35"/>
      <c r="M10" s="35"/>
      <c r="N10" s="35"/>
      <c r="O10" s="35"/>
      <c r="P10" s="35"/>
    </row>
    <row r="11" spans="1:20" s="34" customFormat="1" x14ac:dyDescent="0.2">
      <c r="A11" s="35"/>
      <c r="B11" s="35"/>
      <c r="C11" s="35"/>
      <c r="D11" s="35"/>
      <c r="E11" s="35"/>
      <c r="F11" s="35"/>
      <c r="G11" s="35"/>
      <c r="H11" s="35"/>
      <c r="I11" s="35"/>
      <c r="J11" s="35"/>
      <c r="K11" s="35"/>
      <c r="L11" s="35"/>
      <c r="M11" s="35"/>
      <c r="N11" s="35"/>
      <c r="O11" s="35"/>
      <c r="P11" s="35"/>
    </row>
    <row r="12" spans="1:20" s="34" customFormat="1" x14ac:dyDescent="0.2">
      <c r="A12" s="35"/>
      <c r="B12" s="35"/>
      <c r="C12" s="35"/>
      <c r="D12" s="35"/>
      <c r="E12" s="35"/>
      <c r="F12" s="35"/>
      <c r="G12" s="35"/>
      <c r="H12" s="35"/>
      <c r="I12" s="35"/>
      <c r="J12" s="35"/>
      <c r="K12" s="35"/>
      <c r="L12" s="35"/>
      <c r="M12" s="35"/>
      <c r="N12" s="35"/>
      <c r="O12" s="35"/>
      <c r="P12" s="35"/>
    </row>
    <row r="13" spans="1:20" s="34" customFormat="1" x14ac:dyDescent="0.2">
      <c r="A13" s="35"/>
      <c r="B13" s="35"/>
      <c r="C13" s="35"/>
      <c r="D13" s="35"/>
      <c r="E13" s="35"/>
      <c r="F13" s="35"/>
      <c r="G13" s="35"/>
      <c r="H13" s="35"/>
      <c r="I13" s="35"/>
      <c r="J13" s="35"/>
      <c r="K13" s="35"/>
      <c r="L13" s="35"/>
      <c r="M13" s="35"/>
      <c r="N13" s="35"/>
      <c r="O13" s="35"/>
      <c r="P13" s="35"/>
    </row>
    <row r="14" spans="1:20" s="34" customFormat="1" x14ac:dyDescent="0.2">
      <c r="A14" s="35"/>
      <c r="B14" s="35"/>
      <c r="C14" s="35"/>
      <c r="D14" s="35"/>
      <c r="E14" s="35"/>
      <c r="F14" s="35"/>
      <c r="G14" s="35"/>
      <c r="H14" s="35"/>
      <c r="I14" s="35"/>
      <c r="J14" s="35"/>
      <c r="K14" s="35"/>
      <c r="L14" s="35"/>
      <c r="M14" s="35"/>
      <c r="N14" s="35"/>
      <c r="O14" s="35"/>
      <c r="P14" s="35"/>
    </row>
    <row r="15" spans="1:20" s="34" customFormat="1" x14ac:dyDescent="0.2">
      <c r="A15" s="35"/>
      <c r="B15" s="35"/>
      <c r="C15" s="35"/>
      <c r="D15" s="35"/>
      <c r="E15" s="35"/>
      <c r="F15" s="35"/>
      <c r="G15" s="35"/>
      <c r="H15" s="35"/>
      <c r="I15" s="35"/>
      <c r="J15" s="35"/>
      <c r="K15" s="35"/>
      <c r="L15" s="35"/>
      <c r="M15" s="35"/>
      <c r="N15" s="35"/>
      <c r="O15" s="35"/>
      <c r="P15" s="35"/>
    </row>
    <row r="16" spans="1:20" s="34" customFormat="1" x14ac:dyDescent="0.2">
      <c r="A16" s="35"/>
      <c r="B16" s="35"/>
      <c r="C16" s="35"/>
      <c r="D16" s="35"/>
      <c r="E16" s="35"/>
      <c r="F16" s="35"/>
      <c r="G16" s="35"/>
      <c r="H16" s="35"/>
      <c r="I16" s="35"/>
      <c r="J16" s="35"/>
      <c r="K16" s="35"/>
      <c r="L16" s="35"/>
      <c r="M16" s="35"/>
      <c r="N16" s="35"/>
      <c r="O16" s="35"/>
      <c r="P16" s="35"/>
    </row>
    <row r="17" spans="1:16" s="34" customFormat="1" x14ac:dyDescent="0.2">
      <c r="A17" s="35"/>
      <c r="B17" s="35"/>
      <c r="C17" s="35"/>
      <c r="D17" s="35"/>
      <c r="E17" s="35"/>
      <c r="F17" s="35"/>
      <c r="G17" s="35"/>
      <c r="H17" s="35"/>
      <c r="I17" s="35"/>
      <c r="J17" s="35"/>
      <c r="K17" s="35"/>
      <c r="L17" s="35"/>
      <c r="M17" s="35"/>
      <c r="N17" s="35"/>
      <c r="O17" s="35"/>
      <c r="P17" s="35"/>
    </row>
    <row r="18" spans="1:16" s="34" customFormat="1" x14ac:dyDescent="0.2">
      <c r="A18" s="35"/>
      <c r="B18" s="35"/>
      <c r="C18" s="35"/>
      <c r="D18" s="35"/>
      <c r="E18" s="35"/>
      <c r="F18" s="35"/>
      <c r="G18" s="35"/>
      <c r="H18" s="35"/>
      <c r="I18" s="35"/>
      <c r="J18" s="35"/>
      <c r="K18" s="35"/>
      <c r="L18" s="35"/>
      <c r="M18" s="35"/>
      <c r="N18" s="35"/>
      <c r="O18" s="35"/>
      <c r="P18" s="35"/>
    </row>
    <row r="19" spans="1:16" s="34" customFormat="1" x14ac:dyDescent="0.2">
      <c r="A19" s="35"/>
      <c r="B19" s="35"/>
      <c r="C19" s="35"/>
      <c r="D19" s="35"/>
      <c r="E19" s="35"/>
      <c r="F19" s="35"/>
      <c r="G19" s="35"/>
      <c r="H19" s="35"/>
      <c r="I19" s="35"/>
      <c r="J19" s="35"/>
      <c r="K19" s="35"/>
      <c r="L19" s="35"/>
      <c r="M19" s="35"/>
      <c r="N19" s="35"/>
      <c r="O19" s="35"/>
      <c r="P19" s="35"/>
    </row>
    <row r="20" spans="1:16" s="34" customFormat="1" x14ac:dyDescent="0.2">
      <c r="A20" s="35"/>
      <c r="B20" s="35"/>
      <c r="C20" s="35"/>
      <c r="D20" s="35"/>
      <c r="E20" s="35"/>
      <c r="F20" s="35"/>
      <c r="G20" s="35"/>
      <c r="H20" s="35"/>
      <c r="I20" s="35"/>
      <c r="J20" s="35"/>
      <c r="K20" s="35"/>
      <c r="L20" s="35"/>
      <c r="M20" s="35"/>
      <c r="N20" s="35"/>
      <c r="O20" s="35"/>
      <c r="P20" s="35"/>
    </row>
    <row r="21" spans="1:16" s="34" customFormat="1" x14ac:dyDescent="0.2">
      <c r="A21" s="35"/>
      <c r="B21" s="35"/>
      <c r="C21" s="35"/>
      <c r="D21" s="35"/>
      <c r="E21" s="35"/>
      <c r="F21" s="35"/>
      <c r="G21" s="35"/>
      <c r="H21" s="35"/>
      <c r="I21" s="35"/>
      <c r="J21" s="35"/>
      <c r="K21" s="35"/>
      <c r="L21" s="35"/>
      <c r="M21" s="35"/>
      <c r="N21" s="35"/>
      <c r="O21" s="35"/>
      <c r="P21" s="35"/>
    </row>
    <row r="22" spans="1:16" s="34" customFormat="1" x14ac:dyDescent="0.2">
      <c r="A22" s="35"/>
      <c r="B22" s="35"/>
      <c r="C22" s="35"/>
      <c r="D22" s="35"/>
      <c r="E22" s="35"/>
      <c r="F22" s="35"/>
      <c r="G22" s="35"/>
      <c r="H22" s="35"/>
      <c r="I22" s="35"/>
      <c r="J22" s="35"/>
      <c r="K22" s="35"/>
      <c r="L22" s="35"/>
      <c r="M22" s="35"/>
      <c r="N22" s="35"/>
      <c r="O22" s="35"/>
      <c r="P22" s="35"/>
    </row>
    <row r="23" spans="1:16" s="34" customFormat="1" x14ac:dyDescent="0.2">
      <c r="A23" s="35"/>
      <c r="B23" s="35"/>
      <c r="C23" s="35"/>
      <c r="D23" s="35"/>
      <c r="E23" s="35"/>
      <c r="F23" s="35"/>
      <c r="G23" s="35"/>
      <c r="H23" s="35"/>
      <c r="I23" s="35"/>
      <c r="J23" s="35"/>
      <c r="K23" s="35"/>
      <c r="L23" s="35"/>
      <c r="M23" s="35"/>
      <c r="N23" s="35"/>
      <c r="O23" s="35"/>
      <c r="P23" s="35"/>
    </row>
    <row r="24" spans="1:16" s="34" customFormat="1" x14ac:dyDescent="0.2">
      <c r="A24" s="35"/>
      <c r="B24" s="35"/>
      <c r="C24" s="35"/>
      <c r="D24" s="35"/>
      <c r="E24" s="35"/>
      <c r="F24" s="35"/>
      <c r="G24" s="35"/>
      <c r="H24" s="35"/>
      <c r="I24" s="35"/>
      <c r="J24" s="35"/>
      <c r="K24" s="35"/>
      <c r="L24" s="35"/>
      <c r="M24" s="35"/>
      <c r="N24" s="35"/>
      <c r="O24" s="35"/>
      <c r="P24" s="35"/>
    </row>
    <row r="25" spans="1:16" s="34" customFormat="1" x14ac:dyDescent="0.2">
      <c r="A25" s="35"/>
      <c r="B25" s="35"/>
      <c r="C25" s="35"/>
      <c r="D25" s="35"/>
      <c r="E25" s="35"/>
      <c r="F25" s="35"/>
      <c r="G25" s="35"/>
      <c r="H25" s="35"/>
      <c r="I25" s="35"/>
      <c r="J25" s="35"/>
      <c r="K25" s="35"/>
      <c r="L25" s="35"/>
      <c r="M25" s="35"/>
      <c r="N25" s="35"/>
      <c r="O25" s="35"/>
      <c r="P25" s="35"/>
    </row>
    <row r="26" spans="1:16" s="34" customFormat="1" x14ac:dyDescent="0.2">
      <c r="A26" s="35"/>
      <c r="B26" s="35"/>
      <c r="C26" s="35"/>
      <c r="D26" s="35"/>
      <c r="E26" s="35"/>
      <c r="F26" s="35"/>
      <c r="G26" s="35"/>
      <c r="H26" s="35"/>
      <c r="I26" s="35"/>
      <c r="J26" s="35"/>
      <c r="K26" s="35"/>
      <c r="L26" s="35"/>
      <c r="M26" s="35"/>
      <c r="N26" s="35"/>
      <c r="O26" s="35"/>
      <c r="P26" s="35"/>
    </row>
    <row r="27" spans="1:16" s="34" customFormat="1" x14ac:dyDescent="0.2">
      <c r="A27" s="35"/>
      <c r="B27" s="35"/>
      <c r="C27" s="35"/>
      <c r="D27" s="35"/>
      <c r="E27" s="35"/>
      <c r="F27" s="35"/>
      <c r="G27" s="35"/>
      <c r="H27" s="35"/>
      <c r="I27" s="35"/>
      <c r="J27" s="35"/>
      <c r="K27" s="35"/>
      <c r="L27" s="35"/>
      <c r="M27" s="35"/>
      <c r="N27" s="35"/>
      <c r="O27" s="35"/>
      <c r="P27" s="35"/>
    </row>
    <row r="28" spans="1:16" s="34" customFormat="1" ht="23.25" x14ac:dyDescent="0.2">
      <c r="A28" s="1073" t="s">
        <v>804</v>
      </c>
      <c r="B28" s="1073"/>
      <c r="C28" s="1073"/>
      <c r="D28" s="1073"/>
      <c r="E28" s="1073"/>
      <c r="F28" s="1073"/>
      <c r="G28" s="1073"/>
      <c r="H28" s="1073"/>
      <c r="I28" s="1073"/>
      <c r="J28" s="1073"/>
      <c r="K28" s="1073"/>
      <c r="L28" s="1073"/>
      <c r="M28" s="1073"/>
      <c r="N28" s="1073"/>
      <c r="O28" s="1073"/>
      <c r="P28" s="1073"/>
    </row>
    <row r="29" spans="1:16" s="34" customFormat="1" x14ac:dyDescent="0.2">
      <c r="A29" s="35"/>
      <c r="B29" s="35"/>
      <c r="C29" s="35"/>
      <c r="D29" s="35"/>
      <c r="E29" s="35"/>
      <c r="F29" s="35"/>
      <c r="G29" s="35"/>
      <c r="H29" s="35"/>
      <c r="I29" s="35"/>
      <c r="J29" s="35"/>
      <c r="K29" s="35"/>
      <c r="L29" s="35"/>
      <c r="M29" s="35"/>
      <c r="N29" s="35"/>
      <c r="O29" s="35"/>
      <c r="P29" s="35"/>
    </row>
    <row r="30" spans="1:16" s="34" customFormat="1" x14ac:dyDescent="0.2">
      <c r="A30" s="35"/>
      <c r="B30" s="35"/>
      <c r="C30" s="35"/>
      <c r="D30" s="35"/>
      <c r="E30" s="35"/>
      <c r="F30" s="35"/>
      <c r="G30" s="35"/>
      <c r="H30" s="35"/>
      <c r="I30" s="35"/>
      <c r="J30" s="35"/>
      <c r="K30" s="35"/>
      <c r="L30" s="35"/>
      <c r="M30" s="35"/>
      <c r="N30" s="35"/>
      <c r="O30" s="35"/>
      <c r="P30" s="35"/>
    </row>
    <row r="31" spans="1:16" s="34" customFormat="1" x14ac:dyDescent="0.2">
      <c r="A31" s="35"/>
      <c r="B31" s="35"/>
      <c r="C31" s="35"/>
      <c r="D31" s="35"/>
      <c r="E31" s="35"/>
      <c r="F31" s="35"/>
      <c r="G31" s="35"/>
      <c r="H31" s="35"/>
      <c r="I31" s="35"/>
      <c r="J31" s="35"/>
      <c r="K31" s="35"/>
      <c r="L31" s="35"/>
      <c r="M31" s="35"/>
      <c r="N31" s="35"/>
      <c r="O31" s="35"/>
      <c r="P31" s="35"/>
    </row>
    <row r="32" spans="1:16" s="34" customFormat="1" x14ac:dyDescent="0.2">
      <c r="A32" s="35"/>
      <c r="B32" s="35"/>
      <c r="C32" s="35"/>
      <c r="D32" s="35"/>
      <c r="E32" s="35"/>
      <c r="F32" s="35"/>
      <c r="G32" s="35"/>
      <c r="H32" s="35"/>
      <c r="I32" s="35"/>
      <c r="J32" s="35"/>
      <c r="K32" s="35"/>
      <c r="L32" s="35"/>
      <c r="M32" s="35"/>
      <c r="N32" s="35"/>
      <c r="O32" s="35"/>
      <c r="P32" s="35"/>
    </row>
    <row r="33" spans="1:16" s="34" customFormat="1" x14ac:dyDescent="0.2">
      <c r="A33" s="35"/>
      <c r="B33" s="35"/>
      <c r="C33" s="35"/>
      <c r="D33" s="35"/>
      <c r="E33" s="35"/>
      <c r="F33" s="35"/>
      <c r="G33" s="35"/>
      <c r="H33" s="35"/>
      <c r="I33" s="35"/>
      <c r="J33" s="35"/>
      <c r="K33" s="35"/>
      <c r="L33" s="35"/>
      <c r="M33" s="35"/>
      <c r="N33" s="35"/>
      <c r="O33" s="35"/>
      <c r="P33" s="35"/>
    </row>
    <row r="34" spans="1:16" s="34" customFormat="1" x14ac:dyDescent="0.2">
      <c r="A34" s="35"/>
      <c r="B34" s="35"/>
      <c r="C34" s="35"/>
      <c r="D34" s="35"/>
      <c r="E34" s="35"/>
      <c r="F34" s="35"/>
      <c r="G34" s="35"/>
      <c r="H34" s="35"/>
      <c r="I34" s="35"/>
      <c r="J34" s="35"/>
      <c r="K34" s="35"/>
      <c r="L34" s="35"/>
      <c r="M34" s="35"/>
      <c r="N34" s="35"/>
      <c r="O34" s="35"/>
      <c r="P34" s="35"/>
    </row>
    <row r="35" spans="1:16" s="34" customFormat="1" x14ac:dyDescent="0.2">
      <c r="A35" s="35"/>
      <c r="B35" s="35"/>
      <c r="C35" s="35"/>
      <c r="D35" s="35"/>
      <c r="E35" s="35"/>
      <c r="F35" s="35"/>
      <c r="G35" s="35"/>
      <c r="H35" s="35"/>
      <c r="I35" s="35"/>
      <c r="J35" s="35"/>
      <c r="K35" s="35"/>
      <c r="L35" s="35"/>
      <c r="M35" s="35"/>
      <c r="N35" s="35"/>
      <c r="O35" s="35"/>
      <c r="P35" s="35"/>
    </row>
    <row r="36" spans="1:16" s="34" customFormat="1" x14ac:dyDescent="0.2">
      <c r="A36" s="35"/>
      <c r="B36" s="35"/>
      <c r="C36" s="35"/>
      <c r="D36" s="35"/>
      <c r="E36" s="35"/>
      <c r="F36" s="35"/>
      <c r="G36" s="35"/>
      <c r="H36" s="35"/>
      <c r="I36" s="35"/>
      <c r="J36" s="35"/>
      <c r="K36" s="35"/>
      <c r="L36" s="35"/>
      <c r="M36" s="35"/>
      <c r="N36" s="35"/>
      <c r="O36" s="35"/>
      <c r="P36" s="35"/>
    </row>
    <row r="37" spans="1:16" s="34" customFormat="1" x14ac:dyDescent="0.2">
      <c r="A37" s="35"/>
      <c r="B37" s="35"/>
      <c r="C37" s="35"/>
      <c r="D37" s="35"/>
      <c r="E37" s="35"/>
      <c r="F37" s="35"/>
      <c r="G37" s="35"/>
      <c r="H37" s="35"/>
      <c r="I37" s="35"/>
      <c r="J37" s="35"/>
      <c r="K37" s="35"/>
      <c r="L37" s="35"/>
      <c r="M37" s="35"/>
      <c r="N37" s="35"/>
      <c r="O37" s="35"/>
      <c r="P37" s="35"/>
    </row>
    <row r="38" spans="1:16" s="34" customFormat="1" x14ac:dyDescent="0.2">
      <c r="A38" s="35"/>
      <c r="B38" s="35"/>
      <c r="C38" s="35"/>
      <c r="D38" s="35"/>
      <c r="E38" s="35"/>
      <c r="F38" s="35"/>
      <c r="G38" s="35"/>
      <c r="H38" s="35"/>
      <c r="I38" s="35"/>
      <c r="J38" s="35"/>
      <c r="K38" s="35"/>
      <c r="L38" s="35"/>
      <c r="M38" s="35"/>
      <c r="N38" s="35"/>
      <c r="O38" s="35"/>
      <c r="P38" s="35"/>
    </row>
    <row r="39" spans="1:16" s="34" customFormat="1" x14ac:dyDescent="0.2">
      <c r="A39" s="35"/>
      <c r="B39" s="35"/>
      <c r="C39" s="35"/>
      <c r="D39" s="35"/>
      <c r="E39" s="35"/>
      <c r="F39" s="35"/>
      <c r="G39" s="35"/>
      <c r="H39" s="35"/>
      <c r="I39" s="35"/>
      <c r="J39" s="35"/>
      <c r="K39" s="35"/>
      <c r="L39" s="35"/>
      <c r="M39" s="35"/>
      <c r="N39" s="35"/>
      <c r="O39" s="35"/>
      <c r="P39" s="35"/>
    </row>
    <row r="40" spans="1:16" s="34" customFormat="1" x14ac:dyDescent="0.2">
      <c r="A40" s="35"/>
      <c r="B40" s="35"/>
      <c r="C40" s="35"/>
      <c r="D40" s="35"/>
      <c r="E40" s="35"/>
      <c r="F40" s="35"/>
      <c r="G40" s="35"/>
      <c r="H40" s="35"/>
      <c r="I40" s="35"/>
      <c r="J40" s="35"/>
      <c r="K40" s="35"/>
      <c r="L40" s="35"/>
      <c r="M40" s="35"/>
      <c r="N40" s="35"/>
      <c r="O40" s="35"/>
      <c r="P40" s="35"/>
    </row>
    <row r="41" spans="1:16" s="34" customFormat="1" x14ac:dyDescent="0.2">
      <c r="A41" s="35"/>
      <c r="B41" s="35"/>
      <c r="C41" s="35"/>
      <c r="D41" s="35"/>
      <c r="E41" s="35"/>
      <c r="F41" s="35"/>
      <c r="G41" s="35"/>
      <c r="H41" s="35"/>
      <c r="I41" s="35"/>
      <c r="J41" s="35"/>
      <c r="K41" s="35"/>
      <c r="L41" s="35"/>
      <c r="M41" s="35"/>
      <c r="N41" s="35"/>
      <c r="O41" s="35"/>
      <c r="P41" s="35"/>
    </row>
    <row r="42" spans="1:16" s="34" customFormat="1" x14ac:dyDescent="0.2">
      <c r="A42" s="35"/>
      <c r="B42" s="35"/>
      <c r="C42" s="35"/>
      <c r="D42" s="35"/>
      <c r="E42" s="35"/>
      <c r="F42" s="35"/>
      <c r="G42" s="35"/>
      <c r="H42" s="35"/>
      <c r="I42" s="35"/>
      <c r="J42" s="35"/>
      <c r="K42" s="35"/>
      <c r="L42" s="35"/>
      <c r="M42" s="35"/>
      <c r="N42" s="35"/>
      <c r="O42" s="35"/>
      <c r="P42" s="35"/>
    </row>
    <row r="43" spans="1:16" s="34" customFormat="1" x14ac:dyDescent="0.2">
      <c r="A43" s="35"/>
      <c r="B43" s="35"/>
      <c r="C43" s="35"/>
      <c r="D43" s="35"/>
      <c r="E43" s="35"/>
      <c r="F43" s="35"/>
      <c r="G43" s="35"/>
      <c r="H43" s="35"/>
      <c r="I43" s="35"/>
      <c r="J43" s="35"/>
      <c r="K43" s="35"/>
      <c r="L43" s="35"/>
      <c r="M43" s="35"/>
      <c r="N43" s="35"/>
      <c r="O43" s="35"/>
      <c r="P43" s="35"/>
    </row>
    <row r="44" spans="1:16" s="34" customFormat="1" x14ac:dyDescent="0.2">
      <c r="A44" s="35"/>
      <c r="B44" s="35"/>
      <c r="C44" s="35"/>
      <c r="D44" s="35"/>
      <c r="E44" s="35"/>
      <c r="F44" s="35"/>
      <c r="G44" s="35"/>
      <c r="H44" s="35"/>
      <c r="I44" s="35"/>
      <c r="J44" s="35"/>
      <c r="K44" s="35"/>
      <c r="L44" s="35"/>
      <c r="M44" s="35"/>
      <c r="N44" s="35"/>
      <c r="O44" s="35"/>
      <c r="P44" s="35"/>
    </row>
    <row r="45" spans="1:16" s="34" customFormat="1" x14ac:dyDescent="0.2">
      <c r="A45" s="35"/>
      <c r="B45" s="35"/>
      <c r="C45" s="35"/>
      <c r="D45" s="35"/>
      <c r="E45" s="35"/>
      <c r="F45" s="35"/>
      <c r="G45" s="35"/>
      <c r="H45" s="35"/>
      <c r="I45" s="35"/>
      <c r="J45" s="35"/>
      <c r="K45" s="35"/>
      <c r="L45" s="35"/>
      <c r="M45" s="35"/>
      <c r="N45" s="35"/>
      <c r="O45" s="35"/>
      <c r="P45" s="35"/>
    </row>
    <row r="46" spans="1:16" s="34" customFormat="1" x14ac:dyDescent="0.2">
      <c r="A46" s="35"/>
      <c r="B46" s="35"/>
      <c r="C46" s="35"/>
      <c r="D46" s="35"/>
      <c r="E46" s="35"/>
      <c r="F46" s="35"/>
      <c r="G46" s="35"/>
      <c r="H46" s="35"/>
      <c r="I46" s="35"/>
      <c r="J46" s="35"/>
      <c r="K46" s="35"/>
      <c r="L46" s="35"/>
      <c r="M46" s="35"/>
      <c r="N46" s="35"/>
      <c r="O46" s="35"/>
      <c r="P46" s="35"/>
    </row>
    <row r="47" spans="1:16" s="34" customFormat="1" ht="23.25" x14ac:dyDescent="0.2">
      <c r="A47" s="1073" t="s">
        <v>818</v>
      </c>
      <c r="B47" s="1073"/>
      <c r="C47" s="1073"/>
      <c r="D47" s="1073"/>
      <c r="E47" s="1073"/>
      <c r="F47" s="1073"/>
      <c r="G47" s="1073"/>
      <c r="H47" s="1073"/>
      <c r="I47" s="1073"/>
      <c r="J47" s="1073"/>
      <c r="K47" s="1073"/>
      <c r="L47" s="1073"/>
      <c r="M47" s="1073"/>
      <c r="N47" s="1073"/>
      <c r="O47" s="1073"/>
      <c r="P47" s="1073"/>
    </row>
    <row r="48" spans="1:16" s="34" customFormat="1" x14ac:dyDescent="0.2">
      <c r="A48" s="35"/>
      <c r="B48" s="35"/>
      <c r="C48" s="35"/>
      <c r="D48" s="35"/>
      <c r="E48" s="35"/>
      <c r="F48" s="35"/>
      <c r="G48" s="35"/>
      <c r="H48" s="35"/>
      <c r="I48" s="35"/>
      <c r="J48" s="35"/>
      <c r="K48" s="35"/>
      <c r="L48" s="35"/>
      <c r="M48" s="35"/>
      <c r="N48" s="35"/>
      <c r="O48" s="35"/>
      <c r="P48" s="35"/>
    </row>
    <row r="49" spans="1:16" x14ac:dyDescent="0.2">
      <c r="A49" s="35"/>
      <c r="B49" s="35"/>
      <c r="C49" s="35"/>
      <c r="D49" s="35"/>
      <c r="E49" s="35"/>
      <c r="F49" s="35"/>
      <c r="G49" s="35"/>
      <c r="H49" s="35"/>
      <c r="I49" s="35"/>
      <c r="J49" s="35"/>
      <c r="K49" s="35"/>
      <c r="L49" s="35"/>
      <c r="M49" s="35"/>
      <c r="N49" s="35"/>
      <c r="O49" s="35"/>
      <c r="P49" s="35"/>
    </row>
    <row r="50" spans="1:16" s="34" customFormat="1" x14ac:dyDescent="0.2">
      <c r="A50" s="35"/>
      <c r="B50" s="35"/>
      <c r="C50" s="35"/>
      <c r="D50" s="35"/>
      <c r="E50" s="35"/>
      <c r="F50" s="35"/>
      <c r="G50" s="35"/>
      <c r="H50" s="35"/>
      <c r="I50" s="35"/>
      <c r="J50" s="35"/>
      <c r="K50" s="35"/>
      <c r="L50" s="35"/>
      <c r="M50" s="35"/>
      <c r="N50" s="35"/>
      <c r="O50" s="35"/>
      <c r="P50" s="35"/>
    </row>
    <row r="51" spans="1:16" s="34" customFormat="1" x14ac:dyDescent="0.2">
      <c r="A51" s="35"/>
      <c r="B51" s="35"/>
      <c r="C51" s="35"/>
      <c r="D51" s="35"/>
      <c r="E51" s="35"/>
      <c r="F51" s="35"/>
      <c r="G51" s="35"/>
      <c r="H51" s="35"/>
      <c r="I51" s="35"/>
      <c r="J51" s="35"/>
      <c r="K51" s="35"/>
      <c r="L51" s="35"/>
      <c r="M51" s="35"/>
      <c r="N51" s="35"/>
      <c r="O51" s="35"/>
      <c r="P51" s="35"/>
    </row>
    <row r="52" spans="1:16" s="34" customFormat="1" x14ac:dyDescent="0.2">
      <c r="A52" s="35"/>
      <c r="B52" s="35"/>
      <c r="C52" s="35"/>
      <c r="D52" s="35"/>
      <c r="E52" s="35"/>
      <c r="F52" s="35"/>
      <c r="G52" s="35"/>
      <c r="H52" s="35"/>
      <c r="I52" s="35"/>
      <c r="J52" s="35"/>
      <c r="K52" s="35"/>
      <c r="L52" s="35"/>
      <c r="M52" s="35"/>
      <c r="N52" s="35"/>
      <c r="O52" s="35"/>
      <c r="P52" s="35"/>
    </row>
    <row r="53" spans="1:16" s="34" customFormat="1" x14ac:dyDescent="0.2">
      <c r="A53" s="35"/>
      <c r="B53" s="35"/>
      <c r="C53" s="35"/>
      <c r="D53" s="35"/>
      <c r="E53" s="35"/>
      <c r="F53" s="35"/>
      <c r="G53" s="35"/>
      <c r="H53" s="35"/>
      <c r="I53" s="35"/>
      <c r="J53" s="35"/>
      <c r="K53" s="35"/>
      <c r="L53" s="35"/>
      <c r="M53" s="35"/>
      <c r="N53" s="35"/>
      <c r="O53" s="35"/>
      <c r="P53" s="35"/>
    </row>
    <row r="54" spans="1:16" s="34" customFormat="1" x14ac:dyDescent="0.2">
      <c r="A54" s="35"/>
      <c r="B54" s="35"/>
      <c r="C54" s="35"/>
      <c r="D54" s="35"/>
      <c r="E54" s="35"/>
      <c r="F54" s="35"/>
      <c r="G54" s="35"/>
      <c r="H54" s="35"/>
      <c r="I54" s="35"/>
      <c r="J54" s="35"/>
      <c r="K54" s="35"/>
      <c r="L54" s="35"/>
      <c r="M54" s="35"/>
      <c r="N54" s="35"/>
      <c r="O54" s="35"/>
      <c r="P54" s="35"/>
    </row>
    <row r="55" spans="1:16" s="34" customFormat="1" x14ac:dyDescent="0.2">
      <c r="A55" s="35"/>
      <c r="B55" s="35"/>
      <c r="C55" s="35"/>
      <c r="D55" s="35"/>
      <c r="E55" s="35"/>
      <c r="F55" s="35"/>
      <c r="G55" s="35"/>
      <c r="H55" s="35"/>
      <c r="I55" s="35"/>
      <c r="J55" s="35"/>
      <c r="K55" s="35"/>
      <c r="L55" s="35"/>
      <c r="M55" s="35"/>
      <c r="N55" s="35"/>
      <c r="O55" s="35"/>
      <c r="P55" s="35"/>
    </row>
    <row r="56" spans="1:16" s="34" customFormat="1" x14ac:dyDescent="0.2">
      <c r="A56" s="35"/>
      <c r="B56" s="35"/>
      <c r="C56" s="35"/>
      <c r="D56" s="35"/>
      <c r="E56" s="35"/>
      <c r="F56" s="35"/>
      <c r="G56" s="35"/>
      <c r="H56" s="35"/>
      <c r="I56" s="35"/>
      <c r="J56" s="35"/>
      <c r="K56" s="35"/>
      <c r="L56" s="35"/>
      <c r="M56" s="35"/>
      <c r="N56" s="35"/>
      <c r="O56" s="35"/>
      <c r="P56" s="35"/>
    </row>
    <row r="57" spans="1:16" s="34" customFormat="1" x14ac:dyDescent="0.2">
      <c r="A57" s="35"/>
      <c r="B57" s="35"/>
      <c r="C57" s="35"/>
      <c r="D57" s="35"/>
      <c r="E57" s="35"/>
      <c r="F57" s="35"/>
      <c r="G57" s="35"/>
      <c r="H57" s="35"/>
      <c r="I57" s="35"/>
      <c r="J57" s="35"/>
      <c r="K57" s="35"/>
      <c r="L57" s="35"/>
      <c r="M57" s="35"/>
      <c r="N57" s="35"/>
      <c r="O57" s="35"/>
      <c r="P57" s="35"/>
    </row>
    <row r="58" spans="1:16" s="34" customFormat="1" x14ac:dyDescent="0.2">
      <c r="A58" s="35"/>
      <c r="B58" s="35"/>
      <c r="C58" s="35"/>
      <c r="D58" s="35"/>
      <c r="E58" s="35"/>
      <c r="F58" s="35"/>
      <c r="G58" s="35"/>
      <c r="H58" s="35"/>
      <c r="I58" s="35"/>
      <c r="J58" s="35"/>
      <c r="K58" s="35"/>
      <c r="L58" s="35"/>
      <c r="M58" s="35"/>
      <c r="N58" s="35"/>
      <c r="O58" s="35"/>
      <c r="P58" s="35"/>
    </row>
    <row r="59" spans="1:16" s="34" customFormat="1" x14ac:dyDescent="0.2">
      <c r="A59" s="35"/>
      <c r="B59" s="35"/>
      <c r="C59" s="35"/>
      <c r="D59" s="35"/>
      <c r="E59" s="35"/>
      <c r="F59" s="35"/>
      <c r="G59" s="35"/>
      <c r="H59" s="35"/>
      <c r="I59" s="35"/>
      <c r="J59" s="35"/>
      <c r="K59" s="35"/>
      <c r="L59" s="35"/>
      <c r="M59" s="35"/>
      <c r="N59" s="35"/>
      <c r="O59" s="35"/>
      <c r="P59" s="35"/>
    </row>
    <row r="60" spans="1:16" s="34" customFormat="1" x14ac:dyDescent="0.2">
      <c r="A60" s="35"/>
      <c r="B60" s="35"/>
      <c r="C60" s="35"/>
      <c r="D60" s="35"/>
      <c r="E60" s="35"/>
      <c r="F60" s="35"/>
      <c r="G60" s="35"/>
      <c r="H60" s="35"/>
      <c r="I60" s="35"/>
      <c r="J60" s="35"/>
      <c r="K60" s="35"/>
      <c r="L60" s="35"/>
      <c r="M60" s="35"/>
      <c r="N60" s="35"/>
      <c r="O60" s="35"/>
      <c r="P60" s="35"/>
    </row>
    <row r="61" spans="1:16" s="34" customFormat="1" x14ac:dyDescent="0.2">
      <c r="A61" s="35"/>
      <c r="B61" s="35"/>
      <c r="C61" s="35"/>
      <c r="D61" s="35"/>
      <c r="E61" s="35"/>
      <c r="F61" s="35"/>
      <c r="G61" s="35"/>
      <c r="H61" s="35"/>
      <c r="I61" s="35"/>
      <c r="J61" s="35"/>
      <c r="K61" s="35"/>
      <c r="L61" s="35"/>
      <c r="M61" s="35"/>
      <c r="N61" s="35"/>
      <c r="O61" s="35"/>
      <c r="P61" s="35"/>
    </row>
    <row r="62" spans="1:16" s="34" customFormat="1" x14ac:dyDescent="0.2">
      <c r="A62" s="35"/>
      <c r="B62" s="35"/>
      <c r="C62" s="35"/>
      <c r="D62" s="35"/>
      <c r="E62" s="35"/>
      <c r="F62" s="35"/>
      <c r="G62" s="35"/>
      <c r="H62" s="35"/>
      <c r="I62" s="35"/>
      <c r="J62" s="35"/>
      <c r="K62" s="35"/>
      <c r="L62" s="35"/>
      <c r="M62" s="35"/>
      <c r="N62" s="35"/>
      <c r="O62" s="35"/>
      <c r="P62" s="35"/>
    </row>
    <row r="63" spans="1:16" s="34" customFormat="1" x14ac:dyDescent="0.2">
      <c r="A63" s="35"/>
      <c r="B63" s="35"/>
      <c r="C63" s="35"/>
      <c r="D63" s="35"/>
      <c r="E63" s="35"/>
      <c r="F63" s="35"/>
      <c r="G63" s="35"/>
      <c r="H63" s="35"/>
      <c r="I63" s="35"/>
      <c r="J63" s="35"/>
      <c r="K63" s="35"/>
      <c r="L63" s="35"/>
      <c r="M63" s="35"/>
      <c r="N63" s="35"/>
      <c r="O63" s="35"/>
      <c r="P63" s="35"/>
    </row>
    <row r="64" spans="1:16" s="34" customFormat="1" x14ac:dyDescent="0.2">
      <c r="A64" s="35"/>
      <c r="B64" s="35"/>
      <c r="C64" s="35"/>
      <c r="D64" s="35"/>
      <c r="E64" s="35"/>
      <c r="F64" s="35"/>
      <c r="G64" s="35"/>
      <c r="H64" s="35"/>
      <c r="I64" s="35"/>
      <c r="J64" s="35"/>
      <c r="K64" s="35"/>
      <c r="L64" s="35"/>
      <c r="M64" s="35"/>
      <c r="N64" s="35"/>
      <c r="O64" s="35"/>
      <c r="P64" s="35"/>
    </row>
    <row r="65" spans="1:16" s="34" customFormat="1" x14ac:dyDescent="0.2">
      <c r="A65" s="35"/>
      <c r="B65" s="35"/>
      <c r="C65" s="35"/>
      <c r="D65" s="35"/>
      <c r="E65" s="35"/>
      <c r="F65" s="35"/>
      <c r="G65" s="35"/>
      <c r="H65" s="35"/>
      <c r="I65" s="35"/>
      <c r="J65" s="35"/>
      <c r="K65" s="35"/>
      <c r="L65" s="35"/>
      <c r="M65" s="35"/>
      <c r="N65" s="35"/>
      <c r="O65" s="35"/>
      <c r="P65" s="35"/>
    </row>
    <row r="66" spans="1:16" s="34" customFormat="1" x14ac:dyDescent="0.2">
      <c r="A66" s="35"/>
      <c r="B66" s="35"/>
      <c r="C66" s="35"/>
      <c r="D66" s="35"/>
      <c r="E66" s="35"/>
      <c r="F66" s="35"/>
      <c r="G66" s="35"/>
      <c r="H66" s="35"/>
      <c r="I66" s="35"/>
      <c r="J66" s="35"/>
      <c r="K66" s="35"/>
      <c r="L66" s="35"/>
      <c r="M66" s="35"/>
      <c r="N66" s="35"/>
      <c r="O66" s="35"/>
      <c r="P66" s="35"/>
    </row>
    <row r="67" spans="1:16" s="34" customFormat="1" x14ac:dyDescent="0.2">
      <c r="A67" s="35"/>
      <c r="B67" s="35"/>
      <c r="C67" s="35"/>
      <c r="D67" s="35"/>
      <c r="E67" s="35"/>
      <c r="F67" s="35"/>
      <c r="G67" s="35"/>
      <c r="H67" s="35"/>
      <c r="I67" s="35"/>
      <c r="J67" s="35"/>
      <c r="K67" s="35"/>
      <c r="L67" s="35"/>
      <c r="M67" s="35"/>
      <c r="N67" s="35"/>
      <c r="O67" s="35"/>
      <c r="P67" s="35"/>
    </row>
    <row r="68" spans="1:16" s="34" customFormat="1" x14ac:dyDescent="0.2">
      <c r="A68" s="35"/>
      <c r="B68" s="35"/>
      <c r="C68" s="35"/>
      <c r="D68" s="35"/>
      <c r="E68" s="35"/>
      <c r="F68" s="35"/>
      <c r="G68" s="35"/>
      <c r="H68" s="35"/>
      <c r="I68" s="35"/>
      <c r="J68" s="35"/>
      <c r="K68" s="35"/>
      <c r="L68" s="35"/>
      <c r="M68" s="35"/>
      <c r="N68" s="35"/>
      <c r="O68" s="35"/>
      <c r="P68" s="35"/>
    </row>
    <row r="69" spans="1:16" s="34" customFormat="1" x14ac:dyDescent="0.2">
      <c r="A69" s="35"/>
      <c r="B69" s="35"/>
      <c r="C69" s="35"/>
      <c r="D69" s="35"/>
      <c r="E69" s="35"/>
      <c r="F69" s="35"/>
      <c r="G69" s="35"/>
      <c r="H69" s="35"/>
      <c r="I69" s="35"/>
      <c r="J69" s="35"/>
      <c r="K69" s="35"/>
      <c r="L69" s="35"/>
      <c r="M69" s="35"/>
      <c r="N69" s="35"/>
      <c r="O69" s="35"/>
      <c r="P69" s="35"/>
    </row>
    <row r="70" spans="1:16" s="34" customFormat="1" x14ac:dyDescent="0.2">
      <c r="A70" s="35"/>
      <c r="B70" s="35"/>
      <c r="C70" s="35"/>
      <c r="D70" s="35"/>
      <c r="E70" s="35"/>
      <c r="F70" s="35"/>
      <c r="G70" s="35"/>
      <c r="H70" s="35"/>
      <c r="I70" s="35"/>
      <c r="J70" s="35"/>
      <c r="K70" s="35"/>
      <c r="L70" s="35"/>
      <c r="M70" s="35"/>
      <c r="N70" s="35"/>
      <c r="O70" s="35"/>
      <c r="P70" s="35"/>
    </row>
    <row r="71" spans="1:16" s="34" customFormat="1" x14ac:dyDescent="0.2">
      <c r="A71" s="35"/>
      <c r="B71" s="35"/>
      <c r="C71" s="35"/>
      <c r="D71" s="35"/>
      <c r="E71" s="35"/>
      <c r="F71" s="35"/>
      <c r="G71" s="35"/>
      <c r="H71" s="35"/>
      <c r="I71" s="35"/>
      <c r="J71" s="35"/>
      <c r="K71" s="35"/>
      <c r="L71" s="35"/>
      <c r="M71" s="35"/>
      <c r="N71" s="35"/>
      <c r="O71" s="35"/>
      <c r="P71" s="35"/>
    </row>
    <row r="72" spans="1:16" s="34" customFormat="1" x14ac:dyDescent="0.2">
      <c r="A72" s="35"/>
      <c r="B72" s="35"/>
      <c r="C72" s="35"/>
      <c r="D72" s="35"/>
      <c r="E72" s="35"/>
      <c r="F72" s="35"/>
      <c r="G72" s="35"/>
      <c r="H72" s="35"/>
      <c r="I72" s="35"/>
      <c r="J72" s="35"/>
      <c r="K72" s="35"/>
      <c r="L72" s="35"/>
      <c r="M72" s="35"/>
      <c r="N72" s="35"/>
      <c r="O72" s="35"/>
      <c r="P72" s="35"/>
    </row>
    <row r="73" spans="1:16" s="34" customFormat="1" x14ac:dyDescent="0.2">
      <c r="A73" s="35"/>
      <c r="B73" s="35"/>
      <c r="C73" s="35"/>
      <c r="D73" s="35"/>
      <c r="E73" s="35"/>
      <c r="F73" s="35"/>
      <c r="G73" s="35"/>
      <c r="H73" s="35"/>
      <c r="I73" s="35"/>
      <c r="J73" s="35"/>
      <c r="K73" s="35"/>
      <c r="L73" s="35"/>
      <c r="M73" s="35"/>
      <c r="N73" s="35"/>
      <c r="O73" s="35"/>
      <c r="P73" s="35"/>
    </row>
    <row r="74" spans="1:16" s="34" customFormat="1" x14ac:dyDescent="0.2">
      <c r="A74" s="35"/>
      <c r="B74" s="35"/>
      <c r="C74" s="35"/>
      <c r="D74" s="35"/>
      <c r="E74" s="35"/>
      <c r="F74" s="35"/>
      <c r="G74" s="35"/>
      <c r="H74" s="35"/>
      <c r="I74" s="35"/>
      <c r="J74" s="35"/>
      <c r="K74" s="35"/>
      <c r="L74" s="35"/>
      <c r="M74" s="35"/>
      <c r="N74" s="35"/>
      <c r="O74" s="35"/>
      <c r="P74" s="35"/>
    </row>
    <row r="75" spans="1:16" s="34" customFormat="1" x14ac:dyDescent="0.2">
      <c r="A75" s="35"/>
      <c r="B75" s="35"/>
      <c r="C75" s="35"/>
      <c r="D75" s="35"/>
      <c r="E75" s="35"/>
      <c r="F75" s="35"/>
      <c r="G75" s="35"/>
      <c r="H75" s="35"/>
      <c r="I75" s="35"/>
      <c r="J75" s="35"/>
      <c r="K75" s="35"/>
      <c r="L75" s="35"/>
      <c r="M75" s="35"/>
      <c r="N75" s="35"/>
      <c r="O75" s="35"/>
      <c r="P75" s="35"/>
    </row>
    <row r="76" spans="1:16" x14ac:dyDescent="0.2">
      <c r="A76" s="35"/>
      <c r="B76" s="35"/>
      <c r="C76" s="35"/>
      <c r="D76" s="35"/>
      <c r="E76" s="35"/>
      <c r="F76" s="35"/>
      <c r="G76" s="35"/>
      <c r="H76" s="35"/>
      <c r="I76" s="35"/>
      <c r="J76" s="35"/>
      <c r="K76" s="35"/>
      <c r="L76" s="35"/>
      <c r="M76" s="35"/>
      <c r="N76" s="35"/>
      <c r="O76" s="35"/>
      <c r="P76" s="35"/>
    </row>
    <row r="77" spans="1:16" s="34" customFormat="1" x14ac:dyDescent="0.2">
      <c r="A77" s="35"/>
      <c r="B77" s="35"/>
      <c r="C77" s="35"/>
      <c r="D77" s="35"/>
      <c r="E77" s="35"/>
      <c r="F77" s="35"/>
      <c r="G77" s="35"/>
      <c r="H77" s="35"/>
      <c r="I77" s="35"/>
      <c r="J77" s="35"/>
      <c r="K77" s="35"/>
      <c r="L77" s="35"/>
      <c r="M77" s="35"/>
      <c r="N77" s="35"/>
      <c r="O77" s="35"/>
      <c r="P77" s="35"/>
    </row>
    <row r="78" spans="1:16" s="34" customFormat="1" x14ac:dyDescent="0.2">
      <c r="A78" s="35"/>
      <c r="B78" s="35"/>
      <c r="C78" s="35"/>
      <c r="D78" s="35"/>
      <c r="E78" s="35"/>
      <c r="F78" s="35"/>
      <c r="G78" s="35"/>
      <c r="H78" s="35"/>
      <c r="I78" s="35"/>
      <c r="J78" s="35"/>
      <c r="K78" s="35"/>
      <c r="L78" s="35"/>
      <c r="M78" s="35"/>
      <c r="N78" s="35"/>
      <c r="O78" s="35"/>
      <c r="P78" s="35"/>
    </row>
    <row r="79" spans="1:16" s="34" customFormat="1" x14ac:dyDescent="0.2">
      <c r="A79" s="35"/>
      <c r="B79" s="35"/>
      <c r="C79" s="35"/>
      <c r="D79" s="35"/>
      <c r="E79" s="35"/>
      <c r="F79" s="35"/>
      <c r="G79" s="35"/>
      <c r="H79" s="35"/>
      <c r="I79" s="35"/>
      <c r="J79" s="35"/>
      <c r="K79" s="35"/>
      <c r="L79" s="35"/>
      <c r="M79" s="35"/>
      <c r="N79" s="35"/>
      <c r="O79" s="35"/>
      <c r="P79" s="35"/>
    </row>
    <row r="80" spans="1:16" s="34" customFormat="1" x14ac:dyDescent="0.2">
      <c r="A80" s="35"/>
      <c r="B80" s="35"/>
      <c r="C80" s="35"/>
      <c r="D80" s="35"/>
      <c r="E80" s="35"/>
      <c r="F80" s="35"/>
      <c r="G80" s="35"/>
      <c r="H80" s="35"/>
      <c r="I80" s="35"/>
      <c r="J80" s="35"/>
      <c r="K80" s="35"/>
      <c r="L80" s="35"/>
      <c r="M80" s="35"/>
      <c r="N80" s="35"/>
      <c r="O80" s="35"/>
      <c r="P80" s="35"/>
    </row>
    <row r="81" spans="1:16" s="34" customFormat="1" x14ac:dyDescent="0.2">
      <c r="A81" s="35"/>
      <c r="B81" s="35"/>
      <c r="C81" s="35"/>
      <c r="D81" s="35"/>
      <c r="E81" s="35"/>
      <c r="F81" s="35"/>
      <c r="G81" s="35"/>
      <c r="H81" s="35"/>
      <c r="I81" s="35"/>
      <c r="J81" s="35"/>
      <c r="K81" s="35"/>
      <c r="L81" s="35"/>
      <c r="M81" s="35"/>
      <c r="N81" s="35"/>
      <c r="O81" s="35"/>
      <c r="P81" s="35"/>
    </row>
    <row r="82" spans="1:16" s="34" customFormat="1" x14ac:dyDescent="0.2">
      <c r="A82" s="35"/>
      <c r="B82" s="35"/>
      <c r="C82" s="35"/>
      <c r="D82" s="35"/>
      <c r="E82" s="35"/>
      <c r="F82" s="35"/>
      <c r="G82" s="35"/>
      <c r="H82" s="35"/>
      <c r="I82" s="35"/>
      <c r="J82" s="35"/>
      <c r="K82" s="35"/>
      <c r="L82" s="35"/>
      <c r="M82" s="35"/>
      <c r="N82" s="35"/>
      <c r="O82" s="35"/>
      <c r="P82" s="35"/>
    </row>
    <row r="83" spans="1:16" s="34" customFormat="1" x14ac:dyDescent="0.2">
      <c r="A83" s="35"/>
      <c r="B83" s="35"/>
      <c r="C83" s="35"/>
      <c r="D83" s="35"/>
      <c r="E83" s="35"/>
      <c r="F83" s="35"/>
      <c r="G83" s="35"/>
      <c r="H83" s="35"/>
      <c r="I83" s="35"/>
      <c r="J83" s="35"/>
      <c r="K83" s="35"/>
      <c r="L83" s="35"/>
      <c r="M83" s="35"/>
      <c r="N83" s="35"/>
      <c r="O83" s="35"/>
      <c r="P83" s="35"/>
    </row>
    <row r="84" spans="1:16" s="34" customFormat="1" x14ac:dyDescent="0.2">
      <c r="A84" s="35"/>
      <c r="B84" s="35"/>
      <c r="C84" s="35"/>
      <c r="D84" s="35"/>
      <c r="E84" s="35"/>
      <c r="F84" s="35"/>
      <c r="G84" s="35"/>
      <c r="H84" s="35"/>
      <c r="I84" s="35"/>
      <c r="J84" s="35"/>
      <c r="K84" s="35"/>
      <c r="L84" s="35"/>
      <c r="M84" s="35"/>
      <c r="N84" s="35"/>
      <c r="O84" s="35"/>
      <c r="P84" s="35"/>
    </row>
    <row r="85" spans="1:16" s="34" customFormat="1" x14ac:dyDescent="0.2">
      <c r="A85" s="35"/>
      <c r="B85" s="35"/>
      <c r="C85" s="35"/>
      <c r="D85" s="35"/>
      <c r="E85" s="35"/>
      <c r="F85" s="35"/>
      <c r="G85" s="35"/>
      <c r="H85" s="35"/>
      <c r="I85" s="35"/>
      <c r="J85" s="35"/>
      <c r="K85" s="35"/>
      <c r="L85" s="35"/>
      <c r="M85" s="35"/>
      <c r="N85" s="35"/>
      <c r="O85" s="35"/>
      <c r="P85" s="35"/>
    </row>
    <row r="86" spans="1:16" s="34" customFormat="1" x14ac:dyDescent="0.2">
      <c r="A86" s="35"/>
      <c r="B86" s="35"/>
      <c r="C86" s="35"/>
      <c r="D86" s="35"/>
      <c r="E86" s="35"/>
      <c r="F86" s="35"/>
      <c r="G86" s="35"/>
      <c r="H86" s="35"/>
      <c r="I86" s="35"/>
      <c r="J86" s="35"/>
      <c r="K86" s="35"/>
      <c r="L86" s="35"/>
      <c r="M86" s="35"/>
      <c r="N86" s="35"/>
      <c r="O86" s="35"/>
      <c r="P86" s="35"/>
    </row>
    <row r="87" spans="1:16" s="34" customFormat="1" x14ac:dyDescent="0.2">
      <c r="A87" s="35"/>
      <c r="B87" s="35"/>
      <c r="C87" s="35"/>
      <c r="D87" s="35"/>
      <c r="E87" s="35"/>
      <c r="F87" s="35"/>
      <c r="G87" s="35"/>
      <c r="H87" s="35"/>
      <c r="I87" s="35"/>
      <c r="J87" s="35"/>
      <c r="K87" s="35"/>
      <c r="L87" s="35"/>
      <c r="M87" s="35"/>
      <c r="N87" s="35"/>
      <c r="O87" s="35"/>
      <c r="P87" s="35"/>
    </row>
    <row r="88" spans="1:16" s="34" customFormat="1" x14ac:dyDescent="0.2">
      <c r="A88" s="35"/>
      <c r="B88" s="35"/>
      <c r="C88" s="35"/>
      <c r="D88" s="35"/>
      <c r="E88" s="35"/>
      <c r="F88" s="35"/>
      <c r="G88" s="35"/>
      <c r="H88" s="35"/>
      <c r="I88" s="35"/>
      <c r="J88" s="35"/>
      <c r="K88" s="35"/>
      <c r="L88" s="35"/>
      <c r="M88" s="35"/>
      <c r="N88" s="35"/>
      <c r="O88" s="35"/>
      <c r="P88" s="35"/>
    </row>
    <row r="89" spans="1:16" s="34" customFormat="1" x14ac:dyDescent="0.2">
      <c r="A89" s="35"/>
      <c r="B89" s="35"/>
      <c r="C89" s="35"/>
      <c r="D89" s="35"/>
      <c r="E89" s="35"/>
      <c r="F89" s="35"/>
      <c r="G89" s="35"/>
      <c r="H89" s="35"/>
      <c r="I89" s="35"/>
      <c r="J89" s="35"/>
      <c r="K89" s="35"/>
      <c r="L89" s="35"/>
      <c r="M89" s="35"/>
      <c r="N89" s="35"/>
      <c r="O89" s="35"/>
      <c r="P89" s="35"/>
    </row>
    <row r="90" spans="1:16" s="34" customFormat="1" x14ac:dyDescent="0.2">
      <c r="A90" s="35"/>
      <c r="B90" s="35"/>
      <c r="C90" s="35"/>
      <c r="D90" s="35"/>
      <c r="E90" s="35"/>
      <c r="F90" s="35"/>
      <c r="G90" s="35"/>
      <c r="H90" s="35"/>
      <c r="I90" s="35"/>
      <c r="J90" s="35"/>
      <c r="K90" s="35"/>
      <c r="L90" s="35"/>
      <c r="M90" s="35"/>
      <c r="N90" s="35"/>
      <c r="O90" s="35"/>
      <c r="P90" s="35"/>
    </row>
    <row r="91" spans="1:16" s="34" customFormat="1" x14ac:dyDescent="0.2">
      <c r="A91" s="35"/>
      <c r="B91" s="35"/>
      <c r="C91" s="35"/>
      <c r="D91" s="35"/>
      <c r="E91" s="35"/>
      <c r="F91" s="35"/>
      <c r="G91" s="35"/>
      <c r="H91" s="35"/>
      <c r="I91" s="35"/>
      <c r="J91" s="35"/>
      <c r="K91" s="35"/>
      <c r="L91" s="35"/>
      <c r="M91" s="35"/>
      <c r="N91" s="35"/>
      <c r="O91" s="35"/>
      <c r="P91" s="35"/>
    </row>
    <row r="92" spans="1:16" s="34" customFormat="1" x14ac:dyDescent="0.2">
      <c r="A92" s="35"/>
      <c r="B92" s="35"/>
      <c r="C92" s="35"/>
      <c r="D92" s="35"/>
      <c r="E92" s="35"/>
      <c r="F92" s="35"/>
      <c r="G92" s="35"/>
      <c r="H92" s="35"/>
      <c r="I92" s="35"/>
      <c r="J92" s="35"/>
      <c r="K92" s="35"/>
      <c r="L92" s="35"/>
      <c r="M92" s="35"/>
      <c r="N92" s="35"/>
      <c r="O92" s="35"/>
      <c r="P92" s="35"/>
    </row>
    <row r="93" spans="1:16" s="34" customFormat="1" x14ac:dyDescent="0.2">
      <c r="A93" s="35"/>
      <c r="B93" s="35"/>
      <c r="C93" s="35"/>
      <c r="D93" s="35"/>
      <c r="E93" s="35"/>
      <c r="F93" s="35"/>
      <c r="G93" s="35"/>
      <c r="H93" s="35"/>
      <c r="I93" s="35"/>
      <c r="J93" s="35"/>
      <c r="K93" s="35"/>
      <c r="L93" s="35"/>
      <c r="M93" s="35"/>
      <c r="N93" s="35"/>
      <c r="O93" s="35"/>
      <c r="P93" s="35"/>
    </row>
    <row r="94" spans="1:16" s="34" customFormat="1" x14ac:dyDescent="0.2">
      <c r="A94" s="35"/>
      <c r="B94" s="35"/>
      <c r="C94" s="35"/>
      <c r="D94" s="35"/>
      <c r="E94" s="35"/>
      <c r="F94" s="35"/>
      <c r="G94" s="35"/>
      <c r="H94" s="35"/>
      <c r="I94" s="35"/>
      <c r="J94" s="35"/>
      <c r="K94" s="35"/>
      <c r="L94" s="35"/>
      <c r="M94" s="35"/>
      <c r="N94" s="35"/>
      <c r="O94" s="35"/>
      <c r="P94" s="35"/>
    </row>
    <row r="95" spans="1:16" s="34" customFormat="1" x14ac:dyDescent="0.2">
      <c r="A95" s="35"/>
      <c r="B95" s="35"/>
      <c r="C95" s="35"/>
      <c r="D95" s="35"/>
      <c r="E95" s="35"/>
      <c r="F95" s="35"/>
      <c r="G95" s="35"/>
      <c r="H95" s="35"/>
      <c r="I95" s="35"/>
      <c r="J95" s="35"/>
      <c r="K95" s="35"/>
      <c r="L95" s="35"/>
      <c r="M95" s="35"/>
      <c r="N95" s="35"/>
      <c r="O95" s="35"/>
      <c r="P95" s="35"/>
    </row>
    <row r="96" spans="1:16" s="34" customFormat="1" x14ac:dyDescent="0.2">
      <c r="A96" s="35"/>
      <c r="B96" s="35"/>
      <c r="C96" s="35"/>
      <c r="D96" s="35"/>
      <c r="E96" s="35"/>
      <c r="F96" s="35"/>
      <c r="G96" s="35"/>
      <c r="H96" s="35"/>
      <c r="I96" s="35"/>
      <c r="J96" s="35"/>
      <c r="K96" s="35"/>
      <c r="L96" s="35"/>
      <c r="M96" s="35"/>
      <c r="N96" s="35"/>
      <c r="O96" s="35"/>
      <c r="P96" s="35"/>
    </row>
    <row r="97" spans="1:16" s="34" customFormat="1" x14ac:dyDescent="0.2">
      <c r="A97" s="35"/>
      <c r="B97" s="35"/>
      <c r="C97" s="35"/>
      <c r="D97" s="35"/>
      <c r="E97" s="35"/>
      <c r="F97" s="35"/>
      <c r="G97" s="35"/>
      <c r="H97" s="35"/>
      <c r="I97" s="35"/>
      <c r="J97" s="35"/>
      <c r="K97" s="35"/>
      <c r="L97" s="35"/>
      <c r="M97" s="35"/>
      <c r="N97" s="35"/>
      <c r="O97" s="35"/>
      <c r="P97" s="35"/>
    </row>
    <row r="98" spans="1:16" s="34" customFormat="1" x14ac:dyDescent="0.2">
      <c r="A98" s="35"/>
      <c r="B98" s="35"/>
      <c r="C98" s="35"/>
      <c r="D98" s="35"/>
      <c r="E98" s="35"/>
      <c r="F98" s="35"/>
      <c r="G98" s="35"/>
      <c r="H98" s="35"/>
      <c r="I98" s="35"/>
      <c r="J98" s="35"/>
      <c r="K98" s="35"/>
      <c r="L98" s="35"/>
      <c r="M98" s="35"/>
      <c r="N98" s="35"/>
      <c r="O98" s="35"/>
      <c r="P98" s="35"/>
    </row>
    <row r="99" spans="1:16" s="34" customFormat="1" x14ac:dyDescent="0.2">
      <c r="A99" s="35"/>
      <c r="B99" s="35"/>
      <c r="C99" s="35"/>
      <c r="D99" s="35"/>
      <c r="E99" s="35"/>
      <c r="F99" s="35"/>
      <c r="G99" s="35"/>
      <c r="H99" s="35"/>
      <c r="I99" s="35"/>
      <c r="J99" s="35"/>
      <c r="K99" s="35"/>
      <c r="L99" s="35"/>
      <c r="M99" s="35"/>
      <c r="N99" s="35"/>
      <c r="O99" s="35"/>
      <c r="P99" s="35"/>
    </row>
    <row r="100" spans="1:16" s="34" customFormat="1" x14ac:dyDescent="0.2">
      <c r="A100" s="35"/>
      <c r="B100" s="35"/>
      <c r="C100" s="35"/>
      <c r="D100" s="35"/>
      <c r="E100" s="35"/>
      <c r="F100" s="35"/>
      <c r="G100" s="35"/>
      <c r="H100" s="35"/>
      <c r="I100" s="35"/>
      <c r="J100" s="35"/>
      <c r="K100" s="35"/>
      <c r="L100" s="35"/>
      <c r="M100" s="35"/>
      <c r="N100" s="35"/>
      <c r="O100" s="35"/>
      <c r="P100" s="35"/>
    </row>
    <row r="101" spans="1:16" s="34" customFormat="1" x14ac:dyDescent="0.2">
      <c r="A101" s="35"/>
      <c r="B101" s="35"/>
      <c r="C101" s="35"/>
      <c r="D101" s="35"/>
      <c r="E101" s="35"/>
      <c r="F101" s="35"/>
      <c r="G101" s="35"/>
      <c r="H101" s="35"/>
      <c r="I101" s="35"/>
      <c r="J101" s="35"/>
      <c r="K101" s="35"/>
      <c r="L101" s="35"/>
      <c r="M101" s="35"/>
      <c r="N101" s="35"/>
      <c r="O101" s="35"/>
      <c r="P101" s="35"/>
    </row>
    <row r="102" spans="1:16" s="34" customFormat="1" x14ac:dyDescent="0.2">
      <c r="A102" s="35"/>
      <c r="B102" s="35"/>
      <c r="C102" s="35"/>
      <c r="D102" s="35"/>
      <c r="E102" s="35"/>
      <c r="F102" s="35"/>
      <c r="G102" s="35"/>
      <c r="H102" s="35"/>
      <c r="I102" s="35"/>
      <c r="J102" s="35"/>
      <c r="K102" s="35"/>
      <c r="L102" s="35"/>
      <c r="M102" s="35"/>
      <c r="N102" s="35"/>
      <c r="O102" s="35"/>
      <c r="P102" s="35"/>
    </row>
    <row r="103" spans="1:16" s="34" customFormat="1" x14ac:dyDescent="0.2">
      <c r="A103" s="35"/>
      <c r="B103" s="35"/>
      <c r="C103" s="35"/>
      <c r="D103" s="35"/>
      <c r="E103" s="35"/>
      <c r="F103" s="35"/>
      <c r="G103" s="35"/>
      <c r="H103" s="35"/>
      <c r="I103" s="35"/>
      <c r="J103" s="35"/>
      <c r="K103" s="35"/>
      <c r="L103" s="35"/>
      <c r="M103" s="35"/>
      <c r="N103" s="35"/>
      <c r="O103" s="35"/>
      <c r="P103" s="35"/>
    </row>
    <row r="104" spans="1:16" s="34" customFormat="1" x14ac:dyDescent="0.2">
      <c r="A104" s="35"/>
      <c r="B104" s="35"/>
      <c r="C104" s="35"/>
      <c r="D104" s="35"/>
      <c r="E104" s="35"/>
      <c r="F104" s="35"/>
      <c r="G104" s="35"/>
      <c r="H104" s="35"/>
      <c r="I104" s="35"/>
      <c r="J104" s="35"/>
      <c r="K104" s="35"/>
      <c r="L104" s="35"/>
      <c r="M104" s="35"/>
      <c r="N104" s="35"/>
      <c r="O104" s="35"/>
      <c r="P104" s="35"/>
    </row>
    <row r="105" spans="1:16" s="34" customFormat="1" x14ac:dyDescent="0.2">
      <c r="A105" s="35"/>
      <c r="B105" s="35"/>
      <c r="C105" s="35"/>
      <c r="D105" s="35"/>
      <c r="E105" s="35"/>
      <c r="F105" s="35"/>
      <c r="G105" s="35"/>
      <c r="H105" s="35"/>
      <c r="I105" s="35"/>
      <c r="J105" s="35"/>
      <c r="K105" s="35"/>
      <c r="L105" s="35"/>
      <c r="M105" s="35"/>
      <c r="N105" s="35"/>
      <c r="O105" s="35"/>
      <c r="P105" s="35"/>
    </row>
    <row r="106" spans="1:16" s="34" customFormat="1" x14ac:dyDescent="0.2">
      <c r="A106" s="35"/>
      <c r="B106" s="35"/>
      <c r="C106" s="35"/>
      <c r="D106" s="35"/>
      <c r="E106" s="35"/>
      <c r="F106" s="35"/>
      <c r="G106" s="35"/>
      <c r="H106" s="35"/>
      <c r="I106" s="35"/>
      <c r="J106" s="35"/>
      <c r="K106" s="35"/>
      <c r="L106" s="35"/>
      <c r="M106" s="35"/>
      <c r="N106" s="35"/>
      <c r="O106" s="35"/>
      <c r="P106" s="35"/>
    </row>
    <row r="107" spans="1:16" s="34" customFormat="1" x14ac:dyDescent="0.2">
      <c r="A107" s="35"/>
      <c r="B107" s="35"/>
      <c r="C107" s="35"/>
      <c r="D107" s="35"/>
      <c r="E107" s="35"/>
      <c r="F107" s="35"/>
      <c r="G107" s="35"/>
      <c r="H107" s="35"/>
      <c r="I107" s="35"/>
      <c r="J107" s="35"/>
      <c r="K107" s="35"/>
      <c r="L107" s="35"/>
      <c r="M107" s="35"/>
      <c r="N107" s="35"/>
      <c r="O107" s="35"/>
      <c r="P107" s="35"/>
    </row>
    <row r="108" spans="1:16" s="34" customFormat="1" x14ac:dyDescent="0.2">
      <c r="A108" s="35"/>
      <c r="B108" s="35"/>
      <c r="C108" s="35"/>
      <c r="D108" s="35"/>
      <c r="E108" s="35"/>
      <c r="F108" s="35"/>
      <c r="G108" s="35"/>
      <c r="H108" s="35"/>
      <c r="I108" s="35"/>
      <c r="J108" s="35"/>
      <c r="K108" s="35"/>
      <c r="L108" s="35"/>
      <c r="M108" s="35"/>
      <c r="N108" s="35"/>
      <c r="O108" s="35"/>
      <c r="P108" s="35"/>
    </row>
    <row r="109" spans="1:16" s="34" customFormat="1" x14ac:dyDescent="0.2">
      <c r="A109" s="35"/>
      <c r="B109" s="35"/>
      <c r="C109" s="35"/>
      <c r="D109" s="35"/>
      <c r="E109" s="35"/>
      <c r="F109" s="35"/>
      <c r="G109" s="35"/>
      <c r="H109" s="35"/>
      <c r="I109" s="35"/>
      <c r="J109" s="35"/>
      <c r="K109" s="35"/>
      <c r="L109" s="35"/>
      <c r="M109" s="35"/>
      <c r="N109" s="35"/>
      <c r="O109" s="35"/>
      <c r="P109" s="35"/>
    </row>
    <row r="110" spans="1:16" s="34" customFormat="1" x14ac:dyDescent="0.2">
      <c r="A110" s="35"/>
      <c r="B110" s="35"/>
      <c r="C110" s="35"/>
      <c r="D110" s="35"/>
      <c r="E110" s="35"/>
      <c r="F110" s="35"/>
      <c r="G110" s="35"/>
      <c r="H110" s="35"/>
      <c r="I110" s="35"/>
      <c r="J110" s="35"/>
      <c r="K110" s="35"/>
      <c r="L110" s="35"/>
      <c r="M110" s="35"/>
      <c r="N110" s="35"/>
      <c r="O110" s="35"/>
      <c r="P110" s="35"/>
    </row>
    <row r="111" spans="1:16" s="34" customFormat="1" x14ac:dyDescent="0.2">
      <c r="A111" s="35"/>
      <c r="B111" s="35"/>
      <c r="C111" s="35"/>
      <c r="D111" s="35"/>
      <c r="E111" s="35"/>
      <c r="F111" s="35"/>
      <c r="G111" s="35"/>
      <c r="H111" s="35"/>
      <c r="I111" s="35"/>
      <c r="J111" s="35"/>
      <c r="K111" s="35"/>
      <c r="L111" s="35"/>
      <c r="M111" s="35"/>
      <c r="N111" s="35"/>
      <c r="O111" s="35"/>
      <c r="P111" s="35"/>
    </row>
    <row r="112" spans="1:16" s="34" customFormat="1" x14ac:dyDescent="0.2">
      <c r="A112" s="35"/>
      <c r="B112" s="35"/>
      <c r="C112" s="35"/>
      <c r="D112" s="35"/>
      <c r="E112" s="35"/>
      <c r="F112" s="35"/>
      <c r="G112" s="35"/>
      <c r="H112" s="35"/>
      <c r="I112" s="35"/>
      <c r="J112" s="35"/>
      <c r="K112" s="35"/>
      <c r="L112" s="35"/>
      <c r="M112" s="35"/>
      <c r="N112" s="35"/>
      <c r="O112" s="35"/>
      <c r="P112" s="35"/>
    </row>
    <row r="113" spans="1:16" s="34" customFormat="1" x14ac:dyDescent="0.2">
      <c r="A113" s="35"/>
      <c r="B113" s="35"/>
      <c r="C113" s="35"/>
      <c r="D113" s="35"/>
      <c r="E113" s="35"/>
      <c r="F113" s="35"/>
      <c r="G113" s="35"/>
      <c r="H113" s="35"/>
      <c r="I113" s="35"/>
      <c r="J113" s="35"/>
      <c r="K113" s="35"/>
      <c r="L113" s="35"/>
      <c r="M113" s="35"/>
      <c r="N113" s="35"/>
      <c r="O113" s="35"/>
      <c r="P113" s="35"/>
    </row>
    <row r="114" spans="1:16" s="34" customFormat="1" x14ac:dyDescent="0.2">
      <c r="A114" s="35"/>
      <c r="B114" s="35"/>
      <c r="C114" s="35"/>
      <c r="D114" s="35"/>
      <c r="E114" s="35"/>
      <c r="F114" s="35"/>
      <c r="G114" s="35"/>
      <c r="H114" s="35"/>
      <c r="I114" s="35"/>
      <c r="J114" s="35"/>
      <c r="K114" s="35"/>
      <c r="L114" s="35"/>
      <c r="M114" s="35"/>
      <c r="N114" s="35"/>
      <c r="O114" s="35"/>
      <c r="P114" s="35"/>
    </row>
    <row r="115" spans="1:16" s="34" customFormat="1" x14ac:dyDescent="0.2">
      <c r="A115" s="35"/>
      <c r="B115" s="35"/>
      <c r="C115" s="35"/>
      <c r="D115" s="35"/>
      <c r="E115" s="35"/>
      <c r="F115" s="35"/>
      <c r="G115" s="35"/>
      <c r="H115" s="35"/>
      <c r="I115" s="35"/>
      <c r="J115" s="35"/>
      <c r="K115" s="35"/>
      <c r="L115" s="35"/>
      <c r="M115" s="35"/>
      <c r="N115" s="35"/>
      <c r="O115" s="35"/>
      <c r="P115" s="35"/>
    </row>
    <row r="116" spans="1:16" s="34" customFormat="1" x14ac:dyDescent="0.2">
      <c r="A116" s="35"/>
      <c r="B116" s="35"/>
      <c r="C116" s="35"/>
      <c r="D116" s="35"/>
      <c r="E116" s="35"/>
      <c r="F116" s="35"/>
      <c r="G116" s="35"/>
      <c r="H116" s="35"/>
      <c r="I116" s="35"/>
      <c r="J116" s="35"/>
      <c r="K116" s="35"/>
      <c r="L116" s="35"/>
      <c r="M116" s="35"/>
      <c r="N116" s="35"/>
      <c r="O116" s="35"/>
      <c r="P116" s="35"/>
    </row>
    <row r="117" spans="1:16" s="34" customFormat="1" x14ac:dyDescent="0.2">
      <c r="A117" s="35"/>
      <c r="B117" s="35"/>
      <c r="C117" s="35"/>
      <c r="D117" s="35"/>
      <c r="E117" s="35"/>
      <c r="F117" s="35"/>
      <c r="G117" s="35"/>
      <c r="H117" s="35"/>
      <c r="I117" s="35"/>
      <c r="J117" s="35"/>
      <c r="K117" s="35"/>
      <c r="L117" s="35"/>
      <c r="M117" s="35"/>
      <c r="N117" s="35"/>
      <c r="O117" s="35"/>
      <c r="P117" s="35"/>
    </row>
    <row r="118" spans="1:16" s="34" customFormat="1" x14ac:dyDescent="0.2">
      <c r="A118" s="35"/>
      <c r="B118" s="35"/>
      <c r="C118" s="35"/>
      <c r="D118" s="35"/>
      <c r="E118" s="35"/>
      <c r="F118" s="35"/>
      <c r="G118" s="35"/>
      <c r="H118" s="35"/>
      <c r="I118" s="35"/>
      <c r="J118" s="35"/>
      <c r="K118" s="35"/>
      <c r="L118" s="35"/>
      <c r="M118" s="35"/>
      <c r="N118" s="35"/>
      <c r="O118" s="35"/>
      <c r="P118" s="35"/>
    </row>
    <row r="119" spans="1:16" s="34" customFormat="1" x14ac:dyDescent="0.2">
      <c r="A119" s="35"/>
      <c r="B119" s="35"/>
      <c r="C119" s="35"/>
      <c r="D119" s="35"/>
      <c r="E119" s="35"/>
      <c r="F119" s="35"/>
      <c r="G119" s="35"/>
      <c r="H119" s="35"/>
      <c r="I119" s="35"/>
      <c r="J119" s="35"/>
      <c r="K119" s="35"/>
      <c r="L119" s="35"/>
      <c r="M119" s="35"/>
      <c r="N119" s="35"/>
      <c r="O119" s="35"/>
      <c r="P119" s="35"/>
    </row>
    <row r="120" spans="1:16" s="34" customFormat="1" x14ac:dyDescent="0.2">
      <c r="A120" s="35"/>
      <c r="B120" s="35"/>
      <c r="C120" s="35"/>
      <c r="D120" s="35"/>
      <c r="E120" s="35"/>
      <c r="F120" s="35"/>
      <c r="G120" s="35"/>
      <c r="H120" s="35"/>
      <c r="I120" s="35"/>
      <c r="J120" s="35"/>
      <c r="K120" s="35"/>
      <c r="L120" s="35"/>
      <c r="M120" s="35"/>
      <c r="N120" s="35"/>
      <c r="O120" s="35"/>
      <c r="P120" s="35"/>
    </row>
    <row r="121" spans="1:16" s="34" customFormat="1" x14ac:dyDescent="0.2">
      <c r="A121" s="35"/>
      <c r="B121" s="35"/>
      <c r="C121" s="35"/>
      <c r="D121" s="35"/>
      <c r="E121" s="35"/>
      <c r="F121" s="35"/>
      <c r="G121" s="35"/>
      <c r="H121" s="35"/>
      <c r="I121" s="35"/>
      <c r="J121" s="35"/>
      <c r="K121" s="35"/>
      <c r="L121" s="35"/>
      <c r="M121" s="35"/>
      <c r="N121" s="35"/>
      <c r="O121" s="35"/>
      <c r="P121" s="35"/>
    </row>
    <row r="122" spans="1:16" s="34" customFormat="1" x14ac:dyDescent="0.2">
      <c r="A122" s="35"/>
      <c r="B122" s="35"/>
      <c r="C122" s="35"/>
      <c r="D122" s="35"/>
      <c r="E122" s="35"/>
      <c r="F122" s="35"/>
      <c r="G122" s="35"/>
      <c r="H122" s="35"/>
      <c r="I122" s="35"/>
      <c r="J122" s="35"/>
      <c r="K122" s="35"/>
      <c r="L122" s="35"/>
      <c r="M122" s="35"/>
      <c r="N122" s="35"/>
      <c r="O122" s="35"/>
      <c r="P122" s="35"/>
    </row>
    <row r="123" spans="1:16" s="34" customFormat="1" x14ac:dyDescent="0.2">
      <c r="A123" s="35"/>
      <c r="B123" s="35"/>
      <c r="C123" s="35"/>
      <c r="D123" s="35"/>
      <c r="E123" s="35"/>
      <c r="F123" s="35"/>
      <c r="G123" s="35"/>
      <c r="H123" s="35"/>
      <c r="I123" s="35"/>
      <c r="J123" s="35"/>
      <c r="K123" s="35"/>
      <c r="L123" s="35"/>
      <c r="M123" s="35"/>
      <c r="N123" s="35"/>
      <c r="O123" s="35"/>
      <c r="P123" s="35"/>
    </row>
    <row r="124" spans="1:16" s="34" customFormat="1" x14ac:dyDescent="0.2">
      <c r="A124" s="35"/>
      <c r="B124" s="35"/>
      <c r="C124" s="35"/>
      <c r="D124" s="35"/>
      <c r="E124" s="35"/>
      <c r="F124" s="35"/>
      <c r="G124" s="35"/>
      <c r="H124" s="35"/>
      <c r="I124" s="35"/>
      <c r="J124" s="35"/>
      <c r="K124" s="35"/>
      <c r="L124" s="35"/>
      <c r="M124" s="35"/>
      <c r="N124" s="35"/>
      <c r="O124" s="35"/>
      <c r="P124" s="35"/>
    </row>
    <row r="125" spans="1:16" s="34" customFormat="1" x14ac:dyDescent="0.2">
      <c r="A125" s="35"/>
      <c r="B125" s="35"/>
      <c r="C125" s="35"/>
      <c r="D125" s="35"/>
      <c r="E125" s="35"/>
      <c r="F125" s="35"/>
      <c r="G125" s="35"/>
      <c r="H125" s="35"/>
      <c r="I125" s="35"/>
      <c r="J125" s="35"/>
      <c r="K125" s="35"/>
      <c r="L125" s="35"/>
      <c r="M125" s="35"/>
      <c r="N125" s="35"/>
      <c r="O125" s="35"/>
      <c r="P125" s="35"/>
    </row>
    <row r="126" spans="1:16" s="34" customFormat="1" x14ac:dyDescent="0.2">
      <c r="A126" s="35"/>
      <c r="B126" s="35"/>
      <c r="C126" s="35"/>
      <c r="D126" s="35"/>
      <c r="E126" s="35"/>
      <c r="F126" s="35"/>
      <c r="G126" s="35"/>
      <c r="H126" s="35"/>
      <c r="I126" s="35"/>
      <c r="J126" s="35"/>
      <c r="K126" s="35"/>
      <c r="L126" s="35"/>
      <c r="M126" s="35"/>
      <c r="N126" s="35"/>
      <c r="O126" s="35"/>
      <c r="P126" s="35"/>
    </row>
    <row r="127" spans="1:16" s="34" customFormat="1" x14ac:dyDescent="0.2">
      <c r="A127" s="35"/>
      <c r="B127" s="35"/>
      <c r="C127" s="35"/>
      <c r="D127" s="35"/>
      <c r="E127" s="35"/>
      <c r="F127" s="35"/>
      <c r="G127" s="35"/>
      <c r="H127" s="35"/>
      <c r="I127" s="35"/>
      <c r="J127" s="35"/>
      <c r="K127" s="35"/>
      <c r="L127" s="35"/>
      <c r="M127" s="35"/>
      <c r="N127" s="35"/>
      <c r="O127" s="35"/>
      <c r="P127" s="35"/>
    </row>
    <row r="128" spans="1:16" s="34" customFormat="1" x14ac:dyDescent="0.2">
      <c r="A128" s="35"/>
      <c r="B128" s="35"/>
      <c r="C128" s="35"/>
      <c r="D128" s="35"/>
      <c r="E128" s="35"/>
      <c r="F128" s="35"/>
      <c r="G128" s="35"/>
      <c r="H128" s="35"/>
      <c r="I128" s="35"/>
      <c r="J128" s="35"/>
      <c r="K128" s="35"/>
      <c r="L128" s="35"/>
      <c r="M128" s="35"/>
      <c r="N128" s="35"/>
      <c r="O128" s="35"/>
      <c r="P128" s="35"/>
    </row>
    <row r="129" spans="1:16" s="34" customFormat="1" x14ac:dyDescent="0.2">
      <c r="A129" s="35"/>
      <c r="B129" s="35"/>
      <c r="C129" s="35"/>
      <c r="D129" s="35"/>
      <c r="E129" s="35"/>
      <c r="F129" s="35"/>
      <c r="G129" s="35"/>
      <c r="H129" s="35"/>
      <c r="I129" s="35"/>
      <c r="J129" s="35"/>
      <c r="K129" s="35"/>
      <c r="L129" s="35"/>
      <c r="M129" s="35"/>
      <c r="N129" s="35"/>
      <c r="O129" s="35"/>
      <c r="P129" s="35"/>
    </row>
    <row r="130" spans="1:16" s="34" customFormat="1" x14ac:dyDescent="0.2">
      <c r="A130" s="35"/>
      <c r="B130" s="35"/>
      <c r="C130" s="35"/>
      <c r="D130" s="35"/>
      <c r="E130" s="35"/>
      <c r="F130" s="35"/>
      <c r="G130" s="35"/>
      <c r="H130" s="35"/>
      <c r="I130" s="35"/>
      <c r="J130" s="35"/>
      <c r="K130" s="35"/>
      <c r="L130" s="35"/>
      <c r="M130" s="35"/>
      <c r="N130" s="35"/>
      <c r="O130" s="35"/>
      <c r="P130" s="35"/>
    </row>
    <row r="131" spans="1:16" s="34" customFormat="1" x14ac:dyDescent="0.2">
      <c r="A131" s="35"/>
      <c r="B131" s="35"/>
      <c r="C131" s="35"/>
      <c r="D131" s="35"/>
      <c r="E131" s="35"/>
      <c r="F131" s="35"/>
      <c r="G131" s="35"/>
      <c r="H131" s="35"/>
      <c r="I131" s="35"/>
      <c r="J131" s="35"/>
      <c r="K131" s="35"/>
      <c r="L131" s="35"/>
      <c r="M131" s="35"/>
      <c r="N131" s="35"/>
      <c r="O131" s="35"/>
      <c r="P131" s="35"/>
    </row>
    <row r="132" spans="1:16" s="34" customFormat="1" x14ac:dyDescent="0.2">
      <c r="A132" s="35"/>
      <c r="B132" s="35"/>
      <c r="C132" s="35"/>
      <c r="D132" s="35"/>
      <c r="E132" s="35"/>
      <c r="F132" s="35"/>
      <c r="G132" s="35"/>
      <c r="H132" s="35"/>
      <c r="I132" s="35"/>
      <c r="J132" s="35"/>
      <c r="K132" s="35"/>
      <c r="L132" s="35"/>
      <c r="M132" s="35"/>
      <c r="N132" s="35"/>
      <c r="O132" s="35"/>
      <c r="P132" s="35"/>
    </row>
    <row r="133" spans="1:16" s="34" customFormat="1" x14ac:dyDescent="0.2">
      <c r="A133" s="35"/>
      <c r="B133" s="35"/>
      <c r="C133" s="35"/>
      <c r="D133" s="35"/>
      <c r="E133" s="35"/>
      <c r="F133" s="35"/>
      <c r="G133" s="35"/>
      <c r="H133" s="35"/>
      <c r="I133" s="35"/>
      <c r="J133" s="35"/>
      <c r="K133" s="35"/>
      <c r="L133" s="35"/>
      <c r="M133" s="35"/>
      <c r="N133" s="35"/>
      <c r="O133" s="35"/>
      <c r="P133" s="35"/>
    </row>
    <row r="134" spans="1:16" s="34" customFormat="1" x14ac:dyDescent="0.2">
      <c r="A134" s="35"/>
      <c r="B134" s="35"/>
      <c r="C134" s="35"/>
      <c r="D134" s="35"/>
      <c r="E134" s="35"/>
      <c r="F134" s="35"/>
      <c r="G134" s="35"/>
      <c r="H134" s="35"/>
      <c r="I134" s="35"/>
      <c r="J134" s="35"/>
      <c r="K134" s="35"/>
      <c r="L134" s="35"/>
      <c r="M134" s="35"/>
      <c r="N134" s="35"/>
      <c r="O134" s="35"/>
      <c r="P134" s="35"/>
    </row>
    <row r="135" spans="1:16" s="34" customFormat="1" x14ac:dyDescent="0.2">
      <c r="A135" s="35"/>
      <c r="B135" s="35"/>
      <c r="C135" s="35"/>
      <c r="D135" s="35"/>
      <c r="E135" s="35"/>
      <c r="F135" s="35"/>
      <c r="G135" s="35"/>
      <c r="H135" s="35"/>
      <c r="I135" s="35"/>
      <c r="J135" s="35"/>
      <c r="K135" s="35"/>
      <c r="L135" s="35"/>
      <c r="M135" s="35"/>
      <c r="N135" s="35"/>
      <c r="O135" s="35"/>
      <c r="P135" s="35"/>
    </row>
    <row r="136" spans="1:16" s="34" customFormat="1" x14ac:dyDescent="0.2">
      <c r="A136" s="35"/>
      <c r="B136" s="35"/>
      <c r="C136" s="35"/>
      <c r="D136" s="35"/>
      <c r="E136" s="35"/>
      <c r="F136" s="35"/>
      <c r="G136" s="35"/>
      <c r="H136" s="35"/>
      <c r="I136" s="35"/>
      <c r="J136" s="35"/>
      <c r="K136" s="35"/>
      <c r="L136" s="35"/>
      <c r="M136" s="35"/>
      <c r="N136" s="35"/>
      <c r="O136" s="35"/>
      <c r="P136" s="35"/>
    </row>
    <row r="137" spans="1:16" s="34" customFormat="1" x14ac:dyDescent="0.2">
      <c r="A137" s="35"/>
      <c r="B137" s="35"/>
      <c r="C137" s="35"/>
      <c r="D137" s="35"/>
      <c r="E137" s="35"/>
      <c r="F137" s="35"/>
      <c r="G137" s="35"/>
      <c r="H137" s="35"/>
      <c r="I137" s="35"/>
      <c r="J137" s="35"/>
      <c r="K137" s="35"/>
      <c r="L137" s="35"/>
      <c r="M137" s="35"/>
      <c r="N137" s="35"/>
      <c r="O137" s="35"/>
      <c r="P137" s="35"/>
    </row>
    <row r="138" spans="1:16" s="34" customFormat="1" x14ac:dyDescent="0.2">
      <c r="A138" s="35"/>
      <c r="B138" s="35"/>
      <c r="C138" s="35"/>
      <c r="D138" s="35"/>
      <c r="E138" s="35"/>
      <c r="F138" s="35"/>
      <c r="G138" s="35"/>
      <c r="H138" s="35"/>
      <c r="I138" s="35"/>
      <c r="J138" s="35"/>
      <c r="K138" s="35"/>
      <c r="L138" s="35"/>
      <c r="M138" s="35"/>
      <c r="N138" s="35"/>
      <c r="O138" s="35"/>
      <c r="P138" s="35"/>
    </row>
    <row r="139" spans="1:16" s="34" customFormat="1" x14ac:dyDescent="0.2">
      <c r="A139" s="35"/>
      <c r="B139" s="35"/>
      <c r="C139" s="35"/>
      <c r="D139" s="35"/>
      <c r="E139" s="35"/>
      <c r="F139" s="35"/>
      <c r="G139" s="35"/>
      <c r="H139" s="35"/>
      <c r="I139" s="35"/>
      <c r="J139" s="35"/>
      <c r="K139" s="35"/>
      <c r="L139" s="35"/>
      <c r="M139" s="35"/>
      <c r="N139" s="35"/>
      <c r="O139" s="35"/>
      <c r="P139" s="35"/>
    </row>
    <row r="140" spans="1:16" s="34" customFormat="1" x14ac:dyDescent="0.2">
      <c r="A140" s="35"/>
      <c r="B140" s="35"/>
      <c r="C140" s="35"/>
      <c r="D140" s="35"/>
      <c r="E140" s="35"/>
      <c r="F140" s="35"/>
      <c r="G140" s="35"/>
      <c r="H140" s="35"/>
      <c r="I140" s="35"/>
      <c r="J140" s="35"/>
      <c r="K140" s="35"/>
      <c r="L140" s="35"/>
      <c r="M140" s="35"/>
      <c r="N140" s="35"/>
      <c r="O140" s="35"/>
      <c r="P140" s="35"/>
    </row>
    <row r="141" spans="1:16" s="34" customFormat="1" x14ac:dyDescent="0.2">
      <c r="A141" s="35"/>
      <c r="B141" s="35"/>
      <c r="C141" s="35"/>
      <c r="D141" s="35"/>
      <c r="E141" s="35"/>
      <c r="F141" s="35"/>
      <c r="G141" s="35"/>
      <c r="H141" s="35"/>
      <c r="I141" s="35"/>
      <c r="J141" s="35"/>
      <c r="K141" s="35"/>
      <c r="L141" s="35"/>
      <c r="M141" s="35"/>
      <c r="N141" s="35"/>
      <c r="O141" s="35"/>
      <c r="P141" s="35"/>
    </row>
    <row r="142" spans="1:16" s="34" customFormat="1" x14ac:dyDescent="0.2">
      <c r="A142" s="35"/>
      <c r="B142" s="35"/>
      <c r="C142" s="35"/>
      <c r="D142" s="35"/>
      <c r="E142" s="35"/>
      <c r="F142" s="35"/>
      <c r="G142" s="35"/>
      <c r="H142" s="35"/>
      <c r="I142" s="35"/>
      <c r="J142" s="35"/>
      <c r="K142" s="35"/>
      <c r="L142" s="35"/>
      <c r="M142" s="35"/>
      <c r="N142" s="35"/>
      <c r="O142" s="35"/>
      <c r="P142" s="35"/>
    </row>
    <row r="143" spans="1:16" s="34" customFormat="1" x14ac:dyDescent="0.2">
      <c r="A143" s="35"/>
      <c r="B143" s="35"/>
      <c r="C143" s="35"/>
      <c r="D143" s="35"/>
      <c r="E143" s="35"/>
      <c r="F143" s="35"/>
      <c r="G143" s="35"/>
      <c r="H143" s="35"/>
      <c r="I143" s="35"/>
      <c r="J143" s="35"/>
      <c r="K143" s="35"/>
      <c r="L143" s="35"/>
      <c r="M143" s="35"/>
      <c r="N143" s="35"/>
      <c r="O143" s="35"/>
      <c r="P143" s="35"/>
    </row>
    <row r="144" spans="1:16" s="34" customFormat="1" x14ac:dyDescent="0.2">
      <c r="A144" s="35"/>
      <c r="B144" s="35"/>
      <c r="C144" s="35"/>
      <c r="D144" s="35"/>
      <c r="E144" s="35"/>
      <c r="F144" s="35"/>
      <c r="G144" s="35"/>
      <c r="H144" s="35"/>
      <c r="I144" s="35"/>
      <c r="J144" s="35"/>
      <c r="K144" s="35"/>
      <c r="L144" s="35"/>
      <c r="M144" s="35"/>
      <c r="N144" s="35"/>
      <c r="O144" s="35"/>
      <c r="P144" s="35"/>
    </row>
    <row r="145" spans="1:16" s="34" customFormat="1" x14ac:dyDescent="0.2">
      <c r="A145" s="35"/>
      <c r="B145" s="35"/>
      <c r="C145" s="35"/>
      <c r="D145" s="35"/>
      <c r="E145" s="35"/>
      <c r="F145" s="35"/>
      <c r="G145" s="35"/>
      <c r="H145" s="35"/>
      <c r="I145" s="35"/>
      <c r="J145" s="35"/>
      <c r="K145" s="35"/>
      <c r="L145" s="35"/>
      <c r="M145" s="35"/>
      <c r="N145" s="35"/>
      <c r="O145" s="35"/>
      <c r="P145" s="35"/>
    </row>
    <row r="146" spans="1:16" s="34" customFormat="1" x14ac:dyDescent="0.2">
      <c r="A146" s="35"/>
      <c r="B146" s="35"/>
      <c r="C146" s="35"/>
      <c r="D146" s="35"/>
      <c r="E146" s="35"/>
      <c r="F146" s="35"/>
      <c r="G146" s="35"/>
      <c r="H146" s="35"/>
      <c r="I146" s="35"/>
      <c r="J146" s="35"/>
      <c r="K146" s="35"/>
      <c r="L146" s="35"/>
      <c r="M146" s="35"/>
      <c r="N146" s="35"/>
      <c r="O146" s="35"/>
      <c r="P146" s="35"/>
    </row>
    <row r="147" spans="1:16" s="34" customFormat="1" x14ac:dyDescent="0.2">
      <c r="A147" s="35"/>
      <c r="B147" s="35"/>
      <c r="C147" s="35"/>
      <c r="D147" s="35"/>
      <c r="E147" s="35"/>
      <c r="F147" s="35"/>
      <c r="G147" s="35"/>
      <c r="H147" s="35"/>
      <c r="I147" s="35"/>
      <c r="J147" s="35"/>
      <c r="K147" s="35"/>
      <c r="L147" s="35"/>
      <c r="M147" s="35"/>
      <c r="N147" s="35"/>
      <c r="O147" s="35"/>
      <c r="P147" s="35"/>
    </row>
    <row r="148" spans="1:16" s="34" customFormat="1" x14ac:dyDescent="0.2">
      <c r="A148" s="35"/>
      <c r="B148" s="35"/>
      <c r="C148" s="35"/>
      <c r="D148" s="35"/>
      <c r="E148" s="35"/>
      <c r="F148" s="35"/>
      <c r="G148" s="35"/>
      <c r="H148" s="35"/>
      <c r="I148" s="35"/>
      <c r="J148" s="35"/>
      <c r="K148" s="35"/>
      <c r="L148" s="35"/>
      <c r="M148" s="35"/>
      <c r="N148" s="35"/>
      <c r="O148" s="35"/>
      <c r="P148" s="35"/>
    </row>
    <row r="149" spans="1:16" s="34" customFormat="1" x14ac:dyDescent="0.2">
      <c r="A149" s="35"/>
      <c r="B149" s="35"/>
      <c r="C149" s="35"/>
      <c r="D149" s="35"/>
      <c r="E149" s="35"/>
      <c r="F149" s="35"/>
      <c r="G149" s="35"/>
      <c r="H149" s="35"/>
      <c r="I149" s="35"/>
      <c r="J149" s="35"/>
      <c r="K149" s="35"/>
      <c r="L149" s="35"/>
      <c r="M149" s="35"/>
      <c r="N149" s="35"/>
      <c r="O149" s="35"/>
      <c r="P149" s="35"/>
    </row>
    <row r="150" spans="1:16" s="34" customFormat="1" x14ac:dyDescent="0.2">
      <c r="A150" s="35"/>
      <c r="B150" s="35"/>
      <c r="C150" s="35"/>
      <c r="D150" s="35"/>
      <c r="E150" s="35"/>
      <c r="F150" s="35"/>
      <c r="G150" s="35"/>
      <c r="H150" s="35"/>
      <c r="I150" s="35"/>
      <c r="J150" s="35"/>
      <c r="K150" s="35"/>
      <c r="L150" s="35"/>
      <c r="M150" s="35"/>
      <c r="N150" s="35"/>
      <c r="O150" s="35"/>
      <c r="P150" s="35"/>
    </row>
    <row r="151" spans="1:16" s="34" customFormat="1" x14ac:dyDescent="0.2">
      <c r="A151" s="35"/>
      <c r="B151" s="35"/>
      <c r="C151" s="35"/>
      <c r="D151" s="35"/>
      <c r="E151" s="35"/>
      <c r="F151" s="35"/>
      <c r="G151" s="35"/>
      <c r="H151" s="35"/>
      <c r="I151" s="35"/>
      <c r="J151" s="35"/>
      <c r="K151" s="35"/>
      <c r="L151" s="35"/>
      <c r="M151" s="35"/>
      <c r="N151" s="35"/>
      <c r="O151" s="35"/>
      <c r="P151" s="35"/>
    </row>
    <row r="152" spans="1:16" s="34" customFormat="1" x14ac:dyDescent="0.2">
      <c r="A152" s="35"/>
      <c r="B152" s="35"/>
      <c r="C152" s="35"/>
      <c r="D152" s="35"/>
      <c r="E152" s="35"/>
      <c r="F152" s="35"/>
      <c r="G152" s="35"/>
      <c r="H152" s="35"/>
      <c r="I152" s="35"/>
      <c r="J152" s="35"/>
      <c r="K152" s="35"/>
      <c r="L152" s="35"/>
      <c r="M152" s="35"/>
      <c r="N152" s="35"/>
      <c r="O152" s="35"/>
      <c r="P152" s="35"/>
    </row>
    <row r="153" spans="1:16" s="34" customFormat="1" x14ac:dyDescent="0.2">
      <c r="A153" s="35"/>
      <c r="B153" s="35"/>
      <c r="C153" s="35"/>
      <c r="D153" s="35"/>
      <c r="E153" s="35"/>
      <c r="F153" s="35"/>
      <c r="G153" s="35"/>
      <c r="H153" s="35"/>
      <c r="I153" s="35"/>
      <c r="J153" s="35"/>
      <c r="K153" s="35"/>
      <c r="L153" s="35"/>
      <c r="M153" s="35"/>
      <c r="N153" s="35"/>
      <c r="O153" s="35"/>
      <c r="P153" s="35"/>
    </row>
    <row r="154" spans="1:16" s="34" customFormat="1" x14ac:dyDescent="0.2">
      <c r="A154" s="35"/>
      <c r="B154" s="35"/>
      <c r="C154" s="35"/>
      <c r="D154" s="35"/>
      <c r="E154" s="35"/>
      <c r="F154" s="35"/>
      <c r="G154" s="35"/>
      <c r="H154" s="35"/>
      <c r="I154" s="35"/>
      <c r="J154" s="35"/>
      <c r="K154" s="35"/>
      <c r="L154" s="35"/>
      <c r="M154" s="35"/>
      <c r="N154" s="35"/>
      <c r="O154" s="35"/>
      <c r="P154" s="35"/>
    </row>
    <row r="155" spans="1:16" s="34" customFormat="1" x14ac:dyDescent="0.2">
      <c r="A155" s="35"/>
      <c r="B155" s="35"/>
      <c r="C155" s="35"/>
      <c r="D155" s="35"/>
      <c r="E155" s="35"/>
      <c r="F155" s="35"/>
      <c r="G155" s="35"/>
      <c r="H155" s="35"/>
      <c r="I155" s="35"/>
      <c r="J155" s="35"/>
      <c r="K155" s="35"/>
      <c r="L155" s="35"/>
      <c r="M155" s="35"/>
      <c r="N155" s="35"/>
      <c r="O155" s="35"/>
      <c r="P155" s="35"/>
    </row>
    <row r="156" spans="1:16" s="34" customFormat="1" x14ac:dyDescent="0.2">
      <c r="A156" s="35"/>
      <c r="B156" s="35"/>
      <c r="C156" s="35"/>
      <c r="D156" s="35"/>
      <c r="E156" s="35"/>
      <c r="F156" s="35"/>
      <c r="G156" s="35"/>
      <c r="H156" s="35"/>
      <c r="I156" s="35"/>
      <c r="J156" s="35"/>
      <c r="K156" s="35"/>
      <c r="L156" s="35"/>
      <c r="M156" s="35"/>
      <c r="N156" s="35"/>
      <c r="O156" s="35"/>
      <c r="P156" s="35"/>
    </row>
    <row r="157" spans="1:16" s="34" customFormat="1" x14ac:dyDescent="0.2">
      <c r="A157" s="35"/>
      <c r="B157" s="35"/>
      <c r="C157" s="35"/>
      <c r="D157" s="35"/>
      <c r="E157" s="35"/>
      <c r="F157" s="35"/>
      <c r="G157" s="35"/>
      <c r="H157" s="35"/>
      <c r="I157" s="35"/>
      <c r="J157" s="35"/>
      <c r="K157" s="35"/>
      <c r="L157" s="35"/>
      <c r="M157" s="35"/>
      <c r="N157" s="35"/>
      <c r="O157" s="35"/>
      <c r="P157" s="35"/>
    </row>
    <row r="158" spans="1:16" s="34" customFormat="1" x14ac:dyDescent="0.2">
      <c r="A158" s="35"/>
      <c r="B158" s="35"/>
      <c r="C158" s="35"/>
      <c r="D158" s="35"/>
      <c r="E158" s="35"/>
      <c r="F158" s="35"/>
      <c r="G158" s="35"/>
      <c r="H158" s="35"/>
      <c r="I158" s="35"/>
      <c r="J158" s="35"/>
      <c r="K158" s="35"/>
      <c r="L158" s="35"/>
      <c r="M158" s="35"/>
      <c r="N158" s="35"/>
      <c r="O158" s="35"/>
      <c r="P158" s="35"/>
    </row>
    <row r="159" spans="1:16" s="34" customFormat="1" x14ac:dyDescent="0.2">
      <c r="A159" s="35"/>
      <c r="B159" s="35"/>
      <c r="C159" s="35"/>
      <c r="D159" s="35"/>
      <c r="E159" s="35"/>
      <c r="F159" s="35"/>
      <c r="G159" s="35"/>
      <c r="H159" s="35"/>
      <c r="I159" s="35"/>
      <c r="J159" s="35"/>
      <c r="K159" s="35"/>
      <c r="L159" s="35"/>
      <c r="M159" s="35"/>
      <c r="N159" s="35"/>
      <c r="O159" s="35"/>
      <c r="P159" s="35"/>
    </row>
    <row r="160" spans="1:16" s="34" customFormat="1" x14ac:dyDescent="0.2">
      <c r="A160" s="35"/>
      <c r="B160" s="35"/>
      <c r="C160" s="35"/>
      <c r="D160" s="35"/>
      <c r="E160" s="35"/>
      <c r="F160" s="35"/>
      <c r="G160" s="35"/>
      <c r="H160" s="35"/>
      <c r="I160" s="35"/>
      <c r="J160" s="35"/>
      <c r="K160" s="35"/>
      <c r="L160" s="35"/>
      <c r="M160" s="35"/>
      <c r="N160" s="35"/>
      <c r="O160" s="35"/>
      <c r="P160" s="35"/>
    </row>
    <row r="161" spans="1:16" s="34" customFormat="1" x14ac:dyDescent="0.2">
      <c r="A161" s="35"/>
      <c r="B161" s="35"/>
      <c r="C161" s="35"/>
      <c r="D161" s="35"/>
      <c r="E161" s="35"/>
      <c r="F161" s="35"/>
      <c r="G161" s="35"/>
      <c r="H161" s="35"/>
      <c r="I161" s="35"/>
      <c r="J161" s="35"/>
      <c r="K161" s="35"/>
      <c r="L161" s="35"/>
      <c r="M161" s="35"/>
      <c r="N161" s="35"/>
      <c r="O161" s="35"/>
      <c r="P161" s="35"/>
    </row>
    <row r="162" spans="1:16" s="34" customFormat="1" x14ac:dyDescent="0.2">
      <c r="A162" s="35"/>
      <c r="B162" s="35"/>
      <c r="C162" s="35"/>
      <c r="D162" s="35"/>
      <c r="E162" s="35"/>
      <c r="F162" s="35"/>
      <c r="G162" s="35"/>
      <c r="H162" s="35"/>
      <c r="I162" s="35"/>
      <c r="J162" s="35"/>
      <c r="K162" s="35"/>
      <c r="L162" s="35"/>
      <c r="M162" s="35"/>
      <c r="N162" s="35"/>
      <c r="O162" s="35"/>
      <c r="P162" s="35"/>
    </row>
    <row r="163" spans="1:16" s="34" customFormat="1" x14ac:dyDescent="0.2">
      <c r="A163" s="35"/>
      <c r="B163" s="35"/>
      <c r="C163" s="35"/>
      <c r="D163" s="35"/>
      <c r="E163" s="35"/>
      <c r="F163" s="35"/>
      <c r="G163" s="35"/>
      <c r="H163" s="35"/>
      <c r="I163" s="35"/>
      <c r="J163" s="35"/>
      <c r="K163" s="35"/>
      <c r="L163" s="35"/>
      <c r="M163" s="35"/>
      <c r="N163" s="35"/>
      <c r="O163" s="35"/>
      <c r="P163" s="35"/>
    </row>
    <row r="164" spans="1:16" s="34" customFormat="1" x14ac:dyDescent="0.2">
      <c r="A164" s="35"/>
      <c r="B164" s="35"/>
      <c r="C164" s="35"/>
      <c r="D164" s="35"/>
      <c r="E164" s="35"/>
      <c r="F164" s="35"/>
      <c r="G164" s="35"/>
      <c r="H164" s="35"/>
      <c r="I164" s="35"/>
      <c r="J164" s="35"/>
      <c r="K164" s="35"/>
      <c r="L164" s="35"/>
      <c r="M164" s="35"/>
      <c r="N164" s="35"/>
      <c r="O164" s="35"/>
      <c r="P164" s="35"/>
    </row>
    <row r="165" spans="1:16" s="34" customFormat="1" x14ac:dyDescent="0.2">
      <c r="A165" s="35"/>
      <c r="B165" s="35"/>
      <c r="C165" s="35"/>
      <c r="D165" s="35"/>
      <c r="E165" s="35"/>
      <c r="F165" s="35"/>
      <c r="G165" s="35"/>
      <c r="H165" s="35"/>
      <c r="I165" s="35"/>
      <c r="J165" s="35"/>
      <c r="K165" s="35"/>
      <c r="L165" s="35"/>
      <c r="M165" s="35"/>
      <c r="N165" s="35"/>
      <c r="O165" s="35"/>
      <c r="P165" s="35"/>
    </row>
    <row r="166" spans="1:16" s="34" customFormat="1" x14ac:dyDescent="0.2">
      <c r="A166" s="35"/>
      <c r="B166" s="35"/>
      <c r="C166" s="35"/>
      <c r="D166" s="35"/>
      <c r="E166" s="35"/>
      <c r="F166" s="35"/>
      <c r="G166" s="35"/>
      <c r="H166" s="35"/>
      <c r="I166" s="35"/>
      <c r="J166" s="35"/>
      <c r="K166" s="35"/>
      <c r="L166" s="35"/>
      <c r="M166" s="35"/>
      <c r="N166" s="35"/>
      <c r="O166" s="35"/>
      <c r="P166" s="35"/>
    </row>
    <row r="167" spans="1:16" s="34" customFormat="1" x14ac:dyDescent="0.2">
      <c r="A167" s="35"/>
      <c r="B167" s="35"/>
      <c r="C167" s="35"/>
      <c r="D167" s="35"/>
      <c r="E167" s="35"/>
      <c r="F167" s="35"/>
      <c r="G167" s="35"/>
      <c r="H167" s="35"/>
      <c r="I167" s="35"/>
      <c r="J167" s="35"/>
      <c r="K167" s="35"/>
      <c r="L167" s="35"/>
      <c r="M167" s="35"/>
      <c r="N167" s="35"/>
      <c r="O167" s="35"/>
      <c r="P167" s="35"/>
    </row>
    <row r="168" spans="1:16" s="34" customFormat="1" x14ac:dyDescent="0.2">
      <c r="A168" s="35"/>
      <c r="B168" s="35"/>
      <c r="C168" s="35"/>
      <c r="D168" s="35"/>
      <c r="E168" s="35"/>
      <c r="F168" s="35"/>
      <c r="G168" s="35"/>
      <c r="H168" s="35"/>
      <c r="I168" s="35"/>
      <c r="J168" s="35"/>
      <c r="K168" s="35"/>
      <c r="L168" s="35"/>
      <c r="M168" s="35"/>
      <c r="N168" s="35"/>
      <c r="O168" s="35"/>
      <c r="P168" s="35"/>
    </row>
    <row r="169" spans="1:16" s="34" customFormat="1" x14ac:dyDescent="0.2">
      <c r="A169" s="35"/>
      <c r="B169" s="35"/>
      <c r="C169" s="35"/>
      <c r="D169" s="35"/>
      <c r="E169" s="35"/>
      <c r="F169" s="35"/>
      <c r="G169" s="35"/>
      <c r="H169" s="35"/>
      <c r="I169" s="35"/>
      <c r="J169" s="35"/>
      <c r="K169" s="35"/>
      <c r="L169" s="35"/>
      <c r="M169" s="35"/>
      <c r="N169" s="35"/>
      <c r="O169" s="35"/>
      <c r="P169" s="35"/>
    </row>
    <row r="170" spans="1:16" s="34" customFormat="1" x14ac:dyDescent="0.2">
      <c r="A170" s="35"/>
      <c r="B170" s="35"/>
      <c r="C170" s="35"/>
      <c r="D170" s="35"/>
      <c r="E170" s="35"/>
      <c r="F170" s="35"/>
      <c r="G170" s="35"/>
      <c r="H170" s="35"/>
      <c r="I170" s="35"/>
      <c r="J170" s="35"/>
      <c r="K170" s="35"/>
      <c r="L170" s="35"/>
      <c r="M170" s="35"/>
      <c r="N170" s="35"/>
      <c r="O170" s="35"/>
      <c r="P170" s="35"/>
    </row>
    <row r="171" spans="1:16" s="34" customFormat="1" x14ac:dyDescent="0.2">
      <c r="A171" s="35"/>
      <c r="B171" s="35"/>
      <c r="C171" s="35"/>
      <c r="D171" s="35"/>
      <c r="E171" s="35"/>
      <c r="F171" s="35"/>
      <c r="G171" s="35"/>
      <c r="H171" s="35"/>
      <c r="I171" s="35"/>
      <c r="J171" s="35"/>
      <c r="K171" s="35"/>
      <c r="L171" s="35"/>
      <c r="M171" s="35"/>
      <c r="N171" s="35"/>
      <c r="O171" s="35"/>
      <c r="P171" s="35"/>
    </row>
    <row r="172" spans="1:16" s="34" customFormat="1" x14ac:dyDescent="0.2">
      <c r="A172" s="35"/>
      <c r="B172" s="35"/>
      <c r="C172" s="35"/>
      <c r="D172" s="35"/>
      <c r="E172" s="35"/>
      <c r="F172" s="35"/>
      <c r="G172" s="35"/>
      <c r="H172" s="35"/>
      <c r="I172" s="35"/>
      <c r="J172" s="35"/>
      <c r="K172" s="35"/>
      <c r="L172" s="35"/>
      <c r="M172" s="35"/>
      <c r="N172" s="35"/>
      <c r="O172" s="35"/>
      <c r="P172" s="35"/>
    </row>
    <row r="173" spans="1:16" s="34" customFormat="1" x14ac:dyDescent="0.2">
      <c r="A173" s="35"/>
      <c r="B173" s="35"/>
      <c r="C173" s="35"/>
      <c r="D173" s="35"/>
      <c r="E173" s="35"/>
      <c r="F173" s="35"/>
      <c r="G173" s="35"/>
      <c r="H173" s="35"/>
      <c r="I173" s="35"/>
      <c r="J173" s="35"/>
      <c r="K173" s="35"/>
      <c r="L173" s="35"/>
      <c r="M173" s="35"/>
      <c r="N173" s="35"/>
      <c r="O173" s="35"/>
      <c r="P173" s="35"/>
    </row>
    <row r="174" spans="1:16" s="34" customFormat="1" x14ac:dyDescent="0.2">
      <c r="A174" s="35"/>
      <c r="B174" s="35"/>
      <c r="C174" s="35"/>
      <c r="D174" s="35"/>
      <c r="E174" s="35"/>
      <c r="F174" s="35"/>
      <c r="G174" s="35"/>
      <c r="H174" s="35"/>
      <c r="I174" s="35"/>
      <c r="J174" s="35"/>
      <c r="K174" s="35"/>
      <c r="L174" s="35"/>
      <c r="M174" s="35"/>
      <c r="N174" s="35"/>
      <c r="O174" s="35"/>
      <c r="P174" s="35"/>
    </row>
    <row r="175" spans="1:16" s="34" customFormat="1" x14ac:dyDescent="0.2">
      <c r="A175" s="35"/>
      <c r="B175" s="35"/>
      <c r="C175" s="35"/>
      <c r="D175" s="35"/>
      <c r="E175" s="35"/>
      <c r="F175" s="35"/>
      <c r="G175" s="35"/>
      <c r="H175" s="35"/>
      <c r="I175" s="35"/>
      <c r="J175" s="35"/>
      <c r="K175" s="35"/>
      <c r="L175" s="35"/>
      <c r="M175" s="35"/>
      <c r="N175" s="35"/>
      <c r="O175" s="35"/>
      <c r="P175" s="35"/>
    </row>
    <row r="176" spans="1:16" s="34" customFormat="1" x14ac:dyDescent="0.2">
      <c r="A176" s="35"/>
      <c r="B176" s="35"/>
      <c r="C176" s="35"/>
      <c r="D176" s="35"/>
      <c r="E176" s="35"/>
      <c r="F176" s="35"/>
      <c r="G176" s="35"/>
      <c r="H176" s="35"/>
      <c r="I176" s="35"/>
      <c r="J176" s="35"/>
      <c r="K176" s="35"/>
      <c r="L176" s="35"/>
      <c r="M176" s="35"/>
      <c r="N176" s="35"/>
      <c r="O176" s="35"/>
      <c r="P176" s="35"/>
    </row>
    <row r="177" spans="1:16" s="34" customFormat="1" x14ac:dyDescent="0.2">
      <c r="A177" s="35"/>
      <c r="B177" s="35"/>
      <c r="C177" s="35"/>
      <c r="D177" s="35"/>
      <c r="E177" s="35"/>
      <c r="F177" s="35"/>
      <c r="G177" s="35"/>
      <c r="H177" s="35"/>
      <c r="I177" s="35"/>
      <c r="J177" s="35"/>
      <c r="K177" s="35"/>
      <c r="L177" s="35"/>
      <c r="M177" s="35"/>
      <c r="N177" s="35"/>
      <c r="O177" s="35"/>
      <c r="P177" s="35"/>
    </row>
    <row r="178" spans="1:16" s="34" customFormat="1" x14ac:dyDescent="0.2">
      <c r="A178" s="35"/>
      <c r="B178" s="35"/>
      <c r="C178" s="35"/>
      <c r="D178" s="35"/>
      <c r="E178" s="35"/>
      <c r="F178" s="35"/>
      <c r="G178" s="35"/>
      <c r="H178" s="35"/>
      <c r="I178" s="35"/>
      <c r="J178" s="35"/>
      <c r="K178" s="35"/>
      <c r="L178" s="35"/>
      <c r="M178" s="35"/>
      <c r="N178" s="35"/>
      <c r="O178" s="35"/>
      <c r="P178" s="35"/>
    </row>
    <row r="179" spans="1:16" s="34" customFormat="1" x14ac:dyDescent="0.2">
      <c r="A179" s="35"/>
      <c r="B179" s="35"/>
      <c r="C179" s="35"/>
      <c r="D179" s="35"/>
      <c r="E179" s="35"/>
      <c r="F179" s="35"/>
      <c r="G179" s="35"/>
      <c r="H179" s="35"/>
      <c r="I179" s="35"/>
      <c r="J179" s="35"/>
      <c r="K179" s="35"/>
      <c r="L179" s="35"/>
      <c r="M179" s="35"/>
      <c r="N179" s="35"/>
      <c r="O179" s="35"/>
      <c r="P179" s="35"/>
    </row>
    <row r="180" spans="1:16" s="34" customFormat="1" x14ac:dyDescent="0.2">
      <c r="A180" s="35"/>
      <c r="B180" s="35"/>
      <c r="C180" s="35"/>
      <c r="D180" s="35"/>
      <c r="E180" s="35"/>
      <c r="F180" s="35"/>
      <c r="G180" s="35"/>
      <c r="H180" s="35"/>
      <c r="I180" s="35"/>
      <c r="J180" s="35"/>
      <c r="K180" s="35"/>
      <c r="L180" s="35"/>
      <c r="M180" s="35"/>
      <c r="N180" s="35"/>
      <c r="O180" s="35"/>
      <c r="P180" s="35"/>
    </row>
    <row r="181" spans="1:16" s="34" customFormat="1" x14ac:dyDescent="0.2">
      <c r="A181" s="35"/>
      <c r="B181" s="35"/>
      <c r="C181" s="35"/>
      <c r="D181" s="35"/>
      <c r="E181" s="35"/>
      <c r="F181" s="35"/>
      <c r="G181" s="35"/>
      <c r="H181" s="35"/>
      <c r="I181" s="35"/>
      <c r="J181" s="35"/>
      <c r="K181" s="35"/>
      <c r="L181" s="35"/>
      <c r="M181" s="35"/>
      <c r="N181" s="35"/>
      <c r="O181" s="35"/>
      <c r="P181" s="35"/>
    </row>
    <row r="182" spans="1:16" s="34" customFormat="1" x14ac:dyDescent="0.2">
      <c r="A182" s="35"/>
      <c r="B182" s="35"/>
      <c r="C182" s="35"/>
      <c r="D182" s="35"/>
      <c r="E182" s="35"/>
      <c r="F182" s="35"/>
      <c r="G182" s="35"/>
      <c r="H182" s="35"/>
      <c r="I182" s="35"/>
      <c r="J182" s="35"/>
      <c r="K182" s="35"/>
      <c r="L182" s="35"/>
      <c r="M182" s="35"/>
      <c r="N182" s="35"/>
      <c r="O182" s="35"/>
      <c r="P182" s="35"/>
    </row>
    <row r="183" spans="1:16" s="34" customFormat="1" x14ac:dyDescent="0.2">
      <c r="A183" s="35"/>
      <c r="B183" s="35"/>
      <c r="C183" s="35"/>
      <c r="D183" s="35"/>
      <c r="E183" s="35"/>
      <c r="F183" s="35"/>
      <c r="G183" s="35"/>
      <c r="H183" s="35"/>
      <c r="I183" s="35"/>
      <c r="J183" s="35"/>
      <c r="K183" s="35"/>
      <c r="L183" s="35"/>
      <c r="M183" s="35"/>
      <c r="N183" s="35"/>
      <c r="O183" s="35"/>
      <c r="P183" s="35"/>
    </row>
    <row r="184" spans="1:16" s="34" customFormat="1" x14ac:dyDescent="0.2">
      <c r="A184" s="35"/>
      <c r="B184" s="35"/>
      <c r="C184" s="35"/>
      <c r="D184" s="35"/>
      <c r="E184" s="35"/>
      <c r="F184" s="35"/>
      <c r="G184" s="35"/>
      <c r="H184" s="35"/>
      <c r="I184" s="35"/>
      <c r="J184" s="35"/>
      <c r="K184" s="35"/>
      <c r="L184" s="35"/>
      <c r="M184" s="35"/>
      <c r="N184" s="35"/>
      <c r="O184" s="35"/>
      <c r="P184" s="35"/>
    </row>
    <row r="185" spans="1:16" s="34" customFormat="1" x14ac:dyDescent="0.2">
      <c r="A185" s="35"/>
      <c r="B185" s="35"/>
      <c r="C185" s="35"/>
      <c r="D185" s="35"/>
      <c r="E185" s="35"/>
      <c r="F185" s="35"/>
      <c r="G185" s="35"/>
      <c r="H185" s="35"/>
      <c r="I185" s="35"/>
      <c r="J185" s="35"/>
      <c r="K185" s="35"/>
      <c r="L185" s="35"/>
      <c r="M185" s="35"/>
      <c r="N185" s="35"/>
      <c r="O185" s="35"/>
      <c r="P185" s="35"/>
    </row>
    <row r="186" spans="1:16" s="34" customFormat="1" x14ac:dyDescent="0.2">
      <c r="A186" s="35"/>
      <c r="B186" s="35"/>
      <c r="C186" s="35"/>
      <c r="D186" s="35"/>
      <c r="E186" s="35"/>
      <c r="F186" s="35"/>
      <c r="G186" s="35"/>
      <c r="H186" s="35"/>
      <c r="I186" s="35"/>
      <c r="J186" s="35"/>
      <c r="K186" s="35"/>
      <c r="L186" s="35"/>
      <c r="M186" s="35"/>
      <c r="N186" s="35"/>
      <c r="O186" s="35"/>
      <c r="P186" s="35"/>
    </row>
    <row r="187" spans="1:16" s="34" customFormat="1" x14ac:dyDescent="0.2">
      <c r="A187" s="35"/>
      <c r="B187" s="35"/>
      <c r="C187" s="35"/>
      <c r="D187" s="35"/>
      <c r="E187" s="35"/>
      <c r="F187" s="35"/>
      <c r="G187" s="35"/>
      <c r="H187" s="35"/>
      <c r="I187" s="35"/>
      <c r="J187" s="35"/>
      <c r="K187" s="35"/>
      <c r="L187" s="35"/>
      <c r="M187" s="35"/>
      <c r="N187" s="35"/>
      <c r="O187" s="35"/>
      <c r="P187" s="35"/>
    </row>
    <row r="188" spans="1:16" s="34" customFormat="1" x14ac:dyDescent="0.2">
      <c r="A188" s="35"/>
      <c r="B188" s="35"/>
      <c r="C188" s="35"/>
      <c r="D188" s="35"/>
      <c r="E188" s="35"/>
      <c r="F188" s="35"/>
      <c r="G188" s="35"/>
      <c r="H188" s="35"/>
      <c r="I188" s="35"/>
      <c r="J188" s="35"/>
      <c r="K188" s="35"/>
      <c r="L188" s="35"/>
      <c r="M188" s="35"/>
      <c r="N188" s="35"/>
      <c r="O188" s="35"/>
      <c r="P188" s="35"/>
    </row>
    <row r="189" spans="1:16" s="34" customFormat="1" x14ac:dyDescent="0.2">
      <c r="A189" s="35"/>
      <c r="B189" s="35"/>
      <c r="C189" s="35"/>
      <c r="D189" s="35"/>
      <c r="E189" s="35"/>
      <c r="F189" s="35"/>
      <c r="G189" s="35"/>
      <c r="H189" s="35"/>
      <c r="I189" s="35"/>
      <c r="J189" s="35"/>
      <c r="K189" s="35"/>
      <c r="L189" s="35"/>
      <c r="M189" s="35"/>
      <c r="N189" s="35"/>
      <c r="O189" s="35"/>
      <c r="P189" s="35"/>
    </row>
    <row r="190" spans="1:16" s="34" customFormat="1" x14ac:dyDescent="0.2">
      <c r="A190" s="35"/>
      <c r="B190" s="35"/>
      <c r="C190" s="35"/>
      <c r="D190" s="35"/>
      <c r="E190" s="35"/>
      <c r="F190" s="35"/>
      <c r="G190" s="35"/>
      <c r="H190" s="35"/>
      <c r="I190" s="35"/>
      <c r="J190" s="35"/>
      <c r="K190" s="35"/>
      <c r="L190" s="35"/>
      <c r="M190" s="35"/>
      <c r="N190" s="35"/>
      <c r="O190" s="35"/>
      <c r="P190" s="35"/>
    </row>
    <row r="191" spans="1:16" s="34" customFormat="1" x14ac:dyDescent="0.2">
      <c r="A191" s="35"/>
      <c r="B191" s="35"/>
      <c r="C191" s="35"/>
      <c r="D191" s="35"/>
      <c r="E191" s="35"/>
      <c r="F191" s="35"/>
      <c r="G191" s="35"/>
      <c r="H191" s="35"/>
      <c r="I191" s="35"/>
      <c r="J191" s="35"/>
      <c r="K191" s="35"/>
      <c r="L191" s="35"/>
      <c r="M191" s="35"/>
      <c r="N191" s="35"/>
      <c r="O191" s="35"/>
      <c r="P191" s="35"/>
    </row>
    <row r="192" spans="1:16" s="34" customFormat="1" x14ac:dyDescent="0.2">
      <c r="A192" s="35"/>
      <c r="B192" s="35"/>
      <c r="C192" s="35"/>
      <c r="D192" s="35"/>
      <c r="E192" s="35"/>
      <c r="F192" s="35"/>
      <c r="G192" s="35"/>
      <c r="H192" s="35"/>
      <c r="I192" s="35"/>
      <c r="J192" s="35"/>
      <c r="K192" s="35"/>
      <c r="L192" s="35"/>
      <c r="M192" s="35"/>
      <c r="N192" s="35"/>
      <c r="O192" s="35"/>
      <c r="P192" s="35"/>
    </row>
    <row r="193" spans="1:16" s="34" customFormat="1" x14ac:dyDescent="0.2">
      <c r="A193" s="35"/>
      <c r="B193" s="35"/>
      <c r="C193" s="35"/>
      <c r="D193" s="35"/>
      <c r="E193" s="35"/>
      <c r="F193" s="35"/>
      <c r="G193" s="35"/>
      <c r="H193" s="35"/>
      <c r="I193" s="35"/>
      <c r="J193" s="35"/>
      <c r="K193" s="35"/>
      <c r="L193" s="35"/>
      <c r="M193" s="35"/>
      <c r="N193" s="35"/>
      <c r="O193" s="35"/>
      <c r="P193" s="35"/>
    </row>
    <row r="194" spans="1:16" s="34" customFormat="1" x14ac:dyDescent="0.2">
      <c r="A194" s="35"/>
      <c r="B194" s="35"/>
      <c r="C194" s="35"/>
      <c r="D194" s="35"/>
      <c r="E194" s="35"/>
      <c r="F194" s="35"/>
      <c r="G194" s="35"/>
      <c r="H194" s="35"/>
      <c r="I194" s="35"/>
      <c r="J194" s="35"/>
      <c r="K194" s="35"/>
      <c r="L194" s="35"/>
      <c r="M194" s="35"/>
      <c r="N194" s="35"/>
      <c r="O194" s="35"/>
      <c r="P194" s="35"/>
    </row>
    <row r="195" spans="1:16" s="34" customFormat="1" x14ac:dyDescent="0.2">
      <c r="A195" s="35"/>
      <c r="B195" s="35"/>
      <c r="C195" s="35"/>
      <c r="D195" s="35"/>
      <c r="E195" s="35"/>
      <c r="F195" s="35"/>
      <c r="G195" s="35"/>
      <c r="H195" s="35"/>
      <c r="I195" s="35"/>
      <c r="J195" s="35"/>
      <c r="K195" s="35"/>
      <c r="L195" s="35"/>
      <c r="M195" s="35"/>
      <c r="N195" s="35"/>
      <c r="O195" s="35"/>
      <c r="P195" s="35"/>
    </row>
    <row r="196" spans="1:16" s="34" customFormat="1" x14ac:dyDescent="0.2">
      <c r="A196" s="35"/>
      <c r="B196" s="35"/>
      <c r="C196" s="35"/>
      <c r="D196" s="35"/>
      <c r="E196" s="35"/>
      <c r="F196" s="35"/>
      <c r="G196" s="35"/>
      <c r="H196" s="35"/>
      <c r="I196" s="35"/>
      <c r="J196" s="35"/>
      <c r="K196" s="35"/>
      <c r="L196" s="35"/>
      <c r="M196" s="35"/>
      <c r="N196" s="35"/>
      <c r="O196" s="35"/>
      <c r="P196" s="35"/>
    </row>
    <row r="197" spans="1:16" s="34" customFormat="1" x14ac:dyDescent="0.2">
      <c r="A197" s="35"/>
      <c r="B197" s="35"/>
      <c r="C197" s="35"/>
      <c r="D197" s="35"/>
      <c r="E197" s="35"/>
      <c r="F197" s="35"/>
      <c r="G197" s="35"/>
      <c r="H197" s="35"/>
      <c r="I197" s="35"/>
      <c r="J197" s="35"/>
      <c r="K197" s="35"/>
      <c r="L197" s="35"/>
      <c r="M197" s="35"/>
      <c r="N197" s="35"/>
      <c r="O197" s="35"/>
      <c r="P197" s="35"/>
    </row>
    <row r="198" spans="1:16" s="34" customFormat="1" x14ac:dyDescent="0.2">
      <c r="A198" s="35"/>
      <c r="B198" s="35"/>
      <c r="C198" s="35"/>
      <c r="D198" s="35"/>
      <c r="E198" s="35"/>
      <c r="F198" s="35"/>
      <c r="G198" s="35"/>
      <c r="H198" s="35"/>
      <c r="I198" s="35"/>
      <c r="J198" s="35"/>
      <c r="K198" s="35"/>
      <c r="L198" s="35"/>
      <c r="M198" s="35"/>
      <c r="N198" s="35"/>
      <c r="O198" s="35"/>
      <c r="P198" s="35"/>
    </row>
    <row r="199" spans="1:16" s="34" customFormat="1" x14ac:dyDescent="0.2">
      <c r="A199" s="35"/>
      <c r="B199" s="35"/>
      <c r="C199" s="35"/>
      <c r="D199" s="35"/>
      <c r="E199" s="35"/>
      <c r="F199" s="35"/>
      <c r="G199" s="35"/>
      <c r="H199" s="35"/>
      <c r="I199" s="35"/>
      <c r="J199" s="35"/>
      <c r="K199" s="35"/>
      <c r="L199" s="35"/>
      <c r="M199" s="35"/>
      <c r="N199" s="35"/>
      <c r="O199" s="35"/>
      <c r="P199" s="35"/>
    </row>
    <row r="200" spans="1:16" s="34" customFormat="1" x14ac:dyDescent="0.2">
      <c r="A200" s="35"/>
      <c r="B200" s="35"/>
      <c r="C200" s="35"/>
      <c r="D200" s="35"/>
      <c r="E200" s="35"/>
      <c r="F200" s="35"/>
      <c r="G200" s="35"/>
      <c r="H200" s="35"/>
      <c r="I200" s="35"/>
      <c r="J200" s="35"/>
      <c r="K200" s="35"/>
      <c r="L200" s="35"/>
      <c r="M200" s="35"/>
      <c r="N200" s="35"/>
      <c r="O200" s="35"/>
      <c r="P200" s="35"/>
    </row>
    <row r="201" spans="1:16" s="34" customFormat="1" x14ac:dyDescent="0.2">
      <c r="A201" s="35"/>
      <c r="B201" s="35"/>
      <c r="C201" s="35"/>
      <c r="D201" s="35"/>
      <c r="E201" s="35"/>
      <c r="F201" s="35"/>
      <c r="G201" s="35"/>
      <c r="H201" s="35"/>
      <c r="I201" s="35"/>
      <c r="J201" s="35"/>
      <c r="K201" s="35"/>
      <c r="L201" s="35"/>
      <c r="M201" s="35"/>
      <c r="N201" s="35"/>
      <c r="O201" s="35"/>
      <c r="P201" s="35"/>
    </row>
    <row r="202" spans="1:16" s="34" customFormat="1" x14ac:dyDescent="0.2">
      <c r="A202" s="35"/>
      <c r="B202" s="35"/>
      <c r="C202" s="35"/>
      <c r="D202" s="35"/>
      <c r="E202" s="35"/>
      <c r="F202" s="35"/>
      <c r="G202" s="35"/>
      <c r="H202" s="35"/>
      <c r="I202" s="35"/>
      <c r="J202" s="35"/>
      <c r="K202" s="35"/>
      <c r="L202" s="35"/>
      <c r="M202" s="35"/>
      <c r="N202" s="35"/>
      <c r="O202" s="35"/>
      <c r="P202" s="35"/>
    </row>
    <row r="203" spans="1:16" s="34" customFormat="1" x14ac:dyDescent="0.2">
      <c r="A203" s="35"/>
      <c r="B203" s="35"/>
      <c r="C203" s="35"/>
      <c r="D203" s="35"/>
      <c r="E203" s="35"/>
      <c r="F203" s="35"/>
      <c r="G203" s="35"/>
      <c r="H203" s="35"/>
      <c r="I203" s="35"/>
      <c r="J203" s="35"/>
      <c r="K203" s="35"/>
      <c r="L203" s="35"/>
      <c r="M203" s="35"/>
      <c r="N203" s="35"/>
      <c r="O203" s="35"/>
      <c r="P203" s="35"/>
    </row>
    <row r="204" spans="1:16" s="34" customFormat="1" x14ac:dyDescent="0.2">
      <c r="A204" s="35"/>
      <c r="B204" s="35"/>
      <c r="C204" s="35"/>
      <c r="D204" s="35"/>
      <c r="E204" s="35"/>
      <c r="F204" s="35"/>
      <c r="G204" s="35"/>
      <c r="H204" s="35"/>
      <c r="I204" s="35"/>
      <c r="J204" s="35"/>
      <c r="K204" s="35"/>
      <c r="L204" s="35"/>
      <c r="M204" s="35"/>
      <c r="N204" s="35"/>
      <c r="O204" s="35"/>
      <c r="P204" s="35"/>
    </row>
    <row r="205" spans="1:16" x14ac:dyDescent="0.2">
      <c r="A205" s="35"/>
      <c r="B205" s="35"/>
      <c r="C205" s="35"/>
      <c r="D205" s="35"/>
      <c r="E205" s="35"/>
      <c r="F205" s="35"/>
      <c r="G205" s="35"/>
      <c r="H205" s="35"/>
      <c r="I205" s="35"/>
      <c r="J205" s="35"/>
      <c r="K205" s="35"/>
      <c r="L205" s="35"/>
      <c r="M205" s="35"/>
      <c r="N205" s="35"/>
      <c r="O205" s="35"/>
      <c r="P205" s="35"/>
    </row>
    <row r="206" spans="1:16" s="34" customFormat="1" x14ac:dyDescent="0.2">
      <c r="A206" s="35"/>
      <c r="B206" s="35"/>
      <c r="C206" s="35"/>
      <c r="D206" s="35"/>
      <c r="E206" s="35"/>
      <c r="F206" s="35"/>
      <c r="G206" s="35"/>
      <c r="H206" s="35"/>
      <c r="I206" s="35"/>
      <c r="J206" s="35"/>
      <c r="K206" s="35"/>
      <c r="L206" s="35"/>
      <c r="M206" s="35"/>
      <c r="N206" s="35"/>
      <c r="O206" s="35"/>
      <c r="P206" s="35"/>
    </row>
    <row r="207" spans="1:16" s="34" customFormat="1" x14ac:dyDescent="0.2">
      <c r="A207" s="35"/>
      <c r="B207" s="35"/>
      <c r="C207" s="35"/>
      <c r="D207" s="35"/>
      <c r="E207" s="35"/>
      <c r="F207" s="35"/>
      <c r="G207" s="35"/>
      <c r="H207" s="35"/>
      <c r="I207" s="35"/>
      <c r="J207" s="35"/>
      <c r="K207" s="35"/>
      <c r="L207" s="35"/>
      <c r="M207" s="35"/>
      <c r="N207" s="35"/>
      <c r="O207" s="35"/>
      <c r="P207" s="35"/>
    </row>
    <row r="208" spans="1:16" s="34" customFormat="1" x14ac:dyDescent="0.2">
      <c r="A208" s="35"/>
      <c r="B208" s="35"/>
      <c r="C208" s="35"/>
      <c r="D208" s="35"/>
      <c r="E208" s="35"/>
      <c r="F208" s="35"/>
      <c r="G208" s="35"/>
      <c r="H208" s="35"/>
      <c r="I208" s="35"/>
      <c r="J208" s="35"/>
      <c r="K208" s="35"/>
      <c r="L208" s="35"/>
      <c r="M208" s="35"/>
      <c r="N208" s="35"/>
      <c r="O208" s="35"/>
      <c r="P208" s="35"/>
    </row>
    <row r="209" spans="1:16" s="34" customFormat="1" x14ac:dyDescent="0.2">
      <c r="A209" s="35"/>
      <c r="B209" s="35"/>
      <c r="C209" s="35"/>
      <c r="D209" s="35"/>
      <c r="E209" s="35"/>
      <c r="F209" s="35"/>
      <c r="G209" s="35"/>
      <c r="H209" s="35"/>
      <c r="I209" s="35"/>
      <c r="J209" s="35"/>
      <c r="K209" s="35"/>
      <c r="L209" s="35"/>
      <c r="M209" s="35"/>
      <c r="N209" s="35"/>
      <c r="O209" s="35"/>
      <c r="P209" s="35"/>
    </row>
    <row r="210" spans="1:16" s="34" customFormat="1" x14ac:dyDescent="0.2">
      <c r="A210" s="35"/>
      <c r="B210" s="35"/>
      <c r="C210" s="35"/>
      <c r="D210" s="35"/>
      <c r="E210" s="35"/>
      <c r="F210" s="35"/>
      <c r="G210" s="35"/>
      <c r="H210" s="35"/>
      <c r="I210" s="35"/>
      <c r="J210" s="35"/>
      <c r="K210" s="35"/>
      <c r="L210" s="35"/>
      <c r="M210" s="35"/>
      <c r="N210" s="35"/>
      <c r="O210" s="35"/>
      <c r="P210" s="35"/>
    </row>
    <row r="211" spans="1:16" s="34" customFormat="1" x14ac:dyDescent="0.2">
      <c r="A211" s="35"/>
      <c r="B211" s="35"/>
      <c r="C211" s="35"/>
      <c r="D211" s="35"/>
      <c r="E211" s="35"/>
      <c r="F211" s="35"/>
      <c r="G211" s="35"/>
      <c r="H211" s="35"/>
      <c r="I211" s="35"/>
      <c r="J211" s="35"/>
      <c r="K211" s="35"/>
      <c r="L211" s="35"/>
      <c r="M211" s="35"/>
      <c r="N211" s="35"/>
      <c r="O211" s="35"/>
      <c r="P211" s="35"/>
    </row>
    <row r="212" spans="1:16" s="34" customFormat="1" x14ac:dyDescent="0.2">
      <c r="A212" s="35"/>
      <c r="B212" s="35"/>
      <c r="C212" s="35"/>
      <c r="D212" s="35"/>
      <c r="E212" s="35"/>
      <c r="F212" s="35"/>
      <c r="G212" s="35"/>
      <c r="H212" s="35"/>
      <c r="I212" s="35"/>
      <c r="J212" s="35"/>
      <c r="K212" s="35"/>
      <c r="L212" s="35"/>
      <c r="M212" s="35"/>
      <c r="N212" s="35"/>
      <c r="O212" s="35"/>
      <c r="P212" s="35"/>
    </row>
    <row r="213" spans="1:16" s="34" customFormat="1" x14ac:dyDescent="0.2">
      <c r="A213" s="35"/>
      <c r="B213" s="35"/>
      <c r="C213" s="35"/>
      <c r="D213" s="35"/>
      <c r="E213" s="35"/>
      <c r="F213" s="35"/>
      <c r="G213" s="35"/>
      <c r="H213" s="35"/>
      <c r="I213" s="35"/>
      <c r="J213" s="35"/>
      <c r="K213" s="35"/>
      <c r="L213" s="35"/>
      <c r="M213" s="35"/>
      <c r="N213" s="35"/>
      <c r="O213" s="35"/>
      <c r="P213" s="35"/>
    </row>
    <row r="214" spans="1:16" s="34" customFormat="1" x14ac:dyDescent="0.2">
      <c r="A214" s="35"/>
      <c r="B214" s="35"/>
      <c r="C214" s="35"/>
      <c r="D214" s="35"/>
      <c r="E214" s="35"/>
      <c r="F214" s="35"/>
      <c r="G214" s="35"/>
      <c r="H214" s="35"/>
      <c r="I214" s="35"/>
      <c r="J214" s="35"/>
      <c r="K214" s="35"/>
      <c r="L214" s="35"/>
      <c r="M214" s="35"/>
      <c r="N214" s="35"/>
      <c r="O214" s="35"/>
      <c r="P214" s="35"/>
    </row>
    <row r="215" spans="1:16" s="34" customFormat="1" x14ac:dyDescent="0.2">
      <c r="A215" s="35"/>
      <c r="B215" s="35"/>
      <c r="C215" s="35"/>
      <c r="D215" s="35"/>
      <c r="E215" s="35"/>
      <c r="F215" s="35"/>
      <c r="G215" s="35"/>
      <c r="H215" s="35"/>
      <c r="I215" s="35"/>
      <c r="J215" s="35"/>
      <c r="K215" s="35"/>
      <c r="L215" s="35"/>
      <c r="M215" s="35"/>
      <c r="N215" s="35"/>
      <c r="O215" s="35"/>
      <c r="P215" s="35"/>
    </row>
    <row r="216" spans="1:16" s="34" customFormat="1" x14ac:dyDescent="0.2">
      <c r="A216" s="35"/>
      <c r="B216" s="35"/>
      <c r="C216" s="35"/>
      <c r="D216" s="35"/>
      <c r="E216" s="35"/>
      <c r="F216" s="35"/>
      <c r="G216" s="35"/>
      <c r="H216" s="35"/>
      <c r="I216" s="35"/>
      <c r="J216" s="35"/>
      <c r="K216" s="35"/>
      <c r="L216" s="35"/>
      <c r="M216" s="35"/>
      <c r="N216" s="35"/>
      <c r="O216" s="35"/>
      <c r="P216" s="35"/>
    </row>
    <row r="217" spans="1:16" s="34" customFormat="1" x14ac:dyDescent="0.2">
      <c r="A217" s="35"/>
      <c r="B217" s="35"/>
      <c r="C217" s="35"/>
      <c r="D217" s="35"/>
      <c r="E217" s="35"/>
      <c r="F217" s="35"/>
      <c r="G217" s="35"/>
      <c r="H217" s="35"/>
      <c r="I217" s="35"/>
      <c r="J217" s="35"/>
      <c r="K217" s="35"/>
      <c r="L217" s="35"/>
      <c r="M217" s="35"/>
      <c r="N217" s="35"/>
      <c r="O217" s="35"/>
      <c r="P217" s="35"/>
    </row>
    <row r="218" spans="1:16" s="34" customFormat="1" x14ac:dyDescent="0.2">
      <c r="A218" s="35"/>
      <c r="B218" s="35"/>
      <c r="C218" s="35"/>
      <c r="D218" s="35"/>
      <c r="E218" s="35"/>
      <c r="F218" s="35"/>
      <c r="G218" s="35"/>
      <c r="H218" s="35"/>
      <c r="I218" s="35"/>
      <c r="J218" s="35"/>
      <c r="K218" s="35"/>
      <c r="L218" s="35"/>
      <c r="M218" s="35"/>
      <c r="N218" s="35"/>
      <c r="O218" s="35"/>
      <c r="P218" s="35"/>
    </row>
    <row r="219" spans="1:16" s="34" customFormat="1" x14ac:dyDescent="0.2">
      <c r="A219" s="35"/>
      <c r="B219" s="35"/>
      <c r="C219" s="35"/>
      <c r="D219" s="35"/>
      <c r="E219" s="35"/>
      <c r="F219" s="35"/>
      <c r="G219" s="35"/>
      <c r="H219" s="35"/>
      <c r="I219" s="35"/>
      <c r="J219" s="35"/>
      <c r="K219" s="35"/>
      <c r="L219" s="35"/>
      <c r="M219" s="35"/>
      <c r="N219" s="35"/>
      <c r="O219" s="35"/>
      <c r="P219" s="35"/>
    </row>
    <row r="220" spans="1:16" s="34" customFormat="1" x14ac:dyDescent="0.2">
      <c r="A220" s="35"/>
      <c r="B220" s="35"/>
      <c r="C220" s="35"/>
      <c r="D220" s="35"/>
      <c r="E220" s="35"/>
      <c r="F220" s="35"/>
      <c r="G220" s="35"/>
      <c r="H220" s="35"/>
      <c r="I220" s="35"/>
      <c r="J220" s="35"/>
      <c r="K220" s="35"/>
      <c r="L220" s="35"/>
      <c r="M220" s="35"/>
      <c r="N220" s="35"/>
      <c r="O220" s="35"/>
      <c r="P220" s="35"/>
    </row>
    <row r="221" spans="1:16" s="34" customFormat="1" x14ac:dyDescent="0.2">
      <c r="A221" s="35"/>
      <c r="B221" s="35"/>
      <c r="C221" s="35"/>
      <c r="D221" s="35"/>
      <c r="E221" s="35"/>
      <c r="F221" s="35"/>
      <c r="G221" s="35"/>
      <c r="H221" s="35"/>
      <c r="I221" s="35"/>
      <c r="J221" s="35"/>
      <c r="K221" s="35"/>
      <c r="L221" s="35"/>
      <c r="M221" s="35"/>
      <c r="N221" s="35"/>
      <c r="O221" s="35"/>
      <c r="P221" s="35"/>
    </row>
    <row r="222" spans="1:16" s="34" customFormat="1" x14ac:dyDescent="0.2">
      <c r="A222" s="35"/>
      <c r="B222" s="35"/>
      <c r="C222" s="35"/>
      <c r="D222" s="35"/>
      <c r="E222" s="35"/>
      <c r="F222" s="35"/>
      <c r="G222" s="35"/>
      <c r="H222" s="35"/>
      <c r="I222" s="35"/>
      <c r="J222" s="35"/>
      <c r="K222" s="35"/>
      <c r="L222" s="35"/>
      <c r="M222" s="35"/>
      <c r="N222" s="35"/>
      <c r="O222" s="35"/>
      <c r="P222" s="35"/>
    </row>
    <row r="223" spans="1:16" s="34" customFormat="1" x14ac:dyDescent="0.2">
      <c r="A223" s="35"/>
      <c r="B223" s="35"/>
      <c r="C223" s="35"/>
      <c r="D223" s="35"/>
      <c r="E223" s="35"/>
      <c r="F223" s="35"/>
      <c r="G223" s="35"/>
      <c r="H223" s="35"/>
      <c r="I223" s="35"/>
      <c r="J223" s="35"/>
      <c r="K223" s="35"/>
      <c r="L223" s="35"/>
      <c r="M223" s="35"/>
      <c r="N223" s="35"/>
      <c r="O223" s="35"/>
      <c r="P223" s="35"/>
    </row>
    <row r="224" spans="1:16" s="34" customFormat="1" x14ac:dyDescent="0.2">
      <c r="A224" s="35"/>
      <c r="B224" s="35"/>
      <c r="C224" s="35"/>
      <c r="D224" s="35"/>
      <c r="E224" s="35"/>
      <c r="F224" s="35"/>
      <c r="G224" s="35"/>
      <c r="H224" s="35"/>
      <c r="I224" s="35"/>
      <c r="J224" s="35"/>
      <c r="K224" s="35"/>
      <c r="L224" s="35"/>
      <c r="M224" s="35"/>
      <c r="N224" s="35"/>
      <c r="O224" s="35"/>
      <c r="P224" s="35"/>
    </row>
    <row r="225" spans="1:16" s="34" customFormat="1" x14ac:dyDescent="0.2">
      <c r="A225" s="35"/>
      <c r="B225" s="35"/>
      <c r="C225" s="35"/>
      <c r="D225" s="35"/>
      <c r="E225" s="35"/>
      <c r="F225" s="35"/>
      <c r="G225" s="35"/>
      <c r="H225" s="35"/>
      <c r="I225" s="35"/>
      <c r="J225" s="35"/>
      <c r="K225" s="35"/>
      <c r="L225" s="35"/>
      <c r="M225" s="35"/>
      <c r="N225" s="35"/>
      <c r="O225" s="35"/>
      <c r="P225" s="35"/>
    </row>
    <row r="226" spans="1:16" s="34" customFormat="1" x14ac:dyDescent="0.2">
      <c r="A226" s="35"/>
      <c r="B226" s="35"/>
      <c r="C226" s="35"/>
      <c r="D226" s="35"/>
      <c r="E226" s="35"/>
      <c r="F226" s="35"/>
      <c r="G226" s="35"/>
      <c r="H226" s="35"/>
      <c r="I226" s="35"/>
      <c r="J226" s="35"/>
      <c r="K226" s="35"/>
      <c r="L226" s="35"/>
      <c r="M226" s="35"/>
      <c r="N226" s="35"/>
      <c r="O226" s="35"/>
      <c r="P226" s="35"/>
    </row>
    <row r="227" spans="1:16" s="34" customFormat="1" x14ac:dyDescent="0.2">
      <c r="A227" s="35"/>
      <c r="B227" s="35"/>
      <c r="C227" s="35"/>
      <c r="D227" s="35"/>
      <c r="E227" s="35"/>
      <c r="F227" s="35"/>
      <c r="G227" s="35"/>
      <c r="H227" s="35"/>
      <c r="I227" s="35"/>
      <c r="J227" s="35"/>
      <c r="K227" s="35"/>
      <c r="L227" s="35"/>
      <c r="M227" s="35"/>
      <c r="N227" s="35"/>
      <c r="O227" s="35"/>
      <c r="P227" s="35"/>
    </row>
    <row r="228" spans="1:16" s="34" customFormat="1" x14ac:dyDescent="0.2">
      <c r="A228" s="35"/>
      <c r="B228" s="35"/>
      <c r="C228" s="35"/>
      <c r="D228" s="35"/>
      <c r="E228" s="35"/>
      <c r="F228" s="35"/>
      <c r="G228" s="35"/>
      <c r="H228" s="35"/>
      <c r="I228" s="35"/>
      <c r="J228" s="35"/>
      <c r="K228" s="35"/>
      <c r="L228" s="35"/>
      <c r="M228" s="35"/>
      <c r="N228" s="35"/>
      <c r="O228" s="35"/>
      <c r="P228" s="35"/>
    </row>
    <row r="229" spans="1:16" s="34" customFormat="1" x14ac:dyDescent="0.2">
      <c r="A229" s="35"/>
      <c r="B229" s="35"/>
      <c r="C229" s="35"/>
      <c r="D229" s="35"/>
      <c r="E229" s="35"/>
      <c r="F229" s="35"/>
      <c r="G229" s="35"/>
      <c r="H229" s="35"/>
      <c r="I229" s="35"/>
      <c r="J229" s="35"/>
      <c r="K229" s="35"/>
      <c r="L229" s="35"/>
      <c r="M229" s="35"/>
      <c r="N229" s="35"/>
      <c r="O229" s="35"/>
      <c r="P229" s="35"/>
    </row>
    <row r="230" spans="1:16" s="34" customFormat="1" x14ac:dyDescent="0.2">
      <c r="A230" s="35"/>
      <c r="B230" s="35"/>
      <c r="C230" s="35"/>
      <c r="D230" s="35"/>
      <c r="E230" s="35"/>
      <c r="F230" s="35"/>
      <c r="G230" s="35"/>
      <c r="H230" s="35"/>
      <c r="I230" s="35"/>
      <c r="J230" s="35"/>
      <c r="K230" s="35"/>
      <c r="L230" s="35"/>
      <c r="M230" s="35"/>
      <c r="N230" s="35"/>
      <c r="O230" s="35"/>
      <c r="P230" s="35"/>
    </row>
    <row r="231" spans="1:16" s="34" customFormat="1" x14ac:dyDescent="0.2">
      <c r="A231" s="35"/>
      <c r="B231" s="35"/>
      <c r="C231" s="35"/>
      <c r="D231" s="35"/>
      <c r="E231" s="35"/>
      <c r="F231" s="35"/>
      <c r="G231" s="35"/>
      <c r="H231" s="35"/>
      <c r="I231" s="35"/>
      <c r="J231" s="35"/>
      <c r="K231" s="35"/>
      <c r="L231" s="35"/>
      <c r="M231" s="35"/>
      <c r="N231" s="35"/>
      <c r="O231" s="35"/>
      <c r="P231" s="35"/>
    </row>
    <row r="232" spans="1:16" s="34" customFormat="1" x14ac:dyDescent="0.2">
      <c r="A232" s="35"/>
      <c r="B232" s="35"/>
      <c r="C232" s="35"/>
      <c r="D232" s="35"/>
      <c r="E232" s="35"/>
      <c r="F232" s="35"/>
      <c r="G232" s="35"/>
      <c r="H232" s="35"/>
      <c r="I232" s="35"/>
      <c r="J232" s="35"/>
      <c r="K232" s="35"/>
      <c r="L232" s="35"/>
      <c r="M232" s="35"/>
      <c r="N232" s="35"/>
      <c r="O232" s="35"/>
      <c r="P232" s="35"/>
    </row>
    <row r="233" spans="1:16" s="34" customFormat="1" x14ac:dyDescent="0.2">
      <c r="A233" s="35"/>
      <c r="B233" s="35"/>
      <c r="C233" s="35"/>
      <c r="D233" s="35"/>
      <c r="E233" s="35"/>
      <c r="F233" s="35"/>
      <c r="G233" s="35"/>
      <c r="H233" s="35"/>
      <c r="I233" s="35"/>
      <c r="J233" s="35"/>
      <c r="K233" s="35"/>
      <c r="L233" s="35"/>
      <c r="M233" s="35"/>
      <c r="N233" s="35"/>
      <c r="O233" s="35"/>
      <c r="P233" s="35"/>
    </row>
    <row r="234" spans="1:16" s="34" customFormat="1" x14ac:dyDescent="0.2">
      <c r="A234" s="35"/>
      <c r="B234" s="35"/>
      <c r="C234" s="35"/>
      <c r="D234" s="35"/>
      <c r="E234" s="35"/>
      <c r="F234" s="35"/>
      <c r="G234" s="35"/>
      <c r="H234" s="35"/>
      <c r="I234" s="35"/>
      <c r="J234" s="35"/>
      <c r="K234" s="35"/>
      <c r="L234" s="35"/>
      <c r="M234" s="35"/>
      <c r="N234" s="35"/>
      <c r="O234" s="35"/>
      <c r="P234" s="35"/>
    </row>
    <row r="235" spans="1:16" s="34" customFormat="1" x14ac:dyDescent="0.2">
      <c r="A235" s="35"/>
      <c r="B235" s="35"/>
      <c r="C235" s="35"/>
      <c r="D235" s="35"/>
      <c r="E235" s="35"/>
      <c r="F235" s="35"/>
      <c r="G235" s="35"/>
      <c r="H235" s="35"/>
      <c r="I235" s="35"/>
      <c r="J235" s="35"/>
      <c r="K235" s="35"/>
      <c r="L235" s="35"/>
      <c r="M235" s="35"/>
      <c r="N235" s="35"/>
      <c r="O235" s="35"/>
      <c r="P235" s="35"/>
    </row>
    <row r="236" spans="1:16" s="34" customFormat="1" x14ac:dyDescent="0.2">
      <c r="A236" s="35"/>
      <c r="B236" s="35"/>
      <c r="C236" s="35"/>
      <c r="D236" s="35"/>
      <c r="E236" s="35"/>
      <c r="F236" s="35"/>
      <c r="G236" s="35"/>
      <c r="H236" s="35"/>
      <c r="I236" s="35"/>
      <c r="J236" s="35"/>
      <c r="K236" s="35"/>
      <c r="L236" s="35"/>
      <c r="M236" s="35"/>
      <c r="N236" s="35"/>
      <c r="O236" s="35"/>
      <c r="P236" s="35"/>
    </row>
    <row r="237" spans="1:16" s="34" customFormat="1" x14ac:dyDescent="0.2">
      <c r="A237" s="35"/>
      <c r="B237" s="35"/>
      <c r="C237" s="35"/>
      <c r="D237" s="35"/>
      <c r="E237" s="35"/>
      <c r="F237" s="35"/>
      <c r="G237" s="35"/>
      <c r="H237" s="35"/>
      <c r="I237" s="35"/>
      <c r="J237" s="35"/>
      <c r="K237" s="35"/>
      <c r="L237" s="35"/>
      <c r="M237" s="35"/>
      <c r="N237" s="35"/>
      <c r="O237" s="35"/>
      <c r="P237" s="35"/>
    </row>
    <row r="238" spans="1:16" s="34" customFormat="1" x14ac:dyDescent="0.2">
      <c r="A238" s="35"/>
      <c r="B238" s="35"/>
      <c r="C238" s="35"/>
      <c r="D238" s="35"/>
      <c r="E238" s="35"/>
      <c r="F238" s="35"/>
      <c r="G238" s="35"/>
      <c r="H238" s="35"/>
      <c r="I238" s="35"/>
      <c r="J238" s="35"/>
      <c r="K238" s="35"/>
      <c r="L238" s="35"/>
      <c r="M238" s="35"/>
      <c r="N238" s="35"/>
      <c r="O238" s="35"/>
      <c r="P238" s="35"/>
    </row>
    <row r="239" spans="1:16" s="34" customFormat="1" x14ac:dyDescent="0.2">
      <c r="A239" s="35"/>
      <c r="B239" s="35"/>
      <c r="C239" s="35"/>
      <c r="D239" s="35"/>
      <c r="E239" s="35"/>
      <c r="F239" s="35"/>
      <c r="G239" s="35"/>
      <c r="H239" s="35"/>
      <c r="I239" s="35"/>
      <c r="J239" s="35"/>
      <c r="K239" s="35"/>
      <c r="L239" s="35"/>
      <c r="M239" s="35"/>
      <c r="N239" s="35"/>
      <c r="O239" s="35"/>
      <c r="P239" s="35"/>
    </row>
    <row r="240" spans="1:16" s="34" customFormat="1" x14ac:dyDescent="0.2">
      <c r="A240" s="35"/>
      <c r="B240" s="35"/>
      <c r="C240" s="35"/>
      <c r="D240" s="35"/>
      <c r="E240" s="35"/>
      <c r="F240" s="35"/>
      <c r="G240" s="35"/>
      <c r="H240" s="35"/>
      <c r="I240" s="35"/>
      <c r="J240" s="35"/>
      <c r="K240" s="35"/>
      <c r="L240" s="35"/>
      <c r="M240" s="35"/>
      <c r="N240" s="35"/>
      <c r="O240" s="35"/>
      <c r="P240" s="35"/>
    </row>
    <row r="241" spans="1:16" s="34" customFormat="1" x14ac:dyDescent="0.2">
      <c r="A241" s="35"/>
      <c r="B241" s="35"/>
      <c r="C241" s="35"/>
      <c r="D241" s="35"/>
      <c r="E241" s="35"/>
      <c r="F241" s="35"/>
      <c r="G241" s="35"/>
      <c r="H241" s="35"/>
      <c r="I241" s="35"/>
      <c r="J241" s="35"/>
      <c r="K241" s="35"/>
      <c r="L241" s="35"/>
      <c r="M241" s="35"/>
      <c r="N241" s="35"/>
      <c r="O241" s="35"/>
      <c r="P241" s="35"/>
    </row>
    <row r="242" spans="1:16" s="34" customFormat="1" x14ac:dyDescent="0.2">
      <c r="A242" s="35"/>
      <c r="B242" s="35"/>
      <c r="C242" s="35"/>
      <c r="D242" s="35"/>
      <c r="E242" s="35"/>
      <c r="F242" s="35"/>
      <c r="G242" s="35"/>
      <c r="H242" s="35"/>
      <c r="I242" s="35"/>
      <c r="J242" s="35"/>
      <c r="K242" s="35"/>
      <c r="L242" s="35"/>
      <c r="M242" s="35"/>
      <c r="N242" s="35"/>
      <c r="O242" s="35"/>
      <c r="P242" s="35"/>
    </row>
    <row r="243" spans="1:16" s="34" customFormat="1" x14ac:dyDescent="0.2">
      <c r="A243" s="35"/>
      <c r="B243" s="35"/>
      <c r="C243" s="35"/>
      <c r="D243" s="35"/>
      <c r="E243" s="35"/>
      <c r="F243" s="35"/>
      <c r="G243" s="35"/>
      <c r="H243" s="35"/>
      <c r="I243" s="35"/>
      <c r="J243" s="35"/>
      <c r="K243" s="35"/>
      <c r="L243" s="35"/>
      <c r="M243" s="35"/>
      <c r="N243" s="35"/>
      <c r="O243" s="35"/>
      <c r="P243" s="35"/>
    </row>
    <row r="244" spans="1:16" s="34" customFormat="1" x14ac:dyDescent="0.2">
      <c r="A244" s="35"/>
      <c r="B244" s="35"/>
      <c r="C244" s="35"/>
      <c r="D244" s="35"/>
      <c r="E244" s="35"/>
      <c r="F244" s="35"/>
      <c r="G244" s="35"/>
      <c r="H244" s="35"/>
      <c r="I244" s="35"/>
      <c r="J244" s="35"/>
      <c r="K244" s="35"/>
      <c r="L244" s="35"/>
      <c r="M244" s="35"/>
      <c r="N244" s="35"/>
      <c r="O244" s="35"/>
      <c r="P244" s="35"/>
    </row>
    <row r="245" spans="1:16" s="34" customFormat="1" x14ac:dyDescent="0.2">
      <c r="A245" s="35"/>
      <c r="B245" s="35"/>
      <c r="C245" s="35"/>
      <c r="D245" s="35"/>
      <c r="E245" s="35"/>
      <c r="F245" s="35"/>
      <c r="G245" s="35"/>
      <c r="H245" s="35"/>
      <c r="I245" s="35"/>
      <c r="J245" s="35"/>
      <c r="K245" s="35"/>
      <c r="L245" s="35"/>
      <c r="M245" s="35"/>
      <c r="N245" s="35"/>
      <c r="O245" s="35"/>
      <c r="P245" s="35"/>
    </row>
    <row r="246" spans="1:16" s="34" customFormat="1" x14ac:dyDescent="0.2">
      <c r="A246" s="35"/>
      <c r="B246" s="35"/>
      <c r="C246" s="35"/>
      <c r="D246" s="35"/>
      <c r="E246" s="35"/>
      <c r="F246" s="35"/>
      <c r="G246" s="35"/>
      <c r="H246" s="35"/>
      <c r="I246" s="35"/>
      <c r="J246" s="35"/>
      <c r="K246" s="35"/>
      <c r="L246" s="35"/>
      <c r="M246" s="35"/>
      <c r="N246" s="35"/>
      <c r="O246" s="35"/>
      <c r="P246" s="35"/>
    </row>
    <row r="247" spans="1:16" s="34" customFormat="1" x14ac:dyDescent="0.2">
      <c r="A247" s="35"/>
      <c r="B247" s="35"/>
      <c r="C247" s="35"/>
      <c r="D247" s="35"/>
      <c r="E247" s="35"/>
      <c r="F247" s="35"/>
      <c r="G247" s="35"/>
      <c r="H247" s="35"/>
      <c r="I247" s="35"/>
      <c r="J247" s="35"/>
      <c r="K247" s="35"/>
      <c r="L247" s="35"/>
      <c r="M247" s="35"/>
      <c r="N247" s="35"/>
      <c r="O247" s="35"/>
      <c r="P247" s="35"/>
    </row>
    <row r="248" spans="1:16" s="34" customFormat="1" x14ac:dyDescent="0.2">
      <c r="A248" s="35"/>
      <c r="B248" s="35"/>
      <c r="C248" s="35"/>
      <c r="D248" s="35"/>
      <c r="E248" s="35"/>
      <c r="F248" s="35"/>
      <c r="G248" s="35"/>
      <c r="H248" s="35"/>
      <c r="I248" s="35"/>
      <c r="J248" s="35"/>
      <c r="K248" s="35"/>
      <c r="L248" s="35"/>
      <c r="M248" s="35"/>
      <c r="N248" s="35"/>
      <c r="O248" s="35"/>
      <c r="P248" s="35"/>
    </row>
    <row r="249" spans="1:16" s="34" customFormat="1" x14ac:dyDescent="0.2">
      <c r="A249" s="35"/>
      <c r="B249" s="35"/>
      <c r="C249" s="35"/>
      <c r="D249" s="35"/>
      <c r="E249" s="35"/>
      <c r="F249" s="35"/>
      <c r="G249" s="35"/>
      <c r="H249" s="35"/>
      <c r="I249" s="35"/>
      <c r="J249" s="35"/>
      <c r="K249" s="35"/>
      <c r="L249" s="35"/>
      <c r="M249" s="35"/>
      <c r="N249" s="35"/>
      <c r="O249" s="35"/>
      <c r="P249" s="35"/>
    </row>
    <row r="250" spans="1:16" s="34" customFormat="1" x14ac:dyDescent="0.2">
      <c r="A250" s="35"/>
      <c r="B250" s="35"/>
      <c r="C250" s="35"/>
      <c r="D250" s="35"/>
      <c r="E250" s="35"/>
      <c r="F250" s="35"/>
      <c r="G250" s="35"/>
      <c r="H250" s="35"/>
      <c r="I250" s="35"/>
      <c r="J250" s="35"/>
      <c r="K250" s="35"/>
      <c r="L250" s="35"/>
      <c r="M250" s="35"/>
      <c r="N250" s="35"/>
      <c r="O250" s="35"/>
      <c r="P250" s="35"/>
    </row>
    <row r="251" spans="1:16" s="34" customFormat="1" x14ac:dyDescent="0.2">
      <c r="A251" s="35"/>
      <c r="B251" s="35"/>
      <c r="C251" s="35"/>
      <c r="D251" s="35"/>
      <c r="E251" s="35"/>
      <c r="F251" s="35"/>
      <c r="G251" s="35"/>
      <c r="H251" s="35"/>
      <c r="I251" s="35"/>
      <c r="J251" s="35"/>
      <c r="K251" s="35"/>
      <c r="L251" s="35"/>
      <c r="M251" s="35"/>
      <c r="N251" s="35"/>
      <c r="O251" s="35"/>
      <c r="P251" s="35"/>
    </row>
    <row r="252" spans="1:16" s="34" customFormat="1" x14ac:dyDescent="0.2">
      <c r="A252" s="35"/>
      <c r="B252" s="35"/>
      <c r="C252" s="35"/>
      <c r="D252" s="35"/>
      <c r="E252" s="35"/>
      <c r="F252" s="35"/>
      <c r="G252" s="35"/>
      <c r="H252" s="35"/>
      <c r="I252" s="35"/>
      <c r="J252" s="35"/>
      <c r="K252" s="35"/>
      <c r="L252" s="35"/>
      <c r="M252" s="35"/>
      <c r="N252" s="35"/>
      <c r="O252" s="35"/>
      <c r="P252" s="35"/>
    </row>
    <row r="253" spans="1:16" s="34" customFormat="1" x14ac:dyDescent="0.2">
      <c r="A253" s="35"/>
      <c r="B253" s="35"/>
      <c r="C253" s="35"/>
      <c r="D253" s="35"/>
      <c r="E253" s="35"/>
      <c r="F253" s="35"/>
      <c r="G253" s="35"/>
      <c r="H253" s="35"/>
      <c r="I253" s="35"/>
      <c r="J253" s="35"/>
      <c r="K253" s="35"/>
      <c r="L253" s="35"/>
      <c r="M253" s="35"/>
      <c r="N253" s="35"/>
      <c r="O253" s="35"/>
      <c r="P253" s="35"/>
    </row>
    <row r="254" spans="1:16" s="34" customFormat="1" x14ac:dyDescent="0.2">
      <c r="A254" s="35"/>
      <c r="B254" s="35"/>
      <c r="C254" s="35"/>
      <c r="D254" s="35"/>
      <c r="E254" s="35"/>
      <c r="F254" s="35"/>
      <c r="G254" s="35"/>
      <c r="H254" s="35"/>
      <c r="I254" s="35"/>
      <c r="J254" s="35"/>
      <c r="K254" s="35"/>
      <c r="L254" s="35"/>
      <c r="M254" s="35"/>
      <c r="N254" s="35"/>
      <c r="O254" s="35"/>
      <c r="P254" s="35"/>
    </row>
    <row r="255" spans="1:16" s="34" customFormat="1" x14ac:dyDescent="0.2">
      <c r="A255" s="35"/>
      <c r="B255" s="35"/>
      <c r="C255" s="35"/>
      <c r="D255" s="35"/>
      <c r="E255" s="35"/>
      <c r="F255" s="35"/>
      <c r="G255" s="35"/>
      <c r="H255" s="35"/>
      <c r="I255" s="35"/>
      <c r="J255" s="35"/>
      <c r="K255" s="35"/>
      <c r="L255" s="35"/>
      <c r="M255" s="35"/>
      <c r="N255" s="35"/>
      <c r="O255" s="35"/>
      <c r="P255" s="35"/>
    </row>
    <row r="256" spans="1:16" s="34" customFormat="1" x14ac:dyDescent="0.2">
      <c r="A256" s="35"/>
      <c r="B256" s="35"/>
      <c r="C256" s="35"/>
      <c r="D256" s="35"/>
      <c r="E256" s="35"/>
      <c r="F256" s="35"/>
      <c r="G256" s="35"/>
      <c r="H256" s="35"/>
      <c r="I256" s="35"/>
      <c r="J256" s="35"/>
      <c r="K256" s="35"/>
      <c r="L256" s="35"/>
      <c r="M256" s="35"/>
      <c r="N256" s="35"/>
      <c r="O256" s="35"/>
      <c r="P256" s="35"/>
    </row>
    <row r="257" spans="1:16" s="34" customFormat="1" x14ac:dyDescent="0.2">
      <c r="A257" s="35"/>
      <c r="B257" s="35"/>
      <c r="C257" s="35"/>
      <c r="D257" s="35"/>
      <c r="E257" s="35"/>
      <c r="F257" s="35"/>
      <c r="G257" s="35"/>
      <c r="H257" s="35"/>
      <c r="I257" s="35"/>
      <c r="J257" s="35"/>
      <c r="K257" s="35"/>
      <c r="L257" s="35"/>
      <c r="M257" s="35"/>
      <c r="N257" s="35"/>
      <c r="O257" s="35"/>
      <c r="P257" s="35"/>
    </row>
    <row r="258" spans="1:16" s="34" customFormat="1" x14ac:dyDescent="0.2">
      <c r="A258" s="35"/>
      <c r="B258" s="35"/>
      <c r="C258" s="35"/>
      <c r="D258" s="35"/>
      <c r="E258" s="35"/>
      <c r="F258" s="35"/>
      <c r="G258" s="35"/>
      <c r="H258" s="35"/>
      <c r="I258" s="35"/>
      <c r="J258" s="35"/>
      <c r="K258" s="35"/>
      <c r="L258" s="35"/>
      <c r="M258" s="35"/>
      <c r="N258" s="35"/>
      <c r="O258" s="35"/>
      <c r="P258" s="35"/>
    </row>
    <row r="259" spans="1:16" s="34" customFormat="1" x14ac:dyDescent="0.2">
      <c r="A259" s="35"/>
      <c r="B259" s="35"/>
      <c r="C259" s="35"/>
      <c r="D259" s="35"/>
      <c r="E259" s="35"/>
      <c r="F259" s="35"/>
      <c r="G259" s="35"/>
      <c r="H259" s="35"/>
      <c r="I259" s="35"/>
      <c r="J259" s="35"/>
      <c r="K259" s="35"/>
      <c r="L259" s="35"/>
      <c r="M259" s="35"/>
      <c r="N259" s="35"/>
      <c r="O259" s="35"/>
      <c r="P259" s="35"/>
    </row>
    <row r="260" spans="1:16" s="34" customFormat="1" x14ac:dyDescent="0.2">
      <c r="A260" s="35"/>
      <c r="B260" s="35"/>
      <c r="C260" s="35"/>
      <c r="D260" s="35"/>
      <c r="E260" s="35"/>
      <c r="F260" s="35"/>
      <c r="G260" s="35"/>
      <c r="H260" s="35"/>
      <c r="I260" s="35"/>
      <c r="J260" s="35"/>
      <c r="K260" s="35"/>
      <c r="L260" s="35"/>
      <c r="M260" s="35"/>
      <c r="N260" s="35"/>
      <c r="O260" s="35"/>
      <c r="P260" s="35"/>
    </row>
    <row r="261" spans="1:16" s="34" customFormat="1" x14ac:dyDescent="0.2">
      <c r="A261" s="35"/>
      <c r="B261" s="35"/>
      <c r="C261" s="35"/>
      <c r="D261" s="35"/>
      <c r="E261" s="35"/>
      <c r="F261" s="35"/>
      <c r="G261" s="35"/>
      <c r="H261" s="35"/>
      <c r="I261" s="35"/>
      <c r="J261" s="35"/>
      <c r="K261" s="35"/>
      <c r="L261" s="35"/>
      <c r="M261" s="35"/>
      <c r="N261" s="35"/>
      <c r="O261" s="35"/>
      <c r="P261" s="35"/>
    </row>
    <row r="262" spans="1:16" s="34" customFormat="1" x14ac:dyDescent="0.2">
      <c r="A262" s="35"/>
      <c r="B262" s="35"/>
      <c r="C262" s="35"/>
      <c r="D262" s="35"/>
      <c r="E262" s="35"/>
      <c r="F262" s="35"/>
      <c r="G262" s="35"/>
      <c r="H262" s="35"/>
      <c r="I262" s="35"/>
      <c r="J262" s="35"/>
      <c r="K262" s="35"/>
      <c r="L262" s="35"/>
      <c r="M262" s="35"/>
      <c r="N262" s="35"/>
      <c r="O262" s="35"/>
      <c r="P262" s="35"/>
    </row>
    <row r="263" spans="1:16" s="34" customFormat="1" x14ac:dyDescent="0.2">
      <c r="A263" s="35"/>
      <c r="B263" s="35"/>
      <c r="C263" s="35"/>
      <c r="D263" s="35"/>
      <c r="E263" s="35"/>
      <c r="F263" s="35"/>
      <c r="G263" s="35"/>
      <c r="H263" s="35"/>
      <c r="I263" s="35"/>
      <c r="J263" s="35"/>
      <c r="K263" s="35"/>
      <c r="L263" s="35"/>
      <c r="M263" s="35"/>
      <c r="N263" s="35"/>
      <c r="O263" s="35"/>
      <c r="P263" s="35"/>
    </row>
    <row r="264" spans="1:16" s="34" customFormat="1" x14ac:dyDescent="0.2">
      <c r="A264" s="35"/>
      <c r="B264" s="35"/>
      <c r="C264" s="35"/>
      <c r="D264" s="35"/>
      <c r="E264" s="35"/>
      <c r="F264" s="35"/>
      <c r="G264" s="35"/>
      <c r="H264" s="35"/>
      <c r="I264" s="35"/>
      <c r="J264" s="35"/>
      <c r="K264" s="35"/>
      <c r="L264" s="35"/>
      <c r="M264" s="35"/>
      <c r="N264" s="35"/>
      <c r="O264" s="35"/>
      <c r="P264" s="35"/>
    </row>
    <row r="265" spans="1:16" s="34" customFormat="1" x14ac:dyDescent="0.2">
      <c r="A265" s="35"/>
      <c r="B265" s="35"/>
      <c r="C265" s="35"/>
      <c r="D265" s="35"/>
      <c r="E265" s="35"/>
      <c r="F265" s="35"/>
      <c r="G265" s="35"/>
      <c r="H265" s="35"/>
      <c r="I265" s="35"/>
      <c r="J265" s="35"/>
      <c r="K265" s="35"/>
      <c r="L265" s="35"/>
      <c r="M265" s="35"/>
      <c r="N265" s="35"/>
      <c r="O265" s="35"/>
      <c r="P265" s="35"/>
    </row>
    <row r="266" spans="1:16" s="34" customFormat="1" x14ac:dyDescent="0.2">
      <c r="A266" s="35"/>
      <c r="B266" s="35"/>
      <c r="C266" s="35"/>
      <c r="D266" s="35"/>
      <c r="E266" s="35"/>
      <c r="F266" s="35"/>
      <c r="G266" s="35"/>
      <c r="H266" s="35"/>
      <c r="I266" s="35"/>
      <c r="J266" s="35"/>
      <c r="K266" s="35"/>
      <c r="L266" s="35"/>
      <c r="M266" s="35"/>
      <c r="N266" s="35"/>
      <c r="O266" s="35"/>
      <c r="P266" s="35"/>
    </row>
    <row r="267" spans="1:16" s="34" customFormat="1" x14ac:dyDescent="0.2">
      <c r="A267" s="35"/>
      <c r="B267" s="35"/>
      <c r="C267" s="35"/>
      <c r="D267" s="35"/>
      <c r="E267" s="35"/>
      <c r="F267" s="35"/>
      <c r="G267" s="35"/>
      <c r="H267" s="35"/>
      <c r="I267" s="35"/>
      <c r="J267" s="35"/>
      <c r="K267" s="35"/>
      <c r="L267" s="35"/>
      <c r="M267" s="35"/>
      <c r="N267" s="35"/>
      <c r="O267" s="35"/>
      <c r="P267" s="35"/>
    </row>
    <row r="268" spans="1:16" s="34" customFormat="1" x14ac:dyDescent="0.2">
      <c r="A268" s="35"/>
      <c r="B268" s="35"/>
      <c r="C268" s="35"/>
      <c r="D268" s="35"/>
      <c r="E268" s="35"/>
      <c r="F268" s="35"/>
      <c r="G268" s="35"/>
      <c r="H268" s="35"/>
      <c r="I268" s="35"/>
      <c r="J268" s="35"/>
      <c r="K268" s="35"/>
      <c r="L268" s="35"/>
      <c r="M268" s="35"/>
      <c r="N268" s="35"/>
      <c r="O268" s="35"/>
      <c r="P268" s="35"/>
    </row>
    <row r="269" spans="1:16" s="34" customFormat="1" x14ac:dyDescent="0.2">
      <c r="A269" s="35"/>
      <c r="B269" s="35"/>
      <c r="C269" s="35"/>
      <c r="D269" s="35"/>
      <c r="E269" s="35"/>
      <c r="F269" s="35"/>
      <c r="G269" s="35"/>
      <c r="H269" s="35"/>
      <c r="I269" s="35"/>
      <c r="J269" s="35"/>
      <c r="K269" s="35"/>
      <c r="L269" s="35"/>
      <c r="M269" s="35"/>
      <c r="N269" s="35"/>
      <c r="O269" s="35"/>
      <c r="P269" s="35"/>
    </row>
    <row r="270" spans="1:16" s="34" customFormat="1" x14ac:dyDescent="0.2">
      <c r="A270" s="35"/>
      <c r="B270" s="35"/>
      <c r="C270" s="35"/>
      <c r="D270" s="35"/>
      <c r="E270" s="35"/>
      <c r="F270" s="35"/>
      <c r="G270" s="35"/>
      <c r="H270" s="35"/>
      <c r="I270" s="35"/>
      <c r="J270" s="35"/>
      <c r="K270" s="35"/>
      <c r="L270" s="35"/>
      <c r="M270" s="35"/>
      <c r="N270" s="35"/>
      <c r="O270" s="35"/>
      <c r="P270" s="35"/>
    </row>
    <row r="271" spans="1:16" s="34" customFormat="1" x14ac:dyDescent="0.2">
      <c r="A271" s="35"/>
      <c r="B271" s="35"/>
      <c r="C271" s="35"/>
      <c r="D271" s="35"/>
      <c r="E271" s="35"/>
      <c r="F271" s="35"/>
      <c r="G271" s="35"/>
      <c r="H271" s="35"/>
      <c r="I271" s="35"/>
      <c r="J271" s="35"/>
      <c r="K271" s="35"/>
      <c r="L271" s="35"/>
      <c r="M271" s="35"/>
      <c r="N271" s="35"/>
      <c r="O271" s="35"/>
      <c r="P271" s="35"/>
    </row>
    <row r="272" spans="1:16" s="34" customFormat="1" x14ac:dyDescent="0.2">
      <c r="A272" s="35"/>
      <c r="B272" s="35"/>
      <c r="C272" s="35"/>
      <c r="D272" s="35"/>
      <c r="E272" s="35"/>
      <c r="F272" s="35"/>
      <c r="G272" s="35"/>
      <c r="H272" s="35"/>
      <c r="I272" s="35"/>
      <c r="J272" s="35"/>
      <c r="K272" s="35"/>
      <c r="L272" s="35"/>
      <c r="M272" s="35"/>
      <c r="N272" s="35"/>
      <c r="O272" s="35"/>
      <c r="P272" s="35"/>
    </row>
    <row r="273" spans="1:16" s="34" customFormat="1" x14ac:dyDescent="0.2">
      <c r="A273" s="35"/>
      <c r="B273" s="35"/>
      <c r="C273" s="35"/>
      <c r="D273" s="35"/>
      <c r="E273" s="35"/>
      <c r="F273" s="35"/>
      <c r="G273" s="35"/>
      <c r="H273" s="35"/>
      <c r="I273" s="35"/>
      <c r="J273" s="35"/>
      <c r="K273" s="35"/>
      <c r="L273" s="35"/>
      <c r="M273" s="35"/>
      <c r="N273" s="35"/>
      <c r="O273" s="35"/>
      <c r="P273" s="35"/>
    </row>
    <row r="274" spans="1:16" s="34" customFormat="1" x14ac:dyDescent="0.2">
      <c r="A274" s="35"/>
      <c r="B274" s="35"/>
      <c r="C274" s="35"/>
      <c r="D274" s="35"/>
      <c r="E274" s="35"/>
      <c r="F274" s="35"/>
      <c r="G274" s="35"/>
      <c r="H274" s="35"/>
      <c r="I274" s="35"/>
      <c r="J274" s="35"/>
      <c r="K274" s="35"/>
      <c r="L274" s="35"/>
      <c r="M274" s="35"/>
      <c r="N274" s="35"/>
      <c r="O274" s="35"/>
      <c r="P274" s="35"/>
    </row>
    <row r="275" spans="1:16" s="34" customFormat="1" x14ac:dyDescent="0.2">
      <c r="A275" s="35"/>
      <c r="B275" s="35"/>
      <c r="C275" s="35"/>
      <c r="D275" s="35"/>
      <c r="E275" s="35"/>
      <c r="F275" s="35"/>
      <c r="G275" s="35"/>
      <c r="H275" s="35"/>
      <c r="I275" s="35"/>
      <c r="J275" s="35"/>
      <c r="K275" s="35"/>
      <c r="L275" s="35"/>
      <c r="M275" s="35"/>
      <c r="N275" s="35"/>
      <c r="O275" s="35"/>
      <c r="P275" s="35"/>
    </row>
    <row r="276" spans="1:16" s="34" customFormat="1" x14ac:dyDescent="0.2">
      <c r="A276" s="35"/>
      <c r="B276" s="35"/>
      <c r="C276" s="35"/>
      <c r="D276" s="35"/>
      <c r="E276" s="35"/>
      <c r="F276" s="35"/>
      <c r="G276" s="35"/>
      <c r="H276" s="35"/>
      <c r="I276" s="35"/>
      <c r="J276" s="35"/>
      <c r="K276" s="35"/>
      <c r="L276" s="35"/>
      <c r="M276" s="35"/>
      <c r="N276" s="35"/>
      <c r="O276" s="35"/>
      <c r="P276" s="35"/>
    </row>
    <row r="277" spans="1:16" s="34" customFormat="1" x14ac:dyDescent="0.2">
      <c r="A277" s="35"/>
      <c r="B277" s="35"/>
      <c r="C277" s="35"/>
      <c r="D277" s="35"/>
      <c r="E277" s="35"/>
      <c r="F277" s="35"/>
      <c r="G277" s="35"/>
      <c r="H277" s="35"/>
      <c r="I277" s="35"/>
      <c r="J277" s="35"/>
      <c r="K277" s="35"/>
      <c r="L277" s="35"/>
      <c r="M277" s="35"/>
      <c r="N277" s="35"/>
      <c r="O277" s="35"/>
      <c r="P277" s="35"/>
    </row>
    <row r="278" spans="1:16" s="34" customFormat="1" x14ac:dyDescent="0.2">
      <c r="A278" s="35"/>
      <c r="B278" s="35"/>
      <c r="C278" s="35"/>
      <c r="D278" s="35"/>
      <c r="E278" s="35"/>
      <c r="F278" s="35"/>
      <c r="G278" s="35"/>
      <c r="H278" s="35"/>
      <c r="I278" s="35"/>
      <c r="J278" s="35"/>
      <c r="K278" s="35"/>
      <c r="L278" s="35"/>
      <c r="M278" s="35"/>
      <c r="N278" s="35"/>
      <c r="O278" s="35"/>
      <c r="P278" s="35"/>
    </row>
    <row r="279" spans="1:16" s="34" customFormat="1" x14ac:dyDescent="0.2">
      <c r="A279" s="35"/>
      <c r="B279" s="35"/>
      <c r="C279" s="35"/>
      <c r="D279" s="35"/>
      <c r="E279" s="35"/>
      <c r="F279" s="35"/>
      <c r="G279" s="35"/>
      <c r="H279" s="35"/>
      <c r="I279" s="35"/>
      <c r="J279" s="35"/>
      <c r="K279" s="35"/>
      <c r="L279" s="35"/>
      <c r="M279" s="35"/>
      <c r="N279" s="35"/>
      <c r="O279" s="35"/>
      <c r="P279" s="35"/>
    </row>
  </sheetData>
  <mergeCells count="4">
    <mergeCell ref="R1:T2"/>
    <mergeCell ref="A1:P1"/>
    <mergeCell ref="A28:P28"/>
    <mergeCell ref="A47:P47"/>
  </mergeCells>
  <hyperlinks>
    <hyperlink ref="R1:T2" location="'FICHA ESTANDAR ECOSISTEMA'!R223" display="VOLVER A FICHA"/>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70" zoomScaleNormal="70" workbookViewId="0">
      <selection activeCell="S25" sqref="S25"/>
    </sheetView>
  </sheetViews>
  <sheetFormatPr baseColWidth="10" defaultRowHeight="12.75" x14ac:dyDescent="0.2"/>
  <cols>
    <col min="1" max="3" width="11.42578125" style="32"/>
    <col min="4" max="4" width="11.42578125" style="61"/>
    <col min="5" max="5" width="14.5703125" style="61" customWidth="1"/>
    <col min="6" max="16384" width="11.42578125" style="32"/>
  </cols>
  <sheetData>
    <row r="1" spans="1:20" ht="58.5" customHeight="1" x14ac:dyDescent="0.2">
      <c r="A1" s="1084" t="s">
        <v>848</v>
      </c>
      <c r="B1" s="1084"/>
      <c r="C1" s="1084"/>
      <c r="D1" s="1084"/>
      <c r="E1" s="1084"/>
      <c r="F1" s="1084"/>
      <c r="G1" s="1084"/>
      <c r="H1" s="1084"/>
      <c r="I1" s="1084"/>
      <c r="J1" s="1084"/>
      <c r="K1" s="1084"/>
      <c r="L1" s="1084"/>
      <c r="M1" s="1084"/>
      <c r="N1" s="1084"/>
      <c r="O1" s="1084"/>
      <c r="P1" s="1084"/>
      <c r="R1" s="937" t="s">
        <v>654</v>
      </c>
      <c r="S1" s="938"/>
      <c r="T1" s="939"/>
    </row>
    <row r="2" spans="1:20" ht="13.5" thickBot="1" x14ac:dyDescent="0.25">
      <c r="A2" s="35"/>
      <c r="B2" s="35"/>
      <c r="C2" s="35"/>
      <c r="D2" s="60"/>
      <c r="E2" s="60"/>
      <c r="F2" s="35"/>
      <c r="G2" s="35"/>
      <c r="H2" s="35"/>
      <c r="I2" s="35"/>
      <c r="J2" s="35"/>
      <c r="K2" s="35"/>
      <c r="L2" s="35"/>
      <c r="M2" s="35"/>
      <c r="N2" s="35"/>
      <c r="O2" s="35"/>
      <c r="P2" s="35"/>
      <c r="R2" s="940"/>
      <c r="S2" s="941"/>
      <c r="T2" s="942"/>
    </row>
    <row r="3" spans="1:20" x14ac:dyDescent="0.2">
      <c r="A3" s="35"/>
      <c r="B3" s="35"/>
      <c r="C3" s="35"/>
      <c r="D3" s="60"/>
      <c r="E3" s="60"/>
      <c r="F3" s="35"/>
      <c r="G3" s="35"/>
      <c r="H3" s="35"/>
      <c r="I3" s="35"/>
      <c r="J3" s="35"/>
      <c r="K3" s="35"/>
      <c r="L3" s="35"/>
      <c r="M3" s="35"/>
      <c r="N3" s="35"/>
      <c r="O3" s="35"/>
      <c r="P3" s="35"/>
    </row>
    <row r="4" spans="1:20" x14ac:dyDescent="0.2">
      <c r="A4" s="35"/>
      <c r="B4" s="35"/>
      <c r="C4" s="35"/>
      <c r="D4" s="60"/>
      <c r="E4" s="60"/>
      <c r="F4" s="35"/>
      <c r="G4" s="35"/>
      <c r="H4" s="35"/>
      <c r="I4" s="35"/>
      <c r="J4" s="35"/>
      <c r="K4" s="35"/>
      <c r="L4" s="35"/>
      <c r="M4" s="35"/>
      <c r="N4" s="35"/>
      <c r="O4" s="35"/>
      <c r="P4" s="35"/>
    </row>
    <row r="5" spans="1:20" s="34" customFormat="1" x14ac:dyDescent="0.2">
      <c r="A5" s="35"/>
      <c r="B5" s="35"/>
      <c r="C5" s="35"/>
      <c r="D5" s="60"/>
      <c r="E5" s="60"/>
      <c r="F5" s="35"/>
      <c r="G5" s="35"/>
      <c r="H5" s="35"/>
      <c r="I5" s="35"/>
      <c r="J5" s="35"/>
      <c r="K5" s="35"/>
      <c r="L5" s="35"/>
      <c r="M5" s="35"/>
      <c r="N5" s="35"/>
      <c r="O5" s="35"/>
      <c r="P5" s="35"/>
    </row>
    <row r="6" spans="1:20" s="34" customFormat="1" x14ac:dyDescent="0.2">
      <c r="A6" s="35"/>
      <c r="B6" s="35"/>
      <c r="C6" s="35"/>
      <c r="D6" s="60"/>
      <c r="E6" s="60"/>
      <c r="F6" s="35"/>
      <c r="G6" s="35"/>
      <c r="H6" s="35"/>
      <c r="I6" s="35"/>
      <c r="J6" s="35"/>
      <c r="K6" s="35"/>
      <c r="L6" s="35"/>
      <c r="M6" s="35"/>
      <c r="N6" s="35"/>
      <c r="O6" s="35"/>
      <c r="P6" s="35"/>
    </row>
    <row r="7" spans="1:20" s="34" customFormat="1" x14ac:dyDescent="0.2">
      <c r="A7" s="35"/>
      <c r="B7" s="35"/>
      <c r="C7" s="35"/>
      <c r="D7" s="60"/>
      <c r="E7" s="60"/>
      <c r="F7" s="35"/>
      <c r="G7" s="35"/>
      <c r="H7" s="35"/>
      <c r="I7" s="35"/>
      <c r="J7" s="35"/>
      <c r="K7" s="35"/>
      <c r="L7" s="35"/>
      <c r="M7" s="35"/>
      <c r="N7" s="35"/>
      <c r="O7" s="35"/>
      <c r="P7" s="35"/>
    </row>
    <row r="8" spans="1:20" s="34" customFormat="1" x14ac:dyDescent="0.2">
      <c r="A8" s="35"/>
      <c r="B8" s="35"/>
      <c r="C8" s="35"/>
      <c r="D8" s="60"/>
      <c r="E8" s="60"/>
      <c r="F8" s="35"/>
      <c r="G8" s="35"/>
      <c r="H8" s="35"/>
      <c r="I8" s="35"/>
      <c r="J8" s="35"/>
      <c r="K8" s="35"/>
      <c r="L8" s="35"/>
      <c r="M8" s="35"/>
      <c r="N8" s="35"/>
      <c r="O8" s="35"/>
      <c r="P8" s="35"/>
    </row>
    <row r="9" spans="1:20" s="34" customFormat="1" x14ac:dyDescent="0.2">
      <c r="A9" s="35"/>
      <c r="B9" s="35"/>
      <c r="C9" s="35"/>
      <c r="D9" s="60"/>
      <c r="E9" s="60"/>
      <c r="F9" s="35"/>
      <c r="G9" s="35"/>
      <c r="H9" s="35"/>
      <c r="I9" s="35"/>
      <c r="J9" s="35"/>
      <c r="K9" s="35"/>
      <c r="L9" s="35"/>
      <c r="M9" s="35"/>
      <c r="N9" s="35"/>
      <c r="O9" s="35"/>
      <c r="P9" s="35"/>
    </row>
    <row r="10" spans="1:20" s="34" customFormat="1" x14ac:dyDescent="0.2">
      <c r="A10" s="35"/>
      <c r="B10" s="35"/>
      <c r="C10" s="35"/>
      <c r="D10" s="60"/>
      <c r="E10" s="60"/>
      <c r="F10" s="35"/>
      <c r="G10" s="35"/>
      <c r="H10" s="35"/>
      <c r="I10" s="35"/>
      <c r="J10" s="35"/>
      <c r="K10" s="35"/>
      <c r="L10" s="35"/>
      <c r="M10" s="35"/>
      <c r="N10" s="35"/>
      <c r="O10" s="35"/>
      <c r="P10" s="35"/>
    </row>
    <row r="11" spans="1:20" s="34" customFormat="1" x14ac:dyDescent="0.2">
      <c r="A11" s="35"/>
      <c r="B11" s="35"/>
      <c r="C11" s="35"/>
      <c r="D11" s="60"/>
      <c r="E11" s="60"/>
      <c r="F11" s="35"/>
      <c r="G11" s="35"/>
      <c r="H11" s="35"/>
      <c r="I11" s="35"/>
      <c r="J11" s="35"/>
      <c r="K11" s="35"/>
      <c r="L11" s="35"/>
      <c r="M11" s="35"/>
      <c r="N11" s="35"/>
      <c r="O11" s="35"/>
      <c r="P11" s="35"/>
    </row>
    <row r="12" spans="1:20" s="34" customFormat="1" x14ac:dyDescent="0.2">
      <c r="A12" s="35"/>
      <c r="B12" s="35"/>
      <c r="C12" s="35"/>
      <c r="D12" s="60"/>
      <c r="E12" s="60"/>
      <c r="F12" s="35"/>
      <c r="G12" s="35"/>
      <c r="H12" s="35"/>
      <c r="I12" s="35"/>
      <c r="J12" s="35"/>
      <c r="K12" s="35"/>
      <c r="L12" s="35"/>
      <c r="M12" s="35"/>
      <c r="N12" s="35"/>
      <c r="O12" s="35"/>
      <c r="P12" s="35"/>
    </row>
    <row r="13" spans="1:20" s="34" customFormat="1" x14ac:dyDescent="0.2">
      <c r="A13" s="35"/>
      <c r="B13" s="35"/>
      <c r="C13" s="35"/>
      <c r="D13" s="60"/>
      <c r="E13" s="60"/>
      <c r="F13" s="35"/>
      <c r="G13" s="35"/>
      <c r="H13" s="35"/>
      <c r="I13" s="35"/>
      <c r="J13" s="35"/>
      <c r="K13" s="35"/>
      <c r="L13" s="35"/>
      <c r="M13" s="35"/>
      <c r="N13" s="35"/>
      <c r="O13" s="35"/>
      <c r="P13" s="35"/>
    </row>
    <row r="14" spans="1:20" s="34" customFormat="1" x14ac:dyDescent="0.2">
      <c r="A14" s="35"/>
      <c r="B14" s="35"/>
      <c r="C14" s="35"/>
      <c r="D14" s="60"/>
      <c r="E14" s="60"/>
      <c r="F14" s="35"/>
      <c r="G14" s="35"/>
      <c r="H14" s="35"/>
      <c r="I14" s="35"/>
      <c r="J14" s="35"/>
      <c r="K14" s="35"/>
      <c r="L14" s="35"/>
      <c r="M14" s="35"/>
      <c r="N14" s="35"/>
      <c r="O14" s="35"/>
      <c r="P14" s="35"/>
    </row>
    <row r="15" spans="1:20" s="34" customFormat="1" x14ac:dyDescent="0.2">
      <c r="A15" s="35"/>
      <c r="B15" s="35"/>
      <c r="C15" s="35"/>
      <c r="D15" s="60"/>
      <c r="E15" s="60"/>
      <c r="F15" s="35"/>
      <c r="G15" s="35"/>
      <c r="H15" s="35"/>
      <c r="I15" s="35"/>
      <c r="J15" s="35"/>
      <c r="K15" s="35"/>
      <c r="L15" s="35"/>
      <c r="M15" s="35"/>
      <c r="N15" s="35"/>
      <c r="O15" s="35"/>
      <c r="P15" s="35"/>
    </row>
    <row r="16" spans="1:20" s="34" customFormat="1" x14ac:dyDescent="0.2">
      <c r="A16" s="35"/>
      <c r="B16" s="35"/>
      <c r="C16" s="35"/>
      <c r="D16" s="60"/>
      <c r="E16" s="60"/>
      <c r="F16" s="35"/>
      <c r="G16" s="35"/>
      <c r="H16" s="35"/>
      <c r="I16" s="35"/>
      <c r="J16" s="35"/>
      <c r="K16" s="35"/>
      <c r="L16" s="35"/>
      <c r="M16" s="35"/>
      <c r="N16" s="35"/>
      <c r="O16" s="35"/>
      <c r="P16" s="35"/>
    </row>
    <row r="17" spans="1:16" s="34" customFormat="1" x14ac:dyDescent="0.2">
      <c r="A17" s="35"/>
      <c r="B17" s="35"/>
      <c r="C17" s="35"/>
      <c r="D17" s="60"/>
      <c r="E17" s="60"/>
      <c r="F17" s="35"/>
      <c r="G17" s="35"/>
      <c r="H17" s="35"/>
      <c r="I17" s="35"/>
      <c r="J17" s="35"/>
      <c r="K17" s="35"/>
      <c r="L17" s="35"/>
      <c r="M17" s="35"/>
      <c r="N17" s="35"/>
      <c r="O17" s="35"/>
      <c r="P17" s="35"/>
    </row>
    <row r="18" spans="1:16" s="34" customFormat="1" x14ac:dyDescent="0.2">
      <c r="A18" s="35"/>
      <c r="B18" s="35"/>
      <c r="C18" s="35"/>
      <c r="D18" s="60"/>
      <c r="E18" s="60"/>
      <c r="F18" s="35"/>
      <c r="G18" s="35"/>
      <c r="H18" s="35"/>
      <c r="I18" s="35"/>
      <c r="J18" s="35"/>
      <c r="K18" s="35"/>
      <c r="L18" s="35"/>
      <c r="M18" s="35"/>
      <c r="N18" s="35"/>
      <c r="O18" s="35"/>
      <c r="P18" s="35"/>
    </row>
    <row r="19" spans="1:16" s="34" customFormat="1" x14ac:dyDescent="0.2">
      <c r="A19" s="35"/>
      <c r="B19" s="35"/>
      <c r="C19" s="35"/>
      <c r="D19" s="60"/>
      <c r="E19" s="60"/>
      <c r="F19" s="35"/>
      <c r="G19" s="35"/>
      <c r="H19" s="35"/>
      <c r="I19" s="35"/>
      <c r="J19" s="35"/>
      <c r="K19" s="35"/>
      <c r="L19" s="35"/>
      <c r="M19" s="35"/>
      <c r="N19" s="35"/>
      <c r="O19" s="35"/>
      <c r="P19" s="35"/>
    </row>
    <row r="20" spans="1:16" s="34" customFormat="1" x14ac:dyDescent="0.2">
      <c r="A20" s="35"/>
      <c r="B20" s="35"/>
      <c r="C20" s="35"/>
      <c r="D20" s="60"/>
      <c r="E20" s="60"/>
      <c r="F20" s="35"/>
      <c r="G20" s="35"/>
      <c r="H20" s="35"/>
      <c r="I20" s="35"/>
      <c r="J20" s="35"/>
      <c r="K20" s="35"/>
      <c r="L20" s="35"/>
      <c r="M20" s="35"/>
      <c r="N20" s="35"/>
      <c r="O20" s="35"/>
      <c r="P20" s="35"/>
    </row>
    <row r="21" spans="1:16" s="34" customFormat="1" x14ac:dyDescent="0.2">
      <c r="A21" s="35"/>
      <c r="B21" s="35"/>
      <c r="C21" s="35"/>
      <c r="D21" s="60"/>
      <c r="E21" s="60"/>
      <c r="F21" s="35"/>
      <c r="G21" s="35"/>
      <c r="H21" s="35"/>
      <c r="I21" s="35"/>
      <c r="J21" s="35"/>
      <c r="K21" s="35"/>
      <c r="L21" s="35"/>
      <c r="M21" s="35"/>
      <c r="N21" s="35"/>
      <c r="O21" s="35"/>
      <c r="P21" s="35"/>
    </row>
    <row r="22" spans="1:16" s="34" customFormat="1" x14ac:dyDescent="0.2">
      <c r="A22" s="35"/>
      <c r="B22" s="35"/>
      <c r="C22" s="35"/>
      <c r="D22" s="60"/>
      <c r="E22" s="60"/>
      <c r="F22" s="35"/>
      <c r="G22" s="35"/>
      <c r="H22" s="35"/>
      <c r="I22" s="35"/>
      <c r="J22" s="35"/>
      <c r="K22" s="35"/>
      <c r="L22" s="35"/>
      <c r="M22" s="35"/>
      <c r="N22" s="35"/>
      <c r="O22" s="35"/>
      <c r="P22" s="35"/>
    </row>
    <row r="23" spans="1:16" s="34" customFormat="1" x14ac:dyDescent="0.2">
      <c r="A23" s="35"/>
      <c r="B23" s="35"/>
      <c r="C23" s="35"/>
      <c r="D23" s="60"/>
      <c r="E23" s="60"/>
      <c r="F23" s="35"/>
      <c r="G23" s="35"/>
      <c r="H23" s="35"/>
      <c r="I23" s="35"/>
      <c r="J23" s="35"/>
      <c r="K23" s="35"/>
      <c r="L23" s="35"/>
      <c r="M23" s="35"/>
      <c r="N23" s="35"/>
      <c r="O23" s="35"/>
      <c r="P23" s="35"/>
    </row>
    <row r="24" spans="1:16" s="34" customFormat="1" x14ac:dyDescent="0.2">
      <c r="A24" s="35"/>
      <c r="B24" s="35"/>
      <c r="C24" s="35"/>
      <c r="D24" s="60"/>
      <c r="E24" s="60"/>
      <c r="F24" s="35"/>
      <c r="G24" s="35"/>
      <c r="H24" s="35"/>
      <c r="I24" s="35"/>
      <c r="J24" s="35"/>
      <c r="K24" s="35"/>
      <c r="L24" s="35"/>
      <c r="M24" s="35"/>
      <c r="N24" s="35"/>
      <c r="O24" s="35"/>
      <c r="P24" s="35"/>
    </row>
    <row r="25" spans="1:16" s="34" customFormat="1" ht="23.25" x14ac:dyDescent="0.2">
      <c r="A25" s="1073" t="s">
        <v>989</v>
      </c>
      <c r="B25" s="1073"/>
      <c r="C25" s="1073"/>
      <c r="D25" s="1073"/>
      <c r="E25" s="1073"/>
      <c r="F25" s="1073"/>
      <c r="G25" s="1073"/>
      <c r="H25" s="1073"/>
      <c r="I25" s="1073"/>
      <c r="J25" s="1073"/>
      <c r="K25" s="1073"/>
      <c r="L25" s="1073"/>
      <c r="M25" s="1073"/>
      <c r="N25" s="1073"/>
      <c r="O25" s="1073"/>
      <c r="P25" s="1073"/>
    </row>
    <row r="26" spans="1:16" s="34" customFormat="1" x14ac:dyDescent="0.2">
      <c r="A26" s="35"/>
      <c r="B26" s="35"/>
      <c r="C26" s="35"/>
      <c r="D26" s="60"/>
      <c r="E26" s="60"/>
      <c r="F26" s="35"/>
      <c r="G26" s="35"/>
      <c r="H26" s="35"/>
      <c r="I26" s="35"/>
      <c r="J26" s="35"/>
      <c r="K26" s="35"/>
      <c r="L26" s="35"/>
      <c r="M26" s="35"/>
      <c r="N26" s="35"/>
      <c r="O26" s="35"/>
      <c r="P26" s="35"/>
    </row>
    <row r="27" spans="1:16" s="34" customFormat="1" x14ac:dyDescent="0.2">
      <c r="A27" s="35"/>
      <c r="B27" s="35"/>
      <c r="C27" s="35"/>
      <c r="D27" s="60"/>
      <c r="E27" s="60"/>
      <c r="F27" s="35"/>
      <c r="G27" s="35"/>
      <c r="H27" s="35"/>
      <c r="I27" s="35"/>
      <c r="J27" s="35"/>
      <c r="K27" s="35"/>
      <c r="L27" s="35"/>
      <c r="M27" s="35"/>
      <c r="N27" s="35"/>
      <c r="O27" s="35"/>
      <c r="P27" s="35"/>
    </row>
    <row r="28" spans="1:16" s="34" customFormat="1" x14ac:dyDescent="0.2">
      <c r="A28" s="35"/>
      <c r="B28" s="35"/>
      <c r="C28" s="35"/>
      <c r="D28" s="60"/>
      <c r="E28" s="60"/>
      <c r="F28" s="35"/>
      <c r="G28" s="35"/>
      <c r="H28" s="35"/>
      <c r="I28" s="35"/>
      <c r="J28" s="35"/>
      <c r="K28" s="35"/>
      <c r="L28" s="35"/>
      <c r="M28" s="35"/>
      <c r="N28" s="35"/>
      <c r="O28" s="35"/>
      <c r="P28" s="35"/>
    </row>
    <row r="29" spans="1:16" s="34" customFormat="1" x14ac:dyDescent="0.2">
      <c r="A29" s="35"/>
      <c r="B29" s="35"/>
      <c r="C29" s="35"/>
      <c r="D29" s="60"/>
      <c r="E29" s="60"/>
      <c r="F29" s="35"/>
      <c r="G29" s="35"/>
      <c r="H29" s="35"/>
      <c r="I29" s="35"/>
      <c r="J29" s="35"/>
      <c r="K29" s="35"/>
      <c r="L29" s="35"/>
      <c r="M29" s="35"/>
      <c r="N29" s="35"/>
      <c r="O29" s="35"/>
      <c r="P29" s="35"/>
    </row>
    <row r="30" spans="1:16" s="34" customFormat="1" x14ac:dyDescent="0.2">
      <c r="A30" s="35"/>
      <c r="B30" s="35"/>
      <c r="C30" s="35"/>
      <c r="D30" s="60"/>
      <c r="E30" s="60"/>
      <c r="F30" s="35"/>
      <c r="G30" s="35"/>
      <c r="H30" s="35"/>
      <c r="I30" s="35"/>
      <c r="J30" s="35"/>
      <c r="K30" s="35"/>
      <c r="L30" s="35"/>
      <c r="M30" s="35"/>
      <c r="N30" s="35"/>
      <c r="O30" s="35"/>
      <c r="P30" s="35"/>
    </row>
    <row r="31" spans="1:16" s="34" customFormat="1" x14ac:dyDescent="0.2">
      <c r="A31" s="35"/>
      <c r="B31" s="35"/>
      <c r="C31" s="35"/>
      <c r="D31" s="60"/>
      <c r="E31" s="60"/>
      <c r="F31" s="35"/>
      <c r="G31" s="35"/>
      <c r="H31" s="35"/>
      <c r="I31" s="35"/>
      <c r="J31" s="35"/>
      <c r="K31" s="35"/>
      <c r="L31" s="35"/>
      <c r="M31" s="35"/>
      <c r="N31" s="35"/>
      <c r="O31" s="35"/>
      <c r="P31" s="35"/>
    </row>
    <row r="32" spans="1:16" s="34" customFormat="1" x14ac:dyDescent="0.2">
      <c r="A32" s="35"/>
      <c r="B32" s="35"/>
      <c r="C32" s="35"/>
      <c r="D32" s="60"/>
      <c r="E32" s="60"/>
      <c r="F32" s="35"/>
      <c r="G32" s="35"/>
      <c r="H32" s="35"/>
      <c r="I32" s="35"/>
      <c r="J32" s="35"/>
      <c r="K32" s="35"/>
      <c r="L32" s="35"/>
      <c r="M32" s="35"/>
      <c r="N32" s="35"/>
      <c r="O32" s="35"/>
      <c r="P32" s="35"/>
    </row>
    <row r="33" spans="1:16" s="34" customFormat="1" x14ac:dyDescent="0.2">
      <c r="A33" s="35"/>
      <c r="B33" s="35"/>
      <c r="C33" s="35"/>
      <c r="D33" s="60"/>
      <c r="E33" s="60"/>
      <c r="F33" s="35"/>
      <c r="G33" s="35"/>
      <c r="H33" s="35"/>
      <c r="I33" s="35"/>
      <c r="J33" s="35"/>
      <c r="K33" s="35"/>
      <c r="L33" s="35"/>
      <c r="M33" s="35"/>
      <c r="N33" s="35"/>
      <c r="O33" s="35"/>
      <c r="P33" s="35"/>
    </row>
    <row r="34" spans="1:16" s="34" customFormat="1" x14ac:dyDescent="0.2">
      <c r="A34" s="35"/>
      <c r="B34" s="35"/>
      <c r="C34" s="35"/>
      <c r="D34" s="60"/>
      <c r="E34" s="60"/>
      <c r="F34" s="35"/>
      <c r="G34" s="35"/>
      <c r="H34" s="35"/>
      <c r="I34" s="35"/>
      <c r="J34" s="35"/>
      <c r="K34" s="35"/>
      <c r="L34" s="35"/>
      <c r="M34" s="35"/>
      <c r="N34" s="35"/>
      <c r="O34" s="35"/>
      <c r="P34" s="35"/>
    </row>
    <row r="35" spans="1:16" s="34" customFormat="1" x14ac:dyDescent="0.2">
      <c r="A35" s="35"/>
      <c r="B35" s="35"/>
      <c r="C35" s="35"/>
      <c r="D35" s="60"/>
      <c r="E35" s="60"/>
      <c r="F35" s="35"/>
      <c r="G35" s="35"/>
      <c r="H35" s="35"/>
      <c r="I35" s="35"/>
      <c r="J35" s="35"/>
      <c r="K35" s="35"/>
      <c r="L35" s="35"/>
      <c r="M35" s="35"/>
      <c r="N35" s="35"/>
      <c r="O35" s="35"/>
      <c r="P35" s="35"/>
    </row>
    <row r="36" spans="1:16" s="34" customFormat="1" x14ac:dyDescent="0.2">
      <c r="A36" s="35"/>
      <c r="B36" s="35"/>
      <c r="C36" s="35"/>
      <c r="D36" s="60"/>
      <c r="E36" s="60"/>
      <c r="F36" s="35"/>
      <c r="G36" s="35"/>
      <c r="H36" s="35"/>
      <c r="I36" s="35"/>
      <c r="J36" s="35"/>
      <c r="K36" s="35"/>
      <c r="L36" s="35"/>
      <c r="M36" s="35"/>
      <c r="N36" s="35"/>
      <c r="O36" s="35"/>
      <c r="P36" s="35"/>
    </row>
    <row r="37" spans="1:16" s="34" customFormat="1" x14ac:dyDescent="0.2">
      <c r="A37" s="35"/>
      <c r="B37" s="35"/>
      <c r="C37" s="35"/>
      <c r="D37" s="60"/>
      <c r="E37" s="60"/>
      <c r="F37" s="35"/>
      <c r="G37" s="35"/>
      <c r="H37" s="35"/>
      <c r="I37" s="35"/>
      <c r="J37" s="35"/>
      <c r="K37" s="35"/>
      <c r="L37" s="35"/>
      <c r="M37" s="35"/>
      <c r="N37" s="35"/>
      <c r="O37" s="35"/>
      <c r="P37" s="35"/>
    </row>
    <row r="38" spans="1:16" s="34" customFormat="1" x14ac:dyDescent="0.2">
      <c r="A38" s="35"/>
      <c r="B38" s="35"/>
      <c r="C38" s="35"/>
      <c r="D38" s="60"/>
      <c r="E38" s="60"/>
      <c r="F38" s="35"/>
      <c r="G38" s="35"/>
      <c r="H38" s="35"/>
      <c r="I38" s="35"/>
      <c r="J38" s="35"/>
      <c r="K38" s="35"/>
      <c r="L38" s="35"/>
      <c r="M38" s="35"/>
      <c r="N38" s="35"/>
      <c r="O38" s="35"/>
      <c r="P38" s="35"/>
    </row>
    <row r="39" spans="1:16" s="34" customFormat="1" x14ac:dyDescent="0.2">
      <c r="A39" s="35"/>
      <c r="B39" s="35"/>
      <c r="C39" s="35"/>
      <c r="D39" s="60"/>
      <c r="E39" s="60"/>
      <c r="F39" s="35"/>
      <c r="G39" s="35"/>
      <c r="H39" s="35"/>
      <c r="I39" s="35"/>
      <c r="J39" s="35"/>
      <c r="K39" s="35"/>
      <c r="L39" s="35"/>
      <c r="M39" s="35"/>
      <c r="N39" s="35"/>
      <c r="O39" s="35"/>
      <c r="P39" s="35"/>
    </row>
    <row r="40" spans="1:16" s="34" customFormat="1" x14ac:dyDescent="0.2">
      <c r="A40" s="35"/>
      <c r="B40" s="35"/>
      <c r="C40" s="35"/>
      <c r="D40" s="60"/>
      <c r="E40" s="60"/>
      <c r="F40" s="35"/>
      <c r="G40" s="35"/>
      <c r="H40" s="35"/>
      <c r="I40" s="35"/>
      <c r="J40" s="35"/>
      <c r="K40" s="35"/>
      <c r="L40" s="35"/>
      <c r="M40" s="35"/>
      <c r="N40" s="35"/>
      <c r="O40" s="35"/>
      <c r="P40" s="35"/>
    </row>
    <row r="41" spans="1:16" s="34" customFormat="1" x14ac:dyDescent="0.2">
      <c r="A41" s="35"/>
      <c r="B41" s="35"/>
      <c r="C41" s="35"/>
      <c r="D41" s="60"/>
      <c r="E41" s="60"/>
      <c r="F41" s="35"/>
      <c r="G41" s="35"/>
      <c r="H41" s="35"/>
      <c r="I41" s="35"/>
      <c r="J41" s="35"/>
      <c r="K41" s="35"/>
      <c r="L41" s="35"/>
      <c r="M41" s="35"/>
      <c r="N41" s="35"/>
      <c r="O41" s="35"/>
      <c r="P41" s="35"/>
    </row>
    <row r="42" spans="1:16" s="34" customFormat="1" x14ac:dyDescent="0.2">
      <c r="A42" s="35"/>
      <c r="B42" s="35"/>
      <c r="C42" s="35"/>
      <c r="D42" s="60"/>
      <c r="E42" s="60"/>
      <c r="F42" s="35"/>
      <c r="G42" s="35"/>
      <c r="H42" s="35"/>
      <c r="I42" s="35"/>
      <c r="J42" s="35"/>
      <c r="K42" s="35"/>
      <c r="L42" s="35"/>
      <c r="M42" s="35"/>
      <c r="N42" s="35"/>
      <c r="O42" s="35"/>
      <c r="P42" s="35"/>
    </row>
    <row r="43" spans="1:16" s="34" customFormat="1" x14ac:dyDescent="0.2">
      <c r="A43" s="35"/>
      <c r="B43" s="35"/>
      <c r="C43" s="35"/>
      <c r="D43" s="60"/>
      <c r="E43" s="60"/>
      <c r="F43" s="35"/>
      <c r="G43" s="35"/>
      <c r="H43" s="35"/>
      <c r="I43" s="35"/>
      <c r="J43" s="35"/>
      <c r="K43" s="35"/>
      <c r="L43" s="35"/>
      <c r="M43" s="35"/>
      <c r="N43" s="35"/>
      <c r="O43" s="35"/>
      <c r="P43" s="35"/>
    </row>
    <row r="44" spans="1:16" s="34" customFormat="1" x14ac:dyDescent="0.2">
      <c r="A44" s="35"/>
      <c r="B44" s="35"/>
      <c r="C44" s="35"/>
      <c r="D44" s="60"/>
      <c r="E44" s="60"/>
      <c r="F44" s="35"/>
      <c r="G44" s="35"/>
      <c r="H44" s="35"/>
      <c r="I44" s="35"/>
      <c r="J44" s="35"/>
      <c r="K44" s="35"/>
      <c r="L44" s="35"/>
      <c r="M44" s="35"/>
      <c r="N44" s="35"/>
      <c r="O44" s="35"/>
      <c r="P44" s="35"/>
    </row>
    <row r="45" spans="1:16" s="34" customFormat="1" x14ac:dyDescent="0.2">
      <c r="A45" s="35"/>
      <c r="B45" s="35"/>
      <c r="C45" s="35"/>
      <c r="D45" s="60"/>
      <c r="E45" s="60"/>
      <c r="F45" s="35"/>
      <c r="G45" s="35"/>
      <c r="H45" s="35"/>
      <c r="I45" s="35"/>
      <c r="J45" s="35"/>
      <c r="K45" s="35"/>
      <c r="L45" s="35"/>
      <c r="M45" s="35"/>
      <c r="N45" s="35"/>
      <c r="O45" s="35"/>
      <c r="P45" s="35"/>
    </row>
    <row r="46" spans="1:16" s="34" customFormat="1" ht="50.25" customHeight="1" x14ac:dyDescent="0.2">
      <c r="A46" s="35"/>
      <c r="B46" s="35"/>
      <c r="C46" s="35"/>
      <c r="D46" s="1085" t="s">
        <v>819</v>
      </c>
      <c r="E46" s="1085"/>
      <c r="F46" s="1085" t="s">
        <v>820</v>
      </c>
      <c r="G46" s="1085"/>
      <c r="H46" s="1085"/>
      <c r="I46" s="1085"/>
      <c r="J46" s="1085"/>
      <c r="K46" s="1085"/>
      <c r="L46" s="1085"/>
      <c r="M46" s="1085"/>
      <c r="N46" s="35"/>
      <c r="O46" s="35"/>
      <c r="P46" s="35"/>
    </row>
    <row r="47" spans="1:16" s="34" customFormat="1" ht="90.75" customHeight="1" x14ac:dyDescent="0.2">
      <c r="A47" s="35"/>
      <c r="B47" s="35"/>
      <c r="C47" s="35"/>
      <c r="D47" s="1083" t="s">
        <v>821</v>
      </c>
      <c r="E47" s="1083"/>
      <c r="F47" s="1083" t="s">
        <v>990</v>
      </c>
      <c r="G47" s="1083"/>
      <c r="H47" s="1083"/>
      <c r="I47" s="1083"/>
      <c r="J47" s="1083"/>
      <c r="K47" s="1083"/>
      <c r="L47" s="1083"/>
      <c r="M47" s="1083"/>
      <c r="N47" s="35"/>
      <c r="O47" s="35"/>
      <c r="P47" s="35"/>
    </row>
    <row r="48" spans="1:16" s="34" customFormat="1" ht="101.25" customHeight="1" x14ac:dyDescent="0.2">
      <c r="A48" s="35"/>
      <c r="B48" s="35"/>
      <c r="C48" s="35"/>
      <c r="D48" s="1083" t="s">
        <v>822</v>
      </c>
      <c r="E48" s="1083"/>
      <c r="F48" s="1083" t="s">
        <v>1131</v>
      </c>
      <c r="G48" s="1083"/>
      <c r="H48" s="1083"/>
      <c r="I48" s="1083"/>
      <c r="J48" s="1083"/>
      <c r="K48" s="1083"/>
      <c r="L48" s="1083"/>
      <c r="M48" s="1083"/>
      <c r="N48" s="35"/>
      <c r="O48" s="35"/>
      <c r="P48" s="35"/>
    </row>
    <row r="49" spans="1:16" s="34" customFormat="1" ht="85.5" customHeight="1" x14ac:dyDescent="0.2">
      <c r="A49" s="35"/>
      <c r="B49" s="35"/>
      <c r="C49" s="35"/>
      <c r="D49" s="1083" t="s">
        <v>991</v>
      </c>
      <c r="E49" s="1083"/>
      <c r="F49" s="1083" t="s">
        <v>827</v>
      </c>
      <c r="G49" s="1083"/>
      <c r="H49" s="1083"/>
      <c r="I49" s="1083"/>
      <c r="J49" s="1083"/>
      <c r="K49" s="1083"/>
      <c r="L49" s="1083"/>
      <c r="M49" s="1083"/>
      <c r="N49" s="35"/>
      <c r="O49" s="35"/>
      <c r="P49" s="35"/>
    </row>
    <row r="50" spans="1:16" s="34" customFormat="1" ht="69" customHeight="1" x14ac:dyDescent="0.2">
      <c r="A50" s="35"/>
      <c r="B50" s="35"/>
      <c r="C50" s="35"/>
      <c r="D50" s="1083" t="s">
        <v>823</v>
      </c>
      <c r="E50" s="1083"/>
      <c r="F50" s="1083" t="s">
        <v>828</v>
      </c>
      <c r="G50" s="1083"/>
      <c r="H50" s="1083"/>
      <c r="I50" s="1083"/>
      <c r="J50" s="1083"/>
      <c r="K50" s="1083"/>
      <c r="L50" s="1083"/>
      <c r="M50" s="1083"/>
      <c r="N50" s="35"/>
      <c r="O50" s="35"/>
      <c r="P50" s="35"/>
    </row>
    <row r="51" spans="1:16" s="34" customFormat="1" ht="69" customHeight="1" x14ac:dyDescent="0.2">
      <c r="A51" s="35"/>
      <c r="B51" s="35"/>
      <c r="C51" s="35"/>
      <c r="D51" s="1083" t="s">
        <v>824</v>
      </c>
      <c r="E51" s="1083"/>
      <c r="F51" s="1083" t="s">
        <v>829</v>
      </c>
      <c r="G51" s="1083"/>
      <c r="H51" s="1083"/>
      <c r="I51" s="1083"/>
      <c r="J51" s="1083"/>
      <c r="K51" s="1083"/>
      <c r="L51" s="1083"/>
      <c r="M51" s="1083"/>
      <c r="N51" s="35"/>
      <c r="O51" s="35"/>
      <c r="P51" s="35"/>
    </row>
    <row r="52" spans="1:16" s="34" customFormat="1" ht="86.25" customHeight="1" x14ac:dyDescent="0.2">
      <c r="A52" s="35"/>
      <c r="B52" s="35"/>
      <c r="C52" s="35"/>
      <c r="D52" s="1083" t="s">
        <v>825</v>
      </c>
      <c r="E52" s="1083"/>
      <c r="F52" s="1083" t="s">
        <v>992</v>
      </c>
      <c r="G52" s="1083"/>
      <c r="H52" s="1083"/>
      <c r="I52" s="1083"/>
      <c r="J52" s="1083"/>
      <c r="K52" s="1083"/>
      <c r="L52" s="1083"/>
      <c r="M52" s="1083"/>
      <c r="N52" s="35"/>
      <c r="O52" s="35"/>
      <c r="P52" s="35"/>
    </row>
    <row r="53" spans="1:16" s="34" customFormat="1" ht="72.75" customHeight="1" x14ac:dyDescent="0.2">
      <c r="A53" s="35"/>
      <c r="B53" s="35"/>
      <c r="C53" s="35"/>
      <c r="D53" s="1083" t="s">
        <v>826</v>
      </c>
      <c r="E53" s="1083"/>
      <c r="F53" s="1083" t="s">
        <v>993</v>
      </c>
      <c r="G53" s="1083"/>
      <c r="H53" s="1083"/>
      <c r="I53" s="1083"/>
      <c r="J53" s="1083"/>
      <c r="K53" s="1083"/>
      <c r="L53" s="1083"/>
      <c r="M53" s="1083"/>
      <c r="N53" s="35"/>
      <c r="O53" s="35"/>
      <c r="P53" s="35"/>
    </row>
    <row r="54" spans="1:16" s="34" customFormat="1" x14ac:dyDescent="0.2">
      <c r="A54" s="35"/>
      <c r="B54" s="35"/>
      <c r="C54" s="35"/>
      <c r="D54" s="60"/>
      <c r="E54" s="60"/>
      <c r="F54" s="35"/>
      <c r="G54" s="35"/>
      <c r="H54" s="35"/>
      <c r="I54" s="35"/>
      <c r="J54" s="35"/>
      <c r="K54" s="35"/>
      <c r="L54" s="35"/>
      <c r="M54" s="35"/>
      <c r="N54" s="35"/>
      <c r="O54" s="35"/>
      <c r="P54" s="35"/>
    </row>
    <row r="55" spans="1:16" s="34" customFormat="1" x14ac:dyDescent="0.2">
      <c r="A55" s="35"/>
      <c r="B55" s="35"/>
      <c r="C55" s="35"/>
      <c r="D55" s="60"/>
      <c r="E55" s="60"/>
      <c r="F55" s="35"/>
      <c r="G55" s="35"/>
      <c r="H55" s="35"/>
      <c r="I55" s="35"/>
      <c r="J55" s="35"/>
      <c r="K55" s="35"/>
      <c r="L55" s="35"/>
      <c r="M55" s="35"/>
      <c r="N55" s="35"/>
      <c r="O55" s="35"/>
      <c r="P55" s="35"/>
    </row>
    <row r="56" spans="1:16" s="34" customFormat="1" x14ac:dyDescent="0.2">
      <c r="A56" s="35"/>
      <c r="B56" s="35"/>
      <c r="C56" s="35"/>
      <c r="D56" s="60"/>
      <c r="E56" s="60"/>
      <c r="F56" s="35"/>
      <c r="G56" s="35"/>
      <c r="H56" s="35"/>
      <c r="I56" s="35"/>
      <c r="J56" s="35"/>
      <c r="K56" s="35"/>
      <c r="L56" s="35"/>
      <c r="M56" s="35"/>
      <c r="N56" s="35"/>
      <c r="O56" s="35"/>
      <c r="P56" s="35"/>
    </row>
    <row r="57" spans="1:16" s="34" customFormat="1" x14ac:dyDescent="0.2">
      <c r="A57" s="35"/>
      <c r="B57" s="35"/>
      <c r="C57" s="35"/>
      <c r="D57" s="60"/>
      <c r="E57" s="60"/>
      <c r="F57" s="35"/>
      <c r="G57" s="35"/>
      <c r="H57" s="35"/>
      <c r="I57" s="35"/>
      <c r="J57" s="35"/>
      <c r="K57" s="35"/>
      <c r="L57" s="35"/>
      <c r="M57" s="35"/>
      <c r="N57" s="35"/>
      <c r="O57" s="35"/>
      <c r="P57" s="35"/>
    </row>
    <row r="58" spans="1:16" s="34" customFormat="1" x14ac:dyDescent="0.2">
      <c r="A58" s="35"/>
      <c r="B58" s="35"/>
      <c r="C58" s="35"/>
      <c r="D58" s="60"/>
      <c r="E58" s="60"/>
      <c r="F58" s="35"/>
      <c r="G58" s="35"/>
      <c r="H58" s="35"/>
      <c r="I58" s="35"/>
      <c r="J58" s="35"/>
      <c r="K58" s="35"/>
      <c r="L58" s="35"/>
      <c r="M58" s="35"/>
      <c r="N58" s="35"/>
      <c r="O58" s="35"/>
      <c r="P58" s="35"/>
    </row>
  </sheetData>
  <mergeCells count="19">
    <mergeCell ref="D53:E53"/>
    <mergeCell ref="D51:E51"/>
    <mergeCell ref="D52:E52"/>
    <mergeCell ref="F48:M48"/>
    <mergeCell ref="F49:M49"/>
    <mergeCell ref="F50:M50"/>
    <mergeCell ref="F51:M51"/>
    <mergeCell ref="F52:M52"/>
    <mergeCell ref="F53:M53"/>
    <mergeCell ref="R1:T2"/>
    <mergeCell ref="A1:P1"/>
    <mergeCell ref="A25:P25"/>
    <mergeCell ref="D46:E46"/>
    <mergeCell ref="F46:M46"/>
    <mergeCell ref="D47:E47"/>
    <mergeCell ref="D48:E48"/>
    <mergeCell ref="D49:E49"/>
    <mergeCell ref="D50:E50"/>
    <mergeCell ref="F47:M47"/>
  </mergeCells>
  <hyperlinks>
    <hyperlink ref="R1:T2" location="'FICHA ESTANDAR ECOSISTEMA'!R224" display="VOLVER A FICHA"/>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zoomScale="55" zoomScaleNormal="55" workbookViewId="0">
      <selection sqref="A1:P1"/>
    </sheetView>
  </sheetViews>
  <sheetFormatPr baseColWidth="10" defaultRowHeight="12.75" x14ac:dyDescent="0.2"/>
  <cols>
    <col min="1" max="16384" width="11.42578125" style="32"/>
  </cols>
  <sheetData>
    <row r="1" spans="1:20" ht="36" x14ac:dyDescent="0.2">
      <c r="A1" s="1030" t="s">
        <v>699</v>
      </c>
      <c r="B1" s="1030"/>
      <c r="C1" s="1030"/>
      <c r="D1" s="1030"/>
      <c r="E1" s="1030"/>
      <c r="F1" s="1030"/>
      <c r="G1" s="1030"/>
      <c r="H1" s="1030"/>
      <c r="I1" s="1030"/>
      <c r="J1" s="1030"/>
      <c r="K1" s="1030"/>
      <c r="L1" s="1030"/>
      <c r="M1" s="1030"/>
      <c r="N1" s="1030"/>
      <c r="O1" s="1030"/>
      <c r="P1" s="1030"/>
      <c r="R1" s="937" t="s">
        <v>654</v>
      </c>
      <c r="S1" s="938"/>
      <c r="T1" s="939"/>
    </row>
    <row r="2" spans="1:20" ht="13.5" thickBot="1" x14ac:dyDescent="0.25">
      <c r="A2" s="33"/>
      <c r="B2" s="33"/>
      <c r="C2" s="33"/>
      <c r="D2" s="33"/>
      <c r="E2" s="33"/>
      <c r="F2" s="33"/>
      <c r="G2" s="33"/>
      <c r="H2" s="33"/>
      <c r="I2" s="33"/>
      <c r="J2" s="33"/>
      <c r="K2" s="33"/>
      <c r="L2" s="33"/>
      <c r="M2" s="33"/>
      <c r="N2" s="33"/>
      <c r="O2" s="33"/>
      <c r="P2" s="33"/>
      <c r="R2" s="940"/>
      <c r="S2" s="941"/>
      <c r="T2" s="942"/>
    </row>
    <row r="3" spans="1:20" x14ac:dyDescent="0.2">
      <c r="A3" s="33"/>
      <c r="B3" s="33"/>
      <c r="C3" s="33"/>
      <c r="D3" s="33"/>
      <c r="E3" s="33"/>
      <c r="F3" s="33"/>
      <c r="G3" s="33"/>
      <c r="H3" s="33"/>
      <c r="I3" s="33"/>
      <c r="J3" s="33"/>
      <c r="K3" s="33"/>
      <c r="L3" s="33"/>
      <c r="M3" s="33"/>
      <c r="N3" s="33"/>
      <c r="O3" s="33"/>
      <c r="P3" s="33"/>
    </row>
    <row r="4" spans="1:20" ht="14.25" customHeight="1" x14ac:dyDescent="0.2">
      <c r="A4" s="33"/>
      <c r="B4" s="33"/>
      <c r="C4" s="33"/>
      <c r="D4" s="33"/>
      <c r="E4" s="33"/>
      <c r="F4" s="33"/>
      <c r="G4" s="33"/>
      <c r="H4" s="33"/>
      <c r="I4" s="33"/>
      <c r="J4" s="33"/>
      <c r="K4" s="33"/>
      <c r="L4" s="33"/>
      <c r="M4" s="33"/>
      <c r="N4" s="33"/>
      <c r="O4" s="33"/>
      <c r="P4" s="3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s="34" customFormat="1" ht="23.25" x14ac:dyDescent="0.2">
      <c r="A17" s="1073" t="s">
        <v>830</v>
      </c>
      <c r="B17" s="1073"/>
      <c r="C17" s="1073"/>
      <c r="D17" s="1073"/>
      <c r="E17" s="1073"/>
      <c r="F17" s="1073"/>
      <c r="G17" s="1073"/>
      <c r="H17" s="1073"/>
      <c r="I17" s="1073"/>
      <c r="J17" s="1073"/>
      <c r="K17" s="1073"/>
      <c r="L17" s="1073"/>
      <c r="M17" s="1073"/>
      <c r="N17" s="1073"/>
      <c r="O17" s="1073"/>
      <c r="P17" s="1073"/>
    </row>
    <row r="18" spans="1:16" s="34" customFormat="1" x14ac:dyDescent="0.2">
      <c r="A18" s="35"/>
      <c r="B18" s="35"/>
      <c r="C18" s="35"/>
      <c r="D18" s="35"/>
      <c r="E18" s="35"/>
      <c r="F18" s="35"/>
      <c r="G18" s="35"/>
      <c r="H18" s="35"/>
      <c r="I18" s="35"/>
      <c r="J18" s="35"/>
      <c r="K18" s="35"/>
      <c r="L18" s="35"/>
      <c r="M18" s="35"/>
      <c r="N18" s="35"/>
      <c r="O18" s="35"/>
      <c r="P18" s="35"/>
    </row>
    <row r="19" spans="1:16" s="34" customFormat="1" x14ac:dyDescent="0.2">
      <c r="A19" s="35"/>
      <c r="B19" s="35"/>
      <c r="C19" s="35"/>
      <c r="D19" s="35"/>
      <c r="E19" s="35"/>
      <c r="F19" s="35"/>
      <c r="G19" s="35"/>
      <c r="H19" s="35"/>
      <c r="I19" s="35"/>
      <c r="J19" s="35"/>
      <c r="K19" s="35"/>
      <c r="L19" s="35"/>
      <c r="M19" s="35"/>
      <c r="N19" s="35"/>
      <c r="O19" s="35"/>
      <c r="P19" s="35"/>
    </row>
    <row r="20" spans="1:16" s="34" customFormat="1" x14ac:dyDescent="0.2">
      <c r="A20" s="35"/>
      <c r="B20" s="35"/>
      <c r="C20" s="35"/>
      <c r="D20" s="35"/>
      <c r="E20" s="35"/>
      <c r="F20" s="35"/>
      <c r="G20" s="35"/>
      <c r="H20" s="35"/>
      <c r="I20" s="35"/>
      <c r="J20" s="35"/>
      <c r="K20" s="35"/>
      <c r="L20" s="35"/>
      <c r="M20" s="35"/>
      <c r="N20" s="35"/>
      <c r="O20" s="35"/>
      <c r="P20" s="35"/>
    </row>
    <row r="21" spans="1:16" s="34" customFormat="1" x14ac:dyDescent="0.2">
      <c r="A21" s="35"/>
      <c r="B21" s="35"/>
      <c r="C21" s="35"/>
      <c r="D21" s="35"/>
      <c r="E21" s="35"/>
      <c r="F21" s="35"/>
      <c r="G21" s="35"/>
      <c r="H21" s="35"/>
      <c r="I21" s="35"/>
      <c r="J21" s="35"/>
      <c r="K21" s="35"/>
      <c r="L21" s="35"/>
      <c r="M21" s="35"/>
      <c r="N21" s="35"/>
      <c r="O21" s="35"/>
      <c r="P21" s="35"/>
    </row>
    <row r="22" spans="1:16" s="34" customFormat="1" x14ac:dyDescent="0.2">
      <c r="A22" s="35"/>
      <c r="B22" s="35"/>
      <c r="C22" s="35"/>
      <c r="D22" s="35"/>
      <c r="E22" s="35"/>
      <c r="F22" s="35"/>
      <c r="G22" s="35"/>
      <c r="H22" s="35"/>
      <c r="I22" s="35"/>
      <c r="J22" s="35"/>
      <c r="K22" s="35"/>
      <c r="L22" s="35"/>
      <c r="M22" s="35"/>
      <c r="N22" s="35"/>
      <c r="O22" s="35"/>
      <c r="P22" s="35"/>
    </row>
    <row r="23" spans="1:16" s="34" customFormat="1" x14ac:dyDescent="0.2">
      <c r="A23" s="35"/>
      <c r="B23" s="35"/>
      <c r="C23" s="35"/>
      <c r="D23" s="35"/>
      <c r="E23" s="35"/>
      <c r="F23" s="35"/>
      <c r="G23" s="35"/>
      <c r="H23" s="35"/>
      <c r="I23" s="35"/>
      <c r="J23" s="35"/>
      <c r="K23" s="35"/>
      <c r="L23" s="35"/>
      <c r="M23" s="35"/>
      <c r="N23" s="35"/>
      <c r="O23" s="35"/>
      <c r="P23" s="35"/>
    </row>
    <row r="24" spans="1:16" s="34" customFormat="1" x14ac:dyDescent="0.2">
      <c r="A24" s="35"/>
      <c r="B24" s="35"/>
      <c r="C24" s="35"/>
      <c r="D24" s="35"/>
      <c r="E24" s="35"/>
      <c r="F24" s="35"/>
      <c r="G24" s="35"/>
      <c r="H24" s="35"/>
      <c r="I24" s="35"/>
      <c r="J24" s="35"/>
      <c r="K24" s="35"/>
      <c r="L24" s="35"/>
      <c r="M24" s="35"/>
      <c r="N24" s="35"/>
      <c r="O24" s="35"/>
      <c r="P24" s="35"/>
    </row>
    <row r="25" spans="1:16" s="34" customFormat="1" x14ac:dyDescent="0.2">
      <c r="A25" s="35"/>
      <c r="B25" s="35"/>
      <c r="C25" s="35"/>
      <c r="D25" s="35"/>
      <c r="E25" s="35"/>
      <c r="F25" s="35"/>
      <c r="G25" s="35"/>
      <c r="H25" s="35"/>
      <c r="I25" s="35"/>
      <c r="J25" s="35"/>
      <c r="K25" s="35"/>
      <c r="L25" s="35"/>
      <c r="M25" s="35"/>
      <c r="N25" s="35"/>
      <c r="O25" s="35"/>
      <c r="P25" s="35"/>
    </row>
    <row r="26" spans="1:16" s="34" customFormat="1" x14ac:dyDescent="0.2">
      <c r="A26" s="35"/>
      <c r="B26" s="35"/>
      <c r="C26" s="35"/>
      <c r="D26" s="35"/>
      <c r="E26" s="35"/>
      <c r="F26" s="35"/>
      <c r="G26" s="35"/>
      <c r="H26" s="35"/>
      <c r="I26" s="35"/>
      <c r="J26" s="35"/>
      <c r="K26" s="35"/>
      <c r="L26" s="35"/>
      <c r="M26" s="35"/>
      <c r="N26" s="35"/>
      <c r="O26" s="35"/>
      <c r="P26" s="35"/>
    </row>
    <row r="27" spans="1:16" s="34" customFormat="1" x14ac:dyDescent="0.2">
      <c r="A27" s="35"/>
      <c r="B27" s="35"/>
      <c r="C27" s="35"/>
      <c r="D27" s="35"/>
      <c r="E27" s="35"/>
      <c r="F27" s="35"/>
      <c r="G27" s="35"/>
      <c r="H27" s="35"/>
      <c r="I27" s="35"/>
      <c r="J27" s="35"/>
      <c r="K27" s="35"/>
      <c r="L27" s="35"/>
      <c r="M27" s="35"/>
      <c r="N27" s="35"/>
      <c r="O27" s="35"/>
      <c r="P27" s="35"/>
    </row>
    <row r="28" spans="1:16" s="34" customFormat="1" x14ac:dyDescent="0.2">
      <c r="A28" s="35"/>
      <c r="B28" s="35"/>
      <c r="C28" s="35"/>
      <c r="D28" s="35"/>
      <c r="E28" s="35"/>
      <c r="F28" s="35"/>
      <c r="G28" s="35"/>
      <c r="H28" s="35"/>
      <c r="I28" s="35"/>
      <c r="J28" s="35"/>
      <c r="K28" s="35"/>
      <c r="L28" s="35"/>
      <c r="M28" s="35"/>
      <c r="N28" s="35"/>
      <c r="O28" s="35"/>
      <c r="P28" s="35"/>
    </row>
    <row r="29" spans="1:16" s="34" customFormat="1" x14ac:dyDescent="0.2">
      <c r="A29" s="35"/>
      <c r="B29" s="35"/>
      <c r="C29" s="35"/>
      <c r="D29" s="35"/>
      <c r="E29" s="35"/>
      <c r="F29" s="35"/>
      <c r="G29" s="35"/>
      <c r="H29" s="35"/>
      <c r="I29" s="35"/>
      <c r="J29" s="35"/>
      <c r="K29" s="35"/>
      <c r="L29" s="35"/>
      <c r="M29" s="35"/>
      <c r="N29" s="35"/>
      <c r="O29" s="35"/>
      <c r="P29" s="35"/>
    </row>
    <row r="30" spans="1:16" s="34" customFormat="1" x14ac:dyDescent="0.2">
      <c r="A30" s="35"/>
      <c r="B30" s="35"/>
      <c r="C30" s="35"/>
      <c r="D30" s="35"/>
      <c r="E30" s="35"/>
      <c r="F30" s="35"/>
      <c r="G30" s="35"/>
      <c r="H30" s="35"/>
      <c r="I30" s="35"/>
      <c r="J30" s="35"/>
      <c r="K30" s="35"/>
      <c r="L30" s="35"/>
      <c r="M30" s="35"/>
      <c r="N30" s="35"/>
      <c r="O30" s="35"/>
      <c r="P30" s="35"/>
    </row>
    <row r="31" spans="1:16" s="34" customFormat="1" x14ac:dyDescent="0.2">
      <c r="A31" s="35"/>
      <c r="B31" s="35"/>
      <c r="C31" s="35"/>
      <c r="D31" s="35"/>
      <c r="E31" s="35"/>
      <c r="F31" s="35"/>
      <c r="G31" s="35"/>
      <c r="H31" s="35"/>
      <c r="I31" s="35"/>
      <c r="J31" s="35"/>
      <c r="K31" s="35"/>
      <c r="L31" s="35"/>
      <c r="M31" s="35"/>
      <c r="N31" s="35"/>
      <c r="O31" s="35"/>
      <c r="P31" s="35"/>
    </row>
    <row r="32" spans="1:16" s="34" customFormat="1" x14ac:dyDescent="0.2">
      <c r="A32" s="35"/>
      <c r="B32" s="35"/>
      <c r="C32" s="35"/>
      <c r="D32" s="35"/>
      <c r="E32" s="35"/>
      <c r="F32" s="35"/>
      <c r="G32" s="35"/>
      <c r="H32" s="35"/>
      <c r="I32" s="35"/>
      <c r="J32" s="35"/>
      <c r="K32" s="35"/>
      <c r="L32" s="35"/>
      <c r="M32" s="35"/>
      <c r="N32" s="35"/>
      <c r="O32" s="35"/>
      <c r="P32" s="35"/>
    </row>
    <row r="33" spans="1:16" s="34" customFormat="1" x14ac:dyDescent="0.2">
      <c r="A33" s="35"/>
      <c r="B33" s="35"/>
      <c r="C33" s="35"/>
      <c r="D33" s="35"/>
      <c r="E33" s="35"/>
      <c r="F33" s="35"/>
      <c r="G33" s="35"/>
      <c r="H33" s="35"/>
      <c r="I33" s="35"/>
      <c r="J33" s="35"/>
      <c r="K33" s="35"/>
      <c r="L33" s="35"/>
      <c r="M33" s="35"/>
      <c r="N33" s="35"/>
      <c r="O33" s="35"/>
      <c r="P33" s="35"/>
    </row>
    <row r="34" spans="1:16" s="34" customFormat="1" x14ac:dyDescent="0.2">
      <c r="A34" s="35"/>
      <c r="B34" s="35"/>
      <c r="C34" s="35"/>
      <c r="D34" s="35"/>
      <c r="E34" s="35"/>
      <c r="F34" s="35"/>
      <c r="G34" s="35"/>
      <c r="H34" s="35"/>
      <c r="I34" s="35"/>
      <c r="J34" s="35"/>
      <c r="K34" s="35"/>
      <c r="L34" s="35"/>
      <c r="M34" s="35"/>
      <c r="N34" s="35"/>
      <c r="O34" s="35"/>
      <c r="P34" s="35"/>
    </row>
    <row r="35" spans="1:16" s="34" customFormat="1" x14ac:dyDescent="0.2">
      <c r="A35" s="35"/>
      <c r="B35" s="35"/>
      <c r="C35" s="35"/>
      <c r="D35" s="35"/>
      <c r="E35" s="35"/>
      <c r="F35" s="35"/>
      <c r="G35" s="35"/>
      <c r="H35" s="35"/>
      <c r="I35" s="35"/>
      <c r="J35" s="35"/>
      <c r="K35" s="35"/>
      <c r="L35" s="35"/>
      <c r="M35" s="35"/>
      <c r="N35" s="35"/>
      <c r="O35" s="35"/>
      <c r="P35" s="35"/>
    </row>
    <row r="36" spans="1:16" s="34" customFormat="1" x14ac:dyDescent="0.2">
      <c r="A36" s="35"/>
      <c r="B36" s="35"/>
      <c r="C36" s="35"/>
      <c r="D36" s="35"/>
      <c r="E36" s="35"/>
      <c r="F36" s="35"/>
      <c r="G36" s="35"/>
      <c r="H36" s="35"/>
      <c r="I36" s="35"/>
      <c r="J36" s="35"/>
      <c r="K36" s="35"/>
      <c r="L36" s="35"/>
      <c r="M36" s="35"/>
      <c r="N36" s="35"/>
      <c r="O36" s="35"/>
      <c r="P36" s="35"/>
    </row>
    <row r="37" spans="1:16" s="34" customFormat="1" x14ac:dyDescent="0.2">
      <c r="A37" s="35"/>
      <c r="B37" s="35"/>
      <c r="C37" s="35"/>
      <c r="D37" s="35"/>
      <c r="E37" s="35"/>
      <c r="F37" s="35"/>
      <c r="G37" s="35"/>
      <c r="H37" s="35"/>
      <c r="I37" s="35"/>
      <c r="J37" s="35"/>
      <c r="K37" s="35"/>
      <c r="L37" s="35"/>
      <c r="M37" s="35"/>
      <c r="N37" s="35"/>
      <c r="O37" s="35"/>
      <c r="P37" s="35"/>
    </row>
    <row r="38" spans="1:16" s="34" customFormat="1" x14ac:dyDescent="0.2">
      <c r="A38" s="35"/>
      <c r="B38" s="35"/>
      <c r="C38" s="35"/>
      <c r="D38" s="35"/>
      <c r="E38" s="35"/>
      <c r="F38" s="35"/>
      <c r="G38" s="35"/>
      <c r="H38" s="35"/>
      <c r="I38" s="35"/>
      <c r="J38" s="35"/>
      <c r="K38" s="35"/>
      <c r="L38" s="35"/>
      <c r="M38" s="35"/>
      <c r="N38" s="35"/>
      <c r="O38" s="35"/>
      <c r="P38" s="35"/>
    </row>
    <row r="39" spans="1:16" s="34" customFormat="1" x14ac:dyDescent="0.2">
      <c r="A39" s="35"/>
      <c r="B39" s="35"/>
      <c r="C39" s="35"/>
      <c r="D39" s="35"/>
      <c r="E39" s="35"/>
      <c r="F39" s="35"/>
      <c r="G39" s="35"/>
      <c r="H39" s="35"/>
      <c r="I39" s="35"/>
      <c r="J39" s="35"/>
      <c r="K39" s="35"/>
      <c r="L39" s="35"/>
      <c r="M39" s="35"/>
      <c r="N39" s="35"/>
      <c r="O39" s="35"/>
      <c r="P39" s="35"/>
    </row>
    <row r="40" spans="1:16" s="34" customFormat="1" x14ac:dyDescent="0.2">
      <c r="A40" s="35"/>
      <c r="B40" s="35"/>
      <c r="C40" s="35"/>
      <c r="D40" s="35"/>
      <c r="E40" s="35"/>
      <c r="F40" s="35"/>
      <c r="G40" s="35"/>
      <c r="H40" s="35"/>
      <c r="I40" s="35"/>
      <c r="J40" s="35"/>
      <c r="K40" s="35"/>
      <c r="L40" s="35"/>
      <c r="M40" s="35"/>
      <c r="N40" s="35"/>
      <c r="O40" s="35"/>
      <c r="P40" s="35"/>
    </row>
    <row r="41" spans="1:16" s="34" customFormat="1" x14ac:dyDescent="0.2">
      <c r="A41" s="35"/>
      <c r="B41" s="35"/>
      <c r="C41" s="35"/>
      <c r="D41" s="35"/>
      <c r="E41" s="35"/>
      <c r="F41" s="35"/>
      <c r="G41" s="35"/>
      <c r="H41" s="35"/>
      <c r="I41" s="35"/>
      <c r="J41" s="35"/>
      <c r="K41" s="35"/>
      <c r="L41" s="35"/>
      <c r="M41" s="35"/>
      <c r="N41" s="35"/>
      <c r="O41" s="35"/>
      <c r="P41" s="35"/>
    </row>
    <row r="42" spans="1:16" s="34" customFormat="1" x14ac:dyDescent="0.2">
      <c r="A42" s="35"/>
      <c r="B42" s="35"/>
      <c r="C42" s="35"/>
      <c r="D42" s="35"/>
      <c r="E42" s="35"/>
      <c r="F42" s="35"/>
      <c r="G42" s="35"/>
      <c r="H42" s="35"/>
      <c r="I42" s="35"/>
      <c r="J42" s="35"/>
      <c r="K42" s="35"/>
      <c r="L42" s="35"/>
      <c r="M42" s="35"/>
      <c r="N42" s="35"/>
      <c r="O42" s="35"/>
      <c r="P42" s="35"/>
    </row>
    <row r="43" spans="1:16" s="34" customFormat="1" x14ac:dyDescent="0.2">
      <c r="A43" s="35"/>
      <c r="B43" s="35"/>
      <c r="C43" s="35"/>
      <c r="D43" s="35"/>
      <c r="E43" s="35"/>
      <c r="F43" s="35"/>
      <c r="G43" s="35"/>
      <c r="H43" s="35"/>
      <c r="I43" s="35"/>
      <c r="J43" s="35"/>
      <c r="K43" s="35"/>
      <c r="L43" s="35"/>
      <c r="M43" s="35"/>
      <c r="N43" s="35"/>
      <c r="O43" s="35"/>
      <c r="P43" s="35"/>
    </row>
    <row r="44" spans="1:16" s="34" customFormat="1" x14ac:dyDescent="0.2">
      <c r="A44" s="35"/>
      <c r="B44" s="35"/>
      <c r="C44" s="35"/>
      <c r="D44" s="35"/>
      <c r="E44" s="35"/>
      <c r="F44" s="35"/>
      <c r="G44" s="35"/>
      <c r="H44" s="35"/>
      <c r="I44" s="35"/>
      <c r="J44" s="35"/>
      <c r="K44" s="35"/>
      <c r="L44" s="35"/>
      <c r="M44" s="35"/>
      <c r="N44" s="35"/>
      <c r="O44" s="35"/>
      <c r="P44" s="35"/>
    </row>
  </sheetData>
  <mergeCells count="3">
    <mergeCell ref="R1:T2"/>
    <mergeCell ref="A1:P1"/>
    <mergeCell ref="A17:P17"/>
  </mergeCells>
  <hyperlinks>
    <hyperlink ref="R1:T2" location="'FICHA ESTANDAR ECOSISTEMA'!R225" display="VOLVER A FICHA"/>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zoomScale="55" zoomScaleNormal="55" workbookViewId="0">
      <selection sqref="A1:P1"/>
    </sheetView>
  </sheetViews>
  <sheetFormatPr baseColWidth="10" defaultRowHeight="12.75" x14ac:dyDescent="0.2"/>
  <cols>
    <col min="1" max="16384" width="11.42578125" style="32"/>
  </cols>
  <sheetData>
    <row r="1" spans="1:20" ht="36" x14ac:dyDescent="0.2">
      <c r="A1" s="1030" t="s">
        <v>704</v>
      </c>
      <c r="B1" s="1030"/>
      <c r="C1" s="1030"/>
      <c r="D1" s="1030"/>
      <c r="E1" s="1030"/>
      <c r="F1" s="1030"/>
      <c r="G1" s="1030"/>
      <c r="H1" s="1030"/>
      <c r="I1" s="1030"/>
      <c r="J1" s="1030"/>
      <c r="K1" s="1030"/>
      <c r="L1" s="1030"/>
      <c r="M1" s="1030"/>
      <c r="N1" s="1030"/>
      <c r="O1" s="1030"/>
      <c r="P1" s="1030"/>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s="34" customFormat="1" ht="23.25" x14ac:dyDescent="0.2">
      <c r="A4" s="1073" t="s">
        <v>831</v>
      </c>
      <c r="B4" s="1073"/>
      <c r="C4" s="1073"/>
      <c r="D4" s="1073"/>
      <c r="E4" s="1073"/>
      <c r="F4" s="1073"/>
      <c r="G4" s="1073"/>
      <c r="H4" s="1073"/>
      <c r="I4" s="1073"/>
      <c r="J4" s="1073"/>
      <c r="K4" s="1073"/>
      <c r="L4" s="1073"/>
      <c r="M4" s="1073"/>
      <c r="N4" s="1073"/>
      <c r="O4" s="1073"/>
      <c r="P4" s="1073"/>
    </row>
    <row r="5" spans="1:20" s="34" customFormat="1" x14ac:dyDescent="0.2">
      <c r="A5" s="35"/>
      <c r="B5" s="35"/>
      <c r="C5" s="35"/>
      <c r="D5" s="35"/>
      <c r="E5" s="35"/>
      <c r="F5" s="35"/>
      <c r="G5" s="35"/>
      <c r="H5" s="35"/>
      <c r="I5" s="35"/>
      <c r="J5" s="35"/>
      <c r="K5" s="35"/>
      <c r="L5" s="35"/>
      <c r="M5" s="35"/>
      <c r="N5" s="35"/>
      <c r="O5" s="35"/>
      <c r="P5" s="35"/>
    </row>
    <row r="6" spans="1:20" s="34" customFormat="1" x14ac:dyDescent="0.2">
      <c r="A6" s="35"/>
      <c r="B6" s="35"/>
      <c r="C6" s="35"/>
      <c r="D6" s="35"/>
      <c r="E6" s="35"/>
      <c r="F6" s="35"/>
      <c r="G6" s="35"/>
      <c r="H6" s="35"/>
      <c r="I6" s="35"/>
      <c r="J6" s="35"/>
      <c r="K6" s="35"/>
      <c r="L6" s="35"/>
      <c r="M6" s="35"/>
      <c r="N6" s="35"/>
      <c r="O6" s="35"/>
      <c r="P6" s="35"/>
    </row>
    <row r="7" spans="1:20" s="34" customFormat="1" x14ac:dyDescent="0.2">
      <c r="A7" s="35"/>
      <c r="B7" s="35"/>
      <c r="C7" s="35"/>
      <c r="D7" s="35"/>
      <c r="E7" s="35"/>
      <c r="F7" s="35"/>
      <c r="G7" s="35"/>
      <c r="H7" s="35"/>
      <c r="I7" s="35"/>
      <c r="J7" s="35"/>
      <c r="K7" s="35"/>
      <c r="L7" s="35"/>
      <c r="M7" s="35"/>
      <c r="N7" s="35"/>
      <c r="O7" s="35"/>
      <c r="P7" s="35"/>
    </row>
    <row r="8" spans="1:20" s="34" customFormat="1" x14ac:dyDescent="0.2">
      <c r="A8" s="35"/>
      <c r="B8" s="35"/>
      <c r="C8" s="35"/>
      <c r="D8" s="35"/>
      <c r="E8" s="35"/>
      <c r="F8" s="35"/>
      <c r="G8" s="35"/>
      <c r="H8" s="35"/>
      <c r="I8" s="35"/>
      <c r="J8" s="35"/>
      <c r="K8" s="35"/>
      <c r="L8" s="35"/>
      <c r="M8" s="35"/>
      <c r="N8" s="35"/>
      <c r="O8" s="35"/>
      <c r="P8" s="35"/>
    </row>
    <row r="9" spans="1:20" s="34" customFormat="1" x14ac:dyDescent="0.2">
      <c r="A9" s="35"/>
      <c r="B9" s="35"/>
      <c r="C9" s="35"/>
      <c r="D9" s="35"/>
      <c r="E9" s="35"/>
      <c r="F9" s="35"/>
      <c r="G9" s="35"/>
      <c r="H9" s="35"/>
      <c r="I9" s="35"/>
      <c r="J9" s="35"/>
      <c r="K9" s="35"/>
      <c r="L9" s="35"/>
      <c r="M9" s="35"/>
      <c r="N9" s="35"/>
      <c r="O9" s="35"/>
      <c r="P9" s="35"/>
    </row>
    <row r="10" spans="1:20" s="34" customFormat="1" x14ac:dyDescent="0.2">
      <c r="A10" s="35"/>
      <c r="B10" s="35"/>
      <c r="C10" s="35"/>
      <c r="D10" s="35"/>
      <c r="E10" s="35"/>
      <c r="F10" s="35"/>
      <c r="G10" s="35"/>
      <c r="H10" s="35"/>
      <c r="I10" s="35"/>
      <c r="J10" s="35"/>
      <c r="K10" s="35"/>
      <c r="L10" s="35"/>
      <c r="M10" s="35"/>
      <c r="N10" s="35"/>
      <c r="O10" s="35"/>
      <c r="P10" s="35"/>
    </row>
    <row r="11" spans="1:20" s="34" customFormat="1" x14ac:dyDescent="0.2">
      <c r="A11" s="35"/>
      <c r="B11" s="35"/>
      <c r="C11" s="35"/>
      <c r="D11" s="35"/>
      <c r="E11" s="35"/>
      <c r="F11" s="35"/>
      <c r="G11" s="35"/>
      <c r="H11" s="35"/>
      <c r="I11" s="35"/>
      <c r="J11" s="35"/>
      <c r="K11" s="35"/>
      <c r="L11" s="35"/>
      <c r="M11" s="35"/>
      <c r="N11" s="35"/>
      <c r="O11" s="35"/>
      <c r="P11" s="35"/>
    </row>
    <row r="12" spans="1:20" s="34" customFormat="1" x14ac:dyDescent="0.2">
      <c r="A12" s="35"/>
      <c r="B12" s="35"/>
      <c r="C12" s="35"/>
      <c r="D12" s="35"/>
      <c r="E12" s="35"/>
      <c r="F12" s="35"/>
      <c r="G12" s="35"/>
      <c r="H12" s="35"/>
      <c r="I12" s="35"/>
      <c r="J12" s="35"/>
      <c r="K12" s="35"/>
      <c r="L12" s="35"/>
      <c r="M12" s="35"/>
      <c r="N12" s="35"/>
      <c r="O12" s="35"/>
      <c r="P12" s="35"/>
    </row>
    <row r="13" spans="1:20" s="34" customFormat="1" x14ac:dyDescent="0.2">
      <c r="A13" s="35"/>
      <c r="B13" s="35"/>
      <c r="C13" s="35"/>
      <c r="D13" s="35"/>
      <c r="E13" s="35"/>
      <c r="F13" s="35"/>
      <c r="G13" s="35"/>
      <c r="H13" s="35"/>
      <c r="I13" s="35"/>
      <c r="J13" s="35"/>
      <c r="K13" s="35"/>
      <c r="L13" s="35"/>
      <c r="M13" s="35"/>
      <c r="N13" s="35"/>
      <c r="O13" s="35"/>
      <c r="P13" s="35"/>
    </row>
    <row r="14" spans="1:20" s="34" customFormat="1" x14ac:dyDescent="0.2">
      <c r="A14" s="35"/>
      <c r="B14" s="35"/>
      <c r="C14" s="35"/>
      <c r="D14" s="35"/>
      <c r="E14" s="35"/>
      <c r="F14" s="35"/>
      <c r="G14" s="35"/>
      <c r="H14" s="35"/>
      <c r="I14" s="35"/>
      <c r="J14" s="35"/>
      <c r="K14" s="35"/>
      <c r="L14" s="35"/>
      <c r="M14" s="35"/>
      <c r="N14" s="35"/>
      <c r="O14" s="35"/>
      <c r="P14" s="35"/>
    </row>
    <row r="15" spans="1:20" s="34" customFormat="1" x14ac:dyDescent="0.2">
      <c r="A15" s="35"/>
      <c r="B15" s="35"/>
      <c r="C15" s="35"/>
      <c r="D15" s="35"/>
      <c r="E15" s="35"/>
      <c r="F15" s="35"/>
      <c r="G15" s="35"/>
      <c r="H15" s="35"/>
      <c r="I15" s="35"/>
      <c r="J15" s="35"/>
      <c r="K15" s="35"/>
      <c r="L15" s="35"/>
      <c r="M15" s="35"/>
      <c r="N15" s="35"/>
      <c r="O15" s="35"/>
      <c r="P15" s="35"/>
    </row>
    <row r="16" spans="1:20" s="34" customFormat="1" x14ac:dyDescent="0.2">
      <c r="A16" s="35"/>
      <c r="B16" s="35"/>
      <c r="C16" s="35"/>
      <c r="D16" s="35"/>
      <c r="E16" s="35"/>
      <c r="F16" s="35"/>
      <c r="G16" s="35"/>
      <c r="H16" s="35"/>
      <c r="I16" s="35"/>
      <c r="J16" s="35"/>
      <c r="K16" s="35"/>
      <c r="L16" s="35"/>
      <c r="M16" s="35"/>
      <c r="N16" s="35"/>
      <c r="O16" s="35"/>
      <c r="P16" s="35"/>
    </row>
    <row r="17" spans="1:16" s="34" customFormat="1" x14ac:dyDescent="0.2">
      <c r="A17" s="35"/>
      <c r="B17" s="35"/>
      <c r="C17" s="35"/>
      <c r="D17" s="35"/>
      <c r="E17" s="35"/>
      <c r="F17" s="35"/>
      <c r="G17" s="35"/>
      <c r="H17" s="35"/>
      <c r="I17" s="35"/>
      <c r="J17" s="35"/>
      <c r="K17" s="35"/>
      <c r="L17" s="35"/>
      <c r="M17" s="35"/>
      <c r="N17" s="35"/>
      <c r="O17" s="35"/>
      <c r="P17" s="35"/>
    </row>
    <row r="18" spans="1:16" s="34" customFormat="1" x14ac:dyDescent="0.2">
      <c r="A18" s="35"/>
      <c r="B18" s="35"/>
      <c r="C18" s="35"/>
      <c r="D18" s="35"/>
      <c r="E18" s="35"/>
      <c r="F18" s="35"/>
      <c r="G18" s="35"/>
      <c r="H18" s="35"/>
      <c r="I18" s="35"/>
      <c r="J18" s="35"/>
      <c r="K18" s="35"/>
      <c r="L18" s="35"/>
      <c r="M18" s="35"/>
      <c r="N18" s="35"/>
      <c r="O18" s="35"/>
      <c r="P18" s="35"/>
    </row>
    <row r="19" spans="1:16" s="34" customFormat="1" x14ac:dyDescent="0.2">
      <c r="A19" s="35"/>
      <c r="B19" s="35"/>
      <c r="C19" s="35"/>
      <c r="D19" s="35"/>
      <c r="E19" s="35"/>
      <c r="F19" s="35"/>
      <c r="G19" s="35"/>
      <c r="H19" s="35"/>
      <c r="I19" s="35"/>
      <c r="J19" s="35"/>
      <c r="K19" s="35"/>
      <c r="L19" s="35"/>
      <c r="M19" s="35"/>
      <c r="N19" s="35"/>
      <c r="O19" s="35"/>
      <c r="P19" s="35"/>
    </row>
    <row r="20" spans="1:16" s="34" customFormat="1" x14ac:dyDescent="0.2">
      <c r="A20" s="35"/>
      <c r="B20" s="35"/>
      <c r="C20" s="35"/>
      <c r="D20" s="35"/>
      <c r="E20" s="35"/>
      <c r="F20" s="35"/>
      <c r="G20" s="35"/>
      <c r="H20" s="35"/>
      <c r="I20" s="35"/>
      <c r="J20" s="35"/>
      <c r="K20" s="35"/>
      <c r="L20" s="35"/>
      <c r="M20" s="35"/>
      <c r="N20" s="35"/>
      <c r="O20" s="35"/>
      <c r="P20" s="35"/>
    </row>
    <row r="21" spans="1:16" s="34" customFormat="1" x14ac:dyDescent="0.2">
      <c r="A21" s="35"/>
      <c r="B21" s="35"/>
      <c r="C21" s="35"/>
      <c r="D21" s="35"/>
      <c r="E21" s="35"/>
      <c r="F21" s="35"/>
      <c r="G21" s="35"/>
      <c r="H21" s="35"/>
      <c r="I21" s="35"/>
      <c r="J21" s="35"/>
      <c r="K21" s="35"/>
      <c r="L21" s="35"/>
      <c r="M21" s="35"/>
      <c r="N21" s="35"/>
      <c r="O21" s="35"/>
      <c r="P21" s="35"/>
    </row>
    <row r="22" spans="1:16" s="34" customFormat="1" x14ac:dyDescent="0.2">
      <c r="A22" s="35"/>
      <c r="B22" s="35"/>
      <c r="C22" s="35"/>
      <c r="D22" s="35"/>
      <c r="E22" s="35"/>
      <c r="F22" s="35"/>
      <c r="G22" s="35"/>
      <c r="H22" s="35"/>
      <c r="I22" s="35"/>
      <c r="J22" s="35"/>
      <c r="K22" s="35"/>
      <c r="L22" s="35"/>
      <c r="M22" s="35"/>
      <c r="N22" s="35"/>
      <c r="O22" s="35"/>
      <c r="P22" s="35"/>
    </row>
    <row r="23" spans="1:16" s="34" customFormat="1" x14ac:dyDescent="0.2">
      <c r="A23" s="35"/>
      <c r="B23" s="35"/>
      <c r="C23" s="35"/>
      <c r="D23" s="35"/>
      <c r="E23" s="35"/>
      <c r="F23" s="35"/>
      <c r="G23" s="35"/>
      <c r="H23" s="35"/>
      <c r="I23" s="35"/>
      <c r="J23" s="35"/>
      <c r="K23" s="35"/>
      <c r="L23" s="35"/>
      <c r="M23" s="35"/>
      <c r="N23" s="35"/>
      <c r="O23" s="35"/>
      <c r="P23" s="35"/>
    </row>
    <row r="24" spans="1:16" s="34" customFormat="1" x14ac:dyDescent="0.2">
      <c r="A24" s="35"/>
      <c r="B24" s="35"/>
      <c r="C24" s="35"/>
      <c r="D24" s="35"/>
      <c r="E24" s="35"/>
      <c r="F24" s="35"/>
      <c r="G24" s="35"/>
      <c r="H24" s="35"/>
      <c r="I24" s="35"/>
      <c r="J24" s="35"/>
      <c r="K24" s="35"/>
      <c r="L24" s="35"/>
      <c r="M24" s="35"/>
      <c r="N24" s="35"/>
      <c r="O24" s="35"/>
      <c r="P24" s="35"/>
    </row>
    <row r="25" spans="1:16" s="34" customFormat="1" x14ac:dyDescent="0.2">
      <c r="A25" s="35"/>
      <c r="B25" s="35"/>
      <c r="C25" s="35"/>
      <c r="D25" s="35"/>
      <c r="E25" s="35"/>
      <c r="F25" s="35"/>
      <c r="G25" s="35"/>
      <c r="H25" s="35"/>
      <c r="I25" s="35"/>
      <c r="J25" s="35"/>
      <c r="K25" s="35"/>
      <c r="L25" s="35"/>
      <c r="M25" s="35"/>
      <c r="N25" s="35"/>
      <c r="O25" s="35"/>
      <c r="P25" s="35"/>
    </row>
    <row r="26" spans="1:16" s="34" customFormat="1" x14ac:dyDescent="0.2">
      <c r="A26" s="35"/>
      <c r="B26" s="35"/>
      <c r="C26" s="35"/>
      <c r="D26" s="35"/>
      <c r="E26" s="35"/>
      <c r="F26" s="35"/>
      <c r="G26" s="35"/>
      <c r="H26" s="35"/>
      <c r="I26" s="35"/>
      <c r="J26" s="35"/>
      <c r="K26" s="35"/>
      <c r="L26" s="35"/>
      <c r="M26" s="35"/>
      <c r="N26" s="35"/>
      <c r="O26" s="35"/>
      <c r="P26" s="35"/>
    </row>
    <row r="27" spans="1:16" s="34" customFormat="1" x14ac:dyDescent="0.2">
      <c r="A27" s="35"/>
      <c r="B27" s="35"/>
      <c r="C27" s="35"/>
      <c r="D27" s="35"/>
      <c r="E27" s="35"/>
      <c r="F27" s="35"/>
      <c r="G27" s="35"/>
      <c r="H27" s="35"/>
      <c r="I27" s="35"/>
      <c r="J27" s="35"/>
      <c r="K27" s="35"/>
      <c r="L27" s="35"/>
      <c r="M27" s="35"/>
      <c r="N27" s="35"/>
      <c r="O27" s="35"/>
      <c r="P27" s="35"/>
    </row>
    <row r="28" spans="1:16" s="34" customFormat="1" x14ac:dyDescent="0.2">
      <c r="A28" s="35"/>
      <c r="B28" s="35"/>
      <c r="C28" s="35"/>
      <c r="D28" s="35"/>
      <c r="E28" s="35"/>
      <c r="F28" s="35"/>
      <c r="G28" s="35"/>
      <c r="H28" s="35"/>
      <c r="I28" s="35"/>
      <c r="J28" s="35"/>
      <c r="K28" s="35"/>
      <c r="L28" s="35"/>
      <c r="M28" s="35"/>
      <c r="N28" s="35"/>
      <c r="O28" s="35"/>
      <c r="P28" s="35"/>
    </row>
  </sheetData>
  <mergeCells count="3">
    <mergeCell ref="R1:T2"/>
    <mergeCell ref="A1:P1"/>
    <mergeCell ref="A4:P4"/>
  </mergeCells>
  <hyperlinks>
    <hyperlink ref="R1:T2" location="'FICHA ESTANDAR ECOSISTEMA'!R226" display="VOLVER A FICHA"/>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zoomScale="55" zoomScaleNormal="55" workbookViewId="0">
      <selection sqref="A1:P1"/>
    </sheetView>
  </sheetViews>
  <sheetFormatPr baseColWidth="10" defaultRowHeight="12.75" x14ac:dyDescent="0.2"/>
  <cols>
    <col min="1" max="16384" width="11.42578125" style="32"/>
  </cols>
  <sheetData>
    <row r="1" spans="1:20" ht="36" x14ac:dyDescent="0.2">
      <c r="A1" s="1030" t="s">
        <v>832</v>
      </c>
      <c r="B1" s="1030"/>
      <c r="C1" s="1030"/>
      <c r="D1" s="1030"/>
      <c r="E1" s="1030"/>
      <c r="F1" s="1030"/>
      <c r="G1" s="1030"/>
      <c r="H1" s="1030"/>
      <c r="I1" s="1030"/>
      <c r="J1" s="1030"/>
      <c r="K1" s="1030"/>
      <c r="L1" s="1030"/>
      <c r="M1" s="1030"/>
      <c r="N1" s="1030"/>
      <c r="O1" s="1030"/>
      <c r="P1" s="1030"/>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x14ac:dyDescent="0.2">
      <c r="A4" s="35"/>
      <c r="B4" s="35"/>
      <c r="C4" s="35"/>
      <c r="D4" s="35"/>
      <c r="E4" s="35"/>
      <c r="F4" s="35"/>
      <c r="G4" s="35"/>
      <c r="H4" s="35"/>
      <c r="I4" s="35"/>
      <c r="J4" s="35"/>
      <c r="K4" s="35"/>
      <c r="L4" s="35"/>
      <c r="M4" s="35"/>
      <c r="N4" s="35"/>
      <c r="O4" s="35"/>
      <c r="P4" s="35"/>
    </row>
    <row r="5" spans="1:20" s="34" customFormat="1" x14ac:dyDescent="0.2">
      <c r="A5" s="35"/>
      <c r="B5" s="35"/>
      <c r="C5" s="35"/>
      <c r="D5" s="35"/>
      <c r="E5" s="35"/>
      <c r="F5" s="35"/>
      <c r="G5" s="35"/>
      <c r="H5" s="35"/>
      <c r="I5" s="35"/>
      <c r="J5" s="35"/>
      <c r="K5" s="35"/>
      <c r="L5" s="35"/>
      <c r="M5" s="35"/>
      <c r="N5" s="35"/>
      <c r="O5" s="35"/>
      <c r="P5" s="35"/>
    </row>
    <row r="6" spans="1:20" s="34" customFormat="1" x14ac:dyDescent="0.2">
      <c r="A6" s="35"/>
      <c r="B6" s="35"/>
      <c r="C6" s="35"/>
      <c r="D6" s="35"/>
      <c r="E6" s="35"/>
      <c r="F6" s="35"/>
      <c r="G6" s="35"/>
      <c r="H6" s="35"/>
      <c r="I6" s="35"/>
      <c r="J6" s="35"/>
      <c r="K6" s="35"/>
      <c r="L6" s="35"/>
      <c r="M6" s="35"/>
      <c r="N6" s="35"/>
      <c r="O6" s="35"/>
      <c r="P6" s="35"/>
    </row>
    <row r="7" spans="1:20" s="34" customFormat="1" x14ac:dyDescent="0.2">
      <c r="A7" s="35"/>
      <c r="B7" s="35"/>
      <c r="C7" s="35"/>
      <c r="D7" s="35"/>
      <c r="E7" s="35"/>
      <c r="F7" s="35"/>
      <c r="G7" s="35"/>
      <c r="H7" s="35"/>
      <c r="I7" s="35"/>
      <c r="J7" s="35"/>
      <c r="K7" s="35"/>
      <c r="L7" s="35"/>
      <c r="M7" s="35"/>
      <c r="N7" s="35"/>
      <c r="O7" s="35"/>
      <c r="P7" s="35"/>
    </row>
    <row r="8" spans="1:20" s="34" customFormat="1" x14ac:dyDescent="0.2">
      <c r="A8" s="35"/>
      <c r="B8" s="35"/>
      <c r="C8" s="35"/>
      <c r="D8" s="35"/>
      <c r="E8" s="35"/>
      <c r="F8" s="35"/>
      <c r="G8" s="35"/>
      <c r="H8" s="35"/>
      <c r="I8" s="35"/>
      <c r="J8" s="35"/>
      <c r="K8" s="35"/>
      <c r="L8" s="35"/>
      <c r="M8" s="35"/>
      <c r="N8" s="35"/>
      <c r="O8" s="35"/>
      <c r="P8" s="35"/>
    </row>
    <row r="9" spans="1:20" s="34" customFormat="1" x14ac:dyDescent="0.2">
      <c r="A9" s="35"/>
      <c r="B9" s="35"/>
      <c r="C9" s="35"/>
      <c r="D9" s="35"/>
      <c r="E9" s="35"/>
      <c r="F9" s="35"/>
      <c r="G9" s="35"/>
      <c r="H9" s="35"/>
      <c r="I9" s="35"/>
      <c r="J9" s="35"/>
      <c r="K9" s="35"/>
      <c r="L9" s="35"/>
      <c r="M9" s="35"/>
      <c r="N9" s="35"/>
      <c r="O9" s="35"/>
      <c r="P9" s="35"/>
    </row>
    <row r="10" spans="1:20" s="34" customFormat="1" x14ac:dyDescent="0.2">
      <c r="A10" s="35"/>
      <c r="B10" s="35"/>
      <c r="C10" s="35"/>
      <c r="D10" s="35"/>
      <c r="E10" s="35"/>
      <c r="F10" s="35"/>
      <c r="G10" s="35"/>
      <c r="H10" s="35"/>
      <c r="I10" s="35"/>
      <c r="J10" s="35"/>
      <c r="K10" s="35"/>
      <c r="L10" s="35"/>
      <c r="M10" s="35"/>
      <c r="N10" s="35"/>
      <c r="O10" s="35"/>
      <c r="P10" s="35"/>
    </row>
    <row r="11" spans="1:20" s="34" customFormat="1" x14ac:dyDescent="0.2">
      <c r="A11" s="35"/>
      <c r="B11" s="35"/>
      <c r="C11" s="35"/>
      <c r="D11" s="35"/>
      <c r="E11" s="35"/>
      <c r="F11" s="35"/>
      <c r="G11" s="35"/>
      <c r="H11" s="35"/>
      <c r="I11" s="35"/>
      <c r="J11" s="35"/>
      <c r="K11" s="35"/>
      <c r="L11" s="35"/>
      <c r="M11" s="35"/>
      <c r="N11" s="35"/>
      <c r="O11" s="35"/>
      <c r="P11" s="35"/>
    </row>
    <row r="12" spans="1:20" s="34" customFormat="1" x14ac:dyDescent="0.2">
      <c r="A12" s="35"/>
      <c r="B12" s="35"/>
      <c r="C12" s="35"/>
      <c r="D12" s="35"/>
      <c r="E12" s="35"/>
      <c r="F12" s="35"/>
      <c r="G12" s="35"/>
      <c r="H12" s="35"/>
      <c r="I12" s="35"/>
      <c r="J12" s="35"/>
      <c r="K12" s="35"/>
      <c r="L12" s="35"/>
      <c r="M12" s="35"/>
      <c r="N12" s="35"/>
      <c r="O12" s="35"/>
      <c r="P12" s="35"/>
    </row>
    <row r="13" spans="1:20" s="34" customFormat="1" x14ac:dyDescent="0.2">
      <c r="A13" s="35"/>
      <c r="B13" s="35"/>
      <c r="C13" s="35"/>
      <c r="D13" s="35"/>
      <c r="E13" s="35"/>
      <c r="F13" s="35"/>
      <c r="G13" s="35"/>
      <c r="H13" s="35"/>
      <c r="I13" s="35"/>
      <c r="J13" s="35"/>
      <c r="K13" s="35"/>
      <c r="L13" s="35"/>
      <c r="M13" s="35"/>
      <c r="N13" s="35"/>
      <c r="O13" s="35"/>
      <c r="P13" s="35"/>
    </row>
    <row r="14" spans="1:20" s="34" customFormat="1" x14ac:dyDescent="0.2">
      <c r="A14" s="35"/>
      <c r="B14" s="35"/>
      <c r="C14" s="35"/>
      <c r="D14" s="35"/>
      <c r="E14" s="35"/>
      <c r="F14" s="35"/>
      <c r="G14" s="35"/>
      <c r="H14" s="35"/>
      <c r="I14" s="35"/>
      <c r="J14" s="35"/>
      <c r="K14" s="35"/>
      <c r="L14" s="35"/>
      <c r="M14" s="35"/>
      <c r="N14" s="35"/>
      <c r="O14" s="35"/>
      <c r="P14" s="35"/>
    </row>
    <row r="15" spans="1:20" s="34" customFormat="1" x14ac:dyDescent="0.2">
      <c r="A15" s="35"/>
      <c r="B15" s="35"/>
      <c r="C15" s="35"/>
      <c r="D15" s="35"/>
      <c r="E15" s="35"/>
      <c r="F15" s="35"/>
      <c r="G15" s="35"/>
      <c r="H15" s="35"/>
      <c r="I15" s="35"/>
      <c r="J15" s="35"/>
      <c r="K15" s="35"/>
      <c r="L15" s="35"/>
      <c r="M15" s="35"/>
      <c r="N15" s="35"/>
      <c r="O15" s="35"/>
      <c r="P15" s="35"/>
    </row>
    <row r="16" spans="1:20" s="34" customFormat="1" x14ac:dyDescent="0.2">
      <c r="A16" s="35"/>
      <c r="B16" s="35"/>
      <c r="C16" s="35"/>
      <c r="D16" s="35"/>
      <c r="E16" s="35"/>
      <c r="F16" s="35"/>
      <c r="G16" s="35"/>
      <c r="H16" s="35"/>
      <c r="I16" s="35"/>
      <c r="J16" s="35"/>
      <c r="K16" s="35"/>
      <c r="L16" s="35"/>
      <c r="M16" s="35"/>
      <c r="N16" s="35"/>
      <c r="O16" s="35"/>
      <c r="P16" s="35"/>
    </row>
    <row r="17" spans="1:16" s="34" customFormat="1" x14ac:dyDescent="0.2">
      <c r="A17" s="35"/>
      <c r="B17" s="35"/>
      <c r="C17" s="35"/>
      <c r="D17" s="35"/>
      <c r="E17" s="35"/>
      <c r="F17" s="35"/>
      <c r="G17" s="35"/>
      <c r="H17" s="35"/>
      <c r="I17" s="35"/>
      <c r="J17" s="35"/>
      <c r="K17" s="35"/>
      <c r="L17" s="35"/>
      <c r="M17" s="35"/>
      <c r="N17" s="35"/>
      <c r="O17" s="35"/>
      <c r="P17" s="35"/>
    </row>
    <row r="18" spans="1:16" s="34" customFormat="1" x14ac:dyDescent="0.2">
      <c r="A18" s="35"/>
      <c r="B18" s="35"/>
      <c r="C18" s="35"/>
      <c r="D18" s="35"/>
      <c r="E18" s="35"/>
      <c r="F18" s="35"/>
      <c r="G18" s="35"/>
      <c r="H18" s="35"/>
      <c r="I18" s="35"/>
      <c r="J18" s="35"/>
      <c r="K18" s="35"/>
      <c r="L18" s="35"/>
      <c r="M18" s="35"/>
      <c r="N18" s="35"/>
      <c r="O18" s="35"/>
      <c r="P18" s="35"/>
    </row>
    <row r="19" spans="1:16" s="34" customFormat="1" x14ac:dyDescent="0.2">
      <c r="A19" s="35"/>
      <c r="B19" s="35"/>
      <c r="C19" s="35"/>
      <c r="D19" s="35"/>
      <c r="E19" s="35"/>
      <c r="F19" s="35"/>
      <c r="G19" s="35"/>
      <c r="H19" s="35"/>
      <c r="I19" s="35"/>
      <c r="J19" s="35"/>
      <c r="K19" s="35"/>
      <c r="L19" s="35"/>
      <c r="M19" s="35"/>
      <c r="N19" s="35"/>
      <c r="O19" s="35"/>
      <c r="P19" s="35"/>
    </row>
    <row r="20" spans="1:16" s="34" customFormat="1" x14ac:dyDescent="0.2">
      <c r="A20" s="35"/>
      <c r="B20" s="35"/>
      <c r="C20" s="35"/>
      <c r="D20" s="35"/>
      <c r="E20" s="35"/>
      <c r="F20" s="35"/>
      <c r="G20" s="35"/>
      <c r="H20" s="35"/>
      <c r="I20" s="35"/>
      <c r="J20" s="35"/>
      <c r="K20" s="35"/>
      <c r="L20" s="35"/>
      <c r="M20" s="35"/>
      <c r="N20" s="35"/>
      <c r="O20" s="35"/>
      <c r="P20" s="35"/>
    </row>
    <row r="21" spans="1:16" s="34" customFormat="1" x14ac:dyDescent="0.2">
      <c r="A21" s="35"/>
      <c r="B21" s="35"/>
      <c r="C21" s="35"/>
      <c r="D21" s="35"/>
      <c r="E21" s="35"/>
      <c r="F21" s="35"/>
      <c r="G21" s="35"/>
      <c r="H21" s="35"/>
      <c r="I21" s="35"/>
      <c r="J21" s="35"/>
      <c r="K21" s="35"/>
      <c r="L21" s="35"/>
      <c r="M21" s="35"/>
      <c r="N21" s="35"/>
      <c r="O21" s="35"/>
      <c r="P21" s="35"/>
    </row>
    <row r="22" spans="1:16" s="34" customFormat="1" x14ac:dyDescent="0.2">
      <c r="A22" s="35"/>
      <c r="B22" s="35"/>
      <c r="C22" s="35"/>
      <c r="D22" s="35"/>
      <c r="E22" s="35"/>
      <c r="F22" s="35"/>
      <c r="G22" s="35"/>
      <c r="H22" s="35"/>
      <c r="I22" s="35"/>
      <c r="J22" s="35"/>
      <c r="K22" s="35"/>
      <c r="L22" s="35"/>
      <c r="M22" s="35"/>
      <c r="N22" s="35"/>
      <c r="O22" s="35"/>
      <c r="P22" s="35"/>
    </row>
    <row r="23" spans="1:16" s="34" customFormat="1" x14ac:dyDescent="0.2">
      <c r="A23" s="35"/>
      <c r="B23" s="35"/>
      <c r="C23" s="35"/>
      <c r="D23" s="35"/>
      <c r="E23" s="35"/>
      <c r="F23" s="35"/>
      <c r="G23" s="35"/>
      <c r="H23" s="35"/>
      <c r="I23" s="35"/>
      <c r="J23" s="35"/>
      <c r="K23" s="35"/>
      <c r="L23" s="35"/>
      <c r="M23" s="35"/>
      <c r="N23" s="35"/>
      <c r="O23" s="35"/>
      <c r="P23" s="35"/>
    </row>
    <row r="24" spans="1:16" s="34" customFormat="1" x14ac:dyDescent="0.2">
      <c r="A24" s="35"/>
      <c r="B24" s="35"/>
      <c r="C24" s="35"/>
      <c r="D24" s="35"/>
      <c r="E24" s="35"/>
      <c r="F24" s="35"/>
      <c r="G24" s="35"/>
      <c r="H24" s="35"/>
      <c r="I24" s="35"/>
      <c r="J24" s="35"/>
      <c r="K24" s="35"/>
      <c r="L24" s="35"/>
      <c r="M24" s="35"/>
      <c r="N24" s="35"/>
      <c r="O24" s="35"/>
      <c r="P24" s="35"/>
    </row>
    <row r="25" spans="1:16" s="34" customFormat="1" ht="23.25" x14ac:dyDescent="0.2">
      <c r="A25" s="1073" t="s">
        <v>833</v>
      </c>
      <c r="B25" s="1073"/>
      <c r="C25" s="1073"/>
      <c r="D25" s="1073"/>
      <c r="E25" s="1073"/>
      <c r="F25" s="1073"/>
      <c r="G25" s="1073"/>
      <c r="H25" s="1073"/>
      <c r="I25" s="1073"/>
      <c r="J25" s="1073"/>
      <c r="K25" s="1073"/>
      <c r="L25" s="1073"/>
      <c r="M25" s="1073"/>
      <c r="N25" s="1073"/>
      <c r="O25" s="1073"/>
      <c r="P25" s="1073"/>
    </row>
    <row r="26" spans="1:16" s="34" customFormat="1" x14ac:dyDescent="0.2">
      <c r="A26" s="35"/>
      <c r="B26" s="35"/>
      <c r="C26" s="35"/>
      <c r="D26" s="35"/>
      <c r="E26" s="35"/>
      <c r="F26" s="35"/>
      <c r="G26" s="35"/>
      <c r="H26" s="35"/>
      <c r="I26" s="35"/>
      <c r="J26" s="35"/>
      <c r="K26" s="35"/>
      <c r="L26" s="35"/>
      <c r="M26" s="35"/>
      <c r="N26" s="35"/>
      <c r="O26" s="35"/>
      <c r="P26" s="35"/>
    </row>
    <row r="27" spans="1:16" s="34" customFormat="1" x14ac:dyDescent="0.2">
      <c r="A27" s="35"/>
      <c r="B27" s="35"/>
      <c r="C27" s="35"/>
      <c r="D27" s="35"/>
      <c r="E27" s="35"/>
      <c r="F27" s="35"/>
      <c r="G27" s="35"/>
      <c r="H27" s="35"/>
      <c r="I27" s="35"/>
      <c r="J27" s="35"/>
      <c r="K27" s="35"/>
      <c r="L27" s="35"/>
      <c r="M27" s="35"/>
      <c r="N27" s="35"/>
      <c r="O27" s="35"/>
      <c r="P27" s="35"/>
    </row>
    <row r="28" spans="1:16" s="34" customFormat="1" x14ac:dyDescent="0.2">
      <c r="A28" s="35"/>
      <c r="B28" s="35"/>
      <c r="C28" s="35"/>
      <c r="D28" s="35"/>
      <c r="E28" s="35"/>
      <c r="F28" s="35"/>
      <c r="G28" s="35"/>
      <c r="H28" s="35"/>
      <c r="I28" s="35"/>
      <c r="J28" s="35"/>
      <c r="K28" s="35"/>
      <c r="L28" s="35"/>
      <c r="M28" s="35"/>
      <c r="N28" s="35"/>
      <c r="O28" s="35"/>
      <c r="P28" s="35"/>
    </row>
    <row r="29" spans="1:16" s="34" customFormat="1" x14ac:dyDescent="0.2">
      <c r="A29" s="35"/>
      <c r="B29" s="35"/>
      <c r="C29" s="35"/>
      <c r="D29" s="35"/>
      <c r="E29" s="35"/>
      <c r="F29" s="35"/>
      <c r="G29" s="35"/>
      <c r="H29" s="35"/>
      <c r="I29" s="35"/>
      <c r="J29" s="35"/>
      <c r="K29" s="35"/>
      <c r="L29" s="35"/>
      <c r="M29" s="35"/>
      <c r="N29" s="35"/>
      <c r="O29" s="35"/>
      <c r="P29" s="35"/>
    </row>
    <row r="30" spans="1:16" s="34" customFormat="1" x14ac:dyDescent="0.2">
      <c r="A30" s="35"/>
      <c r="B30" s="35"/>
      <c r="C30" s="35"/>
      <c r="D30" s="35"/>
      <c r="E30" s="35"/>
      <c r="F30" s="35"/>
      <c r="G30" s="35"/>
      <c r="H30" s="35"/>
      <c r="I30" s="35"/>
      <c r="J30" s="35"/>
      <c r="K30" s="35"/>
      <c r="L30" s="35"/>
      <c r="M30" s="35"/>
      <c r="N30" s="35"/>
      <c r="O30" s="35"/>
      <c r="P30" s="35"/>
    </row>
    <row r="31" spans="1:16" s="34" customFormat="1" x14ac:dyDescent="0.2">
      <c r="A31" s="35"/>
      <c r="B31" s="35"/>
      <c r="C31" s="35"/>
      <c r="D31" s="35"/>
      <c r="E31" s="35"/>
      <c r="F31" s="35"/>
      <c r="G31" s="35"/>
      <c r="H31" s="35"/>
      <c r="I31" s="35"/>
      <c r="J31" s="35"/>
      <c r="K31" s="35"/>
      <c r="L31" s="35"/>
      <c r="M31" s="35"/>
      <c r="N31" s="35"/>
      <c r="O31" s="35"/>
      <c r="P31" s="35"/>
    </row>
    <row r="32" spans="1:16" s="34" customFormat="1" x14ac:dyDescent="0.2">
      <c r="A32" s="35"/>
      <c r="B32" s="35"/>
      <c r="C32" s="35"/>
      <c r="D32" s="35"/>
      <c r="E32" s="35"/>
      <c r="F32" s="35"/>
      <c r="G32" s="35"/>
      <c r="H32" s="35"/>
      <c r="I32" s="35"/>
      <c r="J32" s="35"/>
      <c r="K32" s="35"/>
      <c r="L32" s="35"/>
      <c r="M32" s="35"/>
      <c r="N32" s="35"/>
      <c r="O32" s="35"/>
      <c r="P32" s="35"/>
    </row>
    <row r="33" spans="1:16" s="34" customFormat="1" x14ac:dyDescent="0.2">
      <c r="A33" s="35"/>
      <c r="B33" s="35"/>
      <c r="C33" s="35"/>
      <c r="D33" s="35"/>
      <c r="E33" s="35"/>
      <c r="F33" s="35"/>
      <c r="G33" s="35"/>
      <c r="H33" s="35"/>
      <c r="I33" s="35"/>
      <c r="J33" s="35"/>
      <c r="K33" s="35"/>
      <c r="L33" s="35"/>
      <c r="M33" s="35"/>
      <c r="N33" s="35"/>
      <c r="O33" s="35"/>
      <c r="P33" s="35"/>
    </row>
    <row r="34" spans="1:16" s="34" customFormat="1" x14ac:dyDescent="0.2">
      <c r="A34" s="35"/>
      <c r="B34" s="35"/>
      <c r="C34" s="35"/>
      <c r="D34" s="35"/>
      <c r="E34" s="35"/>
      <c r="F34" s="35"/>
      <c r="G34" s="35"/>
      <c r="H34" s="35"/>
      <c r="I34" s="35"/>
      <c r="J34" s="35"/>
      <c r="K34" s="35"/>
      <c r="L34" s="35"/>
      <c r="M34" s="35"/>
      <c r="N34" s="35"/>
      <c r="O34" s="35"/>
      <c r="P34" s="35"/>
    </row>
    <row r="35" spans="1:16" s="34" customFormat="1" x14ac:dyDescent="0.2">
      <c r="A35" s="35"/>
      <c r="B35" s="35"/>
      <c r="C35" s="35"/>
      <c r="D35" s="35"/>
      <c r="E35" s="35"/>
      <c r="F35" s="35"/>
      <c r="G35" s="35"/>
      <c r="H35" s="35"/>
      <c r="I35" s="35"/>
      <c r="J35" s="35"/>
      <c r="K35" s="35"/>
      <c r="L35" s="35"/>
      <c r="M35" s="35"/>
      <c r="N35" s="35"/>
      <c r="O35" s="35"/>
      <c r="P35" s="35"/>
    </row>
    <row r="36" spans="1:16" s="34" customFormat="1" x14ac:dyDescent="0.2">
      <c r="A36" s="35"/>
      <c r="B36" s="35"/>
      <c r="C36" s="35"/>
      <c r="D36" s="35"/>
      <c r="E36" s="35"/>
      <c r="F36" s="35"/>
      <c r="G36" s="35"/>
      <c r="H36" s="35"/>
      <c r="I36" s="35"/>
      <c r="J36" s="35"/>
      <c r="K36" s="35"/>
      <c r="L36" s="35"/>
      <c r="M36" s="35"/>
      <c r="N36" s="35"/>
      <c r="O36" s="35"/>
      <c r="P36" s="35"/>
    </row>
    <row r="37" spans="1:16" s="34" customFormat="1" x14ac:dyDescent="0.2">
      <c r="A37" s="35"/>
      <c r="B37" s="35"/>
      <c r="C37" s="35"/>
      <c r="D37" s="35"/>
      <c r="E37" s="35"/>
      <c r="F37" s="35"/>
      <c r="G37" s="35"/>
      <c r="H37" s="35"/>
      <c r="I37" s="35"/>
      <c r="J37" s="35"/>
      <c r="K37" s="35"/>
      <c r="L37" s="35"/>
      <c r="M37" s="35"/>
      <c r="N37" s="35"/>
      <c r="O37" s="35"/>
      <c r="P37" s="35"/>
    </row>
    <row r="38" spans="1:16" s="34" customFormat="1" x14ac:dyDescent="0.2">
      <c r="A38" s="35"/>
      <c r="B38" s="35"/>
      <c r="C38" s="35"/>
      <c r="D38" s="35"/>
      <c r="E38" s="35"/>
      <c r="F38" s="35"/>
      <c r="G38" s="35"/>
      <c r="H38" s="35"/>
      <c r="I38" s="35"/>
      <c r="J38" s="35"/>
      <c r="K38" s="35"/>
      <c r="L38" s="35"/>
      <c r="M38" s="35"/>
      <c r="N38" s="35"/>
      <c r="O38" s="35"/>
      <c r="P38" s="35"/>
    </row>
    <row r="39" spans="1:16" s="34" customFormat="1" x14ac:dyDescent="0.2">
      <c r="A39" s="35"/>
      <c r="B39" s="35"/>
      <c r="C39" s="35"/>
      <c r="D39" s="35"/>
      <c r="E39" s="35"/>
      <c r="F39" s="35"/>
      <c r="G39" s="35"/>
      <c r="H39" s="35"/>
      <c r="I39" s="35"/>
      <c r="J39" s="35"/>
      <c r="K39" s="35"/>
      <c r="L39" s="35"/>
      <c r="M39" s="35"/>
      <c r="N39" s="35"/>
      <c r="O39" s="35"/>
      <c r="P39" s="35"/>
    </row>
    <row r="40" spans="1:16" s="34" customFormat="1" x14ac:dyDescent="0.2">
      <c r="A40" s="35"/>
      <c r="B40" s="35"/>
      <c r="C40" s="35"/>
      <c r="D40" s="35"/>
      <c r="E40" s="35"/>
      <c r="F40" s="35"/>
      <c r="G40" s="35"/>
      <c r="H40" s="35"/>
      <c r="I40" s="35"/>
      <c r="J40" s="35"/>
      <c r="K40" s="35"/>
      <c r="L40" s="35"/>
      <c r="M40" s="35"/>
      <c r="N40" s="35"/>
      <c r="O40" s="35"/>
      <c r="P40" s="35"/>
    </row>
    <row r="41" spans="1:16" s="34" customFormat="1" x14ac:dyDescent="0.2">
      <c r="A41" s="35"/>
      <c r="B41" s="35"/>
      <c r="C41" s="35"/>
      <c r="D41" s="35"/>
      <c r="E41" s="35"/>
      <c r="F41" s="35"/>
      <c r="G41" s="35"/>
      <c r="H41" s="35"/>
      <c r="I41" s="35"/>
      <c r="J41" s="35"/>
      <c r="K41" s="35"/>
      <c r="L41" s="35"/>
      <c r="M41" s="35"/>
      <c r="N41" s="35"/>
      <c r="O41" s="35"/>
      <c r="P41" s="35"/>
    </row>
    <row r="42" spans="1:16" s="34" customFormat="1" x14ac:dyDescent="0.2">
      <c r="A42" s="35"/>
      <c r="B42" s="35"/>
      <c r="C42" s="35"/>
      <c r="D42" s="35"/>
      <c r="E42" s="35"/>
      <c r="F42" s="35"/>
      <c r="G42" s="35"/>
      <c r="H42" s="35"/>
      <c r="I42" s="35"/>
      <c r="J42" s="35"/>
      <c r="K42" s="35"/>
      <c r="L42" s="35"/>
      <c r="M42" s="35"/>
      <c r="N42" s="35"/>
      <c r="O42" s="35"/>
      <c r="P42" s="35"/>
    </row>
    <row r="43" spans="1:16" s="34" customFormat="1" x14ac:dyDescent="0.2">
      <c r="A43" s="35"/>
      <c r="B43" s="35"/>
      <c r="C43" s="35"/>
      <c r="D43" s="35"/>
      <c r="E43" s="35"/>
      <c r="F43" s="35"/>
      <c r="G43" s="35"/>
      <c r="H43" s="35"/>
      <c r="I43" s="35"/>
      <c r="J43" s="35"/>
      <c r="K43" s="35"/>
      <c r="L43" s="35"/>
      <c r="M43" s="35"/>
      <c r="N43" s="35"/>
      <c r="O43" s="35"/>
      <c r="P43" s="35"/>
    </row>
    <row r="44" spans="1:16" s="34" customFormat="1" x14ac:dyDescent="0.2">
      <c r="A44" s="35"/>
      <c r="B44" s="35"/>
      <c r="C44" s="35"/>
      <c r="D44" s="35"/>
      <c r="E44" s="35"/>
      <c r="F44" s="35"/>
      <c r="G44" s="35"/>
      <c r="H44" s="35"/>
      <c r="I44" s="35"/>
      <c r="J44" s="35"/>
      <c r="K44" s="35"/>
      <c r="L44" s="35"/>
      <c r="M44" s="35"/>
      <c r="N44" s="35"/>
      <c r="O44" s="35"/>
      <c r="P44" s="35"/>
    </row>
    <row r="45" spans="1:16" s="34" customFormat="1" x14ac:dyDescent="0.2">
      <c r="A45" s="35"/>
      <c r="B45" s="35"/>
      <c r="C45" s="35"/>
      <c r="D45" s="35"/>
      <c r="E45" s="35"/>
      <c r="F45" s="35"/>
      <c r="G45" s="35"/>
      <c r="H45" s="35"/>
      <c r="I45" s="35"/>
      <c r="J45" s="35"/>
      <c r="K45" s="35"/>
      <c r="L45" s="35"/>
      <c r="M45" s="35"/>
      <c r="N45" s="35"/>
      <c r="O45" s="35"/>
      <c r="P45" s="35"/>
    </row>
    <row r="46" spans="1:16" s="34" customFormat="1" x14ac:dyDescent="0.2">
      <c r="A46" s="35"/>
      <c r="B46" s="35"/>
      <c r="C46" s="35"/>
      <c r="D46" s="35"/>
      <c r="E46" s="35"/>
      <c r="F46" s="35"/>
      <c r="G46" s="35"/>
      <c r="H46" s="35"/>
      <c r="I46" s="35"/>
      <c r="J46" s="35"/>
      <c r="K46" s="35"/>
      <c r="L46" s="35"/>
      <c r="M46" s="35"/>
      <c r="N46" s="35"/>
      <c r="O46" s="35"/>
      <c r="P46" s="35"/>
    </row>
    <row r="47" spans="1:16" s="34" customFormat="1" x14ac:dyDescent="0.2">
      <c r="A47" s="35"/>
      <c r="B47" s="35"/>
      <c r="C47" s="35"/>
      <c r="D47" s="35"/>
      <c r="E47" s="35"/>
      <c r="F47" s="35"/>
      <c r="G47" s="35"/>
      <c r="H47" s="35"/>
      <c r="I47" s="35"/>
      <c r="J47" s="35"/>
      <c r="K47" s="35"/>
      <c r="L47" s="35"/>
      <c r="M47" s="35"/>
      <c r="N47" s="35"/>
      <c r="O47" s="35"/>
      <c r="P47" s="35"/>
    </row>
    <row r="48" spans="1:16" s="34" customFormat="1" x14ac:dyDescent="0.2">
      <c r="A48" s="35"/>
      <c r="B48" s="35"/>
      <c r="C48" s="35"/>
      <c r="D48" s="35"/>
      <c r="E48" s="35"/>
      <c r="F48" s="35"/>
      <c r="G48" s="35"/>
      <c r="H48" s="35"/>
      <c r="I48" s="35"/>
      <c r="J48" s="35"/>
      <c r="K48" s="35"/>
      <c r="L48" s="35"/>
      <c r="M48" s="35"/>
      <c r="N48" s="35"/>
      <c r="O48" s="35"/>
      <c r="P48" s="35"/>
    </row>
    <row r="49" spans="1:16" s="34" customFormat="1" x14ac:dyDescent="0.2">
      <c r="A49" s="35"/>
      <c r="B49" s="35"/>
      <c r="C49" s="35"/>
      <c r="D49" s="35"/>
      <c r="E49" s="35"/>
      <c r="F49" s="35"/>
      <c r="G49" s="35"/>
      <c r="H49" s="35"/>
      <c r="I49" s="35"/>
      <c r="J49" s="35"/>
      <c r="K49" s="35"/>
      <c r="L49" s="35"/>
      <c r="M49" s="35"/>
      <c r="N49" s="35"/>
      <c r="O49" s="35"/>
      <c r="P49" s="35"/>
    </row>
    <row r="50" spans="1:16" s="34" customFormat="1" x14ac:dyDescent="0.2">
      <c r="A50" s="35"/>
      <c r="B50" s="35"/>
      <c r="C50" s="35"/>
      <c r="D50" s="35"/>
      <c r="E50" s="35"/>
      <c r="F50" s="35"/>
      <c r="G50" s="35"/>
      <c r="H50" s="35"/>
      <c r="I50" s="35"/>
      <c r="J50" s="35"/>
      <c r="K50" s="35"/>
      <c r="L50" s="35"/>
      <c r="M50" s="35"/>
      <c r="N50" s="35"/>
      <c r="O50" s="35"/>
      <c r="P50" s="35"/>
    </row>
    <row r="51" spans="1:16" s="34" customFormat="1" x14ac:dyDescent="0.2">
      <c r="A51" s="35"/>
      <c r="B51" s="35"/>
      <c r="C51" s="35"/>
      <c r="D51" s="35"/>
      <c r="E51" s="35"/>
      <c r="F51" s="35"/>
      <c r="G51" s="35"/>
      <c r="H51" s="35"/>
      <c r="I51" s="35"/>
      <c r="J51" s="35"/>
      <c r="K51" s="35"/>
      <c r="L51" s="35"/>
      <c r="M51" s="35"/>
      <c r="N51" s="35"/>
      <c r="O51" s="35"/>
      <c r="P51" s="35"/>
    </row>
    <row r="52" spans="1:16" s="34" customFormat="1" x14ac:dyDescent="0.2">
      <c r="A52" s="35"/>
      <c r="B52" s="35"/>
      <c r="C52" s="35"/>
      <c r="D52" s="35"/>
      <c r="E52" s="35"/>
      <c r="F52" s="35"/>
      <c r="G52" s="35"/>
      <c r="H52" s="35"/>
      <c r="I52" s="35"/>
      <c r="J52" s="35"/>
      <c r="K52" s="35"/>
      <c r="L52" s="35"/>
      <c r="M52" s="35"/>
      <c r="N52" s="35"/>
      <c r="O52" s="35"/>
      <c r="P52" s="35"/>
    </row>
    <row r="53" spans="1:16" s="34" customFormat="1" x14ac:dyDescent="0.2">
      <c r="A53" s="35"/>
      <c r="B53" s="35"/>
      <c r="C53" s="35"/>
      <c r="D53" s="35"/>
      <c r="E53" s="35"/>
      <c r="F53" s="35"/>
      <c r="G53" s="35"/>
      <c r="H53" s="35"/>
      <c r="I53" s="35"/>
      <c r="J53" s="35"/>
      <c r="K53" s="35"/>
      <c r="L53" s="35"/>
      <c r="M53" s="35"/>
      <c r="N53" s="35"/>
      <c r="O53" s="35"/>
      <c r="P53" s="35"/>
    </row>
    <row r="54" spans="1:16" s="34" customFormat="1" x14ac:dyDescent="0.2">
      <c r="A54" s="35"/>
      <c r="B54" s="35"/>
      <c r="C54" s="35"/>
      <c r="D54" s="35"/>
      <c r="E54" s="35"/>
      <c r="F54" s="35"/>
      <c r="G54" s="35"/>
      <c r="H54" s="35"/>
      <c r="I54" s="35"/>
      <c r="J54" s="35"/>
      <c r="K54" s="35"/>
      <c r="L54" s="35"/>
      <c r="M54" s="35"/>
      <c r="N54" s="35"/>
      <c r="O54" s="35"/>
      <c r="P54" s="35"/>
    </row>
    <row r="55" spans="1:16" s="34" customFormat="1" x14ac:dyDescent="0.2">
      <c r="A55" s="35"/>
      <c r="B55" s="35"/>
      <c r="C55" s="35"/>
      <c r="D55" s="35"/>
      <c r="E55" s="35"/>
      <c r="F55" s="35"/>
      <c r="G55" s="35"/>
      <c r="H55" s="35"/>
      <c r="I55" s="35"/>
      <c r="J55" s="35"/>
      <c r="K55" s="35"/>
      <c r="L55" s="35"/>
      <c r="M55" s="35"/>
      <c r="N55" s="35"/>
      <c r="O55" s="35"/>
      <c r="P55" s="35"/>
    </row>
    <row r="56" spans="1:16" s="34" customFormat="1" x14ac:dyDescent="0.2">
      <c r="A56" s="35"/>
      <c r="B56" s="35"/>
      <c r="C56" s="35"/>
      <c r="D56" s="35"/>
      <c r="E56" s="35"/>
      <c r="F56" s="35"/>
      <c r="G56" s="35"/>
      <c r="H56" s="35"/>
      <c r="I56" s="35"/>
      <c r="J56" s="35"/>
      <c r="K56" s="35"/>
      <c r="L56" s="35"/>
      <c r="M56" s="35"/>
      <c r="N56" s="35"/>
      <c r="O56" s="35"/>
      <c r="P56" s="35"/>
    </row>
    <row r="57" spans="1:16" s="34" customFormat="1" x14ac:dyDescent="0.2">
      <c r="A57" s="35"/>
      <c r="B57" s="35"/>
      <c r="C57" s="35"/>
      <c r="D57" s="35"/>
      <c r="E57" s="35"/>
      <c r="F57" s="35"/>
      <c r="G57" s="35"/>
      <c r="H57" s="35"/>
      <c r="I57" s="35"/>
      <c r="J57" s="35"/>
      <c r="K57" s="35"/>
      <c r="L57" s="35"/>
      <c r="M57" s="35"/>
      <c r="N57" s="35"/>
      <c r="O57" s="35"/>
      <c r="P57" s="35"/>
    </row>
    <row r="58" spans="1:16" s="34" customFormat="1" x14ac:dyDescent="0.2">
      <c r="A58" s="35"/>
      <c r="B58" s="35"/>
      <c r="C58" s="35"/>
      <c r="D58" s="35"/>
      <c r="E58" s="35"/>
      <c r="F58" s="35"/>
      <c r="G58" s="35"/>
      <c r="H58" s="35"/>
      <c r="I58" s="35"/>
      <c r="J58" s="35"/>
      <c r="K58" s="35"/>
      <c r="L58" s="35"/>
      <c r="M58" s="35"/>
      <c r="N58" s="35"/>
      <c r="O58" s="35"/>
      <c r="P58" s="35"/>
    </row>
    <row r="59" spans="1:16" s="34" customFormat="1" x14ac:dyDescent="0.2">
      <c r="A59" s="35"/>
      <c r="B59" s="35"/>
      <c r="C59" s="35"/>
      <c r="D59" s="35"/>
      <c r="E59" s="35"/>
      <c r="F59" s="35"/>
      <c r="G59" s="35"/>
      <c r="H59" s="35"/>
      <c r="I59" s="35"/>
      <c r="J59" s="35"/>
      <c r="K59" s="35"/>
      <c r="L59" s="35"/>
      <c r="M59" s="35"/>
      <c r="N59" s="35"/>
      <c r="O59" s="35"/>
      <c r="P59" s="35"/>
    </row>
    <row r="60" spans="1:16" s="34" customFormat="1" x14ac:dyDescent="0.2">
      <c r="A60" s="35"/>
      <c r="B60" s="35"/>
      <c r="C60" s="35"/>
      <c r="D60" s="35"/>
      <c r="E60" s="35"/>
      <c r="F60" s="35"/>
      <c r="G60" s="35"/>
      <c r="H60" s="35"/>
      <c r="I60" s="35"/>
      <c r="J60" s="35"/>
      <c r="K60" s="35"/>
      <c r="L60" s="35"/>
      <c r="M60" s="35"/>
      <c r="N60" s="35"/>
      <c r="O60" s="35"/>
      <c r="P60" s="35"/>
    </row>
    <row r="61" spans="1:16" s="34" customFormat="1" x14ac:dyDescent="0.2">
      <c r="A61" s="35"/>
      <c r="B61" s="35"/>
      <c r="C61" s="35"/>
      <c r="D61" s="35"/>
      <c r="E61" s="35"/>
      <c r="F61" s="35"/>
      <c r="G61" s="35"/>
      <c r="H61" s="35"/>
      <c r="I61" s="35"/>
      <c r="J61" s="35"/>
      <c r="K61" s="35"/>
      <c r="L61" s="35"/>
      <c r="M61" s="35"/>
      <c r="N61" s="35"/>
      <c r="O61" s="35"/>
      <c r="P61" s="35"/>
    </row>
    <row r="62" spans="1:16" s="34" customFormat="1" x14ac:dyDescent="0.2">
      <c r="A62" s="35"/>
      <c r="B62" s="35"/>
      <c r="C62" s="35"/>
      <c r="D62" s="35"/>
      <c r="E62" s="35"/>
      <c r="F62" s="35"/>
      <c r="G62" s="35"/>
      <c r="H62" s="35"/>
      <c r="I62" s="35"/>
      <c r="J62" s="35"/>
      <c r="K62" s="35"/>
      <c r="L62" s="35"/>
      <c r="M62" s="35"/>
      <c r="N62" s="35"/>
      <c r="O62" s="35"/>
      <c r="P62" s="35"/>
    </row>
    <row r="63" spans="1:16" s="34" customFormat="1" x14ac:dyDescent="0.2">
      <c r="A63" s="35"/>
      <c r="B63" s="35"/>
      <c r="C63" s="35"/>
      <c r="D63" s="35"/>
      <c r="E63" s="35"/>
      <c r="F63" s="35"/>
      <c r="G63" s="35"/>
      <c r="H63" s="35"/>
      <c r="I63" s="35"/>
      <c r="J63" s="35"/>
      <c r="K63" s="35"/>
      <c r="L63" s="35"/>
      <c r="M63" s="35"/>
      <c r="N63" s="35"/>
      <c r="O63" s="35"/>
      <c r="P63" s="35"/>
    </row>
    <row r="64" spans="1:16" s="34" customFormat="1" x14ac:dyDescent="0.2">
      <c r="A64" s="35"/>
      <c r="B64" s="35"/>
      <c r="C64" s="35"/>
      <c r="D64" s="35"/>
      <c r="E64" s="35"/>
      <c r="F64" s="35"/>
      <c r="G64" s="35"/>
      <c r="H64" s="35"/>
      <c r="I64" s="35"/>
      <c r="J64" s="35"/>
      <c r="K64" s="35"/>
      <c r="L64" s="35"/>
      <c r="M64" s="35"/>
      <c r="N64" s="35"/>
      <c r="O64" s="35"/>
      <c r="P64" s="35"/>
    </row>
    <row r="65" spans="1:16" s="34" customFormat="1" x14ac:dyDescent="0.2">
      <c r="A65" s="35"/>
      <c r="B65" s="35"/>
      <c r="C65" s="35"/>
      <c r="D65" s="35"/>
      <c r="E65" s="35"/>
      <c r="F65" s="35"/>
      <c r="G65" s="35"/>
      <c r="H65" s="35"/>
      <c r="I65" s="35"/>
      <c r="J65" s="35"/>
      <c r="K65" s="35"/>
      <c r="L65" s="35"/>
      <c r="M65" s="35"/>
      <c r="N65" s="35"/>
      <c r="O65" s="35"/>
      <c r="P65" s="35"/>
    </row>
    <row r="66" spans="1:16" s="34" customFormat="1" x14ac:dyDescent="0.2">
      <c r="A66" s="35"/>
      <c r="B66" s="35"/>
      <c r="C66" s="35"/>
      <c r="D66" s="35"/>
      <c r="E66" s="35"/>
      <c r="F66" s="35"/>
      <c r="G66" s="35"/>
      <c r="H66" s="35"/>
      <c r="I66" s="35"/>
      <c r="J66" s="35"/>
      <c r="K66" s="35"/>
      <c r="L66" s="35"/>
      <c r="M66" s="35"/>
      <c r="N66" s="35"/>
      <c r="O66" s="35"/>
      <c r="P66" s="35"/>
    </row>
    <row r="67" spans="1:16" s="34" customFormat="1" x14ac:dyDescent="0.2">
      <c r="A67" s="35"/>
      <c r="B67" s="35"/>
      <c r="C67" s="35"/>
      <c r="D67" s="35"/>
      <c r="E67" s="35"/>
      <c r="F67" s="35"/>
      <c r="G67" s="35"/>
      <c r="H67" s="35"/>
      <c r="I67" s="35"/>
      <c r="J67" s="35"/>
      <c r="K67" s="35"/>
      <c r="L67" s="35"/>
      <c r="M67" s="35"/>
      <c r="N67" s="35"/>
      <c r="O67" s="35"/>
      <c r="P67" s="35"/>
    </row>
    <row r="68" spans="1:16" s="34" customFormat="1" x14ac:dyDescent="0.2">
      <c r="A68" s="35"/>
      <c r="B68" s="35"/>
      <c r="C68" s="35"/>
      <c r="D68" s="35"/>
      <c r="E68" s="35"/>
      <c r="F68" s="35"/>
      <c r="G68" s="35"/>
      <c r="H68" s="35"/>
      <c r="I68" s="35"/>
      <c r="J68" s="35"/>
      <c r="K68" s="35"/>
      <c r="L68" s="35"/>
      <c r="M68" s="35"/>
      <c r="N68" s="35"/>
      <c r="O68" s="35"/>
      <c r="P68" s="35"/>
    </row>
    <row r="69" spans="1:16" s="34" customFormat="1" x14ac:dyDescent="0.2">
      <c r="A69" s="35"/>
      <c r="B69" s="35"/>
      <c r="C69" s="35"/>
      <c r="D69" s="35"/>
      <c r="E69" s="35"/>
      <c r="F69" s="35"/>
      <c r="G69" s="35"/>
      <c r="H69" s="35"/>
      <c r="I69" s="35"/>
      <c r="J69" s="35"/>
      <c r="K69" s="35"/>
      <c r="L69" s="35"/>
      <c r="M69" s="35"/>
      <c r="N69" s="35"/>
      <c r="O69" s="35"/>
      <c r="P69" s="35"/>
    </row>
    <row r="70" spans="1:16" s="34" customFormat="1" x14ac:dyDescent="0.2">
      <c r="A70" s="35"/>
      <c r="B70" s="35"/>
      <c r="C70" s="35"/>
      <c r="D70" s="35"/>
      <c r="E70" s="35"/>
      <c r="F70" s="35"/>
      <c r="G70" s="35"/>
      <c r="H70" s="35"/>
      <c r="I70" s="35"/>
      <c r="J70" s="35"/>
      <c r="K70" s="35"/>
      <c r="L70" s="35"/>
      <c r="M70" s="35"/>
      <c r="N70" s="35"/>
      <c r="O70" s="35"/>
      <c r="P70" s="35"/>
    </row>
    <row r="71" spans="1:16" s="34" customFormat="1" x14ac:dyDescent="0.2">
      <c r="A71" s="35"/>
      <c r="B71" s="35"/>
      <c r="C71" s="35"/>
      <c r="D71" s="35"/>
      <c r="E71" s="35"/>
      <c r="F71" s="35"/>
      <c r="G71" s="35"/>
      <c r="H71" s="35"/>
      <c r="I71" s="35"/>
      <c r="J71" s="35"/>
      <c r="K71" s="35"/>
      <c r="L71" s="35"/>
      <c r="M71" s="35"/>
      <c r="N71" s="35"/>
      <c r="O71" s="35"/>
      <c r="P71" s="35"/>
    </row>
    <row r="72" spans="1:16" s="34" customFormat="1" x14ac:dyDescent="0.2">
      <c r="A72" s="35"/>
      <c r="B72" s="35"/>
      <c r="C72" s="35"/>
      <c r="D72" s="35"/>
      <c r="E72" s="35"/>
      <c r="F72" s="35"/>
      <c r="G72" s="35"/>
      <c r="H72" s="35"/>
      <c r="I72" s="35"/>
      <c r="J72" s="35"/>
      <c r="K72" s="35"/>
      <c r="L72" s="35"/>
      <c r="M72" s="35"/>
      <c r="N72" s="35"/>
      <c r="O72" s="35"/>
      <c r="P72" s="35"/>
    </row>
    <row r="73" spans="1:16" s="34" customFormat="1" x14ac:dyDescent="0.2">
      <c r="A73" s="35"/>
      <c r="B73" s="35"/>
      <c r="C73" s="35"/>
      <c r="D73" s="35"/>
      <c r="E73" s="35"/>
      <c r="F73" s="35"/>
      <c r="G73" s="35"/>
      <c r="H73" s="35"/>
      <c r="I73" s="35"/>
      <c r="J73" s="35"/>
      <c r="K73" s="35"/>
      <c r="L73" s="35"/>
      <c r="M73" s="35"/>
      <c r="N73" s="35"/>
      <c r="O73" s="35"/>
      <c r="P73" s="35"/>
    </row>
    <row r="74" spans="1:16" s="34" customFormat="1" x14ac:dyDescent="0.2">
      <c r="A74" s="35"/>
      <c r="B74" s="35"/>
      <c r="C74" s="35"/>
      <c r="D74" s="35"/>
      <c r="E74" s="35"/>
      <c r="F74" s="35"/>
      <c r="G74" s="35"/>
      <c r="H74" s="35"/>
      <c r="I74" s="35"/>
      <c r="J74" s="35"/>
      <c r="K74" s="35"/>
      <c r="L74" s="35"/>
      <c r="M74" s="35"/>
      <c r="N74" s="35"/>
      <c r="O74" s="35"/>
      <c r="P74" s="35"/>
    </row>
    <row r="75" spans="1:16" s="34" customFormat="1" x14ac:dyDescent="0.2">
      <c r="A75" s="35"/>
      <c r="B75" s="35"/>
      <c r="C75" s="35"/>
      <c r="D75" s="35"/>
      <c r="E75" s="35"/>
      <c r="F75" s="35"/>
      <c r="G75" s="35"/>
      <c r="H75" s="35"/>
      <c r="I75" s="35"/>
      <c r="J75" s="35"/>
      <c r="K75" s="35"/>
      <c r="L75" s="35"/>
      <c r="M75" s="35"/>
      <c r="N75" s="35"/>
      <c r="O75" s="35"/>
      <c r="P75" s="35"/>
    </row>
    <row r="76" spans="1:16" s="34" customFormat="1" x14ac:dyDescent="0.2">
      <c r="A76" s="35"/>
      <c r="B76" s="35"/>
      <c r="C76" s="35"/>
      <c r="D76" s="35"/>
      <c r="E76" s="35"/>
      <c r="F76" s="35"/>
      <c r="G76" s="35"/>
      <c r="H76" s="35"/>
      <c r="I76" s="35"/>
      <c r="J76" s="35"/>
      <c r="K76" s="35"/>
      <c r="L76" s="35"/>
      <c r="M76" s="35"/>
      <c r="N76" s="35"/>
      <c r="O76" s="35"/>
      <c r="P76" s="35"/>
    </row>
    <row r="77" spans="1:16" s="34" customFormat="1" x14ac:dyDescent="0.2">
      <c r="A77" s="35"/>
      <c r="B77" s="35"/>
      <c r="C77" s="35"/>
      <c r="D77" s="35"/>
      <c r="E77" s="35"/>
      <c r="F77" s="35"/>
      <c r="G77" s="35"/>
      <c r="H77" s="35"/>
      <c r="I77" s="35"/>
      <c r="J77" s="35"/>
      <c r="K77" s="35"/>
      <c r="L77" s="35"/>
      <c r="M77" s="35"/>
      <c r="N77" s="35"/>
      <c r="O77" s="35"/>
      <c r="P77" s="35"/>
    </row>
    <row r="78" spans="1:16" s="34" customFormat="1" x14ac:dyDescent="0.2">
      <c r="A78" s="35"/>
      <c r="B78" s="35"/>
      <c r="C78" s="35"/>
      <c r="D78" s="35"/>
      <c r="E78" s="35"/>
      <c r="F78" s="35"/>
      <c r="G78" s="35"/>
      <c r="H78" s="35"/>
      <c r="I78" s="35"/>
      <c r="J78" s="35"/>
      <c r="K78" s="35"/>
      <c r="L78" s="35"/>
      <c r="M78" s="35"/>
      <c r="N78" s="35"/>
      <c r="O78" s="35"/>
      <c r="P78" s="35"/>
    </row>
    <row r="79" spans="1:16" s="34" customFormat="1" x14ac:dyDescent="0.2">
      <c r="A79" s="35"/>
      <c r="B79" s="35"/>
      <c r="C79" s="35"/>
      <c r="D79" s="35"/>
      <c r="E79" s="35"/>
      <c r="F79" s="35"/>
      <c r="G79" s="35"/>
      <c r="H79" s="35"/>
      <c r="I79" s="35"/>
      <c r="J79" s="35"/>
      <c r="K79" s="35"/>
      <c r="L79" s="35"/>
      <c r="M79" s="35"/>
      <c r="N79" s="35"/>
      <c r="O79" s="35"/>
      <c r="P79" s="35"/>
    </row>
    <row r="80" spans="1:16" s="34" customFormat="1" x14ac:dyDescent="0.2">
      <c r="A80" s="35"/>
      <c r="B80" s="35"/>
      <c r="C80" s="35"/>
      <c r="D80" s="35"/>
      <c r="E80" s="35"/>
      <c r="F80" s="35"/>
      <c r="G80" s="35"/>
      <c r="H80" s="35"/>
      <c r="I80" s="35"/>
      <c r="J80" s="35"/>
      <c r="K80" s="35"/>
      <c r="L80" s="35"/>
      <c r="M80" s="35"/>
      <c r="N80" s="35"/>
      <c r="O80" s="35"/>
      <c r="P80" s="35"/>
    </row>
    <row r="81" spans="1:16" s="34" customFormat="1" x14ac:dyDescent="0.2">
      <c r="A81" s="35"/>
      <c r="B81" s="35"/>
      <c r="C81" s="35"/>
      <c r="D81" s="35"/>
      <c r="E81" s="35"/>
      <c r="F81" s="35"/>
      <c r="G81" s="35"/>
      <c r="H81" s="35"/>
      <c r="I81" s="35"/>
      <c r="J81" s="35"/>
      <c r="K81" s="35"/>
      <c r="L81" s="35"/>
      <c r="M81" s="35"/>
      <c r="N81" s="35"/>
      <c r="O81" s="35"/>
      <c r="P81" s="35"/>
    </row>
    <row r="82" spans="1:16" s="34" customFormat="1" x14ac:dyDescent="0.2">
      <c r="A82" s="35"/>
      <c r="B82" s="35"/>
      <c r="C82" s="35"/>
      <c r="D82" s="35"/>
      <c r="E82" s="35"/>
      <c r="F82" s="35"/>
      <c r="G82" s="35"/>
      <c r="H82" s="35"/>
      <c r="I82" s="35"/>
      <c r="J82" s="35"/>
      <c r="K82" s="35"/>
      <c r="L82" s="35"/>
      <c r="M82" s="35"/>
      <c r="N82" s="35"/>
      <c r="O82" s="35"/>
      <c r="P82" s="35"/>
    </row>
    <row r="83" spans="1:16" s="34" customFormat="1" x14ac:dyDescent="0.2">
      <c r="A83" s="35"/>
      <c r="B83" s="35"/>
      <c r="C83" s="35"/>
      <c r="D83" s="35"/>
      <c r="E83" s="35"/>
      <c r="F83" s="35"/>
      <c r="G83" s="35"/>
      <c r="H83" s="35"/>
      <c r="I83" s="35"/>
      <c r="J83" s="35"/>
      <c r="K83" s="35"/>
      <c r="L83" s="35"/>
      <c r="M83" s="35"/>
      <c r="N83" s="35"/>
      <c r="O83" s="35"/>
      <c r="P83" s="35"/>
    </row>
    <row r="84" spans="1:16" s="34" customFormat="1" x14ac:dyDescent="0.2">
      <c r="A84" s="35"/>
      <c r="B84" s="35"/>
      <c r="C84" s="35"/>
      <c r="D84" s="35"/>
      <c r="E84" s="35"/>
      <c r="F84" s="35"/>
      <c r="G84" s="35"/>
      <c r="H84" s="35"/>
      <c r="I84" s="35"/>
      <c r="J84" s="35"/>
      <c r="K84" s="35"/>
      <c r="L84" s="35"/>
      <c r="M84" s="35"/>
      <c r="N84" s="35"/>
      <c r="O84" s="35"/>
      <c r="P84" s="35"/>
    </row>
    <row r="85" spans="1:16" s="34" customFormat="1" x14ac:dyDescent="0.2">
      <c r="A85" s="35"/>
      <c r="B85" s="35"/>
      <c r="C85" s="35"/>
      <c r="D85" s="35"/>
      <c r="E85" s="35"/>
      <c r="F85" s="35"/>
      <c r="G85" s="35"/>
      <c r="H85" s="35"/>
      <c r="I85" s="35"/>
      <c r="J85" s="35"/>
      <c r="K85" s="35"/>
      <c r="L85" s="35"/>
      <c r="M85" s="35"/>
      <c r="N85" s="35"/>
      <c r="O85" s="35"/>
      <c r="P85" s="35"/>
    </row>
  </sheetData>
  <mergeCells count="3">
    <mergeCell ref="R1:T2"/>
    <mergeCell ref="A1:P1"/>
    <mergeCell ref="A25:P25"/>
  </mergeCells>
  <hyperlinks>
    <hyperlink ref="R1:T2" location="'FICHA ESTANDAR ECOSISTEMA'!R228" display="VOLVER A FICHA"/>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zoomScale="60" zoomScaleNormal="60" workbookViewId="0">
      <selection sqref="A1:P1"/>
    </sheetView>
  </sheetViews>
  <sheetFormatPr baseColWidth="10" defaultRowHeight="12.75" x14ac:dyDescent="0.2"/>
  <cols>
    <col min="1" max="16384" width="11.42578125" style="32"/>
  </cols>
  <sheetData>
    <row r="1" spans="1:20" ht="54" customHeight="1" x14ac:dyDescent="0.2">
      <c r="A1" s="1087" t="s">
        <v>834</v>
      </c>
      <c r="B1" s="1087"/>
      <c r="C1" s="1087"/>
      <c r="D1" s="1087"/>
      <c r="E1" s="1087"/>
      <c r="F1" s="1087"/>
      <c r="G1" s="1087"/>
      <c r="H1" s="1087"/>
      <c r="I1" s="1087"/>
      <c r="J1" s="1087"/>
      <c r="K1" s="1087"/>
      <c r="L1" s="1087"/>
      <c r="M1" s="1087"/>
      <c r="N1" s="1087"/>
      <c r="O1" s="1087"/>
      <c r="P1" s="1087"/>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x14ac:dyDescent="0.2">
      <c r="A4" s="35"/>
      <c r="B4" s="35"/>
      <c r="C4" s="35"/>
      <c r="D4" s="35"/>
      <c r="E4" s="35"/>
      <c r="F4" s="35"/>
      <c r="G4" s="35"/>
      <c r="H4" s="35"/>
      <c r="I4" s="35"/>
      <c r="J4" s="35"/>
      <c r="K4" s="35"/>
      <c r="L4" s="35"/>
      <c r="M4" s="35"/>
      <c r="N4" s="35"/>
      <c r="O4" s="35"/>
      <c r="P4" s="35"/>
    </row>
    <row r="5" spans="1:20" s="34" customFormat="1" x14ac:dyDescent="0.2">
      <c r="A5" s="35"/>
      <c r="B5" s="35"/>
      <c r="C5" s="35"/>
      <c r="D5" s="35"/>
      <c r="E5" s="35"/>
      <c r="F5" s="35"/>
      <c r="G5" s="35"/>
      <c r="H5" s="35"/>
      <c r="I5" s="35"/>
      <c r="J5" s="35"/>
      <c r="K5" s="35"/>
      <c r="L5" s="35"/>
      <c r="M5" s="35"/>
      <c r="N5" s="35"/>
      <c r="O5" s="35"/>
      <c r="P5" s="35"/>
    </row>
    <row r="6" spans="1:20" s="34" customFormat="1" x14ac:dyDescent="0.2">
      <c r="A6" s="35"/>
      <c r="B6" s="35"/>
      <c r="C6" s="35"/>
      <c r="D6" s="35"/>
      <c r="E6" s="35"/>
      <c r="F6" s="35"/>
      <c r="G6" s="35"/>
      <c r="H6" s="35"/>
      <c r="I6" s="35"/>
      <c r="J6" s="35"/>
      <c r="K6" s="35"/>
      <c r="L6" s="35"/>
      <c r="M6" s="35"/>
      <c r="N6" s="35"/>
      <c r="O6" s="35"/>
      <c r="P6" s="35"/>
    </row>
    <row r="7" spans="1:20" s="34" customFormat="1" x14ac:dyDescent="0.2">
      <c r="A7" s="35"/>
      <c r="B7" s="35"/>
      <c r="C7" s="35"/>
      <c r="D7" s="35"/>
      <c r="E7" s="35"/>
      <c r="F7" s="35"/>
      <c r="G7" s="35"/>
      <c r="H7" s="35"/>
      <c r="I7" s="35"/>
      <c r="J7" s="35"/>
      <c r="K7" s="35"/>
      <c r="L7" s="35"/>
      <c r="M7" s="35"/>
      <c r="N7" s="35"/>
      <c r="O7" s="35"/>
      <c r="P7" s="35"/>
    </row>
    <row r="8" spans="1:20" s="34" customFormat="1" x14ac:dyDescent="0.2">
      <c r="A8" s="35"/>
      <c r="B8" s="35"/>
      <c r="C8" s="35"/>
      <c r="D8" s="35"/>
      <c r="E8" s="35"/>
      <c r="F8" s="35"/>
      <c r="G8" s="35"/>
      <c r="H8" s="35"/>
      <c r="I8" s="35"/>
      <c r="J8" s="35"/>
      <c r="K8" s="35"/>
      <c r="L8" s="35"/>
      <c r="M8" s="35"/>
      <c r="N8" s="35"/>
      <c r="O8" s="35"/>
      <c r="P8" s="35"/>
    </row>
    <row r="9" spans="1:20" s="34" customFormat="1" x14ac:dyDescent="0.2">
      <c r="A9" s="35"/>
      <c r="B9" s="35"/>
      <c r="C9" s="35"/>
      <c r="D9" s="35"/>
      <c r="E9" s="35"/>
      <c r="F9" s="35"/>
      <c r="G9" s="35"/>
      <c r="H9" s="35"/>
      <c r="I9" s="35"/>
      <c r="J9" s="35"/>
      <c r="K9" s="35"/>
      <c r="L9" s="35"/>
      <c r="M9" s="35"/>
      <c r="N9" s="35"/>
      <c r="O9" s="35"/>
      <c r="P9" s="35"/>
    </row>
    <row r="10" spans="1:20" s="34" customFormat="1" x14ac:dyDescent="0.2">
      <c r="A10" s="35"/>
      <c r="B10" s="35"/>
      <c r="C10" s="35"/>
      <c r="D10" s="35"/>
      <c r="E10" s="35"/>
      <c r="F10" s="35"/>
      <c r="G10" s="35"/>
      <c r="H10" s="35"/>
      <c r="I10" s="35"/>
      <c r="J10" s="35"/>
      <c r="K10" s="35"/>
      <c r="L10" s="35"/>
      <c r="M10" s="35"/>
      <c r="N10" s="35"/>
      <c r="O10" s="35"/>
      <c r="P10" s="35"/>
    </row>
    <row r="11" spans="1:20" s="34" customFormat="1" x14ac:dyDescent="0.2">
      <c r="A11" s="35"/>
      <c r="B11" s="35"/>
      <c r="C11" s="35"/>
      <c r="D11" s="35"/>
      <c r="E11" s="35"/>
      <c r="F11" s="35"/>
      <c r="G11" s="35"/>
      <c r="H11" s="35"/>
      <c r="I11" s="35"/>
      <c r="J11" s="35"/>
      <c r="K11" s="35"/>
      <c r="L11" s="35"/>
      <c r="M11" s="35"/>
      <c r="N11" s="35"/>
      <c r="O11" s="35"/>
      <c r="P11" s="35"/>
    </row>
    <row r="12" spans="1:20" s="34" customFormat="1" x14ac:dyDescent="0.2">
      <c r="A12" s="35"/>
      <c r="B12" s="35"/>
      <c r="C12" s="35"/>
      <c r="D12" s="35"/>
      <c r="E12" s="35"/>
      <c r="F12" s="35"/>
      <c r="G12" s="35"/>
      <c r="H12" s="35"/>
      <c r="I12" s="35"/>
      <c r="J12" s="35"/>
      <c r="K12" s="35"/>
      <c r="L12" s="35"/>
      <c r="M12" s="35"/>
      <c r="N12" s="35"/>
      <c r="O12" s="35"/>
      <c r="P12" s="35"/>
    </row>
    <row r="13" spans="1:20" s="34" customFormat="1" x14ac:dyDescent="0.2">
      <c r="A13" s="35"/>
      <c r="B13" s="35"/>
      <c r="C13" s="35"/>
      <c r="D13" s="35"/>
      <c r="E13" s="35"/>
      <c r="F13" s="35"/>
      <c r="G13" s="35"/>
      <c r="H13" s="35"/>
      <c r="I13" s="35"/>
      <c r="J13" s="35"/>
      <c r="K13" s="35"/>
      <c r="L13" s="35"/>
      <c r="M13" s="35"/>
      <c r="N13" s="35"/>
      <c r="O13" s="35"/>
      <c r="P13" s="35"/>
    </row>
    <row r="14" spans="1:20" s="34" customFormat="1" x14ac:dyDescent="0.2">
      <c r="A14" s="35"/>
      <c r="B14" s="35"/>
      <c r="C14" s="35"/>
      <c r="D14" s="35"/>
      <c r="E14" s="35"/>
      <c r="F14" s="35"/>
      <c r="G14" s="35"/>
      <c r="H14" s="35"/>
      <c r="I14" s="35"/>
      <c r="J14" s="35"/>
      <c r="K14" s="35"/>
      <c r="L14" s="35"/>
      <c r="M14" s="35"/>
      <c r="N14" s="35"/>
      <c r="O14" s="35"/>
      <c r="P14" s="35"/>
    </row>
    <row r="15" spans="1:20" s="34" customFormat="1" x14ac:dyDescent="0.2">
      <c r="A15" s="35"/>
      <c r="B15" s="35"/>
      <c r="C15" s="35"/>
      <c r="D15" s="35"/>
      <c r="E15" s="35"/>
      <c r="F15" s="35"/>
      <c r="G15" s="35"/>
      <c r="H15" s="35"/>
      <c r="I15" s="35"/>
      <c r="J15" s="35"/>
      <c r="K15" s="35"/>
      <c r="L15" s="35"/>
      <c r="M15" s="35"/>
      <c r="N15" s="35"/>
      <c r="O15" s="35"/>
      <c r="P15" s="35"/>
    </row>
    <row r="16" spans="1:20" s="34" customFormat="1" x14ac:dyDescent="0.2">
      <c r="A16" s="35"/>
      <c r="B16" s="35"/>
      <c r="C16" s="35"/>
      <c r="D16" s="35"/>
      <c r="E16" s="35"/>
      <c r="F16" s="35"/>
      <c r="G16" s="35"/>
      <c r="H16" s="35"/>
      <c r="I16" s="35"/>
      <c r="J16" s="35"/>
      <c r="K16" s="35"/>
      <c r="L16" s="35"/>
      <c r="M16" s="35"/>
      <c r="N16" s="35"/>
      <c r="O16" s="35"/>
      <c r="P16" s="35"/>
    </row>
    <row r="17" spans="1:16" s="34" customFormat="1" x14ac:dyDescent="0.2">
      <c r="A17" s="35"/>
      <c r="B17" s="35"/>
      <c r="C17" s="35"/>
      <c r="D17" s="35"/>
      <c r="E17" s="35"/>
      <c r="F17" s="35"/>
      <c r="G17" s="35"/>
      <c r="H17" s="35"/>
      <c r="I17" s="35"/>
      <c r="J17" s="35"/>
      <c r="K17" s="35"/>
      <c r="L17" s="35"/>
      <c r="M17" s="35"/>
      <c r="N17" s="35"/>
      <c r="O17" s="35"/>
      <c r="P17" s="35"/>
    </row>
    <row r="18" spans="1:16" s="34" customFormat="1" x14ac:dyDescent="0.2">
      <c r="A18" s="35"/>
      <c r="B18" s="35"/>
      <c r="C18" s="35"/>
      <c r="D18" s="35"/>
      <c r="E18" s="35"/>
      <c r="F18" s="35"/>
      <c r="G18" s="35"/>
      <c r="H18" s="35"/>
      <c r="I18" s="35"/>
      <c r="J18" s="35"/>
      <c r="K18" s="35"/>
      <c r="L18" s="35"/>
      <c r="M18" s="35"/>
      <c r="N18" s="35"/>
      <c r="O18" s="35"/>
      <c r="P18" s="35"/>
    </row>
    <row r="19" spans="1:16" s="34" customFormat="1" x14ac:dyDescent="0.2">
      <c r="A19" s="35"/>
      <c r="B19" s="35"/>
      <c r="C19" s="35"/>
      <c r="D19" s="35"/>
      <c r="E19" s="35"/>
      <c r="F19" s="35"/>
      <c r="G19" s="35"/>
      <c r="H19" s="35"/>
      <c r="I19" s="35"/>
      <c r="J19" s="35"/>
      <c r="K19" s="35"/>
      <c r="L19" s="35"/>
      <c r="M19" s="35"/>
      <c r="N19" s="35"/>
      <c r="O19" s="35"/>
      <c r="P19" s="35"/>
    </row>
    <row r="20" spans="1:16" s="34" customFormat="1" x14ac:dyDescent="0.2">
      <c r="A20" s="35"/>
      <c r="B20" s="35"/>
      <c r="C20" s="35"/>
      <c r="D20" s="35"/>
      <c r="E20" s="35"/>
      <c r="F20" s="35"/>
      <c r="G20" s="35"/>
      <c r="H20" s="35"/>
      <c r="I20" s="35"/>
      <c r="J20" s="35"/>
      <c r="K20" s="35"/>
      <c r="L20" s="35"/>
      <c r="M20" s="35"/>
      <c r="N20" s="35"/>
      <c r="O20" s="35"/>
      <c r="P20" s="35"/>
    </row>
    <row r="21" spans="1:16" s="34" customFormat="1" x14ac:dyDescent="0.2">
      <c r="A21" s="35"/>
      <c r="B21" s="35"/>
      <c r="C21" s="35"/>
      <c r="D21" s="35"/>
      <c r="E21" s="35"/>
      <c r="F21" s="35"/>
      <c r="G21" s="35"/>
      <c r="H21" s="35"/>
      <c r="I21" s="35"/>
      <c r="J21" s="35"/>
      <c r="K21" s="35"/>
      <c r="L21" s="35"/>
      <c r="M21" s="35"/>
      <c r="N21" s="35"/>
      <c r="O21" s="35"/>
      <c r="P21" s="35"/>
    </row>
    <row r="22" spans="1:16" s="34" customFormat="1" x14ac:dyDescent="0.2">
      <c r="A22" s="35"/>
      <c r="B22" s="35"/>
      <c r="C22" s="35"/>
      <c r="D22" s="35"/>
      <c r="E22" s="35"/>
      <c r="F22" s="35"/>
      <c r="G22" s="35"/>
      <c r="H22" s="35"/>
      <c r="I22" s="35"/>
      <c r="J22" s="35"/>
      <c r="K22" s="35"/>
      <c r="L22" s="35"/>
      <c r="M22" s="35"/>
      <c r="N22" s="35"/>
      <c r="O22" s="35"/>
      <c r="P22" s="35"/>
    </row>
    <row r="23" spans="1:16" s="34" customFormat="1" x14ac:dyDescent="0.2">
      <c r="A23" s="35"/>
      <c r="B23" s="35"/>
      <c r="C23" s="35"/>
      <c r="D23" s="35"/>
      <c r="E23" s="35"/>
      <c r="F23" s="35"/>
      <c r="G23" s="35"/>
      <c r="H23" s="35"/>
      <c r="I23" s="35"/>
      <c r="J23" s="35"/>
      <c r="K23" s="35"/>
      <c r="L23" s="35"/>
      <c r="M23" s="35"/>
      <c r="N23" s="35"/>
      <c r="O23" s="35"/>
      <c r="P23" s="35"/>
    </row>
    <row r="24" spans="1:16" s="34" customFormat="1" x14ac:dyDescent="0.2">
      <c r="A24" s="35"/>
      <c r="B24" s="35"/>
      <c r="C24" s="35"/>
      <c r="D24" s="35"/>
      <c r="E24" s="35"/>
      <c r="F24" s="35"/>
      <c r="G24" s="35"/>
      <c r="H24" s="35"/>
      <c r="I24" s="35"/>
      <c r="J24" s="35"/>
      <c r="K24" s="35"/>
      <c r="L24" s="35"/>
      <c r="M24" s="35"/>
      <c r="N24" s="35"/>
      <c r="O24" s="35"/>
      <c r="P24" s="35"/>
    </row>
    <row r="25" spans="1:16" s="34" customFormat="1" ht="23.25" x14ac:dyDescent="0.2">
      <c r="A25" s="1073" t="s">
        <v>835</v>
      </c>
      <c r="B25" s="1073"/>
      <c r="C25" s="1073"/>
      <c r="D25" s="1073"/>
      <c r="E25" s="1073"/>
      <c r="F25" s="1073"/>
      <c r="G25" s="1073"/>
      <c r="H25" s="1073"/>
      <c r="I25" s="1073"/>
      <c r="J25" s="1073"/>
      <c r="K25" s="1073"/>
      <c r="L25" s="1073"/>
      <c r="M25" s="1073"/>
      <c r="N25" s="1073"/>
      <c r="O25" s="1073"/>
      <c r="P25" s="1073"/>
    </row>
    <row r="26" spans="1:16" s="34" customFormat="1" x14ac:dyDescent="0.2">
      <c r="A26" s="35"/>
      <c r="B26" s="35"/>
      <c r="C26" s="35"/>
      <c r="D26" s="35"/>
      <c r="E26" s="35"/>
      <c r="F26" s="35"/>
      <c r="G26" s="35"/>
      <c r="H26" s="35"/>
      <c r="I26" s="35"/>
      <c r="J26" s="35"/>
      <c r="K26" s="35"/>
      <c r="L26" s="35"/>
      <c r="M26" s="35"/>
      <c r="N26" s="35"/>
      <c r="O26" s="35"/>
      <c r="P26" s="35"/>
    </row>
    <row r="27" spans="1:16" s="34" customFormat="1" x14ac:dyDescent="0.2">
      <c r="A27" s="35"/>
      <c r="B27" s="35"/>
      <c r="C27" s="35"/>
      <c r="D27" s="35"/>
      <c r="E27" s="35"/>
      <c r="F27" s="35"/>
      <c r="G27" s="35"/>
      <c r="H27" s="35"/>
      <c r="I27" s="35"/>
      <c r="J27" s="35"/>
      <c r="K27" s="35"/>
      <c r="L27" s="35"/>
      <c r="M27" s="35"/>
      <c r="N27" s="35"/>
      <c r="O27" s="35"/>
      <c r="P27" s="35"/>
    </row>
    <row r="28" spans="1:16" s="34" customFormat="1" x14ac:dyDescent="0.2">
      <c r="A28" s="35"/>
      <c r="B28" s="35"/>
      <c r="C28" s="35"/>
      <c r="D28" s="35"/>
      <c r="E28" s="35"/>
      <c r="F28" s="35"/>
      <c r="G28" s="35"/>
      <c r="H28" s="35"/>
      <c r="I28" s="35"/>
      <c r="J28" s="35"/>
      <c r="K28" s="35"/>
      <c r="L28" s="35"/>
      <c r="M28" s="35"/>
      <c r="N28" s="35"/>
      <c r="O28" s="35"/>
      <c r="P28" s="35"/>
    </row>
    <row r="29" spans="1:16" s="34" customFormat="1" x14ac:dyDescent="0.2">
      <c r="A29" s="35"/>
      <c r="B29" s="35"/>
      <c r="C29" s="35"/>
      <c r="D29" s="35"/>
      <c r="E29" s="35"/>
      <c r="F29" s="35"/>
      <c r="G29" s="35"/>
      <c r="H29" s="35"/>
      <c r="I29" s="35"/>
      <c r="J29" s="35"/>
      <c r="K29" s="35"/>
      <c r="L29" s="35"/>
      <c r="M29" s="35"/>
      <c r="N29" s="35"/>
      <c r="O29" s="35"/>
      <c r="P29" s="35"/>
    </row>
    <row r="30" spans="1:16" s="34" customFormat="1" x14ac:dyDescent="0.2">
      <c r="A30" s="35"/>
      <c r="B30" s="35"/>
      <c r="C30" s="35"/>
      <c r="D30" s="35"/>
      <c r="E30" s="35"/>
      <c r="F30" s="35"/>
      <c r="G30" s="35"/>
      <c r="H30" s="35"/>
      <c r="I30" s="35"/>
      <c r="J30" s="35"/>
      <c r="K30" s="35"/>
      <c r="L30" s="35"/>
      <c r="M30" s="35"/>
      <c r="N30" s="35"/>
      <c r="O30" s="35"/>
      <c r="P30" s="35"/>
    </row>
    <row r="31" spans="1:16" s="34" customFormat="1" x14ac:dyDescent="0.2">
      <c r="A31" s="35"/>
      <c r="B31" s="35"/>
      <c r="C31" s="35"/>
      <c r="D31" s="35"/>
      <c r="E31" s="35"/>
      <c r="F31" s="35"/>
      <c r="G31" s="35"/>
      <c r="H31" s="35"/>
      <c r="I31" s="35"/>
      <c r="J31" s="35"/>
      <c r="K31" s="35"/>
      <c r="L31" s="35"/>
      <c r="M31" s="35"/>
      <c r="N31" s="35"/>
      <c r="O31" s="35"/>
      <c r="P31" s="35"/>
    </row>
    <row r="32" spans="1:16" s="34" customFormat="1" x14ac:dyDescent="0.2">
      <c r="A32" s="35"/>
      <c r="B32" s="35"/>
      <c r="C32" s="35"/>
      <c r="D32" s="35"/>
      <c r="E32" s="35"/>
      <c r="F32" s="35"/>
      <c r="G32" s="35"/>
      <c r="H32" s="35"/>
      <c r="I32" s="35"/>
      <c r="J32" s="35"/>
      <c r="K32" s="35"/>
      <c r="L32" s="35"/>
      <c r="M32" s="35"/>
      <c r="N32" s="35"/>
      <c r="O32" s="35"/>
      <c r="P32" s="35"/>
    </row>
    <row r="33" spans="1:16" s="34" customFormat="1" x14ac:dyDescent="0.2">
      <c r="A33" s="35"/>
      <c r="B33" s="35"/>
      <c r="C33" s="35"/>
      <c r="D33" s="35"/>
      <c r="E33" s="35"/>
      <c r="F33" s="35"/>
      <c r="G33" s="35"/>
      <c r="H33" s="35"/>
      <c r="I33" s="35"/>
      <c r="J33" s="35"/>
      <c r="K33" s="35"/>
      <c r="L33" s="35"/>
      <c r="M33" s="35"/>
      <c r="N33" s="35"/>
      <c r="O33" s="35"/>
      <c r="P33" s="35"/>
    </row>
    <row r="34" spans="1:16" s="34" customFormat="1" x14ac:dyDescent="0.2">
      <c r="A34" s="35"/>
      <c r="B34" s="35"/>
      <c r="C34" s="35"/>
      <c r="D34" s="35"/>
      <c r="E34" s="35"/>
      <c r="F34" s="35"/>
      <c r="G34" s="35"/>
      <c r="H34" s="35"/>
      <c r="I34" s="35"/>
      <c r="J34" s="35"/>
      <c r="K34" s="35"/>
      <c r="L34" s="35"/>
      <c r="M34" s="35"/>
      <c r="N34" s="35"/>
      <c r="O34" s="35"/>
      <c r="P34" s="35"/>
    </row>
    <row r="35" spans="1:16" s="34" customFormat="1" x14ac:dyDescent="0.2">
      <c r="A35" s="35"/>
      <c r="B35" s="35"/>
      <c r="C35" s="35"/>
      <c r="D35" s="35"/>
      <c r="E35" s="35"/>
      <c r="F35" s="35"/>
      <c r="G35" s="35"/>
      <c r="H35" s="35"/>
      <c r="I35" s="35"/>
      <c r="J35" s="35"/>
      <c r="K35" s="35"/>
      <c r="L35" s="35"/>
      <c r="M35" s="35"/>
      <c r="N35" s="35"/>
      <c r="O35" s="35"/>
      <c r="P35" s="35"/>
    </row>
    <row r="36" spans="1:16" s="34" customFormat="1" x14ac:dyDescent="0.2">
      <c r="A36" s="35"/>
      <c r="B36" s="35"/>
      <c r="C36" s="35"/>
      <c r="D36" s="35"/>
      <c r="E36" s="35"/>
      <c r="F36" s="35"/>
      <c r="G36" s="35"/>
      <c r="H36" s="35"/>
      <c r="I36" s="35"/>
      <c r="J36" s="35"/>
      <c r="K36" s="35"/>
      <c r="L36" s="35"/>
      <c r="M36" s="35"/>
      <c r="N36" s="35"/>
      <c r="O36" s="35"/>
      <c r="P36" s="35"/>
    </row>
    <row r="37" spans="1:16" s="34" customFormat="1" x14ac:dyDescent="0.2">
      <c r="A37" s="35"/>
      <c r="B37" s="35"/>
      <c r="C37" s="35"/>
      <c r="D37" s="35"/>
      <c r="E37" s="35"/>
      <c r="F37" s="35"/>
      <c r="G37" s="35"/>
      <c r="H37" s="35"/>
      <c r="I37" s="35"/>
      <c r="J37" s="35"/>
      <c r="K37" s="35"/>
      <c r="L37" s="35"/>
      <c r="M37" s="35"/>
      <c r="N37" s="35"/>
      <c r="O37" s="35"/>
      <c r="P37" s="35"/>
    </row>
    <row r="38" spans="1:16" s="34" customFormat="1" x14ac:dyDescent="0.2">
      <c r="A38" s="35"/>
      <c r="B38" s="35"/>
      <c r="C38" s="35"/>
      <c r="D38" s="35"/>
      <c r="E38" s="35"/>
      <c r="F38" s="35"/>
      <c r="G38" s="35"/>
      <c r="H38" s="35"/>
      <c r="I38" s="35"/>
      <c r="J38" s="35"/>
      <c r="K38" s="35"/>
      <c r="L38" s="35"/>
      <c r="M38" s="35"/>
      <c r="N38" s="35"/>
      <c r="O38" s="35"/>
      <c r="P38" s="35"/>
    </row>
    <row r="39" spans="1:16" s="34" customFormat="1" x14ac:dyDescent="0.2">
      <c r="A39" s="35"/>
      <c r="B39" s="35"/>
      <c r="C39" s="35"/>
      <c r="D39" s="35"/>
      <c r="E39" s="35"/>
      <c r="F39" s="35"/>
      <c r="G39" s="35"/>
      <c r="H39" s="35"/>
      <c r="I39" s="35"/>
      <c r="J39" s="35"/>
      <c r="K39" s="35"/>
      <c r="L39" s="35"/>
      <c r="M39" s="35"/>
      <c r="N39" s="35"/>
      <c r="O39" s="35"/>
      <c r="P39" s="35"/>
    </row>
    <row r="40" spans="1:16" s="34" customFormat="1" x14ac:dyDescent="0.2">
      <c r="A40" s="35"/>
      <c r="B40" s="35"/>
      <c r="C40" s="35"/>
      <c r="D40" s="35"/>
      <c r="E40" s="35"/>
      <c r="F40" s="35"/>
      <c r="G40" s="35"/>
      <c r="H40" s="35"/>
      <c r="I40" s="35"/>
      <c r="J40" s="35"/>
      <c r="K40" s="35"/>
      <c r="L40" s="35"/>
      <c r="M40" s="35"/>
      <c r="N40" s="35"/>
      <c r="O40" s="35"/>
      <c r="P40" s="35"/>
    </row>
    <row r="41" spans="1:16" s="34" customFormat="1" x14ac:dyDescent="0.2">
      <c r="A41" s="35"/>
      <c r="B41" s="35"/>
      <c r="C41" s="35"/>
      <c r="D41" s="35"/>
      <c r="E41" s="35"/>
      <c r="F41" s="35"/>
      <c r="G41" s="35"/>
      <c r="H41" s="35"/>
      <c r="I41" s="35"/>
      <c r="J41" s="35"/>
      <c r="K41" s="35"/>
      <c r="L41" s="35"/>
      <c r="M41" s="35"/>
      <c r="N41" s="35"/>
      <c r="O41" s="35"/>
      <c r="P41" s="35"/>
    </row>
    <row r="42" spans="1:16" s="34" customFormat="1" x14ac:dyDescent="0.2">
      <c r="A42" s="35"/>
      <c r="B42" s="35"/>
      <c r="C42" s="35"/>
      <c r="D42" s="35"/>
      <c r="E42" s="35"/>
      <c r="F42" s="35"/>
      <c r="G42" s="35"/>
      <c r="H42" s="35"/>
      <c r="I42" s="35"/>
      <c r="J42" s="35"/>
      <c r="K42" s="35"/>
      <c r="L42" s="35"/>
      <c r="M42" s="35"/>
      <c r="N42" s="35"/>
      <c r="O42" s="35"/>
      <c r="P42" s="35"/>
    </row>
    <row r="43" spans="1:16" s="34" customFormat="1" x14ac:dyDescent="0.2">
      <c r="A43" s="35"/>
      <c r="B43" s="35"/>
      <c r="C43" s="35"/>
      <c r="D43" s="35"/>
      <c r="E43" s="35"/>
      <c r="F43" s="35"/>
      <c r="G43" s="35"/>
      <c r="H43" s="35"/>
      <c r="I43" s="35"/>
      <c r="J43" s="35"/>
      <c r="K43" s="35"/>
      <c r="L43" s="35"/>
      <c r="M43" s="35"/>
      <c r="N43" s="35"/>
      <c r="O43" s="35"/>
      <c r="P43" s="35"/>
    </row>
    <row r="44" spans="1:16" s="34" customFormat="1" x14ac:dyDescent="0.2">
      <c r="A44" s="35"/>
      <c r="B44" s="35"/>
      <c r="C44" s="35"/>
      <c r="D44" s="35"/>
      <c r="E44" s="35"/>
      <c r="F44" s="35"/>
      <c r="G44" s="35"/>
      <c r="H44" s="35"/>
      <c r="I44" s="35"/>
      <c r="J44" s="35"/>
      <c r="K44" s="35"/>
      <c r="L44" s="35"/>
      <c r="M44" s="35"/>
      <c r="N44" s="35"/>
      <c r="O44" s="35"/>
      <c r="P44" s="35"/>
    </row>
    <row r="45" spans="1:16" s="34" customFormat="1" x14ac:dyDescent="0.2">
      <c r="A45" s="35"/>
      <c r="B45" s="35"/>
      <c r="C45" s="35"/>
      <c r="D45" s="35"/>
      <c r="E45" s="35"/>
      <c r="F45" s="35"/>
      <c r="G45" s="35"/>
      <c r="H45" s="35"/>
      <c r="I45" s="35"/>
      <c r="J45" s="35"/>
      <c r="K45" s="35"/>
      <c r="L45" s="35"/>
      <c r="M45" s="35"/>
      <c r="N45" s="35"/>
      <c r="O45" s="35"/>
      <c r="P45" s="35"/>
    </row>
    <row r="46" spans="1:16" s="34" customFormat="1" x14ac:dyDescent="0.2">
      <c r="A46" s="35"/>
      <c r="B46" s="35"/>
      <c r="C46" s="35"/>
      <c r="D46" s="35"/>
      <c r="E46" s="35"/>
      <c r="F46" s="35"/>
      <c r="G46" s="35"/>
      <c r="H46" s="35"/>
      <c r="I46" s="35"/>
      <c r="J46" s="35"/>
      <c r="K46" s="35"/>
      <c r="L46" s="35"/>
      <c r="M46" s="35"/>
      <c r="N46" s="35"/>
      <c r="O46" s="35"/>
      <c r="P46" s="35"/>
    </row>
    <row r="47" spans="1:16" s="34" customFormat="1" x14ac:dyDescent="0.2">
      <c r="A47" s="35"/>
      <c r="B47" s="35"/>
      <c r="C47" s="35"/>
      <c r="D47" s="35"/>
      <c r="E47" s="35"/>
      <c r="F47" s="35"/>
      <c r="G47" s="35"/>
      <c r="H47" s="35"/>
      <c r="I47" s="35"/>
      <c r="J47" s="35"/>
      <c r="K47" s="35"/>
      <c r="L47" s="35"/>
      <c r="M47" s="35"/>
      <c r="N47" s="35"/>
      <c r="O47" s="35"/>
      <c r="P47" s="35"/>
    </row>
    <row r="48" spans="1:16" s="34" customFormat="1" x14ac:dyDescent="0.2">
      <c r="A48" s="35"/>
      <c r="B48" s="35"/>
      <c r="C48" s="35"/>
      <c r="D48" s="35"/>
      <c r="E48" s="35"/>
      <c r="F48" s="35"/>
      <c r="G48" s="35"/>
      <c r="H48" s="35"/>
      <c r="I48" s="35"/>
      <c r="J48" s="35"/>
      <c r="K48" s="35"/>
      <c r="L48" s="35"/>
      <c r="M48" s="35"/>
      <c r="N48" s="35"/>
      <c r="O48" s="35"/>
      <c r="P48" s="35"/>
    </row>
    <row r="49" spans="1:16" s="34" customFormat="1" x14ac:dyDescent="0.2">
      <c r="A49" s="35"/>
      <c r="B49" s="35"/>
      <c r="C49" s="35"/>
      <c r="D49" s="35"/>
      <c r="E49" s="35"/>
      <c r="F49" s="35"/>
      <c r="G49" s="35"/>
      <c r="H49" s="35"/>
      <c r="I49" s="35"/>
      <c r="J49" s="35"/>
      <c r="K49" s="35"/>
      <c r="L49" s="35"/>
      <c r="M49" s="35"/>
      <c r="N49" s="35"/>
      <c r="O49" s="35"/>
      <c r="P49" s="35"/>
    </row>
    <row r="50" spans="1:16" s="34" customFormat="1" x14ac:dyDescent="0.2">
      <c r="A50" s="35"/>
      <c r="B50" s="35"/>
      <c r="C50" s="35"/>
      <c r="D50" s="35"/>
      <c r="E50" s="35"/>
      <c r="F50" s="35"/>
      <c r="G50" s="35"/>
      <c r="H50" s="35"/>
      <c r="I50" s="35"/>
      <c r="J50" s="35"/>
      <c r="K50" s="35"/>
      <c r="L50" s="35"/>
      <c r="M50" s="35"/>
      <c r="N50" s="35"/>
      <c r="O50" s="35"/>
      <c r="P50" s="35"/>
    </row>
    <row r="51" spans="1:16" s="34" customFormat="1" x14ac:dyDescent="0.2">
      <c r="A51" s="35"/>
      <c r="B51" s="35"/>
      <c r="C51" s="35"/>
      <c r="D51" s="35"/>
      <c r="E51" s="35"/>
      <c r="F51" s="35"/>
      <c r="G51" s="35"/>
      <c r="H51" s="35"/>
      <c r="I51" s="35"/>
      <c r="J51" s="35"/>
      <c r="K51" s="35"/>
      <c r="L51" s="35"/>
      <c r="M51" s="35"/>
      <c r="N51" s="35"/>
      <c r="O51" s="35"/>
      <c r="P51" s="35"/>
    </row>
    <row r="52" spans="1:16" s="34" customFormat="1" x14ac:dyDescent="0.2">
      <c r="A52" s="35"/>
      <c r="B52" s="35"/>
      <c r="C52" s="35"/>
      <c r="D52" s="35"/>
      <c r="E52" s="35"/>
      <c r="F52" s="35"/>
      <c r="G52" s="35"/>
      <c r="H52" s="35"/>
      <c r="I52" s="35"/>
      <c r="J52" s="35"/>
      <c r="K52" s="35"/>
      <c r="L52" s="35"/>
      <c r="M52" s="35"/>
      <c r="N52" s="35"/>
      <c r="O52" s="35"/>
      <c r="P52" s="35"/>
    </row>
    <row r="53" spans="1:16" s="34" customFormat="1" x14ac:dyDescent="0.2">
      <c r="A53" s="35"/>
      <c r="B53" s="35"/>
      <c r="C53" s="35"/>
      <c r="D53" s="35"/>
      <c r="E53" s="35"/>
      <c r="F53" s="35"/>
      <c r="G53" s="35"/>
      <c r="H53" s="35"/>
      <c r="I53" s="35"/>
      <c r="J53" s="35"/>
      <c r="K53" s="35"/>
      <c r="L53" s="35"/>
      <c r="M53" s="35"/>
      <c r="N53" s="35"/>
      <c r="O53" s="35"/>
      <c r="P53" s="35"/>
    </row>
    <row r="54" spans="1:16" s="34" customFormat="1" x14ac:dyDescent="0.2">
      <c r="A54" s="35"/>
      <c r="B54" s="35"/>
      <c r="C54" s="35"/>
      <c r="D54" s="35"/>
      <c r="E54" s="35"/>
      <c r="F54" s="35"/>
      <c r="G54" s="35"/>
      <c r="H54" s="35"/>
      <c r="I54" s="35"/>
      <c r="J54" s="35"/>
      <c r="K54" s="35"/>
      <c r="L54" s="35"/>
      <c r="M54" s="35"/>
      <c r="N54" s="35"/>
      <c r="O54" s="35"/>
      <c r="P54" s="35"/>
    </row>
    <row r="55" spans="1:16" s="34" customFormat="1" x14ac:dyDescent="0.2">
      <c r="A55" s="35"/>
      <c r="B55" s="35"/>
      <c r="C55" s="35"/>
      <c r="D55" s="35"/>
      <c r="E55" s="35"/>
      <c r="F55" s="35"/>
      <c r="G55" s="35"/>
      <c r="H55" s="35"/>
      <c r="I55" s="35"/>
      <c r="J55" s="35"/>
      <c r="K55" s="35"/>
      <c r="L55" s="35"/>
      <c r="M55" s="35"/>
      <c r="N55" s="35"/>
      <c r="O55" s="35"/>
      <c r="P55" s="35"/>
    </row>
    <row r="56" spans="1:16" s="34" customFormat="1" x14ac:dyDescent="0.2">
      <c r="A56" s="35"/>
      <c r="B56" s="35"/>
      <c r="C56" s="35"/>
      <c r="D56" s="35"/>
      <c r="E56" s="35"/>
      <c r="F56" s="35"/>
      <c r="G56" s="35"/>
      <c r="H56" s="35"/>
      <c r="I56" s="35"/>
      <c r="J56" s="35"/>
      <c r="K56" s="35"/>
      <c r="L56" s="35"/>
      <c r="M56" s="35"/>
      <c r="N56" s="35"/>
      <c r="O56" s="35"/>
      <c r="P56" s="35"/>
    </row>
    <row r="57" spans="1:16" s="34" customFormat="1" x14ac:dyDescent="0.2">
      <c r="A57" s="35"/>
      <c r="B57" s="35"/>
      <c r="C57" s="35"/>
      <c r="D57" s="35"/>
      <c r="E57" s="35"/>
      <c r="F57" s="35"/>
      <c r="G57" s="35"/>
      <c r="H57" s="35"/>
      <c r="I57" s="35"/>
      <c r="J57" s="35"/>
      <c r="K57" s="35"/>
      <c r="L57" s="35"/>
      <c r="M57" s="35"/>
      <c r="N57" s="35"/>
      <c r="O57" s="35"/>
      <c r="P57" s="35"/>
    </row>
    <row r="58" spans="1:16" s="34" customFormat="1" x14ac:dyDescent="0.2">
      <c r="A58" s="35"/>
      <c r="B58" s="35"/>
      <c r="C58" s="35"/>
      <c r="D58" s="35"/>
      <c r="E58" s="35"/>
      <c r="F58" s="35"/>
      <c r="G58" s="35"/>
      <c r="H58" s="35"/>
      <c r="I58" s="35"/>
      <c r="J58" s="35"/>
      <c r="K58" s="35"/>
      <c r="L58" s="35"/>
      <c r="M58" s="35"/>
      <c r="N58" s="35"/>
      <c r="O58" s="35"/>
      <c r="P58" s="35"/>
    </row>
    <row r="59" spans="1:16" s="34" customFormat="1" ht="13.5" thickBot="1" x14ac:dyDescent="0.25">
      <c r="A59" s="35"/>
      <c r="B59" s="35"/>
      <c r="C59" s="35"/>
      <c r="D59" s="35"/>
      <c r="E59" s="35"/>
      <c r="F59" s="35"/>
      <c r="G59" s="35"/>
      <c r="H59" s="35"/>
      <c r="I59" s="35"/>
      <c r="J59" s="35"/>
      <c r="K59" s="35"/>
      <c r="L59" s="35"/>
      <c r="M59" s="35"/>
      <c r="N59" s="35"/>
      <c r="O59" s="35"/>
      <c r="P59" s="35"/>
    </row>
    <row r="60" spans="1:16" s="34" customFormat="1" ht="13.5" customHeight="1" thickTop="1" thickBot="1" x14ac:dyDescent="0.25">
      <c r="A60" s="35"/>
      <c r="B60" s="35"/>
      <c r="C60" s="35"/>
      <c r="D60" s="1088" t="s">
        <v>836</v>
      </c>
      <c r="E60" s="1088"/>
      <c r="F60" s="1088" t="s">
        <v>606</v>
      </c>
      <c r="G60" s="1088"/>
      <c r="H60" s="35"/>
      <c r="I60" s="35"/>
      <c r="J60" s="35"/>
      <c r="K60" s="35"/>
      <c r="L60" s="35"/>
      <c r="M60" s="35"/>
      <c r="N60" s="35"/>
      <c r="O60" s="35"/>
      <c r="P60" s="35"/>
    </row>
    <row r="61" spans="1:16" s="34" customFormat="1" ht="129" customHeight="1" thickTop="1" thickBot="1" x14ac:dyDescent="0.25">
      <c r="A61" s="35"/>
      <c r="B61" s="35"/>
      <c r="C61" s="35"/>
      <c r="D61" s="1086" t="s">
        <v>837</v>
      </c>
      <c r="E61" s="1086"/>
      <c r="F61" s="1086" t="s">
        <v>842</v>
      </c>
      <c r="G61" s="1086"/>
      <c r="H61" s="35"/>
      <c r="I61" s="35"/>
      <c r="J61" s="35"/>
      <c r="K61" s="35"/>
      <c r="L61" s="35"/>
      <c r="M61" s="35"/>
      <c r="N61" s="35"/>
      <c r="O61" s="35"/>
      <c r="P61" s="35"/>
    </row>
    <row r="62" spans="1:16" s="34" customFormat="1" ht="118.5" customHeight="1" thickTop="1" thickBot="1" x14ac:dyDescent="0.25">
      <c r="A62" s="35"/>
      <c r="B62" s="35"/>
      <c r="C62" s="35"/>
      <c r="D62" s="1086" t="s">
        <v>838</v>
      </c>
      <c r="E62" s="1086"/>
      <c r="F62" s="1086" t="s">
        <v>843</v>
      </c>
      <c r="G62" s="1086"/>
      <c r="H62" s="35"/>
      <c r="I62" s="35"/>
      <c r="J62" s="35"/>
      <c r="K62" s="35"/>
      <c r="L62" s="35"/>
      <c r="M62" s="35"/>
      <c r="N62" s="35"/>
      <c r="O62" s="35"/>
      <c r="P62" s="35"/>
    </row>
    <row r="63" spans="1:16" s="34" customFormat="1" ht="141" customHeight="1" thickTop="1" thickBot="1" x14ac:dyDescent="0.25">
      <c r="A63" s="35"/>
      <c r="B63" s="35"/>
      <c r="C63" s="35"/>
      <c r="D63" s="1086" t="s">
        <v>839</v>
      </c>
      <c r="E63" s="1086"/>
      <c r="F63" s="1086" t="s">
        <v>844</v>
      </c>
      <c r="G63" s="1086"/>
      <c r="H63" s="35"/>
      <c r="I63" s="35"/>
      <c r="J63" s="35"/>
      <c r="K63" s="35"/>
      <c r="L63" s="35"/>
      <c r="M63" s="35"/>
      <c r="N63" s="35"/>
      <c r="O63" s="35"/>
      <c r="P63" s="35"/>
    </row>
    <row r="64" spans="1:16" s="34" customFormat="1" ht="314.25" customHeight="1" thickTop="1" thickBot="1" x14ac:dyDescent="0.25">
      <c r="A64" s="35"/>
      <c r="B64" s="35"/>
      <c r="C64" s="35"/>
      <c r="D64" s="1086" t="s">
        <v>1132</v>
      </c>
      <c r="E64" s="1086"/>
      <c r="F64" s="1086" t="s">
        <v>1133</v>
      </c>
      <c r="G64" s="1086"/>
      <c r="H64" s="35"/>
      <c r="I64" s="35"/>
      <c r="J64" s="35"/>
      <c r="K64" s="35"/>
      <c r="L64" s="35"/>
      <c r="M64" s="35"/>
      <c r="N64" s="35"/>
      <c r="O64" s="35"/>
      <c r="P64" s="35"/>
    </row>
    <row r="65" spans="1:16" s="34" customFormat="1" ht="132.75" customHeight="1" thickTop="1" thickBot="1" x14ac:dyDescent="0.25">
      <c r="A65" s="35"/>
      <c r="B65" s="35"/>
      <c r="C65" s="35"/>
      <c r="D65" s="1086" t="s">
        <v>840</v>
      </c>
      <c r="E65" s="1086"/>
      <c r="F65" s="1086" t="s">
        <v>1134</v>
      </c>
      <c r="G65" s="1086"/>
      <c r="H65" s="35"/>
      <c r="I65" s="35"/>
      <c r="J65" s="35"/>
      <c r="K65" s="35"/>
      <c r="L65" s="35"/>
      <c r="M65" s="35"/>
      <c r="N65" s="35"/>
      <c r="O65" s="35"/>
      <c r="P65" s="35"/>
    </row>
    <row r="66" spans="1:16" s="34" customFormat="1" ht="108" customHeight="1" thickTop="1" thickBot="1" x14ac:dyDescent="0.25">
      <c r="A66" s="35"/>
      <c r="B66" s="35"/>
      <c r="C66" s="35"/>
      <c r="D66" s="1086" t="s">
        <v>841</v>
      </c>
      <c r="E66" s="1086"/>
      <c r="F66" s="1086" t="s">
        <v>845</v>
      </c>
      <c r="G66" s="1086"/>
      <c r="H66" s="35"/>
      <c r="I66" s="35"/>
      <c r="J66" s="35"/>
      <c r="K66" s="35"/>
      <c r="L66" s="35"/>
      <c r="M66" s="35"/>
      <c r="N66" s="35"/>
      <c r="O66" s="35"/>
      <c r="P66" s="35"/>
    </row>
    <row r="67" spans="1:16" s="34" customFormat="1" ht="108" customHeight="1" thickTop="1" x14ac:dyDescent="0.2">
      <c r="A67" s="35"/>
      <c r="B67" s="35"/>
      <c r="C67" s="35"/>
      <c r="D67" s="35"/>
      <c r="E67" s="35"/>
      <c r="F67" s="35"/>
      <c r="G67" s="35"/>
      <c r="H67" s="35"/>
      <c r="I67" s="35"/>
      <c r="J67" s="35"/>
      <c r="K67" s="35"/>
      <c r="L67" s="35"/>
      <c r="M67" s="35"/>
      <c r="N67" s="35"/>
      <c r="O67" s="35"/>
      <c r="P67" s="35"/>
    </row>
    <row r="68" spans="1:16" s="34" customFormat="1" x14ac:dyDescent="0.2">
      <c r="A68" s="35"/>
      <c r="B68" s="35"/>
      <c r="C68" s="35"/>
      <c r="D68" s="35"/>
      <c r="E68" s="35"/>
      <c r="F68" s="35"/>
      <c r="G68" s="35"/>
      <c r="H68" s="35"/>
      <c r="I68" s="35"/>
      <c r="J68" s="35"/>
      <c r="K68" s="35"/>
      <c r="L68" s="35"/>
      <c r="M68" s="35"/>
      <c r="N68" s="35"/>
      <c r="O68" s="35"/>
      <c r="P68" s="35"/>
    </row>
    <row r="69" spans="1:16" s="34" customFormat="1" x14ac:dyDescent="0.2">
      <c r="A69" s="35"/>
      <c r="B69" s="35"/>
      <c r="C69" s="35"/>
      <c r="D69" s="35"/>
      <c r="E69" s="35"/>
      <c r="F69" s="35"/>
      <c r="G69" s="35"/>
      <c r="H69" s="35"/>
      <c r="I69" s="35"/>
      <c r="J69" s="35"/>
      <c r="K69" s="35"/>
      <c r="L69" s="35"/>
      <c r="M69" s="35"/>
      <c r="N69" s="35"/>
      <c r="O69" s="35"/>
      <c r="P69" s="35"/>
    </row>
    <row r="70" spans="1:16" s="34" customFormat="1" x14ac:dyDescent="0.2">
      <c r="A70" s="35"/>
      <c r="B70" s="35"/>
      <c r="C70" s="35"/>
      <c r="D70" s="35"/>
      <c r="E70" s="35"/>
      <c r="F70" s="35"/>
      <c r="G70" s="35"/>
      <c r="H70" s="35"/>
      <c r="I70" s="35"/>
      <c r="J70" s="35"/>
      <c r="K70" s="35"/>
      <c r="L70" s="35"/>
      <c r="M70" s="35"/>
      <c r="N70" s="35"/>
      <c r="O70" s="35"/>
      <c r="P70" s="35"/>
    </row>
    <row r="71" spans="1:16" s="34" customFormat="1" x14ac:dyDescent="0.2">
      <c r="A71" s="35"/>
      <c r="B71" s="35"/>
      <c r="C71" s="35"/>
      <c r="D71" s="35"/>
      <c r="E71" s="35"/>
      <c r="F71" s="35"/>
      <c r="G71" s="35"/>
      <c r="H71" s="35"/>
      <c r="I71" s="35"/>
      <c r="J71" s="35"/>
      <c r="K71" s="35"/>
      <c r="L71" s="35"/>
      <c r="M71" s="35"/>
      <c r="N71" s="35"/>
      <c r="O71" s="35"/>
      <c r="P71" s="35"/>
    </row>
    <row r="72" spans="1:16" s="34" customFormat="1" x14ac:dyDescent="0.2">
      <c r="A72" s="35"/>
      <c r="B72" s="35"/>
      <c r="C72" s="35"/>
      <c r="D72" s="35"/>
      <c r="E72" s="35"/>
      <c r="F72" s="35"/>
      <c r="G72" s="35"/>
      <c r="H72" s="35"/>
      <c r="I72" s="35"/>
      <c r="J72" s="35"/>
      <c r="K72" s="35"/>
      <c r="L72" s="35"/>
      <c r="M72" s="35"/>
      <c r="N72" s="35"/>
      <c r="O72" s="35"/>
      <c r="P72" s="35"/>
    </row>
    <row r="73" spans="1:16" s="34" customFormat="1" x14ac:dyDescent="0.2">
      <c r="A73" s="35"/>
      <c r="B73" s="35"/>
      <c r="C73" s="35"/>
      <c r="D73" s="35"/>
      <c r="E73" s="35"/>
      <c r="F73" s="35"/>
      <c r="G73" s="35"/>
      <c r="H73" s="35"/>
      <c r="I73" s="35"/>
      <c r="J73" s="35"/>
      <c r="K73" s="35"/>
      <c r="L73" s="35"/>
      <c r="M73" s="35"/>
      <c r="N73" s="35"/>
      <c r="O73" s="35"/>
      <c r="P73" s="35"/>
    </row>
    <row r="74" spans="1:16" s="34" customFormat="1" x14ac:dyDescent="0.2">
      <c r="A74" s="35"/>
      <c r="B74" s="35"/>
      <c r="C74" s="35"/>
      <c r="D74" s="35"/>
      <c r="E74" s="35"/>
      <c r="F74" s="35"/>
      <c r="G74" s="35"/>
      <c r="H74" s="35"/>
      <c r="I74" s="35"/>
      <c r="J74" s="35"/>
      <c r="K74" s="35"/>
      <c r="L74" s="35"/>
      <c r="M74" s="35"/>
      <c r="N74" s="35"/>
      <c r="O74" s="35"/>
      <c r="P74" s="35"/>
    </row>
    <row r="75" spans="1:16" s="34" customFormat="1" x14ac:dyDescent="0.2">
      <c r="A75" s="35"/>
      <c r="B75" s="35"/>
      <c r="C75" s="35"/>
      <c r="D75" s="35"/>
      <c r="E75" s="35"/>
      <c r="F75" s="35"/>
      <c r="G75" s="35"/>
      <c r="H75" s="35"/>
      <c r="I75" s="35"/>
      <c r="J75" s="35"/>
      <c r="K75" s="35"/>
      <c r="L75" s="35"/>
      <c r="M75" s="35"/>
      <c r="N75" s="35"/>
      <c r="O75" s="35"/>
      <c r="P75" s="35"/>
    </row>
    <row r="76" spans="1:16" s="34" customFormat="1" x14ac:dyDescent="0.2">
      <c r="A76" s="35"/>
      <c r="B76" s="35"/>
      <c r="C76" s="35"/>
      <c r="D76" s="35"/>
      <c r="E76" s="35"/>
      <c r="F76" s="35"/>
      <c r="G76" s="35"/>
      <c r="H76" s="35"/>
      <c r="I76" s="35"/>
      <c r="J76" s="35"/>
      <c r="K76" s="35"/>
      <c r="L76" s="35"/>
      <c r="M76" s="35"/>
      <c r="N76" s="35"/>
      <c r="O76" s="35"/>
      <c r="P76" s="35"/>
    </row>
    <row r="77" spans="1:16" s="34" customFormat="1" x14ac:dyDescent="0.2">
      <c r="A77" s="35"/>
      <c r="B77" s="35"/>
      <c r="C77" s="35"/>
      <c r="D77" s="35"/>
      <c r="E77" s="35"/>
      <c r="F77" s="35"/>
      <c r="G77" s="35"/>
      <c r="H77" s="35"/>
      <c r="I77" s="35"/>
      <c r="J77" s="35"/>
      <c r="K77" s="35"/>
      <c r="L77" s="35"/>
      <c r="M77" s="35"/>
      <c r="N77" s="35"/>
      <c r="O77" s="35"/>
      <c r="P77" s="35"/>
    </row>
    <row r="78" spans="1:16" s="34" customFormat="1" x14ac:dyDescent="0.2">
      <c r="A78" s="35"/>
      <c r="B78" s="35"/>
      <c r="C78" s="35"/>
      <c r="D78" s="35"/>
      <c r="E78" s="35"/>
      <c r="F78" s="35"/>
      <c r="G78" s="35"/>
      <c r="H78" s="35"/>
      <c r="I78" s="35"/>
      <c r="J78" s="35"/>
      <c r="K78" s="35"/>
      <c r="L78" s="35"/>
      <c r="M78" s="35"/>
      <c r="N78" s="35"/>
      <c r="O78" s="35"/>
      <c r="P78" s="35"/>
    </row>
    <row r="79" spans="1:16" s="34" customFormat="1" x14ac:dyDescent="0.2">
      <c r="A79" s="35"/>
      <c r="B79" s="35"/>
      <c r="C79" s="35"/>
      <c r="D79" s="35"/>
      <c r="E79" s="35"/>
      <c r="F79" s="35"/>
      <c r="G79" s="35"/>
      <c r="H79" s="35"/>
      <c r="I79" s="35"/>
      <c r="J79" s="35"/>
      <c r="K79" s="35"/>
      <c r="L79" s="35"/>
      <c r="M79" s="35"/>
      <c r="N79" s="35"/>
      <c r="O79" s="35"/>
      <c r="P79" s="35"/>
    </row>
    <row r="80" spans="1:16" s="34" customFormat="1" x14ac:dyDescent="0.2">
      <c r="A80" s="35"/>
      <c r="B80" s="35"/>
      <c r="C80" s="35"/>
      <c r="D80" s="35"/>
      <c r="E80" s="35"/>
      <c r="F80" s="35"/>
      <c r="G80" s="35"/>
      <c r="H80" s="35"/>
      <c r="I80" s="35"/>
      <c r="J80" s="35"/>
      <c r="K80" s="35"/>
      <c r="L80" s="35"/>
      <c r="M80" s="35"/>
      <c r="N80" s="35"/>
      <c r="O80" s="35"/>
      <c r="P80" s="35"/>
    </row>
    <row r="81" spans="1:16" s="34" customFormat="1" x14ac:dyDescent="0.2">
      <c r="A81" s="35"/>
      <c r="B81" s="35"/>
      <c r="C81" s="35"/>
      <c r="D81" s="35"/>
      <c r="E81" s="35"/>
      <c r="F81" s="35"/>
      <c r="G81" s="35"/>
      <c r="H81" s="35"/>
      <c r="I81" s="35"/>
      <c r="J81" s="35"/>
      <c r="K81" s="35"/>
      <c r="L81" s="35"/>
      <c r="M81" s="35"/>
      <c r="N81" s="35"/>
      <c r="O81" s="35"/>
      <c r="P81" s="35"/>
    </row>
    <row r="82" spans="1:16" s="34" customFormat="1" x14ac:dyDescent="0.2">
      <c r="A82" s="35"/>
      <c r="B82" s="35"/>
      <c r="C82" s="35"/>
      <c r="D82" s="35"/>
      <c r="E82" s="35"/>
      <c r="F82" s="35"/>
      <c r="G82" s="35"/>
      <c r="H82" s="35"/>
      <c r="I82" s="35"/>
      <c r="J82" s="35"/>
      <c r="K82" s="35"/>
      <c r="L82" s="35"/>
      <c r="M82" s="35"/>
      <c r="N82" s="35"/>
      <c r="O82" s="35"/>
      <c r="P82" s="35"/>
    </row>
    <row r="83" spans="1:16" s="34" customFormat="1" x14ac:dyDescent="0.2">
      <c r="A83" s="35"/>
      <c r="B83" s="35"/>
      <c r="C83" s="35"/>
      <c r="D83" s="35"/>
      <c r="E83" s="35"/>
      <c r="F83" s="35"/>
      <c r="G83" s="35"/>
      <c r="H83" s="35"/>
      <c r="I83" s="35"/>
      <c r="J83" s="35"/>
      <c r="K83" s="35"/>
      <c r="L83" s="35"/>
      <c r="M83" s="35"/>
      <c r="N83" s="35"/>
      <c r="O83" s="35"/>
      <c r="P83" s="35"/>
    </row>
    <row r="84" spans="1:16" s="34" customFormat="1" x14ac:dyDescent="0.2">
      <c r="A84" s="35"/>
      <c r="B84" s="35"/>
      <c r="C84" s="35"/>
      <c r="D84" s="35"/>
      <c r="E84" s="35"/>
      <c r="F84" s="35"/>
      <c r="G84" s="35"/>
      <c r="H84" s="35"/>
      <c r="I84" s="35"/>
      <c r="J84" s="35"/>
      <c r="K84" s="35"/>
      <c r="L84" s="35"/>
      <c r="M84" s="35"/>
      <c r="N84" s="35"/>
      <c r="O84" s="35"/>
      <c r="P84" s="35"/>
    </row>
    <row r="85" spans="1:16" s="34" customFormat="1" x14ac:dyDescent="0.2">
      <c r="A85" s="35"/>
      <c r="B85" s="35"/>
      <c r="C85" s="35"/>
      <c r="D85" s="35"/>
      <c r="E85" s="35"/>
      <c r="F85" s="35"/>
      <c r="G85" s="35"/>
      <c r="H85" s="35"/>
      <c r="I85" s="35"/>
      <c r="J85" s="35"/>
      <c r="K85" s="35"/>
      <c r="L85" s="35"/>
      <c r="M85" s="35"/>
      <c r="N85" s="35"/>
      <c r="O85" s="35"/>
      <c r="P85" s="35"/>
    </row>
    <row r="86" spans="1:16" s="34" customFormat="1" x14ac:dyDescent="0.2">
      <c r="A86" s="35"/>
      <c r="B86" s="35"/>
      <c r="C86" s="35"/>
      <c r="D86" s="35"/>
      <c r="E86" s="35"/>
      <c r="F86" s="35"/>
      <c r="G86" s="35"/>
      <c r="H86" s="35"/>
      <c r="I86" s="35"/>
      <c r="J86" s="35"/>
      <c r="K86" s="35"/>
      <c r="L86" s="35"/>
      <c r="M86" s="35"/>
      <c r="N86" s="35"/>
      <c r="O86" s="35"/>
      <c r="P86" s="35"/>
    </row>
    <row r="87" spans="1:16" s="34" customFormat="1" x14ac:dyDescent="0.2">
      <c r="A87" s="35"/>
      <c r="B87" s="35"/>
      <c r="C87" s="35"/>
      <c r="D87" s="35"/>
      <c r="E87" s="35"/>
      <c r="F87" s="35"/>
      <c r="G87" s="35"/>
      <c r="H87" s="35"/>
      <c r="I87" s="35"/>
      <c r="J87" s="35"/>
      <c r="K87" s="35"/>
      <c r="L87" s="35"/>
      <c r="M87" s="35"/>
      <c r="N87" s="35"/>
      <c r="O87" s="35"/>
      <c r="P87" s="35"/>
    </row>
  </sheetData>
  <mergeCells count="17">
    <mergeCell ref="R1:T2"/>
    <mergeCell ref="A1:P1"/>
    <mergeCell ref="A25:P25"/>
    <mergeCell ref="D60:E60"/>
    <mergeCell ref="F60:G60"/>
    <mergeCell ref="D61:E61"/>
    <mergeCell ref="F61:G61"/>
    <mergeCell ref="D62:E62"/>
    <mergeCell ref="F62:G62"/>
    <mergeCell ref="D63:E63"/>
    <mergeCell ref="F63:G63"/>
    <mergeCell ref="D64:E64"/>
    <mergeCell ref="F64:G64"/>
    <mergeCell ref="D65:E65"/>
    <mergeCell ref="F65:G65"/>
    <mergeCell ref="D66:E66"/>
    <mergeCell ref="F66:G66"/>
  </mergeCells>
  <hyperlinks>
    <hyperlink ref="R1:T2" location="'FICHA ESTANDAR ECOSISTEMA'!R229" display="VOLVER A FICHA"/>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zoomScale="55" zoomScaleNormal="55" workbookViewId="0">
      <selection activeCell="T29" sqref="T29"/>
    </sheetView>
  </sheetViews>
  <sheetFormatPr baseColWidth="10" defaultRowHeight="12.75" x14ac:dyDescent="0.2"/>
  <cols>
    <col min="1" max="16384" width="11.42578125" style="32"/>
  </cols>
  <sheetData>
    <row r="1" spans="1:20" ht="51" customHeight="1" x14ac:dyDescent="0.2">
      <c r="A1" s="1089" t="s">
        <v>703</v>
      </c>
      <c r="B1" s="1089"/>
      <c r="C1" s="1089"/>
      <c r="D1" s="1089"/>
      <c r="E1" s="1089"/>
      <c r="F1" s="1089"/>
      <c r="G1" s="1089"/>
      <c r="H1" s="1089"/>
      <c r="I1" s="1089"/>
      <c r="J1" s="1089"/>
      <c r="K1" s="1089"/>
      <c r="L1" s="1089"/>
      <c r="M1" s="1089"/>
      <c r="N1" s="1089"/>
      <c r="O1" s="1089"/>
      <c r="P1" s="1089"/>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ht="14.25" customHeight="1" x14ac:dyDescent="0.2">
      <c r="A4" s="33"/>
      <c r="B4" s="33"/>
      <c r="C4" s="33"/>
      <c r="D4" s="33"/>
      <c r="E4" s="33"/>
      <c r="F4" s="33"/>
      <c r="G4" s="33"/>
      <c r="H4" s="33"/>
      <c r="I4" s="33"/>
      <c r="J4" s="33"/>
      <c r="K4" s="33"/>
      <c r="L4" s="33"/>
      <c r="M4" s="33"/>
      <c r="N4" s="33"/>
      <c r="O4" s="33"/>
      <c r="P4" s="33"/>
    </row>
    <row r="5" spans="1:20" x14ac:dyDescent="0.2">
      <c r="A5" s="33"/>
      <c r="B5" s="33"/>
      <c r="C5" s="33"/>
      <c r="D5" s="33"/>
      <c r="E5" s="33"/>
      <c r="F5" s="33"/>
      <c r="G5" s="33"/>
      <c r="H5" s="33"/>
      <c r="I5" s="33"/>
      <c r="J5" s="33"/>
      <c r="K5" s="33"/>
      <c r="L5" s="33"/>
      <c r="M5" s="33"/>
      <c r="N5" s="33"/>
      <c r="O5" s="33"/>
      <c r="P5" s="33"/>
    </row>
    <row r="6" spans="1:20" x14ac:dyDescent="0.2">
      <c r="A6" s="33"/>
      <c r="B6" s="33"/>
      <c r="C6" s="33"/>
      <c r="D6" s="33"/>
      <c r="E6" s="33"/>
      <c r="F6" s="33"/>
      <c r="G6" s="33"/>
      <c r="H6" s="33"/>
      <c r="I6" s="33"/>
      <c r="J6" s="33"/>
      <c r="K6" s="33"/>
      <c r="L6" s="33"/>
      <c r="M6" s="33"/>
      <c r="N6" s="33"/>
      <c r="O6" s="33"/>
      <c r="P6" s="33"/>
    </row>
    <row r="7" spans="1:20" x14ac:dyDescent="0.2">
      <c r="A7" s="33"/>
      <c r="B7" s="33"/>
      <c r="C7" s="33"/>
      <c r="D7" s="33"/>
      <c r="E7" s="33"/>
      <c r="F7" s="33"/>
      <c r="G7" s="33"/>
      <c r="H7" s="33"/>
      <c r="I7" s="33"/>
      <c r="J7" s="33"/>
      <c r="K7" s="33"/>
      <c r="L7" s="33"/>
      <c r="M7" s="33"/>
      <c r="N7" s="33"/>
      <c r="O7" s="33"/>
      <c r="P7" s="33"/>
    </row>
    <row r="8" spans="1:20" x14ac:dyDescent="0.2">
      <c r="A8" s="33"/>
      <c r="B8" s="33"/>
      <c r="C8" s="33"/>
      <c r="D8" s="33"/>
      <c r="E8" s="33"/>
      <c r="F8" s="33"/>
      <c r="G8" s="33"/>
      <c r="H8" s="33"/>
      <c r="I8" s="33"/>
      <c r="J8" s="33"/>
      <c r="K8" s="33"/>
      <c r="L8" s="33"/>
      <c r="M8" s="33"/>
      <c r="N8" s="33"/>
      <c r="O8" s="33"/>
      <c r="P8" s="33"/>
    </row>
    <row r="9" spans="1:20" x14ac:dyDescent="0.2">
      <c r="A9" s="33"/>
      <c r="B9" s="33"/>
      <c r="C9" s="33"/>
      <c r="D9" s="33"/>
      <c r="E9" s="33"/>
      <c r="F9" s="33"/>
      <c r="G9" s="33"/>
      <c r="H9" s="33"/>
      <c r="I9" s="33"/>
      <c r="J9" s="33"/>
      <c r="K9" s="33"/>
      <c r="L9" s="33"/>
      <c r="M9" s="33"/>
      <c r="N9" s="33"/>
      <c r="O9" s="33"/>
      <c r="P9" s="33"/>
    </row>
    <row r="10" spans="1:20" x14ac:dyDescent="0.2">
      <c r="A10" s="33"/>
      <c r="B10" s="33"/>
      <c r="C10" s="33"/>
      <c r="D10" s="33"/>
      <c r="E10" s="33"/>
      <c r="F10" s="33"/>
      <c r="G10" s="33"/>
      <c r="H10" s="33"/>
      <c r="I10" s="33"/>
      <c r="J10" s="33"/>
      <c r="K10" s="33"/>
      <c r="L10" s="33"/>
      <c r="M10" s="33"/>
      <c r="N10" s="33"/>
      <c r="O10" s="33"/>
      <c r="P10" s="33"/>
    </row>
    <row r="11" spans="1:20" x14ac:dyDescent="0.2">
      <c r="A11" s="33"/>
      <c r="B11" s="33"/>
      <c r="C11" s="33"/>
      <c r="D11" s="33"/>
      <c r="E11" s="33"/>
      <c r="F11" s="33"/>
      <c r="G11" s="33"/>
      <c r="H11" s="33"/>
      <c r="I11" s="33"/>
      <c r="J11" s="33"/>
      <c r="K11" s="33"/>
      <c r="L11" s="33"/>
      <c r="M11" s="33"/>
      <c r="N11" s="33"/>
      <c r="O11" s="33"/>
      <c r="P11" s="33"/>
    </row>
    <row r="12" spans="1:20" x14ac:dyDescent="0.2">
      <c r="A12" s="33"/>
      <c r="B12" s="33"/>
      <c r="C12" s="33"/>
      <c r="D12" s="33"/>
      <c r="E12" s="33"/>
      <c r="F12" s="33"/>
      <c r="G12" s="33"/>
      <c r="H12" s="33"/>
      <c r="I12" s="33"/>
      <c r="J12" s="33"/>
      <c r="K12" s="33"/>
      <c r="L12" s="33"/>
      <c r="M12" s="33"/>
      <c r="N12" s="33"/>
      <c r="O12" s="33"/>
      <c r="P12" s="33"/>
    </row>
    <row r="13" spans="1:20" x14ac:dyDescent="0.2">
      <c r="A13" s="33"/>
      <c r="B13" s="33"/>
      <c r="C13" s="33"/>
      <c r="D13" s="33"/>
      <c r="E13" s="33"/>
      <c r="F13" s="33"/>
      <c r="G13" s="33"/>
      <c r="H13" s="33"/>
      <c r="I13" s="33"/>
      <c r="J13" s="33"/>
      <c r="K13" s="33"/>
      <c r="L13" s="33"/>
      <c r="M13" s="33"/>
      <c r="N13" s="33"/>
      <c r="O13" s="33"/>
      <c r="P13" s="33"/>
    </row>
    <row r="14" spans="1:20" x14ac:dyDescent="0.2">
      <c r="A14" s="33"/>
      <c r="B14" s="33"/>
      <c r="C14" s="33"/>
      <c r="D14" s="33"/>
      <c r="E14" s="33"/>
      <c r="F14" s="33"/>
      <c r="G14" s="33"/>
      <c r="H14" s="33"/>
      <c r="I14" s="33"/>
      <c r="J14" s="33"/>
      <c r="K14" s="33"/>
      <c r="L14" s="33"/>
      <c r="M14" s="33"/>
      <c r="N14" s="33"/>
      <c r="O14" s="33"/>
      <c r="P14" s="33"/>
    </row>
    <row r="15" spans="1:20" x14ac:dyDescent="0.2">
      <c r="A15" s="33"/>
      <c r="B15" s="33"/>
      <c r="C15" s="33"/>
      <c r="D15" s="33"/>
      <c r="E15" s="33"/>
      <c r="F15" s="33"/>
      <c r="G15" s="33"/>
      <c r="H15" s="33"/>
      <c r="I15" s="33"/>
      <c r="J15" s="33"/>
      <c r="K15" s="33"/>
      <c r="L15" s="33"/>
      <c r="M15" s="33"/>
      <c r="N15" s="33"/>
      <c r="O15" s="33"/>
      <c r="P15" s="33"/>
    </row>
    <row r="16" spans="1:20"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x14ac:dyDescent="0.2">
      <c r="A25" s="33"/>
      <c r="B25" s="33"/>
      <c r="C25" s="33"/>
      <c r="D25" s="33"/>
      <c r="E25" s="33"/>
      <c r="F25" s="33"/>
      <c r="G25" s="33"/>
      <c r="H25" s="33"/>
      <c r="I25" s="33"/>
      <c r="J25" s="33"/>
      <c r="K25" s="33"/>
      <c r="L25" s="33"/>
      <c r="M25" s="33"/>
      <c r="N25" s="33"/>
      <c r="O25" s="33"/>
      <c r="P25" s="3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x14ac:dyDescent="0.2">
      <c r="A29" s="33"/>
      <c r="B29" s="33"/>
      <c r="C29" s="33"/>
      <c r="D29" s="33"/>
      <c r="E29" s="33"/>
      <c r="F29" s="33"/>
      <c r="G29" s="33"/>
      <c r="H29" s="33"/>
      <c r="I29" s="33"/>
      <c r="J29" s="33"/>
      <c r="K29" s="33"/>
      <c r="L29" s="33"/>
      <c r="M29" s="33"/>
      <c r="N29" s="33"/>
      <c r="O29" s="33"/>
      <c r="P29" s="33"/>
    </row>
    <row r="30" spans="1:16" x14ac:dyDescent="0.2">
      <c r="A30" s="33"/>
      <c r="B30" s="33"/>
      <c r="C30" s="33"/>
      <c r="D30" s="33"/>
      <c r="E30" s="33"/>
      <c r="F30" s="33"/>
      <c r="G30" s="33"/>
      <c r="H30" s="33"/>
      <c r="I30" s="33"/>
      <c r="J30" s="33"/>
      <c r="K30" s="33"/>
      <c r="L30" s="33"/>
      <c r="M30" s="33"/>
      <c r="N30" s="33"/>
      <c r="O30" s="33"/>
      <c r="P30" s="33"/>
    </row>
    <row r="31" spans="1:16" ht="23.25" x14ac:dyDescent="0.2">
      <c r="A31" s="1073" t="s">
        <v>847</v>
      </c>
      <c r="B31" s="1073"/>
      <c r="C31" s="1073"/>
      <c r="D31" s="1073"/>
      <c r="E31" s="1073"/>
      <c r="F31" s="1073"/>
      <c r="G31" s="1073"/>
      <c r="H31" s="1073"/>
      <c r="I31" s="1073"/>
      <c r="J31" s="1073"/>
      <c r="K31" s="1073"/>
      <c r="L31" s="1073"/>
      <c r="M31" s="1073"/>
      <c r="N31" s="1073"/>
      <c r="O31" s="1073"/>
      <c r="P31" s="1073"/>
    </row>
    <row r="32" spans="1:16" x14ac:dyDescent="0.2">
      <c r="A32" s="33"/>
      <c r="B32" s="33"/>
      <c r="C32" s="33"/>
      <c r="D32" s="33"/>
      <c r="E32" s="33"/>
      <c r="F32" s="33"/>
      <c r="G32" s="33"/>
      <c r="H32" s="33"/>
      <c r="I32" s="33"/>
      <c r="J32" s="33"/>
      <c r="K32" s="33"/>
      <c r="L32" s="33"/>
      <c r="M32" s="33"/>
      <c r="N32" s="33"/>
      <c r="O32" s="33"/>
      <c r="P32" s="33"/>
    </row>
    <row r="33" spans="1:16" x14ac:dyDescent="0.2">
      <c r="A33" s="33"/>
      <c r="B33" s="33"/>
      <c r="C33" s="33"/>
      <c r="D33" s="33"/>
      <c r="E33" s="33"/>
      <c r="F33" s="33"/>
      <c r="G33" s="33"/>
      <c r="H33" s="33"/>
      <c r="I33" s="33"/>
      <c r="J33" s="33"/>
      <c r="K33" s="33"/>
      <c r="L33" s="33"/>
      <c r="M33" s="33"/>
      <c r="N33" s="33"/>
      <c r="O33" s="33"/>
      <c r="P33" s="33"/>
    </row>
    <row r="34" spans="1:16" x14ac:dyDescent="0.2">
      <c r="A34" s="33"/>
      <c r="B34" s="33"/>
      <c r="C34" s="33"/>
      <c r="D34" s="33"/>
      <c r="E34" s="33"/>
      <c r="F34" s="33"/>
      <c r="G34" s="33"/>
      <c r="H34" s="33"/>
      <c r="I34" s="33"/>
      <c r="J34" s="33"/>
      <c r="K34" s="33"/>
      <c r="L34" s="33"/>
      <c r="M34" s="33"/>
      <c r="N34" s="33"/>
      <c r="O34" s="33"/>
      <c r="P34" s="33"/>
    </row>
    <row r="35" spans="1:16" x14ac:dyDescent="0.2">
      <c r="A35" s="33"/>
      <c r="B35" s="33"/>
      <c r="C35" s="33"/>
      <c r="D35" s="33"/>
      <c r="E35" s="33"/>
      <c r="F35" s="33"/>
      <c r="G35" s="33"/>
      <c r="H35" s="33"/>
      <c r="I35" s="33"/>
      <c r="J35" s="33"/>
      <c r="K35" s="33"/>
      <c r="L35" s="33"/>
      <c r="M35" s="33"/>
      <c r="N35" s="33"/>
      <c r="O35" s="33"/>
      <c r="P35" s="33"/>
    </row>
    <row r="36" spans="1:16" x14ac:dyDescent="0.2">
      <c r="A36" s="33"/>
      <c r="B36" s="33"/>
      <c r="C36" s="33"/>
      <c r="D36" s="33"/>
      <c r="E36" s="33"/>
      <c r="F36" s="33"/>
      <c r="G36" s="33"/>
      <c r="H36" s="33"/>
      <c r="I36" s="33"/>
      <c r="J36" s="33"/>
      <c r="K36" s="33"/>
      <c r="L36" s="33"/>
      <c r="M36" s="33"/>
      <c r="N36" s="33"/>
      <c r="O36" s="33"/>
      <c r="P36" s="33"/>
    </row>
    <row r="37" spans="1:16" x14ac:dyDescent="0.2">
      <c r="A37" s="33"/>
      <c r="B37" s="33"/>
      <c r="C37" s="33"/>
      <c r="D37" s="33"/>
      <c r="E37" s="33"/>
      <c r="F37" s="33"/>
      <c r="G37" s="33"/>
      <c r="H37" s="33"/>
      <c r="I37" s="33"/>
      <c r="J37" s="33"/>
      <c r="K37" s="33"/>
      <c r="L37" s="33"/>
      <c r="M37" s="33"/>
      <c r="N37" s="33"/>
      <c r="O37" s="33"/>
      <c r="P37" s="33"/>
    </row>
    <row r="38" spans="1:16" x14ac:dyDescent="0.2">
      <c r="A38" s="33"/>
      <c r="B38" s="33"/>
      <c r="C38" s="33"/>
      <c r="D38" s="33"/>
      <c r="E38" s="33"/>
      <c r="F38" s="33"/>
      <c r="G38" s="33"/>
      <c r="H38" s="33"/>
      <c r="I38" s="33"/>
      <c r="J38" s="33"/>
      <c r="K38" s="33"/>
      <c r="L38" s="33"/>
      <c r="M38" s="33"/>
      <c r="N38" s="33"/>
      <c r="O38" s="33"/>
      <c r="P38" s="33"/>
    </row>
    <row r="39" spans="1:16" x14ac:dyDescent="0.2">
      <c r="A39" s="33"/>
      <c r="B39" s="33"/>
      <c r="C39" s="33"/>
      <c r="D39" s="33"/>
      <c r="E39" s="33"/>
      <c r="F39" s="33"/>
      <c r="G39" s="33"/>
      <c r="H39" s="33"/>
      <c r="I39" s="33"/>
      <c r="J39" s="33"/>
      <c r="K39" s="33"/>
      <c r="L39" s="33"/>
      <c r="M39" s="33"/>
      <c r="N39" s="33"/>
      <c r="O39" s="33"/>
      <c r="P39" s="33"/>
    </row>
    <row r="40" spans="1:16" x14ac:dyDescent="0.2">
      <c r="A40" s="33"/>
      <c r="B40" s="33"/>
      <c r="C40" s="33"/>
      <c r="D40" s="33"/>
      <c r="E40" s="33"/>
      <c r="F40" s="33"/>
      <c r="G40" s="33"/>
      <c r="H40" s="33"/>
      <c r="I40" s="33"/>
      <c r="J40" s="33"/>
      <c r="K40" s="33"/>
      <c r="L40" s="33"/>
      <c r="M40" s="33"/>
      <c r="N40" s="33"/>
      <c r="O40" s="33"/>
      <c r="P40" s="33"/>
    </row>
    <row r="41" spans="1:16" x14ac:dyDescent="0.2">
      <c r="A41" s="33"/>
      <c r="B41" s="33"/>
      <c r="C41" s="33"/>
      <c r="D41" s="33"/>
      <c r="E41" s="33"/>
      <c r="F41" s="33"/>
      <c r="G41" s="33"/>
      <c r="H41" s="33"/>
      <c r="I41" s="33"/>
      <c r="J41" s="33"/>
      <c r="K41" s="33"/>
      <c r="L41" s="33"/>
      <c r="M41" s="33"/>
      <c r="N41" s="33"/>
      <c r="O41" s="33"/>
      <c r="P41" s="33"/>
    </row>
    <row r="42" spans="1:16" x14ac:dyDescent="0.2">
      <c r="A42" s="33"/>
      <c r="B42" s="33"/>
      <c r="C42" s="33"/>
      <c r="D42" s="33"/>
      <c r="E42" s="33"/>
      <c r="F42" s="33"/>
      <c r="G42" s="33"/>
      <c r="H42" s="33"/>
      <c r="I42" s="33"/>
      <c r="J42" s="33"/>
      <c r="K42" s="33"/>
      <c r="L42" s="33"/>
      <c r="M42" s="33"/>
      <c r="N42" s="33"/>
      <c r="O42" s="33"/>
      <c r="P42" s="33"/>
    </row>
    <row r="43" spans="1:16" x14ac:dyDescent="0.2">
      <c r="A43" s="33"/>
      <c r="B43" s="33"/>
      <c r="C43" s="33"/>
      <c r="D43" s="33"/>
      <c r="E43" s="33"/>
      <c r="F43" s="33"/>
      <c r="G43" s="33"/>
      <c r="H43" s="33"/>
      <c r="I43" s="33"/>
      <c r="J43" s="33"/>
      <c r="K43" s="33"/>
      <c r="L43" s="33"/>
      <c r="M43" s="33"/>
      <c r="N43" s="33"/>
      <c r="O43" s="33"/>
      <c r="P43" s="33"/>
    </row>
    <row r="44" spans="1:16" x14ac:dyDescent="0.2">
      <c r="A44" s="33"/>
      <c r="B44" s="33"/>
      <c r="C44" s="33"/>
      <c r="D44" s="33"/>
      <c r="E44" s="33"/>
      <c r="F44" s="33"/>
      <c r="G44" s="33"/>
      <c r="H44" s="33"/>
      <c r="I44" s="33"/>
      <c r="J44" s="33"/>
      <c r="K44" s="33"/>
      <c r="L44" s="33"/>
      <c r="M44" s="33"/>
      <c r="N44" s="33"/>
      <c r="O44" s="33"/>
      <c r="P44" s="33"/>
    </row>
    <row r="45" spans="1:16" x14ac:dyDescent="0.2">
      <c r="A45" s="33"/>
      <c r="B45" s="33"/>
      <c r="C45" s="33"/>
      <c r="D45" s="33"/>
      <c r="E45" s="33"/>
      <c r="F45" s="33"/>
      <c r="G45" s="33"/>
      <c r="H45" s="33"/>
      <c r="I45" s="33"/>
      <c r="J45" s="33"/>
      <c r="K45" s="33"/>
      <c r="L45" s="33"/>
      <c r="M45" s="33"/>
      <c r="N45" s="33"/>
      <c r="O45" s="33"/>
      <c r="P45" s="33"/>
    </row>
    <row r="46" spans="1:16" x14ac:dyDescent="0.2">
      <c r="A46" s="33"/>
      <c r="B46" s="33"/>
      <c r="C46" s="33"/>
      <c r="D46" s="33"/>
      <c r="E46" s="33"/>
      <c r="F46" s="33"/>
      <c r="G46" s="33"/>
      <c r="H46" s="33"/>
      <c r="I46" s="33"/>
      <c r="J46" s="33"/>
      <c r="K46" s="33"/>
      <c r="L46" s="33"/>
      <c r="M46" s="33"/>
      <c r="N46" s="33"/>
      <c r="O46" s="33"/>
      <c r="P46" s="33"/>
    </row>
    <row r="47" spans="1:16" x14ac:dyDescent="0.2">
      <c r="A47" s="33"/>
      <c r="B47" s="33"/>
      <c r="C47" s="33"/>
      <c r="D47" s="33"/>
      <c r="E47" s="33"/>
      <c r="F47" s="33"/>
      <c r="G47" s="33"/>
      <c r="H47" s="33"/>
      <c r="I47" s="33"/>
      <c r="J47" s="33"/>
      <c r="K47" s="33"/>
      <c r="L47" s="33"/>
      <c r="M47" s="33"/>
      <c r="N47" s="33"/>
      <c r="O47" s="33"/>
      <c r="P47" s="33"/>
    </row>
    <row r="48" spans="1:16" x14ac:dyDescent="0.2">
      <c r="A48" s="33"/>
      <c r="B48" s="33"/>
      <c r="C48" s="33"/>
      <c r="D48" s="33"/>
      <c r="E48" s="33"/>
      <c r="F48" s="33"/>
      <c r="G48" s="33"/>
      <c r="H48" s="33"/>
      <c r="I48" s="33"/>
      <c r="J48" s="33"/>
      <c r="K48" s="33"/>
      <c r="L48" s="33"/>
      <c r="M48" s="33"/>
      <c r="N48" s="33"/>
      <c r="O48" s="33"/>
      <c r="P48" s="33"/>
    </row>
    <row r="49" spans="1:16" x14ac:dyDescent="0.2">
      <c r="A49" s="33"/>
      <c r="B49" s="33"/>
      <c r="C49" s="33"/>
      <c r="D49" s="33"/>
      <c r="E49" s="33"/>
      <c r="F49" s="33"/>
      <c r="G49" s="33"/>
      <c r="H49" s="33"/>
      <c r="I49" s="33"/>
      <c r="J49" s="33"/>
      <c r="K49" s="33"/>
      <c r="L49" s="33"/>
      <c r="M49" s="33"/>
      <c r="N49" s="33"/>
      <c r="O49" s="33"/>
      <c r="P49" s="33"/>
    </row>
    <row r="50" spans="1:16" x14ac:dyDescent="0.2">
      <c r="A50" s="33"/>
      <c r="B50" s="33"/>
      <c r="C50" s="33"/>
      <c r="D50" s="33"/>
      <c r="E50" s="33"/>
      <c r="F50" s="33"/>
      <c r="G50" s="33"/>
      <c r="H50" s="33"/>
      <c r="I50" s="33"/>
      <c r="J50" s="33"/>
      <c r="K50" s="33"/>
      <c r="L50" s="33"/>
      <c r="M50" s="33"/>
      <c r="N50" s="33"/>
      <c r="O50" s="33"/>
      <c r="P50" s="33"/>
    </row>
    <row r="51" spans="1:16" x14ac:dyDescent="0.2">
      <c r="A51" s="33"/>
      <c r="B51" s="33"/>
      <c r="C51" s="33"/>
      <c r="D51" s="33"/>
      <c r="E51" s="33"/>
      <c r="F51" s="33"/>
      <c r="G51" s="33"/>
      <c r="H51" s="33"/>
      <c r="I51" s="33"/>
      <c r="J51" s="33"/>
      <c r="K51" s="33"/>
      <c r="L51" s="33"/>
      <c r="M51" s="33"/>
      <c r="N51" s="33"/>
      <c r="O51" s="33"/>
      <c r="P51" s="33"/>
    </row>
    <row r="52" spans="1:16" x14ac:dyDescent="0.2">
      <c r="A52" s="33"/>
      <c r="B52" s="33"/>
      <c r="C52" s="33"/>
      <c r="D52" s="33"/>
      <c r="E52" s="33"/>
      <c r="F52" s="33"/>
      <c r="G52" s="33"/>
      <c r="H52" s="33"/>
      <c r="I52" s="33"/>
      <c r="J52" s="33"/>
      <c r="K52" s="33"/>
      <c r="L52" s="33"/>
      <c r="M52" s="33"/>
      <c r="N52" s="33"/>
      <c r="O52" s="33"/>
      <c r="P52" s="33"/>
    </row>
    <row r="53" spans="1:16" x14ac:dyDescent="0.2">
      <c r="A53" s="33"/>
      <c r="B53" s="33"/>
      <c r="C53" s="33"/>
      <c r="D53" s="33"/>
      <c r="E53" s="33"/>
      <c r="F53" s="33"/>
      <c r="G53" s="33"/>
      <c r="H53" s="33"/>
      <c r="I53" s="33"/>
      <c r="J53" s="33"/>
      <c r="K53" s="33"/>
      <c r="L53" s="33"/>
      <c r="M53" s="33"/>
      <c r="N53" s="33"/>
      <c r="O53" s="33"/>
      <c r="P53" s="33"/>
    </row>
    <row r="54" spans="1:16" x14ac:dyDescent="0.2">
      <c r="A54" s="33"/>
      <c r="B54" s="33"/>
      <c r="C54" s="33"/>
      <c r="D54" s="33"/>
      <c r="E54" s="33"/>
      <c r="F54" s="33"/>
      <c r="G54" s="33"/>
      <c r="H54" s="33"/>
      <c r="I54" s="33"/>
      <c r="J54" s="33"/>
      <c r="K54" s="33"/>
      <c r="L54" s="33"/>
      <c r="M54" s="33"/>
      <c r="N54" s="33"/>
      <c r="O54" s="33"/>
      <c r="P54" s="33"/>
    </row>
    <row r="55" spans="1:16" x14ac:dyDescent="0.2">
      <c r="A55" s="33"/>
      <c r="B55" s="33"/>
      <c r="C55" s="33"/>
      <c r="D55" s="33"/>
      <c r="E55" s="33"/>
      <c r="F55" s="33"/>
      <c r="G55" s="33"/>
      <c r="H55" s="33"/>
      <c r="I55" s="33"/>
      <c r="J55" s="33"/>
      <c r="K55" s="33"/>
      <c r="L55" s="33"/>
      <c r="M55" s="33"/>
      <c r="N55" s="33"/>
      <c r="O55" s="33"/>
      <c r="P55" s="33"/>
    </row>
    <row r="56" spans="1:16" x14ac:dyDescent="0.2">
      <c r="A56" s="33"/>
      <c r="B56" s="33"/>
      <c r="C56" s="33"/>
      <c r="D56" s="33"/>
      <c r="E56" s="33"/>
      <c r="F56" s="33"/>
      <c r="G56" s="33"/>
      <c r="H56" s="33"/>
      <c r="I56" s="33"/>
      <c r="J56" s="33"/>
      <c r="K56" s="33"/>
      <c r="L56" s="33"/>
      <c r="M56" s="33"/>
      <c r="N56" s="33"/>
      <c r="O56" s="33"/>
      <c r="P56" s="33"/>
    </row>
    <row r="57" spans="1:16" x14ac:dyDescent="0.2">
      <c r="A57" s="33"/>
      <c r="B57" s="33"/>
      <c r="C57" s="33"/>
      <c r="D57" s="33"/>
      <c r="E57" s="33"/>
      <c r="F57" s="33"/>
      <c r="G57" s="33"/>
      <c r="H57" s="33"/>
      <c r="I57" s="33"/>
      <c r="J57" s="33"/>
      <c r="K57" s="33"/>
      <c r="L57" s="33"/>
      <c r="M57" s="33"/>
      <c r="N57" s="33"/>
      <c r="O57" s="33"/>
      <c r="P57" s="33"/>
    </row>
    <row r="58" spans="1:16" x14ac:dyDescent="0.2">
      <c r="A58" s="33"/>
      <c r="B58" s="33"/>
      <c r="C58" s="33"/>
      <c r="D58" s="33"/>
      <c r="E58" s="33"/>
      <c r="F58" s="33"/>
      <c r="G58" s="33"/>
      <c r="H58" s="33"/>
      <c r="I58" s="33"/>
      <c r="J58" s="33"/>
      <c r="K58" s="33"/>
      <c r="L58" s="33"/>
      <c r="M58" s="33"/>
      <c r="N58" s="33"/>
      <c r="O58" s="33"/>
      <c r="P58" s="33"/>
    </row>
    <row r="59" spans="1:16" x14ac:dyDescent="0.2">
      <c r="A59" s="33"/>
      <c r="B59" s="33"/>
      <c r="C59" s="33"/>
      <c r="D59" s="33"/>
      <c r="E59" s="33"/>
      <c r="F59" s="33"/>
      <c r="G59" s="33"/>
      <c r="H59" s="33"/>
      <c r="I59" s="33"/>
      <c r="J59" s="33"/>
      <c r="K59" s="33"/>
      <c r="L59" s="33"/>
      <c r="M59" s="33"/>
      <c r="N59" s="33"/>
      <c r="O59" s="33"/>
      <c r="P59" s="33"/>
    </row>
    <row r="60" spans="1:16" x14ac:dyDescent="0.2">
      <c r="A60" s="33"/>
      <c r="B60" s="33"/>
      <c r="C60" s="33"/>
      <c r="D60" s="33"/>
      <c r="E60" s="33"/>
      <c r="F60" s="33"/>
      <c r="G60" s="33"/>
      <c r="H60" s="33"/>
      <c r="I60" s="33"/>
      <c r="J60" s="33"/>
      <c r="K60" s="33"/>
      <c r="L60" s="33"/>
      <c r="M60" s="33"/>
      <c r="N60" s="33"/>
      <c r="O60" s="33"/>
      <c r="P60" s="33"/>
    </row>
    <row r="61" spans="1:16" x14ac:dyDescent="0.2">
      <c r="A61" s="33"/>
      <c r="B61" s="33"/>
      <c r="C61" s="33"/>
      <c r="D61" s="33"/>
      <c r="E61" s="33"/>
      <c r="F61" s="33"/>
      <c r="G61" s="33"/>
      <c r="H61" s="33"/>
      <c r="I61" s="33"/>
      <c r="J61" s="33"/>
      <c r="K61" s="33"/>
      <c r="L61" s="33"/>
      <c r="M61" s="33"/>
      <c r="N61" s="33"/>
      <c r="O61" s="33"/>
      <c r="P61" s="33"/>
    </row>
    <row r="62" spans="1:16" x14ac:dyDescent="0.2">
      <c r="A62" s="33"/>
      <c r="B62" s="33"/>
      <c r="C62" s="33"/>
      <c r="D62" s="33"/>
      <c r="E62" s="33"/>
      <c r="F62" s="33"/>
      <c r="G62" s="33"/>
      <c r="H62" s="33"/>
      <c r="I62" s="33"/>
      <c r="J62" s="33"/>
      <c r="K62" s="33"/>
      <c r="L62" s="33"/>
      <c r="M62" s="33"/>
      <c r="N62" s="33"/>
      <c r="O62" s="33"/>
      <c r="P62" s="33"/>
    </row>
    <row r="63" spans="1:16" x14ac:dyDescent="0.2">
      <c r="A63" s="33"/>
      <c r="B63" s="33"/>
      <c r="C63" s="33"/>
      <c r="D63" s="33"/>
      <c r="E63" s="33"/>
      <c r="F63" s="33"/>
      <c r="G63" s="33"/>
      <c r="H63" s="33"/>
      <c r="I63" s="33"/>
      <c r="J63" s="33"/>
      <c r="K63" s="33"/>
      <c r="L63" s="33"/>
      <c r="M63" s="33"/>
      <c r="N63" s="33"/>
      <c r="O63" s="33"/>
      <c r="P63" s="33"/>
    </row>
    <row r="64" spans="1:16" x14ac:dyDescent="0.2">
      <c r="A64" s="33"/>
      <c r="B64" s="33"/>
      <c r="C64" s="33"/>
      <c r="D64" s="33"/>
      <c r="E64" s="33"/>
      <c r="F64" s="33"/>
      <c r="G64" s="33"/>
      <c r="H64" s="33"/>
      <c r="I64" s="33"/>
      <c r="J64" s="33"/>
      <c r="K64" s="33"/>
      <c r="L64" s="33"/>
      <c r="M64" s="33"/>
      <c r="N64" s="33"/>
      <c r="O64" s="33"/>
      <c r="P64" s="33"/>
    </row>
    <row r="65" spans="1:16" x14ac:dyDescent="0.2">
      <c r="A65" s="33"/>
      <c r="B65" s="33"/>
      <c r="C65" s="33"/>
      <c r="D65" s="33"/>
      <c r="E65" s="33"/>
      <c r="F65" s="33"/>
      <c r="G65" s="33"/>
      <c r="H65" s="33"/>
      <c r="I65" s="33"/>
      <c r="J65" s="33"/>
      <c r="K65" s="33"/>
      <c r="L65" s="33"/>
      <c r="M65" s="33"/>
      <c r="N65" s="33"/>
      <c r="O65" s="33"/>
      <c r="P65" s="33"/>
    </row>
    <row r="66" spans="1:16" x14ac:dyDescent="0.2">
      <c r="A66" s="33"/>
      <c r="B66" s="33"/>
      <c r="C66" s="33"/>
      <c r="D66" s="33"/>
      <c r="E66" s="33"/>
      <c r="F66" s="33"/>
      <c r="G66" s="33"/>
      <c r="H66" s="33"/>
      <c r="I66" s="33"/>
      <c r="J66" s="33"/>
      <c r="K66" s="33"/>
      <c r="L66" s="33"/>
      <c r="M66" s="33"/>
      <c r="N66" s="33"/>
      <c r="O66" s="33"/>
      <c r="P66" s="33"/>
    </row>
    <row r="67" spans="1:16" x14ac:dyDescent="0.2">
      <c r="A67" s="33"/>
      <c r="B67" s="33"/>
      <c r="C67" s="33"/>
      <c r="D67" s="33"/>
      <c r="E67" s="33"/>
      <c r="F67" s="33"/>
      <c r="G67" s="33"/>
      <c r="H67" s="33"/>
      <c r="I67" s="33"/>
      <c r="J67" s="33"/>
      <c r="K67" s="33"/>
      <c r="L67" s="33"/>
      <c r="M67" s="33"/>
      <c r="N67" s="33"/>
      <c r="O67" s="33"/>
      <c r="P67" s="33"/>
    </row>
    <row r="68" spans="1:16" x14ac:dyDescent="0.2">
      <c r="A68" s="33"/>
      <c r="B68" s="33"/>
      <c r="C68" s="33"/>
      <c r="D68" s="33"/>
      <c r="E68" s="33"/>
      <c r="F68" s="33"/>
      <c r="G68" s="33"/>
      <c r="H68" s="33"/>
      <c r="I68" s="33"/>
      <c r="J68" s="33"/>
      <c r="K68" s="33"/>
      <c r="L68" s="33"/>
      <c r="M68" s="33"/>
      <c r="N68" s="33"/>
      <c r="O68" s="33"/>
      <c r="P68" s="33"/>
    </row>
    <row r="69" spans="1:16" x14ac:dyDescent="0.2">
      <c r="A69" s="33"/>
      <c r="B69" s="33"/>
      <c r="C69" s="33"/>
      <c r="D69" s="33"/>
      <c r="E69" s="33"/>
      <c r="F69" s="33"/>
      <c r="G69" s="33"/>
      <c r="H69" s="33"/>
      <c r="I69" s="33"/>
      <c r="J69" s="33"/>
      <c r="K69" s="33"/>
      <c r="L69" s="33"/>
      <c r="M69" s="33"/>
      <c r="N69" s="33"/>
      <c r="O69" s="33"/>
      <c r="P69" s="33"/>
    </row>
    <row r="70" spans="1:16" x14ac:dyDescent="0.2">
      <c r="A70" s="33"/>
      <c r="B70" s="33"/>
      <c r="C70" s="33"/>
      <c r="D70" s="33"/>
      <c r="E70" s="33"/>
      <c r="F70" s="33"/>
      <c r="G70" s="33"/>
      <c r="H70" s="33"/>
      <c r="I70" s="33"/>
      <c r="J70" s="33"/>
      <c r="K70" s="33"/>
      <c r="L70" s="33"/>
      <c r="M70" s="33"/>
      <c r="N70" s="33"/>
      <c r="O70" s="33"/>
      <c r="P70" s="33"/>
    </row>
  </sheetData>
  <mergeCells count="3">
    <mergeCell ref="R1:T2"/>
    <mergeCell ref="A1:P1"/>
    <mergeCell ref="A31:P31"/>
  </mergeCells>
  <hyperlinks>
    <hyperlink ref="R1:T2" location="'FICHA ESTANDAR ECOSISTEMA'!R230" display="VOLVER A FICHA"/>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zoomScale="55" zoomScaleNormal="55" workbookViewId="0">
      <selection activeCell="T33" sqref="T33"/>
    </sheetView>
  </sheetViews>
  <sheetFormatPr baseColWidth="10" defaultRowHeight="12.75" x14ac:dyDescent="0.2"/>
  <cols>
    <col min="1" max="16384" width="11.42578125" style="32"/>
  </cols>
  <sheetData>
    <row r="1" spans="1:20" ht="33.75" x14ac:dyDescent="0.2">
      <c r="A1" s="1090" t="s">
        <v>846</v>
      </c>
      <c r="B1" s="1090"/>
      <c r="C1" s="1090"/>
      <c r="D1" s="1090"/>
      <c r="E1" s="1090"/>
      <c r="F1" s="1090"/>
      <c r="G1" s="1090"/>
      <c r="H1" s="1090"/>
      <c r="I1" s="1090"/>
      <c r="J1" s="1090"/>
      <c r="K1" s="1090"/>
      <c r="L1" s="1090"/>
      <c r="M1" s="1090"/>
      <c r="N1" s="1090"/>
      <c r="O1" s="1090"/>
      <c r="P1" s="1090"/>
      <c r="R1" s="937" t="s">
        <v>654</v>
      </c>
      <c r="S1" s="938"/>
      <c r="T1" s="939"/>
    </row>
    <row r="2" spans="1:20" ht="13.5" thickBot="1" x14ac:dyDescent="0.25">
      <c r="A2" s="35"/>
      <c r="B2" s="35"/>
      <c r="C2" s="35"/>
      <c r="D2" s="35"/>
      <c r="E2" s="35"/>
      <c r="F2" s="35"/>
      <c r="G2" s="35"/>
      <c r="H2" s="35"/>
      <c r="I2" s="35"/>
      <c r="J2" s="35"/>
      <c r="K2" s="35"/>
      <c r="L2" s="35"/>
      <c r="M2" s="35"/>
      <c r="N2" s="35"/>
      <c r="O2" s="35"/>
      <c r="P2" s="35"/>
      <c r="R2" s="940"/>
      <c r="S2" s="941"/>
      <c r="T2" s="942"/>
    </row>
    <row r="3" spans="1:20" x14ac:dyDescent="0.2">
      <c r="A3" s="35"/>
      <c r="B3" s="35"/>
      <c r="C3" s="35"/>
      <c r="D3" s="35"/>
      <c r="E3" s="35"/>
      <c r="F3" s="35"/>
      <c r="G3" s="35"/>
      <c r="H3" s="35"/>
      <c r="I3" s="35"/>
      <c r="J3" s="35"/>
      <c r="K3" s="35"/>
      <c r="L3" s="35"/>
      <c r="M3" s="35"/>
      <c r="N3" s="35"/>
      <c r="O3" s="35"/>
      <c r="P3" s="35"/>
    </row>
    <row r="4" spans="1:20" x14ac:dyDescent="0.2">
      <c r="A4" s="35"/>
      <c r="B4" s="35"/>
      <c r="C4" s="35"/>
      <c r="D4" s="35"/>
      <c r="E4" s="35"/>
      <c r="F4" s="35"/>
      <c r="G4" s="35"/>
      <c r="H4" s="35"/>
      <c r="I4" s="35"/>
      <c r="J4" s="35"/>
      <c r="K4" s="35"/>
      <c r="L4" s="35"/>
      <c r="M4" s="35"/>
      <c r="N4" s="35"/>
      <c r="O4" s="35"/>
      <c r="P4" s="35"/>
    </row>
    <row r="5" spans="1:20" s="34" customFormat="1" x14ac:dyDescent="0.2">
      <c r="A5" s="35"/>
      <c r="B5" s="35"/>
      <c r="C5" s="35"/>
      <c r="D5" s="35"/>
      <c r="E5" s="35"/>
      <c r="F5" s="35"/>
      <c r="G5" s="35"/>
      <c r="H5" s="35"/>
      <c r="I5" s="35"/>
      <c r="J5" s="35"/>
      <c r="K5" s="35"/>
      <c r="L5" s="35"/>
      <c r="M5" s="35"/>
      <c r="N5" s="35"/>
      <c r="O5" s="35"/>
      <c r="P5" s="35"/>
    </row>
    <row r="6" spans="1:20" s="34" customFormat="1" x14ac:dyDescent="0.2">
      <c r="A6" s="35"/>
      <c r="B6" s="35"/>
      <c r="C6" s="35"/>
      <c r="D6" s="35"/>
      <c r="E6" s="35"/>
      <c r="F6" s="35"/>
      <c r="G6" s="35"/>
      <c r="H6" s="35"/>
      <c r="I6" s="35"/>
      <c r="J6" s="35"/>
      <c r="K6" s="35"/>
      <c r="L6" s="35"/>
      <c r="M6" s="35"/>
      <c r="N6" s="35"/>
      <c r="O6" s="35"/>
      <c r="P6" s="35"/>
    </row>
    <row r="7" spans="1:20" s="34" customFormat="1" x14ac:dyDescent="0.2">
      <c r="A7" s="35"/>
      <c r="B7" s="35"/>
      <c r="C7" s="35"/>
      <c r="D7" s="35"/>
      <c r="E7" s="35"/>
      <c r="F7" s="35"/>
      <c r="G7" s="35"/>
      <c r="H7" s="35"/>
      <c r="I7" s="35"/>
      <c r="J7" s="35"/>
      <c r="K7" s="35"/>
      <c r="L7" s="35"/>
      <c r="M7" s="35"/>
      <c r="N7" s="35"/>
      <c r="O7" s="35"/>
      <c r="P7" s="35"/>
    </row>
    <row r="8" spans="1:20" s="34" customFormat="1" x14ac:dyDescent="0.2">
      <c r="A8" s="35"/>
      <c r="B8" s="35"/>
      <c r="C8" s="35"/>
      <c r="D8" s="35"/>
      <c r="E8" s="35"/>
      <c r="F8" s="35"/>
      <c r="G8" s="35"/>
      <c r="H8" s="35"/>
      <c r="I8" s="35"/>
      <c r="J8" s="35"/>
      <c r="K8" s="35"/>
      <c r="L8" s="35"/>
      <c r="M8" s="35"/>
      <c r="N8" s="35"/>
      <c r="O8" s="35"/>
      <c r="P8" s="35"/>
    </row>
    <row r="9" spans="1:20" s="34" customFormat="1" x14ac:dyDescent="0.2">
      <c r="A9" s="35"/>
      <c r="B9" s="35"/>
      <c r="C9" s="35"/>
      <c r="D9" s="35"/>
      <c r="E9" s="35"/>
      <c r="F9" s="35"/>
      <c r="G9" s="35"/>
      <c r="H9" s="35"/>
      <c r="I9" s="35"/>
      <c r="J9" s="35"/>
      <c r="K9" s="35"/>
      <c r="L9" s="35"/>
      <c r="M9" s="35"/>
      <c r="N9" s="35"/>
      <c r="O9" s="35"/>
      <c r="P9" s="35"/>
    </row>
    <row r="10" spans="1:20" s="34" customFormat="1" x14ac:dyDescent="0.2">
      <c r="A10" s="35"/>
      <c r="B10" s="35"/>
      <c r="C10" s="35"/>
      <c r="D10" s="35"/>
      <c r="E10" s="35"/>
      <c r="F10" s="35"/>
      <c r="G10" s="35"/>
      <c r="H10" s="35"/>
      <c r="I10" s="35"/>
      <c r="J10" s="35"/>
      <c r="K10" s="35"/>
      <c r="L10" s="35"/>
      <c r="M10" s="35"/>
      <c r="N10" s="35"/>
      <c r="O10" s="35"/>
      <c r="P10" s="35"/>
    </row>
    <row r="11" spans="1:20" s="34" customFormat="1" x14ac:dyDescent="0.2">
      <c r="A11" s="35"/>
      <c r="B11" s="35"/>
      <c r="C11" s="35"/>
      <c r="D11" s="35"/>
      <c r="E11" s="35"/>
      <c r="F11" s="35"/>
      <c r="G11" s="35"/>
      <c r="H11" s="35"/>
      <c r="I11" s="35"/>
      <c r="J11" s="35"/>
      <c r="K11" s="35"/>
      <c r="L11" s="35"/>
      <c r="M11" s="35"/>
      <c r="N11" s="35"/>
      <c r="O11" s="35"/>
      <c r="P11" s="35"/>
    </row>
    <row r="12" spans="1:20" s="34" customFormat="1" x14ac:dyDescent="0.2">
      <c r="A12" s="35"/>
      <c r="B12" s="35"/>
      <c r="C12" s="35"/>
      <c r="D12" s="35"/>
      <c r="E12" s="35"/>
      <c r="F12" s="35"/>
      <c r="G12" s="35"/>
      <c r="H12" s="35"/>
      <c r="I12" s="35"/>
      <c r="J12" s="35"/>
      <c r="K12" s="35"/>
      <c r="L12" s="35"/>
      <c r="M12" s="35"/>
      <c r="N12" s="35"/>
      <c r="O12" s="35"/>
      <c r="P12" s="35"/>
    </row>
    <row r="13" spans="1:20" s="34" customFormat="1" x14ac:dyDescent="0.2">
      <c r="A13" s="35"/>
      <c r="B13" s="35"/>
      <c r="C13" s="35"/>
      <c r="D13" s="35"/>
      <c r="E13" s="35"/>
      <c r="F13" s="35"/>
      <c r="G13" s="35"/>
      <c r="H13" s="35"/>
      <c r="I13" s="35"/>
      <c r="J13" s="35"/>
      <c r="K13" s="35"/>
      <c r="L13" s="35"/>
      <c r="M13" s="35"/>
      <c r="N13" s="35"/>
      <c r="O13" s="35"/>
      <c r="P13" s="35"/>
    </row>
    <row r="14" spans="1:20" s="34" customFormat="1" x14ac:dyDescent="0.2">
      <c r="A14" s="35"/>
      <c r="B14" s="35"/>
      <c r="C14" s="35"/>
      <c r="D14" s="35"/>
      <c r="E14" s="35"/>
      <c r="F14" s="35"/>
      <c r="G14" s="35"/>
      <c r="H14" s="35"/>
      <c r="I14" s="35"/>
      <c r="J14" s="35"/>
      <c r="K14" s="35"/>
      <c r="L14" s="35"/>
      <c r="M14" s="35"/>
      <c r="N14" s="35"/>
      <c r="O14" s="35"/>
      <c r="P14" s="35"/>
    </row>
    <row r="15" spans="1:20" s="34" customFormat="1" x14ac:dyDescent="0.2">
      <c r="A15" s="35"/>
      <c r="B15" s="35"/>
      <c r="C15" s="35"/>
      <c r="D15" s="35"/>
      <c r="E15" s="35"/>
      <c r="F15" s="35"/>
      <c r="G15" s="35"/>
      <c r="H15" s="35"/>
      <c r="I15" s="35"/>
      <c r="J15" s="35"/>
      <c r="K15" s="35"/>
      <c r="L15" s="35"/>
      <c r="M15" s="35"/>
      <c r="N15" s="35"/>
      <c r="O15" s="35"/>
      <c r="P15" s="35"/>
    </row>
    <row r="16" spans="1:20" s="34" customFormat="1" x14ac:dyDescent="0.2">
      <c r="A16" s="35"/>
      <c r="B16" s="35"/>
      <c r="C16" s="35"/>
      <c r="D16" s="35"/>
      <c r="E16" s="35"/>
      <c r="F16" s="35"/>
      <c r="G16" s="35"/>
      <c r="H16" s="35"/>
      <c r="I16" s="35"/>
      <c r="J16" s="35"/>
      <c r="K16" s="35"/>
      <c r="L16" s="35"/>
      <c r="M16" s="35"/>
      <c r="N16" s="35"/>
      <c r="O16" s="35"/>
      <c r="P16" s="35"/>
    </row>
    <row r="17" spans="1:16" s="34" customFormat="1" x14ac:dyDescent="0.2">
      <c r="A17" s="35"/>
      <c r="B17" s="35"/>
      <c r="C17" s="35"/>
      <c r="D17" s="35"/>
      <c r="E17" s="35"/>
      <c r="F17" s="35"/>
      <c r="G17" s="35"/>
      <c r="H17" s="35"/>
      <c r="I17" s="35"/>
      <c r="J17" s="35"/>
      <c r="K17" s="35"/>
      <c r="L17" s="35"/>
      <c r="M17" s="35"/>
      <c r="N17" s="35"/>
      <c r="O17" s="35"/>
      <c r="P17" s="35"/>
    </row>
    <row r="18" spans="1:16" s="34" customFormat="1" x14ac:dyDescent="0.2">
      <c r="A18" s="35"/>
      <c r="B18" s="35"/>
      <c r="C18" s="35"/>
      <c r="D18" s="35"/>
      <c r="E18" s="35"/>
      <c r="F18" s="35"/>
      <c r="G18" s="35"/>
      <c r="H18" s="35"/>
      <c r="I18" s="35"/>
      <c r="J18" s="35"/>
      <c r="K18" s="35"/>
      <c r="L18" s="35"/>
      <c r="M18" s="35"/>
      <c r="N18" s="35"/>
      <c r="O18" s="35"/>
      <c r="P18" s="35"/>
    </row>
    <row r="19" spans="1:16" s="34" customFormat="1" ht="23.25" x14ac:dyDescent="0.2">
      <c r="A19" s="1073" t="s">
        <v>831</v>
      </c>
      <c r="B19" s="1073"/>
      <c r="C19" s="1073"/>
      <c r="D19" s="1073"/>
      <c r="E19" s="1073"/>
      <c r="F19" s="1073"/>
      <c r="G19" s="1073"/>
      <c r="H19" s="1073"/>
      <c r="I19" s="1073"/>
      <c r="J19" s="1073"/>
      <c r="K19" s="1073"/>
      <c r="L19" s="1073"/>
      <c r="M19" s="1073"/>
      <c r="N19" s="1073"/>
      <c r="O19" s="1073"/>
      <c r="P19" s="1073"/>
    </row>
    <row r="20" spans="1:16" s="34" customFormat="1" x14ac:dyDescent="0.2">
      <c r="A20" s="35"/>
      <c r="B20" s="35"/>
      <c r="C20" s="35"/>
      <c r="D20" s="35"/>
      <c r="E20" s="35"/>
      <c r="F20" s="35"/>
      <c r="G20" s="35"/>
      <c r="H20" s="35"/>
      <c r="I20" s="35"/>
      <c r="J20" s="35"/>
      <c r="K20" s="35"/>
      <c r="L20" s="35"/>
      <c r="M20" s="35"/>
      <c r="N20" s="35"/>
      <c r="O20" s="35"/>
      <c r="P20" s="35"/>
    </row>
    <row r="21" spans="1:16" s="34" customFormat="1" x14ac:dyDescent="0.2">
      <c r="A21" s="35"/>
      <c r="B21" s="35"/>
      <c r="C21" s="35"/>
      <c r="D21" s="35"/>
      <c r="E21" s="35"/>
      <c r="F21" s="35"/>
      <c r="G21" s="35"/>
      <c r="H21" s="35"/>
      <c r="I21" s="35"/>
      <c r="J21" s="35"/>
      <c r="K21" s="35"/>
      <c r="L21" s="35"/>
      <c r="M21" s="35"/>
      <c r="N21" s="35"/>
      <c r="O21" s="35"/>
      <c r="P21" s="35"/>
    </row>
    <row r="22" spans="1:16" s="34" customFormat="1" x14ac:dyDescent="0.2">
      <c r="A22" s="35"/>
      <c r="B22" s="35"/>
      <c r="C22" s="35"/>
      <c r="D22" s="35"/>
      <c r="E22" s="35"/>
      <c r="F22" s="35"/>
      <c r="G22" s="35"/>
      <c r="H22" s="35"/>
      <c r="I22" s="35"/>
      <c r="J22" s="35"/>
      <c r="K22" s="35"/>
      <c r="L22" s="35"/>
      <c r="M22" s="35"/>
      <c r="N22" s="35"/>
      <c r="O22" s="35"/>
      <c r="P22" s="35"/>
    </row>
    <row r="23" spans="1:16" s="34" customFormat="1" x14ac:dyDescent="0.2">
      <c r="A23" s="35"/>
      <c r="B23" s="35"/>
      <c r="C23" s="35"/>
      <c r="D23" s="35"/>
      <c r="E23" s="35"/>
      <c r="F23" s="35"/>
      <c r="G23" s="35"/>
      <c r="H23" s="35"/>
      <c r="I23" s="35"/>
      <c r="J23" s="35"/>
      <c r="K23" s="35"/>
      <c r="L23" s="35"/>
      <c r="M23" s="35"/>
      <c r="N23" s="35"/>
      <c r="O23" s="35"/>
      <c r="P23" s="35"/>
    </row>
    <row r="24" spans="1:16" s="34" customFormat="1" x14ac:dyDescent="0.2">
      <c r="A24" s="35"/>
      <c r="B24" s="35"/>
      <c r="C24" s="35"/>
      <c r="D24" s="35"/>
      <c r="E24" s="35"/>
      <c r="F24" s="35"/>
      <c r="G24" s="35"/>
      <c r="H24" s="35"/>
      <c r="I24" s="35"/>
      <c r="J24" s="35"/>
      <c r="K24" s="35"/>
      <c r="L24" s="35"/>
      <c r="M24" s="35"/>
      <c r="N24" s="35"/>
      <c r="O24" s="35"/>
      <c r="P24" s="35"/>
    </row>
    <row r="25" spans="1:16" s="34" customFormat="1" x14ac:dyDescent="0.2">
      <c r="A25" s="35"/>
      <c r="B25" s="35"/>
      <c r="C25" s="35"/>
      <c r="D25" s="35"/>
      <c r="E25" s="35"/>
      <c r="F25" s="35"/>
      <c r="G25" s="35"/>
      <c r="H25" s="35"/>
      <c r="I25" s="35"/>
      <c r="J25" s="35"/>
      <c r="K25" s="35"/>
      <c r="L25" s="35"/>
      <c r="M25" s="35"/>
      <c r="N25" s="35"/>
      <c r="O25" s="35"/>
      <c r="P25" s="35"/>
    </row>
    <row r="26" spans="1:16" s="34" customFormat="1" x14ac:dyDescent="0.2">
      <c r="A26" s="35"/>
      <c r="B26" s="35"/>
      <c r="C26" s="35"/>
      <c r="D26" s="35"/>
      <c r="E26" s="35"/>
      <c r="F26" s="35"/>
      <c r="G26" s="35"/>
      <c r="H26" s="35"/>
      <c r="I26" s="35"/>
      <c r="J26" s="35"/>
      <c r="K26" s="35"/>
      <c r="L26" s="35"/>
      <c r="M26" s="35"/>
      <c r="N26" s="35"/>
      <c r="O26" s="35"/>
      <c r="P26" s="35"/>
    </row>
    <row r="27" spans="1:16" s="34" customFormat="1" x14ac:dyDescent="0.2">
      <c r="A27" s="35"/>
      <c r="B27" s="35"/>
      <c r="C27" s="35"/>
      <c r="D27" s="35"/>
      <c r="E27" s="35"/>
      <c r="F27" s="35"/>
      <c r="G27" s="35"/>
      <c r="H27" s="35"/>
      <c r="I27" s="35"/>
      <c r="J27" s="35"/>
      <c r="K27" s="35"/>
      <c r="L27" s="35"/>
      <c r="M27" s="35"/>
      <c r="N27" s="35"/>
      <c r="O27" s="35"/>
      <c r="P27" s="35"/>
    </row>
    <row r="28" spans="1:16" s="34" customFormat="1" x14ac:dyDescent="0.2">
      <c r="A28" s="35"/>
      <c r="B28" s="35"/>
      <c r="C28" s="35"/>
      <c r="D28" s="35"/>
      <c r="E28" s="35"/>
      <c r="F28" s="35"/>
      <c r="G28" s="35"/>
      <c r="H28" s="35"/>
      <c r="I28" s="35"/>
      <c r="J28" s="35"/>
      <c r="K28" s="35"/>
      <c r="L28" s="35"/>
      <c r="M28" s="35"/>
      <c r="N28" s="35"/>
      <c r="O28" s="35"/>
      <c r="P28" s="35"/>
    </row>
    <row r="29" spans="1:16" s="34" customFormat="1" x14ac:dyDescent="0.2">
      <c r="A29" s="35"/>
      <c r="B29" s="35"/>
      <c r="C29" s="35"/>
      <c r="D29" s="35"/>
      <c r="E29" s="35"/>
      <c r="F29" s="35"/>
      <c r="G29" s="35"/>
      <c r="H29" s="35"/>
      <c r="I29" s="35"/>
      <c r="J29" s="35"/>
      <c r="K29" s="35"/>
      <c r="L29" s="35"/>
      <c r="M29" s="35"/>
      <c r="N29" s="35"/>
      <c r="O29" s="35"/>
      <c r="P29" s="35"/>
    </row>
    <row r="30" spans="1:16" s="34" customFormat="1" x14ac:dyDescent="0.2">
      <c r="A30" s="35"/>
      <c r="B30" s="35"/>
      <c r="C30" s="35"/>
      <c r="D30" s="35"/>
      <c r="E30" s="35"/>
      <c r="F30" s="35"/>
      <c r="G30" s="35"/>
      <c r="H30" s="35"/>
      <c r="I30" s="35"/>
      <c r="J30" s="35"/>
      <c r="K30" s="35"/>
      <c r="L30" s="35"/>
      <c r="M30" s="35"/>
      <c r="N30" s="35"/>
      <c r="O30" s="35"/>
      <c r="P30" s="35"/>
    </row>
    <row r="31" spans="1:16" s="34" customFormat="1" x14ac:dyDescent="0.2">
      <c r="A31" s="35"/>
      <c r="B31" s="35"/>
      <c r="C31" s="35"/>
      <c r="D31" s="35"/>
      <c r="E31" s="35"/>
      <c r="F31" s="35"/>
      <c r="G31" s="35"/>
      <c r="H31" s="35"/>
      <c r="I31" s="35"/>
      <c r="J31" s="35"/>
      <c r="K31" s="35"/>
      <c r="L31" s="35"/>
      <c r="M31" s="35"/>
      <c r="N31" s="35"/>
      <c r="O31" s="35"/>
      <c r="P31" s="35"/>
    </row>
    <row r="32" spans="1:16" s="34" customFormat="1" x14ac:dyDescent="0.2">
      <c r="A32" s="35"/>
      <c r="B32" s="35"/>
      <c r="C32" s="35"/>
      <c r="D32" s="35"/>
      <c r="E32" s="35"/>
      <c r="F32" s="35"/>
      <c r="G32" s="35"/>
      <c r="H32" s="35"/>
      <c r="I32" s="35"/>
      <c r="J32" s="35"/>
      <c r="K32" s="35"/>
      <c r="L32" s="35"/>
      <c r="M32" s="35"/>
      <c r="N32" s="35"/>
      <c r="O32" s="35"/>
      <c r="P32" s="35"/>
    </row>
    <row r="33" spans="1:16" s="34" customFormat="1" x14ac:dyDescent="0.2">
      <c r="A33" s="35"/>
      <c r="B33" s="35"/>
      <c r="C33" s="35"/>
      <c r="D33" s="35"/>
      <c r="E33" s="35"/>
      <c r="F33" s="35"/>
      <c r="G33" s="35"/>
      <c r="H33" s="35"/>
      <c r="I33" s="35"/>
      <c r="J33" s="35"/>
      <c r="K33" s="35"/>
      <c r="L33" s="35"/>
      <c r="M33" s="35"/>
      <c r="N33" s="35"/>
      <c r="O33" s="35"/>
      <c r="P33" s="35"/>
    </row>
    <row r="34" spans="1:16" s="34" customFormat="1" x14ac:dyDescent="0.2">
      <c r="A34" s="35"/>
      <c r="B34" s="35"/>
      <c r="C34" s="35"/>
      <c r="D34" s="35"/>
      <c r="E34" s="35"/>
      <c r="F34" s="35"/>
      <c r="G34" s="35"/>
      <c r="H34" s="35"/>
      <c r="I34" s="35"/>
      <c r="J34" s="35"/>
      <c r="K34" s="35"/>
      <c r="L34" s="35"/>
      <c r="M34" s="35"/>
      <c r="N34" s="35"/>
      <c r="O34" s="35"/>
      <c r="P34" s="35"/>
    </row>
    <row r="35" spans="1:16" s="34" customFormat="1" x14ac:dyDescent="0.2">
      <c r="A35" s="35"/>
      <c r="B35" s="35"/>
      <c r="C35" s="35"/>
      <c r="D35" s="35"/>
      <c r="E35" s="35"/>
      <c r="F35" s="35"/>
      <c r="G35" s="35"/>
      <c r="H35" s="35"/>
      <c r="I35" s="35"/>
      <c r="J35" s="35"/>
      <c r="K35" s="35"/>
      <c r="L35" s="35"/>
      <c r="M35" s="35"/>
      <c r="N35" s="35"/>
      <c r="O35" s="35"/>
      <c r="P35" s="35"/>
    </row>
    <row r="36" spans="1:16" s="34" customFormat="1" x14ac:dyDescent="0.2">
      <c r="A36" s="35"/>
      <c r="B36" s="35"/>
      <c r="C36" s="35"/>
      <c r="D36" s="35"/>
      <c r="E36" s="35"/>
      <c r="F36" s="35"/>
      <c r="G36" s="35"/>
      <c r="H36" s="35"/>
      <c r="I36" s="35"/>
      <c r="J36" s="35"/>
      <c r="K36" s="35"/>
      <c r="L36" s="35"/>
      <c r="M36" s="35"/>
      <c r="N36" s="35"/>
      <c r="O36" s="35"/>
      <c r="P36" s="35"/>
    </row>
    <row r="37" spans="1:16" s="34" customFormat="1" x14ac:dyDescent="0.2">
      <c r="A37" s="35"/>
      <c r="B37" s="35"/>
      <c r="C37" s="35"/>
      <c r="D37" s="35"/>
      <c r="E37" s="35"/>
      <c r="F37" s="35"/>
      <c r="G37" s="35"/>
      <c r="H37" s="35"/>
      <c r="I37" s="35"/>
      <c r="J37" s="35"/>
      <c r="K37" s="35"/>
      <c r="L37" s="35"/>
      <c r="M37" s="35"/>
      <c r="N37" s="35"/>
      <c r="O37" s="35"/>
      <c r="P37" s="35"/>
    </row>
    <row r="38" spans="1:16" s="34" customFormat="1" x14ac:dyDescent="0.2">
      <c r="A38" s="35"/>
      <c r="B38" s="35"/>
      <c r="C38" s="35"/>
      <c r="D38" s="35"/>
      <c r="E38" s="35"/>
      <c r="F38" s="35"/>
      <c r="G38" s="35"/>
      <c r="H38" s="35"/>
      <c r="I38" s="35"/>
      <c r="J38" s="35"/>
      <c r="K38" s="35"/>
      <c r="L38" s="35"/>
      <c r="M38" s="35"/>
      <c r="N38" s="35"/>
      <c r="O38" s="35"/>
      <c r="P38" s="35"/>
    </row>
    <row r="39" spans="1:16" s="34" customFormat="1" x14ac:dyDescent="0.2">
      <c r="A39" s="35"/>
      <c r="B39" s="35"/>
      <c r="C39" s="35"/>
      <c r="D39" s="35"/>
      <c r="E39" s="35"/>
      <c r="F39" s="35"/>
      <c r="G39" s="35"/>
      <c r="H39" s="35"/>
      <c r="I39" s="35"/>
      <c r="J39" s="35"/>
      <c r="K39" s="35"/>
      <c r="L39" s="35"/>
      <c r="M39" s="35"/>
      <c r="N39" s="35"/>
      <c r="O39" s="35"/>
      <c r="P39" s="35"/>
    </row>
    <row r="40" spans="1:16" s="34" customFormat="1" x14ac:dyDescent="0.2">
      <c r="A40" s="35"/>
      <c r="B40" s="35"/>
      <c r="C40" s="35"/>
      <c r="D40" s="35"/>
      <c r="E40" s="35"/>
      <c r="F40" s="35"/>
      <c r="G40" s="35"/>
      <c r="H40" s="35"/>
      <c r="I40" s="35"/>
      <c r="J40" s="35"/>
      <c r="K40" s="35"/>
      <c r="L40" s="35"/>
      <c r="M40" s="35"/>
      <c r="N40" s="35"/>
      <c r="O40" s="35"/>
      <c r="P40" s="35"/>
    </row>
    <row r="41" spans="1:16" s="34" customFormat="1" x14ac:dyDescent="0.2">
      <c r="A41" s="35"/>
      <c r="B41" s="35"/>
      <c r="C41" s="35"/>
      <c r="D41" s="35"/>
      <c r="E41" s="35"/>
      <c r="F41" s="35"/>
      <c r="G41" s="35"/>
      <c r="H41" s="35"/>
      <c r="I41" s="35"/>
      <c r="J41" s="35"/>
      <c r="K41" s="35"/>
      <c r="L41" s="35"/>
      <c r="M41" s="35"/>
      <c r="N41" s="35"/>
      <c r="O41" s="35"/>
      <c r="P41" s="35"/>
    </row>
    <row r="42" spans="1:16" s="34" customFormat="1" x14ac:dyDescent="0.2">
      <c r="A42" s="35"/>
      <c r="B42" s="35"/>
      <c r="C42" s="35"/>
      <c r="D42" s="35"/>
      <c r="E42" s="35"/>
      <c r="F42" s="35"/>
      <c r="G42" s="35"/>
      <c r="H42" s="35"/>
      <c r="I42" s="35"/>
      <c r="J42" s="35"/>
      <c r="K42" s="35"/>
      <c r="L42" s="35"/>
      <c r="M42" s="35"/>
      <c r="N42" s="35"/>
      <c r="O42" s="35"/>
      <c r="P42" s="35"/>
    </row>
    <row r="43" spans="1:16" s="34" customFormat="1" x14ac:dyDescent="0.2">
      <c r="A43" s="35"/>
      <c r="B43" s="35"/>
      <c r="C43" s="35"/>
      <c r="D43" s="35"/>
      <c r="E43" s="35"/>
      <c r="F43" s="35"/>
      <c r="G43" s="35"/>
      <c r="H43" s="35"/>
      <c r="I43" s="35"/>
      <c r="J43" s="35"/>
      <c r="K43" s="35"/>
      <c r="L43" s="35"/>
      <c r="M43" s="35"/>
      <c r="N43" s="35"/>
      <c r="O43" s="35"/>
      <c r="P43" s="35"/>
    </row>
    <row r="44" spans="1:16" s="34" customFormat="1" x14ac:dyDescent="0.2">
      <c r="A44" s="35"/>
      <c r="B44" s="35"/>
      <c r="C44" s="35"/>
      <c r="D44" s="35"/>
      <c r="E44" s="35"/>
      <c r="F44" s="35"/>
      <c r="G44" s="35"/>
      <c r="H44" s="35"/>
      <c r="I44" s="35"/>
      <c r="J44" s="35"/>
      <c r="K44" s="35"/>
      <c r="L44" s="35"/>
      <c r="M44" s="35"/>
      <c r="N44" s="35"/>
      <c r="O44" s="35"/>
      <c r="P44" s="35"/>
    </row>
    <row r="45" spans="1:16" s="34" customFormat="1" x14ac:dyDescent="0.2">
      <c r="A45" s="35"/>
      <c r="B45" s="35"/>
      <c r="C45" s="35"/>
      <c r="D45" s="35"/>
      <c r="E45" s="35"/>
      <c r="F45" s="35"/>
      <c r="G45" s="35"/>
      <c r="H45" s="35"/>
      <c r="I45" s="35"/>
      <c r="J45" s="35"/>
      <c r="K45" s="35"/>
      <c r="L45" s="35"/>
      <c r="M45" s="35"/>
      <c r="N45" s="35"/>
      <c r="O45" s="35"/>
      <c r="P45" s="35"/>
    </row>
    <row r="46" spans="1:16" s="34" customFormat="1" x14ac:dyDescent="0.2">
      <c r="A46" s="35"/>
      <c r="B46" s="35"/>
      <c r="C46" s="35"/>
      <c r="D46" s="35"/>
      <c r="E46" s="35"/>
      <c r="F46" s="35"/>
      <c r="G46" s="35"/>
      <c r="H46" s="35"/>
      <c r="I46" s="35"/>
      <c r="J46" s="35"/>
      <c r="K46" s="35"/>
      <c r="L46" s="35"/>
      <c r="M46" s="35"/>
      <c r="N46" s="35"/>
      <c r="O46" s="35"/>
      <c r="P46" s="35"/>
    </row>
    <row r="47" spans="1:16" s="34" customFormat="1" x14ac:dyDescent="0.2">
      <c r="A47" s="35"/>
      <c r="B47" s="35"/>
      <c r="C47" s="35"/>
      <c r="D47" s="35"/>
      <c r="E47" s="35"/>
      <c r="F47" s="35"/>
      <c r="G47" s="35"/>
      <c r="H47" s="35"/>
      <c r="I47" s="35"/>
      <c r="J47" s="35"/>
      <c r="K47" s="35"/>
      <c r="L47" s="35"/>
      <c r="M47" s="35"/>
      <c r="N47" s="35"/>
      <c r="O47" s="35"/>
      <c r="P47" s="35"/>
    </row>
    <row r="48" spans="1:16" s="34" customFormat="1" x14ac:dyDescent="0.2">
      <c r="A48" s="35"/>
      <c r="B48" s="35"/>
      <c r="C48" s="35"/>
      <c r="D48" s="35"/>
      <c r="E48" s="35"/>
      <c r="F48" s="35"/>
      <c r="G48" s="35"/>
      <c r="H48" s="35"/>
      <c r="I48" s="35"/>
      <c r="J48" s="35"/>
      <c r="K48" s="35"/>
      <c r="L48" s="35"/>
      <c r="M48" s="35"/>
      <c r="N48" s="35"/>
      <c r="O48" s="35"/>
      <c r="P48" s="35"/>
    </row>
    <row r="49" spans="1:16" s="34" customFormat="1" x14ac:dyDescent="0.2">
      <c r="A49" s="35"/>
      <c r="B49" s="35"/>
      <c r="C49" s="35"/>
      <c r="D49" s="35"/>
      <c r="E49" s="35"/>
      <c r="F49" s="35"/>
      <c r="G49" s="35"/>
      <c r="H49" s="35"/>
      <c r="I49" s="35"/>
      <c r="J49" s="35"/>
      <c r="K49" s="35"/>
      <c r="L49" s="35"/>
      <c r="M49" s="35"/>
      <c r="N49" s="35"/>
      <c r="O49" s="35"/>
      <c r="P49" s="35"/>
    </row>
  </sheetData>
  <sheetProtection algorithmName="SHA-512" hashValue="isC7eYjxoJO8NNPSjGq0GaXnxv8kn9QR7jDkTBwF21w27MvuJ++hE1aw9s2WVsU3i7igfgocVtOk1sYuyN7GCw==" saltValue="Vv2cDGjDqjGBQftrGFsgDg==" spinCount="100000" sheet="1" objects="1" scenarios="1" formatCells="0" formatColumns="0" formatRows="0" insertColumns="0" insertRows="0"/>
  <mergeCells count="3">
    <mergeCell ref="R1:T2"/>
    <mergeCell ref="A1:P1"/>
    <mergeCell ref="A19:P19"/>
  </mergeCells>
  <hyperlinks>
    <hyperlink ref="R1:T2" location="'FICHA ESTANDAR ECOSISTEMA'!R231" display="VOLVER A FICHA"/>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4"/>
  <sheetViews>
    <sheetView workbookViewId="0">
      <selection activeCell="G7" sqref="G7"/>
    </sheetView>
  </sheetViews>
  <sheetFormatPr baseColWidth="10" defaultColWidth="11.42578125" defaultRowHeight="15.75" x14ac:dyDescent="0.25"/>
  <cols>
    <col min="1" max="1" width="11.42578125" style="36"/>
    <col min="2" max="2" width="26.42578125" style="36" customWidth="1"/>
    <col min="3" max="3" width="20.7109375" style="36" customWidth="1"/>
    <col min="4" max="4" width="28.42578125" style="36" customWidth="1"/>
    <col min="5" max="5" width="20.7109375" style="36" customWidth="1"/>
    <col min="6" max="16384" width="11.42578125" style="36"/>
  </cols>
  <sheetData>
    <row r="1" spans="1:8" x14ac:dyDescent="0.25">
      <c r="F1" s="1093" t="s">
        <v>654</v>
      </c>
      <c r="G1" s="1094"/>
      <c r="H1" s="1095"/>
    </row>
    <row r="2" spans="1:8" ht="16.5" thickBot="1" x14ac:dyDescent="0.3">
      <c r="B2" s="1099"/>
      <c r="C2" s="1099"/>
      <c r="D2" s="1099"/>
      <c r="F2" s="1096"/>
      <c r="G2" s="1097"/>
      <c r="H2" s="1098"/>
    </row>
    <row r="3" spans="1:8" x14ac:dyDescent="0.25">
      <c r="A3" s="185"/>
      <c r="B3" s="185"/>
      <c r="C3" s="185"/>
      <c r="D3" s="185"/>
    </row>
    <row r="4" spans="1:8" ht="19.5" x14ac:dyDescent="0.25">
      <c r="B4" s="1100" t="s">
        <v>662</v>
      </c>
      <c r="C4" s="1100"/>
      <c r="D4" s="1100"/>
      <c r="E4" s="1100"/>
    </row>
    <row r="5" spans="1:8" x14ac:dyDescent="0.25">
      <c r="B5" s="1101" t="s">
        <v>663</v>
      </c>
      <c r="C5" s="244" t="s">
        <v>1016</v>
      </c>
      <c r="D5" s="1101" t="s">
        <v>1002</v>
      </c>
      <c r="E5" s="1101"/>
    </row>
    <row r="6" spans="1:8" ht="37.5" customHeight="1" x14ac:dyDescent="0.25">
      <c r="B6" s="1101"/>
      <c r="C6" s="244" t="s">
        <v>1135</v>
      </c>
      <c r="D6" s="244" t="s">
        <v>1136</v>
      </c>
      <c r="E6" s="244" t="s">
        <v>1137</v>
      </c>
    </row>
    <row r="7" spans="1:8" ht="34.5" customHeight="1" thickBot="1" x14ac:dyDescent="0.3">
      <c r="B7" s="37" t="s">
        <v>664</v>
      </c>
      <c r="C7" s="184" t="s">
        <v>1003</v>
      </c>
      <c r="D7" s="184" t="s">
        <v>1004</v>
      </c>
      <c r="E7" s="184" t="s">
        <v>1005</v>
      </c>
    </row>
    <row r="8" spans="1:8" ht="33.75" customHeight="1" thickBot="1" x14ac:dyDescent="0.3">
      <c r="B8" s="37" t="s">
        <v>665</v>
      </c>
      <c r="C8" s="184" t="s">
        <v>1006</v>
      </c>
      <c r="D8" s="184" t="s">
        <v>1007</v>
      </c>
      <c r="E8" s="184" t="s">
        <v>1008</v>
      </c>
    </row>
    <row r="9" spans="1:8" ht="32.25" customHeight="1" thickBot="1" x14ac:dyDescent="0.3">
      <c r="B9" s="37" t="s">
        <v>1017</v>
      </c>
      <c r="C9" s="184" t="s">
        <v>1009</v>
      </c>
      <c r="D9" s="184" t="s">
        <v>1010</v>
      </c>
      <c r="E9" s="184" t="s">
        <v>1011</v>
      </c>
    </row>
    <row r="10" spans="1:8" x14ac:dyDescent="0.25">
      <c r="B10" s="36" t="s">
        <v>1012</v>
      </c>
    </row>
    <row r="11" spans="1:8" ht="32.25" customHeight="1" x14ac:dyDescent="0.25">
      <c r="B11" s="1091" t="s">
        <v>1014</v>
      </c>
      <c r="C11" s="1091"/>
      <c r="D11" s="1091"/>
      <c r="E11" s="1091"/>
    </row>
    <row r="12" spans="1:8" ht="38.25" customHeight="1" x14ac:dyDescent="0.25">
      <c r="B12" s="1091" t="s">
        <v>1015</v>
      </c>
      <c r="C12" s="1091"/>
      <c r="D12" s="1091"/>
      <c r="E12" s="1091"/>
    </row>
    <row r="14" spans="1:8" ht="32.25" customHeight="1" x14ac:dyDescent="0.25">
      <c r="B14" s="1092" t="s">
        <v>1013</v>
      </c>
      <c r="C14" s="1092"/>
      <c r="D14" s="1092"/>
      <c r="E14" s="1092"/>
    </row>
  </sheetData>
  <sheetProtection algorithmName="SHA-512" hashValue="XloYDdLho6xoV4j9O2/aO9urK75hK8t/VVWVbB//u64cewK0eturJj5SXOAqFMfw4w2wPId2STgxqW6DGC3ENw==" saltValue="+m3Cgzh2xqpyn7C5ai1t3w==" spinCount="100000" sheet="1" objects="1" scenarios="1" formatCells="0" formatColumns="0" formatRows="0" insertColumns="0" insertRows="0"/>
  <mergeCells count="8">
    <mergeCell ref="B11:E11"/>
    <mergeCell ref="B12:E12"/>
    <mergeCell ref="B14:E14"/>
    <mergeCell ref="F1:H2"/>
    <mergeCell ref="B2:D2"/>
    <mergeCell ref="B4:E4"/>
    <mergeCell ref="B5:B6"/>
    <mergeCell ref="D5:E5"/>
  </mergeCells>
  <hyperlinks>
    <hyperlink ref="F1:H2" location="'FICHA ESTANDAR ECOSISTEMA'!A250" display="VOLVER A FICHA"/>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0"/>
  <sheetViews>
    <sheetView zoomScale="70" zoomScaleNormal="70" workbookViewId="0">
      <selection activeCell="N19" sqref="N19"/>
    </sheetView>
  </sheetViews>
  <sheetFormatPr baseColWidth="10" defaultColWidth="11.42578125" defaultRowHeight="12.75" x14ac:dyDescent="0.2"/>
  <cols>
    <col min="1" max="1" width="8.85546875" style="34" customWidth="1"/>
    <col min="2" max="10" width="11.42578125" style="34"/>
    <col min="11" max="11" width="15.5703125" style="34" customWidth="1"/>
    <col min="12" max="12" width="11.42578125" style="34"/>
    <col min="13" max="13" width="5.42578125" style="34" customWidth="1"/>
    <col min="14" max="14" width="12.42578125" style="34" bestFit="1" customWidth="1"/>
    <col min="15" max="16384" width="11.42578125" style="34"/>
  </cols>
  <sheetData>
    <row r="1" spans="2:16" ht="13.5" customHeight="1" thickBot="1" x14ac:dyDescent="0.25">
      <c r="N1" s="937" t="s">
        <v>654</v>
      </c>
      <c r="O1" s="938"/>
      <c r="P1" s="939"/>
    </row>
    <row r="2" spans="2:16" ht="15" customHeight="1" thickBot="1" x14ac:dyDescent="0.25">
      <c r="B2" s="931" t="s">
        <v>1146</v>
      </c>
      <c r="C2" s="932"/>
      <c r="D2" s="932"/>
      <c r="E2" s="932"/>
      <c r="F2" s="932"/>
      <c r="G2" s="932"/>
      <c r="H2" s="932"/>
      <c r="I2" s="932"/>
      <c r="J2" s="932"/>
      <c r="K2" s="932"/>
      <c r="L2" s="933"/>
      <c r="N2" s="940"/>
      <c r="O2" s="941"/>
      <c r="P2" s="942"/>
    </row>
    <row r="3" spans="2:16" ht="41.25" customHeight="1" thickBot="1" x14ac:dyDescent="0.25">
      <c r="B3" s="934"/>
      <c r="C3" s="935"/>
      <c r="D3" s="935"/>
      <c r="E3" s="935"/>
      <c r="F3" s="935"/>
      <c r="G3" s="935"/>
      <c r="H3" s="935"/>
      <c r="I3" s="935"/>
      <c r="J3" s="935"/>
      <c r="K3" s="935"/>
      <c r="L3" s="936"/>
    </row>
    <row r="4" spans="2:16" ht="39" customHeight="1" x14ac:dyDescent="0.2"/>
    <row r="5" spans="2:16" ht="12.75" customHeight="1" x14ac:dyDescent="0.2">
      <c r="C5" s="271"/>
      <c r="D5" s="271"/>
      <c r="E5" s="271"/>
      <c r="F5" s="271"/>
      <c r="G5" s="271"/>
      <c r="H5" s="271"/>
      <c r="I5" s="271"/>
      <c r="J5" s="271"/>
      <c r="K5" s="271"/>
      <c r="L5" s="271"/>
    </row>
    <row r="6" spans="2:16" x14ac:dyDescent="0.2">
      <c r="B6" s="271"/>
      <c r="C6" s="271"/>
      <c r="D6" s="271"/>
      <c r="E6" s="271"/>
      <c r="F6" s="271"/>
      <c r="G6" s="271"/>
      <c r="H6" s="271"/>
      <c r="I6" s="271"/>
      <c r="J6" s="271"/>
      <c r="K6" s="271"/>
      <c r="L6" s="271"/>
    </row>
    <row r="7" spans="2:16" x14ac:dyDescent="0.2">
      <c r="B7" s="271"/>
      <c r="C7" s="271"/>
      <c r="D7" s="271"/>
      <c r="E7" s="271"/>
      <c r="F7" s="271"/>
      <c r="G7" s="271"/>
      <c r="H7" s="271"/>
      <c r="I7" s="271"/>
      <c r="J7" s="271"/>
      <c r="K7" s="271"/>
      <c r="L7" s="271"/>
    </row>
    <row r="8" spans="2:16" x14ac:dyDescent="0.2">
      <c r="B8" s="271"/>
      <c r="C8" s="271"/>
      <c r="D8" s="271"/>
      <c r="E8" s="271"/>
      <c r="F8" s="271"/>
      <c r="G8" s="271"/>
      <c r="H8" s="271"/>
      <c r="I8" s="271"/>
      <c r="J8" s="271"/>
      <c r="K8" s="271"/>
      <c r="L8" s="271"/>
    </row>
    <row r="9" spans="2:16" x14ac:dyDescent="0.2">
      <c r="B9" s="271"/>
      <c r="C9" s="271"/>
      <c r="D9" s="271"/>
      <c r="E9" s="271"/>
      <c r="F9" s="271"/>
      <c r="G9" s="271"/>
      <c r="H9" s="271"/>
      <c r="I9" s="271"/>
      <c r="J9" s="271"/>
      <c r="K9" s="271"/>
      <c r="L9" s="271"/>
    </row>
    <row r="10" spans="2:16" x14ac:dyDescent="0.2">
      <c r="B10" s="271"/>
      <c r="C10" s="271"/>
      <c r="D10" s="271"/>
      <c r="E10" s="271"/>
      <c r="F10" s="271"/>
      <c r="G10" s="271"/>
      <c r="H10" s="271"/>
      <c r="I10" s="271"/>
      <c r="J10" s="271"/>
      <c r="K10" s="271"/>
      <c r="L10" s="271"/>
    </row>
    <row r="11" spans="2:16" x14ac:dyDescent="0.2">
      <c r="B11" s="271"/>
      <c r="C11" s="271"/>
      <c r="D11" s="271"/>
      <c r="E11" s="271"/>
      <c r="F11" s="271"/>
      <c r="G11" s="271"/>
      <c r="H11" s="271"/>
      <c r="I11" s="271"/>
      <c r="J11" s="271"/>
      <c r="K11" s="271"/>
      <c r="L11" s="271"/>
    </row>
    <row r="12" spans="2:16" x14ac:dyDescent="0.2">
      <c r="B12" s="271"/>
      <c r="C12" s="271"/>
      <c r="D12" s="271"/>
      <c r="E12" s="271"/>
      <c r="F12" s="271"/>
      <c r="G12" s="271"/>
      <c r="H12" s="271"/>
      <c r="I12" s="271"/>
      <c r="J12" s="271"/>
      <c r="K12" s="271"/>
      <c r="L12" s="271"/>
    </row>
    <row r="13" spans="2:16" x14ac:dyDescent="0.2">
      <c r="B13" s="271"/>
      <c r="C13" s="271"/>
      <c r="D13" s="271"/>
      <c r="E13" s="271"/>
      <c r="F13" s="271"/>
      <c r="G13" s="271"/>
      <c r="H13" s="271"/>
      <c r="I13" s="271"/>
      <c r="J13" s="271"/>
      <c r="K13" s="271"/>
      <c r="L13" s="271"/>
    </row>
    <row r="14" spans="2:16" x14ac:dyDescent="0.2">
      <c r="B14" s="271"/>
      <c r="C14" s="271"/>
      <c r="D14" s="271"/>
      <c r="E14" s="271"/>
      <c r="F14" s="271"/>
      <c r="G14" s="271"/>
      <c r="H14" s="271"/>
      <c r="I14" s="271"/>
      <c r="J14" s="271"/>
      <c r="K14" s="271"/>
      <c r="L14" s="271"/>
    </row>
    <row r="15" spans="2:16" x14ac:dyDescent="0.2">
      <c r="B15" s="271"/>
      <c r="C15" s="271"/>
      <c r="D15" s="271"/>
      <c r="E15" s="271"/>
      <c r="F15" s="271"/>
      <c r="G15" s="271"/>
      <c r="H15" s="271"/>
      <c r="I15" s="271"/>
      <c r="J15" s="271"/>
      <c r="K15" s="271"/>
      <c r="L15" s="271"/>
    </row>
    <row r="16" spans="2:16" x14ac:dyDescent="0.2">
      <c r="B16" s="271"/>
      <c r="C16" s="271"/>
      <c r="D16" s="271"/>
      <c r="E16" s="271"/>
      <c r="F16" s="271"/>
      <c r="G16" s="271"/>
      <c r="H16" s="271"/>
      <c r="I16" s="271"/>
      <c r="J16" s="271"/>
      <c r="K16" s="271"/>
      <c r="L16" s="271"/>
    </row>
    <row r="17" spans="2:14" x14ac:dyDescent="0.2">
      <c r="B17" s="271"/>
      <c r="C17" s="271"/>
      <c r="D17" s="271"/>
      <c r="E17" s="271"/>
      <c r="F17" s="271"/>
      <c r="G17" s="271"/>
      <c r="H17" s="271"/>
      <c r="I17" s="271"/>
      <c r="J17" s="271"/>
      <c r="K17" s="271"/>
      <c r="L17" s="271"/>
      <c r="N17" s="272"/>
    </row>
    <row r="18" spans="2:14" x14ac:dyDescent="0.2">
      <c r="B18" s="271"/>
      <c r="C18" s="271"/>
      <c r="D18" s="271"/>
      <c r="E18" s="271"/>
      <c r="F18" s="271"/>
      <c r="G18" s="271"/>
      <c r="H18" s="271"/>
      <c r="I18" s="271"/>
      <c r="J18" s="271"/>
      <c r="K18" s="271"/>
      <c r="L18" s="271"/>
      <c r="N18" s="32"/>
    </row>
    <row r="19" spans="2:14" x14ac:dyDescent="0.2">
      <c r="B19" s="271"/>
      <c r="C19" s="271"/>
      <c r="D19" s="271"/>
      <c r="E19" s="271"/>
      <c r="F19" s="271"/>
      <c r="G19" s="271"/>
      <c r="H19" s="271"/>
      <c r="I19" s="271"/>
      <c r="J19" s="271"/>
      <c r="K19" s="271"/>
      <c r="L19" s="271"/>
      <c r="N19" s="273"/>
    </row>
    <row r="20" spans="2:14" x14ac:dyDescent="0.2">
      <c r="B20" s="271"/>
      <c r="C20" s="271"/>
      <c r="D20" s="271"/>
      <c r="E20" s="271"/>
      <c r="F20" s="271"/>
      <c r="G20" s="271"/>
      <c r="H20" s="271"/>
      <c r="I20" s="271"/>
      <c r="J20" s="271"/>
      <c r="K20" s="271"/>
      <c r="L20" s="271"/>
      <c r="N20" s="32"/>
    </row>
    <row r="21" spans="2:14" x14ac:dyDescent="0.2">
      <c r="B21" s="271"/>
      <c r="C21" s="271"/>
      <c r="D21" s="271"/>
      <c r="E21" s="271"/>
      <c r="F21" s="271"/>
      <c r="G21" s="271"/>
      <c r="H21" s="271"/>
      <c r="I21" s="271"/>
      <c r="J21" s="271"/>
      <c r="K21" s="271"/>
      <c r="L21" s="271"/>
      <c r="N21" s="273"/>
    </row>
    <row r="22" spans="2:14" x14ac:dyDescent="0.2">
      <c r="B22" s="271"/>
      <c r="C22" s="271"/>
      <c r="D22" s="271"/>
      <c r="E22" s="271"/>
      <c r="F22" s="271"/>
      <c r="G22" s="271"/>
      <c r="H22" s="271"/>
      <c r="I22" s="271"/>
      <c r="J22" s="271"/>
      <c r="K22" s="271"/>
      <c r="L22" s="271"/>
    </row>
    <row r="23" spans="2:14" x14ac:dyDescent="0.2">
      <c r="B23" s="271"/>
      <c r="C23" s="271"/>
      <c r="D23" s="271"/>
      <c r="E23" s="271"/>
      <c r="F23" s="271"/>
      <c r="G23" s="271"/>
      <c r="H23" s="271"/>
      <c r="I23" s="271"/>
      <c r="J23" s="271"/>
      <c r="K23" s="271"/>
      <c r="L23" s="271"/>
    </row>
    <row r="24" spans="2:14" x14ac:dyDescent="0.2">
      <c r="B24" s="271"/>
      <c r="C24" s="271"/>
      <c r="D24" s="271"/>
      <c r="E24" s="271"/>
      <c r="F24" s="271"/>
      <c r="G24" s="271"/>
      <c r="H24" s="271"/>
      <c r="I24" s="271"/>
      <c r="J24" s="271"/>
      <c r="K24" s="271"/>
      <c r="L24" s="271"/>
    </row>
    <row r="25" spans="2:14" x14ac:dyDescent="0.2">
      <c r="B25" s="271"/>
      <c r="C25" s="271"/>
      <c r="D25" s="271"/>
      <c r="E25" s="271"/>
      <c r="F25" s="271"/>
      <c r="G25" s="271"/>
      <c r="H25" s="271"/>
      <c r="I25" s="271"/>
      <c r="J25" s="271"/>
      <c r="K25" s="271"/>
      <c r="L25" s="271"/>
    </row>
    <row r="26" spans="2:14" x14ac:dyDescent="0.2">
      <c r="B26" s="271"/>
      <c r="C26" s="271"/>
      <c r="D26" s="271"/>
      <c r="E26" s="271"/>
      <c r="F26" s="271"/>
      <c r="G26" s="271"/>
      <c r="H26" s="271"/>
      <c r="I26" s="271"/>
      <c r="J26" s="271"/>
      <c r="K26" s="271"/>
      <c r="L26" s="271"/>
    </row>
    <row r="27" spans="2:14" x14ac:dyDescent="0.2">
      <c r="B27" s="271"/>
      <c r="C27" s="271"/>
      <c r="D27" s="271"/>
      <c r="E27" s="271"/>
      <c r="F27" s="271"/>
      <c r="G27" s="271"/>
      <c r="H27" s="271"/>
      <c r="I27" s="271"/>
      <c r="J27" s="271"/>
      <c r="K27" s="271"/>
      <c r="L27" s="271"/>
    </row>
    <row r="28" spans="2:14" x14ac:dyDescent="0.2">
      <c r="B28" s="271"/>
      <c r="C28" s="271"/>
      <c r="D28" s="271"/>
      <c r="E28" s="271"/>
      <c r="F28" s="271"/>
      <c r="G28" s="271"/>
      <c r="H28" s="271"/>
      <c r="I28" s="271"/>
      <c r="J28" s="271"/>
      <c r="K28" s="271"/>
      <c r="L28" s="271"/>
    </row>
    <row r="29" spans="2:14" x14ac:dyDescent="0.2">
      <c r="B29" s="271"/>
      <c r="C29" s="271"/>
      <c r="D29" s="271"/>
      <c r="E29" s="271"/>
      <c r="F29" s="271"/>
      <c r="G29" s="271"/>
      <c r="H29" s="271"/>
      <c r="I29" s="271"/>
      <c r="J29" s="271"/>
      <c r="K29" s="271"/>
      <c r="L29" s="271"/>
    </row>
    <row r="30" spans="2:14" x14ac:dyDescent="0.2">
      <c r="B30" s="271"/>
      <c r="C30" s="271"/>
      <c r="D30" s="271"/>
      <c r="E30" s="271"/>
      <c r="F30" s="271"/>
      <c r="G30" s="271"/>
      <c r="H30" s="271"/>
      <c r="I30" s="271"/>
      <c r="J30" s="271"/>
      <c r="K30" s="271"/>
      <c r="L30" s="271"/>
    </row>
    <row r="31" spans="2:14" x14ac:dyDescent="0.2">
      <c r="B31" s="271"/>
      <c r="C31" s="271"/>
      <c r="D31" s="271"/>
      <c r="E31" s="271"/>
      <c r="F31" s="271"/>
      <c r="G31" s="271"/>
      <c r="H31" s="271"/>
      <c r="I31" s="271"/>
      <c r="J31" s="271"/>
      <c r="K31" s="271"/>
      <c r="L31" s="271"/>
    </row>
    <row r="32" spans="2:14" x14ac:dyDescent="0.2">
      <c r="B32" s="271"/>
      <c r="C32" s="271"/>
      <c r="D32" s="271"/>
      <c r="E32" s="271"/>
      <c r="F32" s="271"/>
      <c r="G32" s="271"/>
      <c r="H32" s="271"/>
      <c r="I32" s="271"/>
      <c r="J32" s="271"/>
      <c r="K32" s="271"/>
      <c r="L32" s="271"/>
    </row>
    <row r="33" spans="2:12" x14ac:dyDescent="0.2">
      <c r="B33" s="271"/>
      <c r="C33" s="271"/>
      <c r="D33" s="271"/>
      <c r="E33" s="271"/>
      <c r="F33" s="271"/>
      <c r="G33" s="271"/>
      <c r="H33" s="271"/>
      <c r="I33" s="271"/>
      <c r="J33" s="271"/>
      <c r="K33" s="271"/>
      <c r="L33" s="271"/>
    </row>
    <row r="34" spans="2:12" x14ac:dyDescent="0.2">
      <c r="B34" s="271"/>
      <c r="C34" s="271"/>
      <c r="D34" s="271"/>
      <c r="E34" s="271"/>
      <c r="F34" s="271"/>
      <c r="G34" s="271"/>
      <c r="H34" s="271"/>
      <c r="I34" s="271"/>
      <c r="J34" s="271"/>
      <c r="K34" s="271"/>
      <c r="L34" s="271"/>
    </row>
    <row r="35" spans="2:12" x14ac:dyDescent="0.2">
      <c r="B35" s="271"/>
      <c r="C35" s="271"/>
      <c r="D35" s="271"/>
      <c r="E35" s="271"/>
      <c r="F35" s="271"/>
      <c r="G35" s="271"/>
      <c r="H35" s="271"/>
      <c r="I35" s="271"/>
      <c r="J35" s="271"/>
      <c r="K35" s="271"/>
      <c r="L35" s="271"/>
    </row>
    <row r="36" spans="2:12" x14ac:dyDescent="0.2">
      <c r="B36" s="271"/>
      <c r="C36" s="271"/>
      <c r="D36" s="271"/>
      <c r="E36" s="271"/>
      <c r="F36" s="271"/>
      <c r="G36" s="271"/>
      <c r="H36" s="271"/>
      <c r="I36" s="271"/>
      <c r="J36" s="271"/>
      <c r="K36" s="271"/>
      <c r="L36" s="271"/>
    </row>
    <row r="37" spans="2:12" x14ac:dyDescent="0.2">
      <c r="B37" s="271"/>
      <c r="C37" s="271"/>
      <c r="D37" s="271"/>
      <c r="E37" s="271"/>
      <c r="F37" s="271"/>
      <c r="G37" s="271"/>
      <c r="H37" s="271"/>
      <c r="I37" s="271"/>
      <c r="J37" s="271"/>
      <c r="K37" s="271"/>
      <c r="L37" s="271"/>
    </row>
    <row r="38" spans="2:12" x14ac:dyDescent="0.2">
      <c r="B38" s="271"/>
      <c r="C38" s="271"/>
      <c r="D38" s="271"/>
      <c r="E38" s="271"/>
      <c r="F38" s="271"/>
      <c r="G38" s="271"/>
      <c r="H38" s="271"/>
      <c r="I38" s="271"/>
      <c r="J38" s="271"/>
      <c r="K38" s="271"/>
      <c r="L38" s="271"/>
    </row>
    <row r="39" spans="2:12" x14ac:dyDescent="0.2">
      <c r="B39" s="271"/>
      <c r="C39" s="271"/>
      <c r="D39" s="271"/>
      <c r="E39" s="271"/>
      <c r="F39" s="271"/>
      <c r="G39" s="271"/>
      <c r="H39" s="271"/>
      <c r="I39" s="271"/>
      <c r="J39" s="271"/>
      <c r="K39" s="271"/>
      <c r="L39" s="271"/>
    </row>
    <row r="40" spans="2:12" x14ac:dyDescent="0.2">
      <c r="B40" s="271"/>
      <c r="C40" s="271"/>
      <c r="D40" s="271"/>
      <c r="E40" s="271"/>
      <c r="F40" s="271"/>
      <c r="G40" s="271"/>
      <c r="H40" s="271"/>
      <c r="I40" s="271"/>
      <c r="J40" s="271"/>
      <c r="K40" s="271"/>
      <c r="L40" s="271"/>
    </row>
  </sheetData>
  <sheetProtection algorithmName="SHA-512" hashValue="lufBN93uVDFeCEYoOem7GL0QXR9g9heCb67BLDi5JWANm9KARgEW0sys1rz4oqr5DPGCyZgIW1CFwummCZqYJQ==" saltValue="mN/clgoQqgvA2NLXKsqW9A==" spinCount="100000" sheet="1" scenarios="1" formatCells="0" formatColumns="0" formatRows="0" insertColumns="0" insertRows="0"/>
  <mergeCells count="2">
    <mergeCell ref="B2:L3"/>
    <mergeCell ref="N1:P2"/>
  </mergeCells>
  <hyperlinks>
    <hyperlink ref="N1:P2" location="'FICHA ESTANDAR ECOSISTEMA'!B6" display="VOLVER A FICHA"/>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256"/>
  <sheetViews>
    <sheetView zoomScale="85" zoomScaleNormal="85" workbookViewId="0">
      <selection activeCell="I25" sqref="I25:O25"/>
    </sheetView>
  </sheetViews>
  <sheetFormatPr baseColWidth="10" defaultColWidth="11.42578125" defaultRowHeight="15" x14ac:dyDescent="0.2"/>
  <cols>
    <col min="1" max="15" width="11.42578125" style="38"/>
    <col min="16" max="17" width="11.42578125" style="64"/>
    <col min="18" max="18" width="16.85546875" style="62" customWidth="1"/>
    <col min="19" max="16384" width="11.42578125" style="38"/>
  </cols>
  <sheetData>
    <row r="1" spans="1:24" x14ac:dyDescent="0.2">
      <c r="B1" s="1241" t="s">
        <v>654</v>
      </c>
      <c r="C1" s="1242"/>
      <c r="D1" s="1242"/>
      <c r="E1" s="1243"/>
    </row>
    <row r="2" spans="1:24" ht="15.75" thickBot="1" x14ac:dyDescent="0.25">
      <c r="B2" s="1244"/>
      <c r="C2" s="1245"/>
      <c r="D2" s="1245"/>
      <c r="E2" s="1246"/>
    </row>
    <row r="4" spans="1:24" ht="15.75" thickBot="1" x14ac:dyDescent="0.25"/>
    <row r="5" spans="1:24" s="499" customFormat="1" x14ac:dyDescent="0.2">
      <c r="B5" s="1210" t="s">
        <v>387</v>
      </c>
      <c r="C5" s="1204"/>
      <c r="D5" s="1204"/>
      <c r="E5" s="1204"/>
      <c r="F5" s="1204"/>
      <c r="G5" s="1204"/>
      <c r="H5" s="1211"/>
      <c r="I5" s="1210" t="s">
        <v>1020</v>
      </c>
      <c r="J5" s="1204"/>
      <c r="K5" s="1204"/>
      <c r="L5" s="1204"/>
      <c r="M5" s="1204"/>
      <c r="N5" s="1204"/>
      <c r="O5" s="1204"/>
      <c r="P5" s="1206" t="s">
        <v>554</v>
      </c>
      <c r="Q5" s="1206"/>
      <c r="R5" s="1204" t="s">
        <v>556</v>
      </c>
      <c r="S5" s="1204"/>
      <c r="T5" s="1204"/>
      <c r="U5" s="1206" t="s">
        <v>994</v>
      </c>
      <c r="V5" s="1206"/>
      <c r="W5" s="1206" t="s">
        <v>995</v>
      </c>
      <c r="X5" s="1207"/>
    </row>
    <row r="6" spans="1:24" s="499" customFormat="1" ht="30" customHeight="1" thickBot="1" x14ac:dyDescent="0.25">
      <c r="B6" s="1212"/>
      <c r="C6" s="1205"/>
      <c r="D6" s="1205"/>
      <c r="E6" s="1205"/>
      <c r="F6" s="1205"/>
      <c r="G6" s="1205"/>
      <c r="H6" s="1213"/>
      <c r="I6" s="1212"/>
      <c r="J6" s="1205"/>
      <c r="K6" s="1205"/>
      <c r="L6" s="1205"/>
      <c r="M6" s="1205"/>
      <c r="N6" s="1205"/>
      <c r="O6" s="1205"/>
      <c r="P6" s="1208"/>
      <c r="Q6" s="1208"/>
      <c r="R6" s="500" t="s">
        <v>390</v>
      </c>
      <c r="S6" s="1205" t="s">
        <v>996</v>
      </c>
      <c r="T6" s="1205"/>
      <c r="U6" s="1208"/>
      <c r="V6" s="1208"/>
      <c r="W6" s="1208"/>
      <c r="X6" s="1209"/>
    </row>
    <row r="7" spans="1:24" ht="15.75" x14ac:dyDescent="0.2">
      <c r="A7" s="38">
        <v>1</v>
      </c>
      <c r="B7" s="1214" t="str">
        <f>'FICHA ESTANDAR ECOSISTEMA'!F295</f>
        <v/>
      </c>
      <c r="C7" s="1215"/>
      <c r="D7" s="1215"/>
      <c r="E7" s="1215"/>
      <c r="F7" s="1215"/>
      <c r="G7" s="1215"/>
      <c r="H7" s="1215"/>
      <c r="I7" s="1200" t="str">
        <f>'FICHA ESTANDAR ECOSISTEMA'!C258</f>
        <v/>
      </c>
      <c r="J7" s="1200"/>
      <c r="K7" s="1200"/>
      <c r="L7" s="1200"/>
      <c r="M7" s="1200"/>
      <c r="N7" s="1200"/>
      <c r="O7" s="1200"/>
      <c r="P7" s="1227" t="str">
        <f>IF(I7="","","INFRAESTRUCTURA")</f>
        <v/>
      </c>
      <c r="Q7" s="1227"/>
      <c r="R7" s="213" t="str">
        <f>IF(I7="","","HA")</f>
        <v/>
      </c>
      <c r="S7" s="1203">
        <f>'FICHA ESTANDAR ECOSISTEMA'!N295</f>
        <v>0</v>
      </c>
      <c r="T7" s="1203"/>
      <c r="U7" s="1238"/>
      <c r="V7" s="1238"/>
      <c r="W7" s="1239">
        <f>W8+W14+W17+W21</f>
        <v>0</v>
      </c>
      <c r="X7" s="1240"/>
    </row>
    <row r="8" spans="1:24" ht="15.75" x14ac:dyDescent="0.2">
      <c r="B8" s="1216"/>
      <c r="C8" s="1217"/>
      <c r="D8" s="1217"/>
      <c r="E8" s="1217"/>
      <c r="F8" s="1217"/>
      <c r="G8" s="1217"/>
      <c r="H8" s="1217"/>
      <c r="I8" s="1142" t="str">
        <f>'FICHA ESTANDAR ECOSISTEMA'!G258</f>
        <v/>
      </c>
      <c r="J8" s="1142"/>
      <c r="K8" s="1142"/>
      <c r="L8" s="1142"/>
      <c r="M8" s="1142"/>
      <c r="N8" s="1142"/>
      <c r="O8" s="1142"/>
      <c r="P8" s="1143" t="str">
        <f>'FICHA ESTANDAR ECOSISTEMA'!P258</f>
        <v/>
      </c>
      <c r="Q8" s="1144"/>
      <c r="R8" s="214" t="str">
        <f>IF(I8="","","HA")</f>
        <v/>
      </c>
      <c r="S8" s="1109">
        <f>'FICHA ESTANDAR ECOSISTEMA'!N296</f>
        <v>0</v>
      </c>
      <c r="T8" s="1109"/>
      <c r="U8" s="1139"/>
      <c r="V8" s="1139"/>
      <c r="W8" s="1132">
        <f>SUM(W9:X13)</f>
        <v>0</v>
      </c>
      <c r="X8" s="1221"/>
    </row>
    <row r="9" spans="1:24" ht="15.75" x14ac:dyDescent="0.2">
      <c r="B9" s="1216"/>
      <c r="C9" s="1217"/>
      <c r="D9" s="1217"/>
      <c r="E9" s="1217"/>
      <c r="F9" s="1217"/>
      <c r="G9" s="1217"/>
      <c r="H9" s="1217"/>
      <c r="I9" s="1109" t="str">
        <f>IF(I8="","","PLANIFICACIÓN DE ESPECIES A ADQUIRIR O PRODUCIR")</f>
        <v/>
      </c>
      <c r="J9" s="1109"/>
      <c r="K9" s="1109"/>
      <c r="L9" s="1109"/>
      <c r="M9" s="1109"/>
      <c r="N9" s="1109"/>
      <c r="O9" s="1109"/>
      <c r="P9" s="1147"/>
      <c r="Q9" s="1148"/>
      <c r="R9" s="214" t="str">
        <f>IF(I9="","",datos!B181)</f>
        <v/>
      </c>
      <c r="S9" s="1202"/>
      <c r="T9" s="1202"/>
      <c r="U9" s="1140"/>
      <c r="V9" s="1140"/>
      <c r="W9" s="1139">
        <f>U9*S9</f>
        <v>0</v>
      </c>
      <c r="X9" s="1237"/>
    </row>
    <row r="10" spans="1:24" ht="15.75" x14ac:dyDescent="0.2">
      <c r="B10" s="1216"/>
      <c r="C10" s="1217"/>
      <c r="D10" s="1217"/>
      <c r="E10" s="1217"/>
      <c r="F10" s="1217"/>
      <c r="G10" s="1217"/>
      <c r="H10" s="1217"/>
      <c r="I10" s="1109" t="str">
        <f>IF(I8="","","IMPLEMENTACION DE VIVEROS FORESTALES")</f>
        <v/>
      </c>
      <c r="J10" s="1109"/>
      <c r="K10" s="1109"/>
      <c r="L10" s="1109"/>
      <c r="M10" s="1109"/>
      <c r="N10" s="1109"/>
      <c r="O10" s="1109"/>
      <c r="P10" s="1147"/>
      <c r="Q10" s="1148"/>
      <c r="R10" s="214" t="str">
        <f>IF(I10="","","UNIDAD")</f>
        <v/>
      </c>
      <c r="S10" s="1202"/>
      <c r="T10" s="1202"/>
      <c r="U10" s="1140"/>
      <c r="V10" s="1140"/>
      <c r="W10" s="1139">
        <f>U10*S10</f>
        <v>0</v>
      </c>
      <c r="X10" s="1237"/>
    </row>
    <row r="11" spans="1:24" ht="17.25" customHeight="1" x14ac:dyDescent="0.2">
      <c r="B11" s="1216"/>
      <c r="C11" s="1217"/>
      <c r="D11" s="1217"/>
      <c r="E11" s="1217"/>
      <c r="F11" s="1217"/>
      <c r="G11" s="1217"/>
      <c r="H11" s="1217"/>
      <c r="I11" s="1109" t="str">
        <f>IF(I8="","","LABORES CULTURALES EN PRODUCCIO DE PLANTONES")</f>
        <v/>
      </c>
      <c r="J11" s="1109"/>
      <c r="K11" s="1109"/>
      <c r="L11" s="1109"/>
      <c r="M11" s="1109"/>
      <c r="N11" s="1109"/>
      <c r="O11" s="1109"/>
      <c r="P11" s="1147"/>
      <c r="Q11" s="1148"/>
      <c r="R11" s="214" t="str">
        <f>IF(I11="","",datos!B183)</f>
        <v/>
      </c>
      <c r="S11" s="1202"/>
      <c r="T11" s="1202"/>
      <c r="U11" s="1140"/>
      <c r="V11" s="1140"/>
      <c r="W11" s="1139">
        <f>U11*S11</f>
        <v>0</v>
      </c>
      <c r="X11" s="1237"/>
    </row>
    <row r="12" spans="1:24" ht="17.25" customHeight="1" x14ac:dyDescent="0.2">
      <c r="B12" s="1216"/>
      <c r="C12" s="1217"/>
      <c r="D12" s="1217"/>
      <c r="E12" s="1217"/>
      <c r="F12" s="1217"/>
      <c r="G12" s="1217"/>
      <c r="H12" s="1217"/>
      <c r="I12" s="1109" t="str">
        <f>IF(I8="","","PLANTACION PROPIAMENTE DICHA")</f>
        <v/>
      </c>
      <c r="J12" s="1109"/>
      <c r="K12" s="1109"/>
      <c r="L12" s="1109"/>
      <c r="M12" s="1109"/>
      <c r="N12" s="1109"/>
      <c r="O12" s="1109"/>
      <c r="P12" s="1147"/>
      <c r="Q12" s="1148"/>
      <c r="R12" s="214" t="str">
        <f>IF(I12="","",datos!B183)</f>
        <v/>
      </c>
      <c r="S12" s="1202"/>
      <c r="T12" s="1202"/>
      <c r="U12" s="1140"/>
      <c r="V12" s="1140"/>
      <c r="W12" s="1139">
        <f>U12*S12</f>
        <v>0</v>
      </c>
      <c r="X12" s="1237"/>
    </row>
    <row r="13" spans="1:24" ht="17.25" customHeight="1" x14ac:dyDescent="0.2">
      <c r="B13" s="1216"/>
      <c r="C13" s="1217"/>
      <c r="D13" s="1217"/>
      <c r="E13" s="1217"/>
      <c r="F13" s="1217"/>
      <c r="G13" s="1217"/>
      <c r="H13" s="1217"/>
      <c r="I13" s="1109" t="str">
        <f>IF(I8="","","LABORES CULTURALES A PLANTONES INSTALADOS")</f>
        <v/>
      </c>
      <c r="J13" s="1109"/>
      <c r="K13" s="1109"/>
      <c r="L13" s="1109"/>
      <c r="M13" s="1109"/>
      <c r="N13" s="1109"/>
      <c r="O13" s="1109"/>
      <c r="P13" s="1145"/>
      <c r="Q13" s="1146"/>
      <c r="R13" s="214" t="str">
        <f>IF(I13="","",datos!B185)</f>
        <v/>
      </c>
      <c r="S13" s="1202"/>
      <c r="T13" s="1202"/>
      <c r="U13" s="1140"/>
      <c r="V13" s="1140"/>
      <c r="W13" s="1139">
        <f>U13*S13</f>
        <v>0</v>
      </c>
      <c r="X13" s="1237"/>
    </row>
    <row r="14" spans="1:24" ht="18.75" customHeight="1" x14ac:dyDescent="0.2">
      <c r="B14" s="1216"/>
      <c r="C14" s="1217"/>
      <c r="D14" s="1217"/>
      <c r="E14" s="1217"/>
      <c r="F14" s="1217"/>
      <c r="G14" s="1217"/>
      <c r="H14" s="1217"/>
      <c r="I14" s="1142" t="str">
        <f>'FICHA ESTANDAR ECOSISTEMA'!G259</f>
        <v/>
      </c>
      <c r="J14" s="1142"/>
      <c r="K14" s="1142"/>
      <c r="L14" s="1142"/>
      <c r="M14" s="1142"/>
      <c r="N14" s="1142"/>
      <c r="O14" s="1142"/>
      <c r="P14" s="1143" t="str">
        <f>'FICHA ESTANDAR ECOSISTEMA'!P259</f>
        <v/>
      </c>
      <c r="Q14" s="1144"/>
      <c r="R14" s="214" t="str">
        <f>IF(I14="","","HA")</f>
        <v/>
      </c>
      <c r="S14" s="1109">
        <f>'FICHA ESTANDAR ECOSISTEMA'!N297</f>
        <v>0</v>
      </c>
      <c r="T14" s="1109"/>
      <c r="U14" s="1139"/>
      <c r="V14" s="1139"/>
      <c r="W14" s="1132">
        <f>SUM(W15:X16)</f>
        <v>0</v>
      </c>
      <c r="X14" s="1221"/>
    </row>
    <row r="15" spans="1:24" ht="18.75" customHeight="1" x14ac:dyDescent="0.2">
      <c r="B15" s="1216"/>
      <c r="C15" s="1217"/>
      <c r="D15" s="1217"/>
      <c r="E15" s="1217"/>
      <c r="F15" s="1217"/>
      <c r="G15" s="1217"/>
      <c r="H15" s="1217"/>
      <c r="I15" s="1109" t="str">
        <f>IF(I14="","","SIEMBRA DE ESPECIES HERBÁCEAS SELECCIONADAS")</f>
        <v/>
      </c>
      <c r="J15" s="1109"/>
      <c r="K15" s="1109"/>
      <c r="L15" s="1109"/>
      <c r="M15" s="1109"/>
      <c r="N15" s="1109"/>
      <c r="O15" s="1109"/>
      <c r="P15" s="1147"/>
      <c r="Q15" s="1148"/>
      <c r="R15" s="214" t="str">
        <f>IF(I15="","",datos!C182)</f>
        <v/>
      </c>
      <c r="S15" s="1202"/>
      <c r="T15" s="1202"/>
      <c r="U15" s="1140"/>
      <c r="V15" s="1140"/>
      <c r="W15" s="1139">
        <f>U15*S15</f>
        <v>0</v>
      </c>
      <c r="X15" s="1237"/>
    </row>
    <row r="16" spans="1:24" ht="17.25" customHeight="1" x14ac:dyDescent="0.2">
      <c r="B16" s="1216"/>
      <c r="C16" s="1217"/>
      <c r="D16" s="1217"/>
      <c r="E16" s="1217"/>
      <c r="F16" s="1217"/>
      <c r="G16" s="1217"/>
      <c r="H16" s="1217"/>
      <c r="I16" s="1109" t="str">
        <f>IF(I14="","","LABORES CULTURALES A ESPECIES HERBÁCEAS")</f>
        <v/>
      </c>
      <c r="J16" s="1109"/>
      <c r="K16" s="1109"/>
      <c r="L16" s="1109"/>
      <c r="M16" s="1109"/>
      <c r="N16" s="1109"/>
      <c r="O16" s="1109"/>
      <c r="P16" s="1145"/>
      <c r="Q16" s="1146"/>
      <c r="R16" s="214" t="str">
        <f>IF(I16="","",datos!C182)</f>
        <v/>
      </c>
      <c r="S16" s="1202"/>
      <c r="T16" s="1202"/>
      <c r="U16" s="1140"/>
      <c r="V16" s="1140"/>
      <c r="W16" s="1139">
        <f>U16*S16</f>
        <v>0</v>
      </c>
      <c r="X16" s="1237"/>
    </row>
    <row r="17" spans="1:24" ht="15.75" x14ac:dyDescent="0.2">
      <c r="B17" s="1216"/>
      <c r="C17" s="1217"/>
      <c r="D17" s="1217"/>
      <c r="E17" s="1217"/>
      <c r="F17" s="1217"/>
      <c r="G17" s="1217"/>
      <c r="H17" s="1217"/>
      <c r="I17" s="1142" t="str">
        <f>'FICHA ESTANDAR ECOSISTEMA'!G260</f>
        <v/>
      </c>
      <c r="J17" s="1142"/>
      <c r="K17" s="1142"/>
      <c r="L17" s="1142"/>
      <c r="M17" s="1142"/>
      <c r="N17" s="1142"/>
      <c r="O17" s="1142"/>
      <c r="P17" s="1143" t="str">
        <f>'FICHA ESTANDAR ECOSISTEMA'!P260</f>
        <v/>
      </c>
      <c r="Q17" s="1144"/>
      <c r="R17" s="214" t="str">
        <f>IF(I17="","","ML")</f>
        <v/>
      </c>
      <c r="S17" s="1109">
        <f>'FICHA ESTANDAR ECOSISTEMA'!N298</f>
        <v>0</v>
      </c>
      <c r="T17" s="1109"/>
      <c r="U17" s="1139"/>
      <c r="V17" s="1139"/>
      <c r="W17" s="1132">
        <f>SUM(W18:X20)</f>
        <v>0</v>
      </c>
      <c r="X17" s="1221"/>
    </row>
    <row r="18" spans="1:24" ht="19.5" customHeight="1" x14ac:dyDescent="0.2">
      <c r="B18" s="1216"/>
      <c r="C18" s="1217"/>
      <c r="D18" s="1217"/>
      <c r="E18" s="1217"/>
      <c r="F18" s="1217"/>
      <c r="G18" s="1217"/>
      <c r="H18" s="1217"/>
      <c r="I18" s="1109" t="str">
        <f>IF(I17="","","TRAZO Y MARCACIÓN")</f>
        <v/>
      </c>
      <c r="J18" s="1109"/>
      <c r="K18" s="1109"/>
      <c r="L18" s="1109"/>
      <c r="M18" s="1109"/>
      <c r="N18" s="1109"/>
      <c r="O18" s="1109"/>
      <c r="P18" s="1147"/>
      <c r="Q18" s="1148"/>
      <c r="R18" s="214" t="str">
        <f>IF(I18="","",datos!D181)</f>
        <v/>
      </c>
      <c r="S18" s="1202"/>
      <c r="T18" s="1202"/>
      <c r="U18" s="1140"/>
      <c r="V18" s="1140"/>
      <c r="W18" s="1139">
        <f>U18*S18</f>
        <v>0</v>
      </c>
      <c r="X18" s="1237"/>
    </row>
    <row r="19" spans="1:24" ht="15.75" x14ac:dyDescent="0.2">
      <c r="B19" s="1216"/>
      <c r="C19" s="1217"/>
      <c r="D19" s="1217"/>
      <c r="E19" s="1217"/>
      <c r="F19" s="1217"/>
      <c r="G19" s="1217"/>
      <c r="H19" s="1217"/>
      <c r="I19" s="1109" t="str">
        <f>IF(I17="","","APERTURA DE HOYOS")</f>
        <v/>
      </c>
      <c r="J19" s="1109"/>
      <c r="K19" s="1109"/>
      <c r="L19" s="1109"/>
      <c r="M19" s="1109"/>
      <c r="N19" s="1109"/>
      <c r="O19" s="1109"/>
      <c r="P19" s="1147"/>
      <c r="Q19" s="1148"/>
      <c r="R19" s="214" t="str">
        <f>IF(I19="","",datos!D182)</f>
        <v/>
      </c>
      <c r="S19" s="1202"/>
      <c r="T19" s="1202"/>
      <c r="U19" s="1140"/>
      <c r="V19" s="1140"/>
      <c r="W19" s="1139">
        <f>U19*S19</f>
        <v>0</v>
      </c>
      <c r="X19" s="1237"/>
    </row>
    <row r="20" spans="1:24" ht="19.5" customHeight="1" x14ac:dyDescent="0.2">
      <c r="B20" s="1216"/>
      <c r="C20" s="1217"/>
      <c r="D20" s="1217"/>
      <c r="E20" s="1217"/>
      <c r="F20" s="1217"/>
      <c r="G20" s="1217"/>
      <c r="H20" s="1217"/>
      <c r="I20" s="1109" t="str">
        <f>IF(I17="","","TRASLADO DE PLANTADO DE POSTES")</f>
        <v/>
      </c>
      <c r="J20" s="1109"/>
      <c r="K20" s="1109"/>
      <c r="L20" s="1109"/>
      <c r="M20" s="1109"/>
      <c r="N20" s="1109"/>
      <c r="O20" s="1109"/>
      <c r="P20" s="1145"/>
      <c r="Q20" s="1146"/>
      <c r="R20" s="214" t="str">
        <f>IF(I20="","",datos!D183)</f>
        <v/>
      </c>
      <c r="S20" s="1202"/>
      <c r="T20" s="1202"/>
      <c r="U20" s="1140"/>
      <c r="V20" s="1140"/>
      <c r="W20" s="1139">
        <f>U20*S20</f>
        <v>0</v>
      </c>
      <c r="X20" s="1237"/>
    </row>
    <row r="21" spans="1:24" ht="15.75" x14ac:dyDescent="0.2">
      <c r="B21" s="1216"/>
      <c r="C21" s="1217"/>
      <c r="D21" s="1217"/>
      <c r="E21" s="1217"/>
      <c r="F21" s="1217"/>
      <c r="G21" s="1217"/>
      <c r="H21" s="1217"/>
      <c r="I21" s="1142" t="str">
        <f>'FICHA ESTANDAR ECOSISTEMA'!G261</f>
        <v/>
      </c>
      <c r="J21" s="1142"/>
      <c r="K21" s="1142"/>
      <c r="L21" s="1142"/>
      <c r="M21" s="1142"/>
      <c r="N21" s="1142"/>
      <c r="O21" s="1142"/>
      <c r="P21" s="1138">
        <f>'FICHA ESTANDAR ECOSISTEMA'!P261</f>
        <v>0</v>
      </c>
      <c r="Q21" s="1138"/>
      <c r="R21" s="215" t="str">
        <f>IF(I21="","",'FICHA ESTANDAR ECOSISTEMA'!M299)</f>
        <v/>
      </c>
      <c r="S21" s="1109">
        <f>'FICHA ESTANDAR ECOSISTEMA'!N299</f>
        <v>0</v>
      </c>
      <c r="T21" s="1109"/>
      <c r="U21" s="1139"/>
      <c r="V21" s="1139"/>
      <c r="W21" s="1139">
        <f>SUM(W22)</f>
        <v>0</v>
      </c>
      <c r="X21" s="1237"/>
    </row>
    <row r="22" spans="1:24" ht="16.5" thickBot="1" x14ac:dyDescent="0.25">
      <c r="B22" s="1218"/>
      <c r="C22" s="1219"/>
      <c r="D22" s="1219"/>
      <c r="E22" s="1219"/>
      <c r="F22" s="1219"/>
      <c r="G22" s="1219"/>
      <c r="H22" s="1219"/>
      <c r="I22" s="1199"/>
      <c r="J22" s="1199"/>
      <c r="K22" s="1199"/>
      <c r="L22" s="1199"/>
      <c r="M22" s="1199"/>
      <c r="N22" s="1199"/>
      <c r="O22" s="1199"/>
      <c r="P22" s="1182"/>
      <c r="Q22" s="1182"/>
      <c r="R22" s="216"/>
      <c r="S22" s="1201"/>
      <c r="T22" s="1201"/>
      <c r="U22" s="1220"/>
      <c r="V22" s="1220"/>
      <c r="W22" s="1184">
        <f>U22*S22</f>
        <v>0</v>
      </c>
      <c r="X22" s="1185"/>
    </row>
    <row r="23" spans="1:24" ht="16.5" thickBot="1" x14ac:dyDescent="0.25">
      <c r="A23" s="38">
        <v>2</v>
      </c>
      <c r="B23" s="1222" t="str">
        <f>'FICHA ESTANDAR ECOSISTEMA'!F300</f>
        <v/>
      </c>
      <c r="C23" s="1223"/>
      <c r="D23" s="1223"/>
      <c r="E23" s="1223"/>
      <c r="F23" s="1223"/>
      <c r="G23" s="1223"/>
      <c r="H23" s="1223"/>
      <c r="I23" s="1200" t="str">
        <f>'FICHA ESTANDAR ECOSISTEMA'!H300</f>
        <v/>
      </c>
      <c r="J23" s="1200"/>
      <c r="K23" s="1200"/>
      <c r="L23" s="1200"/>
      <c r="M23" s="1200"/>
      <c r="N23" s="1200"/>
      <c r="O23" s="1200"/>
      <c r="P23" s="1227" t="str">
        <f>IF(I23="","","INFRAESTRUCTURA")</f>
        <v/>
      </c>
      <c r="Q23" s="1227"/>
      <c r="R23" s="217" t="str">
        <f t="shared" ref="R23:R42" si="0">IF(I23="","","UNIDAD")</f>
        <v/>
      </c>
      <c r="S23" s="1203">
        <f>'FICHA ESTANDAR ECOSISTEMA'!N300</f>
        <v>0</v>
      </c>
      <c r="T23" s="1203"/>
      <c r="U23" s="1238"/>
      <c r="V23" s="1238"/>
      <c r="W23" s="1239">
        <f>W24+W27+W29+W43+W33+W37+W41</f>
        <v>0</v>
      </c>
      <c r="X23" s="1240"/>
    </row>
    <row r="24" spans="1:24" ht="16.5" thickBot="1" x14ac:dyDescent="0.25">
      <c r="B24" s="1224"/>
      <c r="C24" s="1141"/>
      <c r="D24" s="1141"/>
      <c r="E24" s="1141"/>
      <c r="F24" s="1141"/>
      <c r="G24" s="1141"/>
      <c r="H24" s="1141"/>
      <c r="I24" s="1142" t="str">
        <f>'FICHA ESTANDAR ECOSISTEMA'!H301</f>
        <v/>
      </c>
      <c r="J24" s="1142"/>
      <c r="K24" s="1142"/>
      <c r="L24" s="1142"/>
      <c r="M24" s="1142"/>
      <c r="N24" s="1142"/>
      <c r="O24" s="1142"/>
      <c r="P24" s="1138" t="str">
        <f>'FICHA ESTANDAR ECOSISTEMA'!P262</f>
        <v/>
      </c>
      <c r="Q24" s="1138"/>
      <c r="R24" s="229" t="str">
        <f t="shared" si="0"/>
        <v/>
      </c>
      <c r="S24" s="1109">
        <f>'FICHA ESTANDAR ECOSISTEMA'!N301</f>
        <v>0</v>
      </c>
      <c r="T24" s="1109"/>
      <c r="U24" s="1139"/>
      <c r="V24" s="1139"/>
      <c r="W24" s="1132">
        <f>SUM(W25:X26)</f>
        <v>0</v>
      </c>
      <c r="X24" s="1221"/>
    </row>
    <row r="25" spans="1:24" ht="16.5" thickBot="1" x14ac:dyDescent="0.25">
      <c r="B25" s="1224"/>
      <c r="C25" s="1141"/>
      <c r="D25" s="1141"/>
      <c r="E25" s="1141"/>
      <c r="F25" s="1141"/>
      <c r="G25" s="1141"/>
      <c r="H25" s="1141"/>
      <c r="I25" s="1109" t="str">
        <f>IF(I24="","","SELECCIÓN DE PLANTAS PARA LA FITORREMEDIACIÓN")</f>
        <v/>
      </c>
      <c r="J25" s="1109"/>
      <c r="K25" s="1109"/>
      <c r="L25" s="1109"/>
      <c r="M25" s="1109"/>
      <c r="N25" s="1109"/>
      <c r="O25" s="1109"/>
      <c r="P25" s="1138"/>
      <c r="Q25" s="1138"/>
      <c r="R25" s="229" t="str">
        <f t="shared" si="0"/>
        <v/>
      </c>
      <c r="S25" s="1202"/>
      <c r="T25" s="1202"/>
      <c r="U25" s="1140"/>
      <c r="V25" s="1140"/>
      <c r="W25" s="1139">
        <f>U25*S25</f>
        <v>0</v>
      </c>
      <c r="X25" s="1237"/>
    </row>
    <row r="26" spans="1:24" ht="16.5" thickBot="1" x14ac:dyDescent="0.25">
      <c r="B26" s="1224"/>
      <c r="C26" s="1141"/>
      <c r="D26" s="1141"/>
      <c r="E26" s="1141"/>
      <c r="F26" s="1141"/>
      <c r="G26" s="1141"/>
      <c r="H26" s="1141"/>
      <c r="I26" s="1109" t="str">
        <f>IF(I24="","","SEMBRADO DE PLANTAS ACUÁTICAS SOBRE ESTRUCTURAS FLOTANTES")</f>
        <v/>
      </c>
      <c r="J26" s="1109"/>
      <c r="K26" s="1109"/>
      <c r="L26" s="1109"/>
      <c r="M26" s="1109"/>
      <c r="N26" s="1109"/>
      <c r="O26" s="1109"/>
      <c r="P26" s="1138"/>
      <c r="Q26" s="1138"/>
      <c r="R26" s="229" t="str">
        <f t="shared" si="0"/>
        <v/>
      </c>
      <c r="S26" s="1202"/>
      <c r="T26" s="1202"/>
      <c r="U26" s="1140"/>
      <c r="V26" s="1140"/>
      <c r="W26" s="1139">
        <f>U26*S26</f>
        <v>0</v>
      </c>
      <c r="X26" s="1237"/>
    </row>
    <row r="27" spans="1:24" ht="16.5" thickBot="1" x14ac:dyDescent="0.25">
      <c r="B27" s="1224"/>
      <c r="C27" s="1141"/>
      <c r="D27" s="1141"/>
      <c r="E27" s="1141"/>
      <c r="F27" s="1141"/>
      <c r="G27" s="1141"/>
      <c r="H27" s="1141"/>
      <c r="I27" s="1142" t="str">
        <f>'FICHA ESTANDAR ECOSISTEMA'!H302</f>
        <v/>
      </c>
      <c r="J27" s="1142"/>
      <c r="K27" s="1142"/>
      <c r="L27" s="1142"/>
      <c r="M27" s="1142"/>
      <c r="N27" s="1142"/>
      <c r="O27" s="1142"/>
      <c r="P27" s="1138" t="str">
        <f>'FICHA ESTANDAR ECOSISTEMA'!P263</f>
        <v/>
      </c>
      <c r="Q27" s="1138"/>
      <c r="R27" s="229" t="str">
        <f t="shared" si="0"/>
        <v/>
      </c>
      <c r="S27" s="1109">
        <f>'FICHA ESTANDAR ECOSISTEMA'!N302</f>
        <v>0</v>
      </c>
      <c r="T27" s="1109"/>
      <c r="U27" s="1139"/>
      <c r="V27" s="1139"/>
      <c r="W27" s="1132">
        <f>SUM(W28:X28)</f>
        <v>0</v>
      </c>
      <c r="X27" s="1221"/>
    </row>
    <row r="28" spans="1:24" ht="16.5" thickBot="1" x14ac:dyDescent="0.25">
      <c r="B28" s="1224"/>
      <c r="C28" s="1141"/>
      <c r="D28" s="1141"/>
      <c r="E28" s="1141"/>
      <c r="F28" s="1141"/>
      <c r="G28" s="1141"/>
      <c r="H28" s="1141"/>
      <c r="I28" s="1109" t="str">
        <f>IF(I27="","","CONTROL FÍSICO DE MALEZA ACUÁTICA")</f>
        <v/>
      </c>
      <c r="J28" s="1109"/>
      <c r="K28" s="1109"/>
      <c r="L28" s="1109"/>
      <c r="M28" s="1109"/>
      <c r="N28" s="1109"/>
      <c r="O28" s="1109"/>
      <c r="P28" s="1138"/>
      <c r="Q28" s="1138"/>
      <c r="R28" s="229" t="str">
        <f t="shared" si="0"/>
        <v/>
      </c>
      <c r="S28" s="1202"/>
      <c r="T28" s="1202"/>
      <c r="U28" s="1140"/>
      <c r="V28" s="1140"/>
      <c r="W28" s="1139">
        <f>U28*S28</f>
        <v>0</v>
      </c>
      <c r="X28" s="1237"/>
    </row>
    <row r="29" spans="1:24" ht="16.5" thickBot="1" x14ac:dyDescent="0.25">
      <c r="B29" s="1224"/>
      <c r="C29" s="1141"/>
      <c r="D29" s="1141"/>
      <c r="E29" s="1141"/>
      <c r="F29" s="1141"/>
      <c r="G29" s="1141"/>
      <c r="H29" s="1141"/>
      <c r="I29" s="1142" t="str">
        <f>'FICHA ESTANDAR ECOSISTEMA'!H303</f>
        <v/>
      </c>
      <c r="J29" s="1142"/>
      <c r="K29" s="1142"/>
      <c r="L29" s="1142"/>
      <c r="M29" s="1142"/>
      <c r="N29" s="1142"/>
      <c r="O29" s="1142"/>
      <c r="P29" s="1138" t="str">
        <f>'FICHA ESTANDAR ECOSISTEMA'!P264</f>
        <v/>
      </c>
      <c r="Q29" s="1138"/>
      <c r="R29" s="229" t="str">
        <f t="shared" si="0"/>
        <v/>
      </c>
      <c r="S29" s="1109">
        <f>'FICHA ESTANDAR ECOSISTEMA'!N303</f>
        <v>0</v>
      </c>
      <c r="T29" s="1109"/>
      <c r="U29" s="1139"/>
      <c r="V29" s="1139"/>
      <c r="W29" s="1132">
        <f>SUM(W30:X32)</f>
        <v>0</v>
      </c>
      <c r="X29" s="1221"/>
    </row>
    <row r="30" spans="1:24" ht="16.5" thickBot="1" x14ac:dyDescent="0.25">
      <c r="B30" s="1224"/>
      <c r="C30" s="1141"/>
      <c r="D30" s="1141"/>
      <c r="E30" s="1141"/>
      <c r="F30" s="1141"/>
      <c r="G30" s="1141"/>
      <c r="H30" s="1141"/>
      <c r="I30" s="1109" t="str">
        <f>IF(I29="","","CONSTRUCCIÓN DE DIQUE Y ESTRUCTURA DE CAPTACIÓN")</f>
        <v/>
      </c>
      <c r="J30" s="1109"/>
      <c r="K30" s="1109"/>
      <c r="L30" s="1109"/>
      <c r="M30" s="1109"/>
      <c r="N30" s="1109"/>
      <c r="O30" s="1109"/>
      <c r="P30" s="1138"/>
      <c r="Q30" s="1138"/>
      <c r="R30" s="229" t="str">
        <f t="shared" si="0"/>
        <v/>
      </c>
      <c r="S30" s="1202"/>
      <c r="T30" s="1202"/>
      <c r="U30" s="1140"/>
      <c r="V30" s="1140"/>
      <c r="W30" s="1139">
        <f>U30*S30</f>
        <v>0</v>
      </c>
      <c r="X30" s="1237"/>
    </row>
    <row r="31" spans="1:24" ht="16.5" thickBot="1" x14ac:dyDescent="0.25">
      <c r="B31" s="1224"/>
      <c r="C31" s="1141"/>
      <c r="D31" s="1141"/>
      <c r="E31" s="1141"/>
      <c r="F31" s="1141"/>
      <c r="G31" s="1141"/>
      <c r="H31" s="1141"/>
      <c r="I31" s="1109" t="str">
        <f>IF(I29="","","MEJORAMIENTO DEL CANAL AMUNADOR")</f>
        <v/>
      </c>
      <c r="J31" s="1109"/>
      <c r="K31" s="1109"/>
      <c r="L31" s="1109"/>
      <c r="M31" s="1109"/>
      <c r="N31" s="1109"/>
      <c r="O31" s="1109"/>
      <c r="P31" s="1138"/>
      <c r="Q31" s="1138"/>
      <c r="R31" s="229" t="str">
        <f t="shared" si="0"/>
        <v/>
      </c>
      <c r="S31" s="1202"/>
      <c r="T31" s="1202"/>
      <c r="U31" s="1140"/>
      <c r="V31" s="1140"/>
      <c r="W31" s="1139">
        <f>U31*S31</f>
        <v>0</v>
      </c>
      <c r="X31" s="1237"/>
    </row>
    <row r="32" spans="1:24" ht="16.5" thickBot="1" x14ac:dyDescent="0.25">
      <c r="B32" s="1224"/>
      <c r="C32" s="1141"/>
      <c r="D32" s="1141"/>
      <c r="E32" s="1141"/>
      <c r="F32" s="1141"/>
      <c r="G32" s="1141"/>
      <c r="H32" s="1141"/>
      <c r="I32" s="1109" t="str">
        <f>IF(I29="","","INSTALACIÓN DE ÁREA DE PROTECCIÓN")</f>
        <v/>
      </c>
      <c r="J32" s="1109"/>
      <c r="K32" s="1109"/>
      <c r="L32" s="1109"/>
      <c r="M32" s="1109"/>
      <c r="N32" s="1109"/>
      <c r="O32" s="1109"/>
      <c r="P32" s="1138"/>
      <c r="Q32" s="1138"/>
      <c r="R32" s="229" t="str">
        <f t="shared" si="0"/>
        <v/>
      </c>
      <c r="S32" s="1202"/>
      <c r="T32" s="1202"/>
      <c r="U32" s="1140"/>
      <c r="V32" s="1140"/>
      <c r="W32" s="1139">
        <f>U32*S32</f>
        <v>0</v>
      </c>
      <c r="X32" s="1237"/>
    </row>
    <row r="33" spans="1:24" ht="16.5" thickBot="1" x14ac:dyDescent="0.25">
      <c r="B33" s="1224"/>
      <c r="C33" s="1141"/>
      <c r="D33" s="1141"/>
      <c r="E33" s="1141"/>
      <c r="F33" s="1141"/>
      <c r="G33" s="1141"/>
      <c r="H33" s="1141"/>
      <c r="I33" s="1142" t="str">
        <f>'FICHA ESTANDAR ECOSISTEMA'!H304</f>
        <v/>
      </c>
      <c r="J33" s="1142"/>
      <c r="K33" s="1142"/>
      <c r="L33" s="1142"/>
      <c r="M33" s="1142"/>
      <c r="N33" s="1142"/>
      <c r="O33" s="1142"/>
      <c r="P33" s="1143" t="str">
        <f>'FICHA ESTANDAR ECOSISTEMA'!P265</f>
        <v/>
      </c>
      <c r="Q33" s="1144"/>
      <c r="R33" s="229" t="str">
        <f t="shared" si="0"/>
        <v/>
      </c>
      <c r="S33" s="1109">
        <f>'FICHA ESTANDAR ECOSISTEMA'!N304</f>
        <v>0</v>
      </c>
      <c r="T33" s="1109"/>
      <c r="U33" s="1139"/>
      <c r="V33" s="1139"/>
      <c r="W33" s="1132">
        <f>SUM(W34:X36)</f>
        <v>0</v>
      </c>
      <c r="X33" s="1221"/>
    </row>
    <row r="34" spans="1:24" ht="16.5" thickBot="1" x14ac:dyDescent="0.25">
      <c r="B34" s="1224"/>
      <c r="C34" s="1141"/>
      <c r="D34" s="1141"/>
      <c r="E34" s="1141"/>
      <c r="F34" s="1141"/>
      <c r="G34" s="1141"/>
      <c r="H34" s="1141"/>
      <c r="I34" s="1109" t="str">
        <f>IF(I33="","","DESCOLMATACIÓN DE CANALES")</f>
        <v/>
      </c>
      <c r="J34" s="1109"/>
      <c r="K34" s="1109"/>
      <c r="L34" s="1109"/>
      <c r="M34" s="1109"/>
      <c r="N34" s="1109"/>
      <c r="O34" s="1109"/>
      <c r="P34" s="1147"/>
      <c r="Q34" s="1148"/>
      <c r="R34" s="229" t="str">
        <f t="shared" si="0"/>
        <v/>
      </c>
      <c r="S34" s="1202"/>
      <c r="T34" s="1202"/>
      <c r="U34" s="1140"/>
      <c r="V34" s="1140"/>
      <c r="W34" s="1139">
        <f>U34*S34</f>
        <v>0</v>
      </c>
      <c r="X34" s="1237"/>
    </row>
    <row r="35" spans="1:24" ht="16.5" thickBot="1" x14ac:dyDescent="0.25">
      <c r="B35" s="1224"/>
      <c r="C35" s="1141"/>
      <c r="D35" s="1141"/>
      <c r="E35" s="1141"/>
      <c r="F35" s="1141"/>
      <c r="G35" s="1141"/>
      <c r="H35" s="1141"/>
      <c r="I35" s="1109" t="str">
        <f>IF(I33="","","RECONSTRUCCIÓN E IMPLEMENTACIÓN DE CANALES DE MAMANTEO")</f>
        <v/>
      </c>
      <c r="J35" s="1109"/>
      <c r="K35" s="1109"/>
      <c r="L35" s="1109"/>
      <c r="M35" s="1109"/>
      <c r="N35" s="1109"/>
      <c r="O35" s="1109"/>
      <c r="P35" s="1147"/>
      <c r="Q35" s="1148"/>
      <c r="R35" s="229" t="str">
        <f t="shared" si="0"/>
        <v/>
      </c>
      <c r="S35" s="1202"/>
      <c r="T35" s="1202"/>
      <c r="U35" s="1140"/>
      <c r="V35" s="1140"/>
      <c r="W35" s="1139">
        <f>U35*S35</f>
        <v>0</v>
      </c>
      <c r="X35" s="1237"/>
    </row>
    <row r="36" spans="1:24" ht="16.5" thickBot="1" x14ac:dyDescent="0.25">
      <c r="B36" s="1224"/>
      <c r="C36" s="1141"/>
      <c r="D36" s="1141"/>
      <c r="E36" s="1141"/>
      <c r="F36" s="1141"/>
      <c r="G36" s="1141"/>
      <c r="H36" s="1141"/>
      <c r="I36" s="1109" t="str">
        <f>IF(I33="","","INSTALACIÓN DE MEDIDAS DE PROTECCIÓN")</f>
        <v/>
      </c>
      <c r="J36" s="1109"/>
      <c r="K36" s="1109"/>
      <c r="L36" s="1109"/>
      <c r="M36" s="1109"/>
      <c r="N36" s="1109"/>
      <c r="O36" s="1109"/>
      <c r="P36" s="1145"/>
      <c r="Q36" s="1146"/>
      <c r="R36" s="229" t="str">
        <f t="shared" si="0"/>
        <v/>
      </c>
      <c r="S36" s="1202"/>
      <c r="T36" s="1202"/>
      <c r="U36" s="1140"/>
      <c r="V36" s="1140"/>
      <c r="W36" s="1139">
        <f>U36*S36</f>
        <v>0</v>
      </c>
      <c r="X36" s="1237"/>
    </row>
    <row r="37" spans="1:24" ht="16.5" thickBot="1" x14ac:dyDescent="0.25">
      <c r="B37" s="1224"/>
      <c r="C37" s="1141"/>
      <c r="D37" s="1141"/>
      <c r="E37" s="1141"/>
      <c r="F37" s="1141"/>
      <c r="G37" s="1141"/>
      <c r="H37" s="1141"/>
      <c r="I37" s="1142" t="str">
        <f>'FICHA ESTANDAR ECOSISTEMA'!H305</f>
        <v/>
      </c>
      <c r="J37" s="1142"/>
      <c r="K37" s="1142"/>
      <c r="L37" s="1142"/>
      <c r="M37" s="1142"/>
      <c r="N37" s="1142"/>
      <c r="O37" s="1142"/>
      <c r="P37" s="1143" t="str">
        <f>'FICHA ESTANDAR ECOSISTEMA'!P266</f>
        <v/>
      </c>
      <c r="Q37" s="1144"/>
      <c r="R37" s="229" t="str">
        <f t="shared" si="0"/>
        <v/>
      </c>
      <c r="S37" s="1109">
        <f>'FICHA ESTANDAR ECOSISTEMA'!N305</f>
        <v>0</v>
      </c>
      <c r="T37" s="1109"/>
      <c r="U37" s="1139"/>
      <c r="V37" s="1139"/>
      <c r="W37" s="1132">
        <f>SUM(W38:X40)</f>
        <v>0</v>
      </c>
      <c r="X37" s="1221"/>
    </row>
    <row r="38" spans="1:24" ht="16.5" thickBot="1" x14ac:dyDescent="0.25">
      <c r="B38" s="1224"/>
      <c r="C38" s="1141"/>
      <c r="D38" s="1141"/>
      <c r="E38" s="1141"/>
      <c r="F38" s="1141"/>
      <c r="G38" s="1141"/>
      <c r="H38" s="1141"/>
      <c r="I38" s="1109" t="str">
        <f>IF(I37="","","TRAZO, NIVELES Y REPLANTE PRELIMINAR")</f>
        <v/>
      </c>
      <c r="J38" s="1109"/>
      <c r="K38" s="1109"/>
      <c r="L38" s="1109"/>
      <c r="M38" s="1109"/>
      <c r="N38" s="1109"/>
      <c r="O38" s="1109"/>
      <c r="P38" s="1147"/>
      <c r="Q38" s="1148"/>
      <c r="R38" s="229" t="str">
        <f t="shared" si="0"/>
        <v/>
      </c>
      <c r="S38" s="1202"/>
      <c r="T38" s="1202"/>
      <c r="U38" s="1140"/>
      <c r="V38" s="1140"/>
      <c r="W38" s="1139">
        <f>U38*S38</f>
        <v>0</v>
      </c>
      <c r="X38" s="1237"/>
    </row>
    <row r="39" spans="1:24" ht="16.5" thickBot="1" x14ac:dyDescent="0.25">
      <c r="B39" s="1224"/>
      <c r="C39" s="1141"/>
      <c r="D39" s="1141"/>
      <c r="E39" s="1141"/>
      <c r="F39" s="1141"/>
      <c r="G39" s="1141"/>
      <c r="H39" s="1141"/>
      <c r="I39" s="1109" t="str">
        <f>IF(I37="","","EXCAVACIÓN DE ZANJAS DE INFILTRACIÓN")</f>
        <v/>
      </c>
      <c r="J39" s="1109"/>
      <c r="K39" s="1109"/>
      <c r="L39" s="1109"/>
      <c r="M39" s="1109"/>
      <c r="N39" s="1109"/>
      <c r="O39" s="1109"/>
      <c r="P39" s="1147"/>
      <c r="Q39" s="1148"/>
      <c r="R39" s="229" t="str">
        <f t="shared" si="0"/>
        <v/>
      </c>
      <c r="S39" s="1202"/>
      <c r="T39" s="1202"/>
      <c r="U39" s="1140"/>
      <c r="V39" s="1140"/>
      <c r="W39" s="1139">
        <f>U39*S39</f>
        <v>0</v>
      </c>
      <c r="X39" s="1237"/>
    </row>
    <row r="40" spans="1:24" ht="18.75" customHeight="1" thickBot="1" x14ac:dyDescent="0.25">
      <c r="B40" s="1224"/>
      <c r="C40" s="1141"/>
      <c r="D40" s="1141"/>
      <c r="E40" s="1141"/>
      <c r="F40" s="1141"/>
      <c r="G40" s="1141"/>
      <c r="H40" s="1141"/>
      <c r="I40" s="1109" t="str">
        <f>IF(I37="","","COMPACTACIÓN DEL TERRENO")</f>
        <v/>
      </c>
      <c r="J40" s="1109"/>
      <c r="K40" s="1109"/>
      <c r="L40" s="1109"/>
      <c r="M40" s="1109"/>
      <c r="N40" s="1109"/>
      <c r="O40" s="1109"/>
      <c r="P40" s="1145"/>
      <c r="Q40" s="1146"/>
      <c r="R40" s="229" t="str">
        <f t="shared" si="0"/>
        <v/>
      </c>
      <c r="S40" s="1202"/>
      <c r="T40" s="1202"/>
      <c r="U40" s="1140"/>
      <c r="V40" s="1140"/>
      <c r="W40" s="1139">
        <f>U40*S40</f>
        <v>0</v>
      </c>
      <c r="X40" s="1237"/>
    </row>
    <row r="41" spans="1:24" ht="16.5" thickBot="1" x14ac:dyDescent="0.25">
      <c r="B41" s="1224"/>
      <c r="C41" s="1141"/>
      <c r="D41" s="1141"/>
      <c r="E41" s="1141"/>
      <c r="F41" s="1141"/>
      <c r="G41" s="1141"/>
      <c r="H41" s="1141"/>
      <c r="I41" s="1142" t="str">
        <f>'FICHA ESTANDAR ECOSISTEMA'!H306</f>
        <v/>
      </c>
      <c r="J41" s="1142"/>
      <c r="K41" s="1142"/>
      <c r="L41" s="1142"/>
      <c r="M41" s="1142"/>
      <c r="N41" s="1142"/>
      <c r="O41" s="1142"/>
      <c r="P41" s="1143" t="str">
        <f>'FICHA ESTANDAR ECOSISTEMA'!P267</f>
        <v/>
      </c>
      <c r="Q41" s="1144"/>
      <c r="R41" s="229" t="str">
        <f t="shared" si="0"/>
        <v/>
      </c>
      <c r="S41" s="1109">
        <f>'FICHA ESTANDAR ECOSISTEMA'!N306</f>
        <v>0</v>
      </c>
      <c r="T41" s="1109"/>
      <c r="U41" s="1139"/>
      <c r="V41" s="1139"/>
      <c r="W41" s="1132">
        <f>SUM(W42)</f>
        <v>0</v>
      </c>
      <c r="X41" s="1221"/>
    </row>
    <row r="42" spans="1:24" ht="15.75" x14ac:dyDescent="0.2">
      <c r="B42" s="1224"/>
      <c r="C42" s="1141"/>
      <c r="D42" s="1141"/>
      <c r="E42" s="1141"/>
      <c r="F42" s="1141"/>
      <c r="G42" s="1141"/>
      <c r="H42" s="1141"/>
      <c r="I42" s="1109" t="str">
        <f>IF(I41="","","CONSTRUCCIÓN DE DIQUES")</f>
        <v/>
      </c>
      <c r="J42" s="1109"/>
      <c r="K42" s="1109"/>
      <c r="L42" s="1109"/>
      <c r="M42" s="1109"/>
      <c r="N42" s="1109"/>
      <c r="O42" s="1109"/>
      <c r="P42" s="1145"/>
      <c r="Q42" s="1146"/>
      <c r="R42" s="229" t="str">
        <f t="shared" si="0"/>
        <v/>
      </c>
      <c r="S42" s="1202"/>
      <c r="T42" s="1202"/>
      <c r="U42" s="1140"/>
      <c r="V42" s="1140"/>
      <c r="W42" s="1139">
        <f>U42*S42</f>
        <v>0</v>
      </c>
      <c r="X42" s="1237"/>
    </row>
    <row r="43" spans="1:24" ht="15.75" x14ac:dyDescent="0.2">
      <c r="B43" s="1224"/>
      <c r="C43" s="1141"/>
      <c r="D43" s="1141"/>
      <c r="E43" s="1141"/>
      <c r="F43" s="1141"/>
      <c r="G43" s="1141"/>
      <c r="H43" s="1141"/>
      <c r="I43" s="1142" t="str">
        <f>'FICHA ESTANDAR ECOSISTEMA'!H307</f>
        <v/>
      </c>
      <c r="J43" s="1142"/>
      <c r="K43" s="1142"/>
      <c r="L43" s="1142"/>
      <c r="M43" s="1142"/>
      <c r="N43" s="1142"/>
      <c r="O43" s="1142"/>
      <c r="P43" s="1138">
        <f>'FICHA ESTANDAR ECOSISTEMA'!P268</f>
        <v>0</v>
      </c>
      <c r="Q43" s="1138"/>
      <c r="R43" s="230" t="str">
        <f>IF(I43="","",'FICHA ESTANDAR ECOSISTEMA'!M307)</f>
        <v/>
      </c>
      <c r="S43" s="1109">
        <f>'FICHA ESTANDAR ECOSISTEMA'!N307</f>
        <v>0</v>
      </c>
      <c r="T43" s="1109"/>
      <c r="U43" s="1139"/>
      <c r="V43" s="1139"/>
      <c r="W43" s="1132">
        <f>SUM(W44)</f>
        <v>0</v>
      </c>
      <c r="X43" s="1221"/>
    </row>
    <row r="44" spans="1:24" ht="16.5" thickBot="1" x14ac:dyDescent="0.25">
      <c r="B44" s="1225"/>
      <c r="C44" s="1226"/>
      <c r="D44" s="1226"/>
      <c r="E44" s="1226"/>
      <c r="F44" s="1226"/>
      <c r="G44" s="1226"/>
      <c r="H44" s="1226"/>
      <c r="I44" s="1199" t="str">
        <f>IF(I43="","",'FICHA ESTANDAR ECOSISTEMA'!R268)</f>
        <v/>
      </c>
      <c r="J44" s="1199"/>
      <c r="K44" s="1199"/>
      <c r="L44" s="1199"/>
      <c r="M44" s="1199"/>
      <c r="N44" s="1199"/>
      <c r="O44" s="1199"/>
      <c r="P44" s="1182"/>
      <c r="Q44" s="1182"/>
      <c r="R44" s="216"/>
      <c r="S44" s="1201"/>
      <c r="T44" s="1201"/>
      <c r="U44" s="1220"/>
      <c r="V44" s="1220"/>
      <c r="W44" s="1184">
        <f>U44*S44</f>
        <v>0</v>
      </c>
      <c r="X44" s="1185"/>
    </row>
    <row r="45" spans="1:24" ht="15.75" x14ac:dyDescent="0.2">
      <c r="A45" s="38">
        <v>3</v>
      </c>
      <c r="B45" s="1228" t="str">
        <f>'FICHA ESTANDAR ECOSISTEMA'!F308</f>
        <v/>
      </c>
      <c r="C45" s="1229"/>
      <c r="D45" s="1229"/>
      <c r="E45" s="1229"/>
      <c r="F45" s="1229"/>
      <c r="G45" s="1229"/>
      <c r="H45" s="1230"/>
      <c r="I45" s="1200" t="str">
        <f>'FICHA ESTANDAR ECOSISTEMA'!H308</f>
        <v/>
      </c>
      <c r="J45" s="1200"/>
      <c r="K45" s="1200"/>
      <c r="L45" s="1200"/>
      <c r="M45" s="1200"/>
      <c r="N45" s="1200"/>
      <c r="O45" s="1200"/>
      <c r="P45" s="1227" t="str">
        <f>IF(I45="","","INFRAESTRUCTURA")</f>
        <v/>
      </c>
      <c r="Q45" s="1227"/>
      <c r="R45" s="217" t="str">
        <f t="shared" ref="R45:R50" si="1">IF(I45="","","M2")</f>
        <v/>
      </c>
      <c r="S45" s="1203">
        <f>'FICHA ESTANDAR ECOSISTEMA'!N308</f>
        <v>0</v>
      </c>
      <c r="T45" s="1203"/>
      <c r="U45" s="1238"/>
      <c r="V45" s="1238"/>
      <c r="W45" s="1239">
        <f>W46+W50+W55+W61</f>
        <v>0</v>
      </c>
      <c r="X45" s="1240"/>
    </row>
    <row r="46" spans="1:24" ht="15.75" x14ac:dyDescent="0.2">
      <c r="B46" s="1231"/>
      <c r="C46" s="1232"/>
      <c r="D46" s="1232"/>
      <c r="E46" s="1232"/>
      <c r="F46" s="1232"/>
      <c r="G46" s="1232"/>
      <c r="H46" s="1233"/>
      <c r="I46" s="1142" t="str">
        <f>'FICHA ESTANDAR ECOSISTEMA'!H309</f>
        <v/>
      </c>
      <c r="J46" s="1142"/>
      <c r="K46" s="1142"/>
      <c r="L46" s="1142"/>
      <c r="M46" s="1142"/>
      <c r="N46" s="1142"/>
      <c r="O46" s="1142"/>
      <c r="P46" s="1143" t="str">
        <f>'FICHA ESTANDAR ECOSISTEMA'!P269</f>
        <v/>
      </c>
      <c r="Q46" s="1144"/>
      <c r="R46" s="214" t="str">
        <f t="shared" si="1"/>
        <v/>
      </c>
      <c r="S46" s="1109">
        <f>'FICHA ESTANDAR ECOSISTEMA'!N309</f>
        <v>0</v>
      </c>
      <c r="T46" s="1109"/>
      <c r="U46" s="1139"/>
      <c r="V46" s="1139"/>
      <c r="W46" s="1132">
        <f>SUM(W47:X49)</f>
        <v>0</v>
      </c>
      <c r="X46" s="1221"/>
    </row>
    <row r="47" spans="1:24" ht="15.75" x14ac:dyDescent="0.2">
      <c r="B47" s="1231"/>
      <c r="C47" s="1232"/>
      <c r="D47" s="1232"/>
      <c r="E47" s="1232"/>
      <c r="F47" s="1232"/>
      <c r="G47" s="1232"/>
      <c r="H47" s="1233"/>
      <c r="I47" s="1109" t="str">
        <f>IF(I46="","","INSTALACIÓN DE BARRERAS VIVAS")</f>
        <v/>
      </c>
      <c r="J47" s="1109"/>
      <c r="K47" s="1109"/>
      <c r="L47" s="1109"/>
      <c r="M47" s="1109"/>
      <c r="N47" s="1109"/>
      <c r="O47" s="1109"/>
      <c r="P47" s="1147"/>
      <c r="Q47" s="1148"/>
      <c r="R47" s="214" t="str">
        <f t="shared" si="1"/>
        <v/>
      </c>
      <c r="S47" s="1202"/>
      <c r="T47" s="1202"/>
      <c r="U47" s="1140"/>
      <c r="V47" s="1140"/>
      <c r="W47" s="1139">
        <f>U47*S47</f>
        <v>0</v>
      </c>
      <c r="X47" s="1237"/>
    </row>
    <row r="48" spans="1:24" ht="15.75" x14ac:dyDescent="0.2">
      <c r="B48" s="1231"/>
      <c r="C48" s="1232"/>
      <c r="D48" s="1232"/>
      <c r="E48" s="1232"/>
      <c r="F48" s="1232"/>
      <c r="G48" s="1232"/>
      <c r="H48" s="1233"/>
      <c r="I48" s="1109" t="str">
        <f>IF(I46="","","CONSTRUCCIÓN DE DIQUES")</f>
        <v/>
      </c>
      <c r="J48" s="1109"/>
      <c r="K48" s="1109"/>
      <c r="L48" s="1109"/>
      <c r="M48" s="1109"/>
      <c r="N48" s="1109"/>
      <c r="O48" s="1109"/>
      <c r="P48" s="1147"/>
      <c r="Q48" s="1148"/>
      <c r="R48" s="214" t="str">
        <f t="shared" si="1"/>
        <v/>
      </c>
      <c r="S48" s="1202"/>
      <c r="T48" s="1202"/>
      <c r="U48" s="1140"/>
      <c r="V48" s="1140"/>
      <c r="W48" s="1139">
        <f>U48*S48</f>
        <v>0</v>
      </c>
      <c r="X48" s="1237"/>
    </row>
    <row r="49" spans="1:24" ht="15.75" x14ac:dyDescent="0.2">
      <c r="B49" s="1231"/>
      <c r="C49" s="1232"/>
      <c r="D49" s="1232"/>
      <c r="E49" s="1232"/>
      <c r="F49" s="1232"/>
      <c r="G49" s="1232"/>
      <c r="H49" s="1233"/>
      <c r="I49" s="1109" t="str">
        <f>IF(I46="","","MANTENIMIENTO DE LOS TRABAJOS PARA CONTRL DE CÁRCAVAS")</f>
        <v/>
      </c>
      <c r="J49" s="1109"/>
      <c r="K49" s="1109"/>
      <c r="L49" s="1109"/>
      <c r="M49" s="1109"/>
      <c r="N49" s="1109"/>
      <c r="O49" s="1109"/>
      <c r="P49" s="1147"/>
      <c r="Q49" s="1148"/>
      <c r="R49" s="214" t="str">
        <f t="shared" si="1"/>
        <v/>
      </c>
      <c r="S49" s="1202"/>
      <c r="T49" s="1202"/>
      <c r="U49" s="1140"/>
      <c r="V49" s="1140"/>
      <c r="W49" s="1139">
        <f>U49*S49</f>
        <v>0</v>
      </c>
      <c r="X49" s="1237"/>
    </row>
    <row r="50" spans="1:24" ht="15.75" x14ac:dyDescent="0.2">
      <c r="B50" s="1231"/>
      <c r="C50" s="1232"/>
      <c r="D50" s="1232"/>
      <c r="E50" s="1232"/>
      <c r="F50" s="1232"/>
      <c r="G50" s="1232"/>
      <c r="H50" s="1233"/>
      <c r="I50" s="1142" t="str">
        <f>'FICHA ESTANDAR ECOSISTEMA'!H310</f>
        <v/>
      </c>
      <c r="J50" s="1142"/>
      <c r="K50" s="1142"/>
      <c r="L50" s="1142"/>
      <c r="M50" s="1142"/>
      <c r="N50" s="1142"/>
      <c r="O50" s="1142"/>
      <c r="P50" s="1147"/>
      <c r="Q50" s="1148"/>
      <c r="R50" s="214" t="str">
        <f t="shared" si="1"/>
        <v/>
      </c>
      <c r="S50" s="1109">
        <f>'FICHA ESTANDAR ECOSISTEMA'!N310</f>
        <v>0</v>
      </c>
      <c r="T50" s="1109"/>
      <c r="U50" s="1139"/>
      <c r="V50" s="1139"/>
      <c r="W50" s="1132">
        <f>SUM(W51:X53)</f>
        <v>0</v>
      </c>
      <c r="X50" s="1221"/>
    </row>
    <row r="51" spans="1:24" ht="15.75" x14ac:dyDescent="0.2">
      <c r="B51" s="1231"/>
      <c r="C51" s="1232"/>
      <c r="D51" s="1232"/>
      <c r="E51" s="1232"/>
      <c r="F51" s="1232"/>
      <c r="G51" s="1232"/>
      <c r="H51" s="1233"/>
      <c r="I51" s="1109" t="str">
        <f>IF(I50="","","DESHIERBO")</f>
        <v/>
      </c>
      <c r="J51" s="1109"/>
      <c r="K51" s="1109"/>
      <c r="L51" s="1109"/>
      <c r="M51" s="1109"/>
      <c r="N51" s="1109"/>
      <c r="O51" s="1109"/>
      <c r="P51" s="1147"/>
      <c r="Q51" s="1148"/>
      <c r="R51" s="214" t="str">
        <f>IF(I51="","",datos!L181)</f>
        <v/>
      </c>
      <c r="S51" s="1202"/>
      <c r="T51" s="1202"/>
      <c r="U51" s="1140"/>
      <c r="V51" s="1140"/>
      <c r="W51" s="1139">
        <f>U51*S51</f>
        <v>0</v>
      </c>
      <c r="X51" s="1237"/>
    </row>
    <row r="52" spans="1:24" ht="15.75" x14ac:dyDescent="0.2">
      <c r="B52" s="1231"/>
      <c r="C52" s="1232"/>
      <c r="D52" s="1232"/>
      <c r="E52" s="1232"/>
      <c r="F52" s="1232"/>
      <c r="G52" s="1232"/>
      <c r="H52" s="1233"/>
      <c r="I52" s="1109" t="str">
        <f>IF(I50="","","ABONAMIENTO POR FUENTES MINERALES")</f>
        <v/>
      </c>
      <c r="J52" s="1109"/>
      <c r="K52" s="1109"/>
      <c r="L52" s="1109"/>
      <c r="M52" s="1109"/>
      <c r="N52" s="1109"/>
      <c r="O52" s="1109"/>
      <c r="P52" s="1147"/>
      <c r="Q52" s="1148"/>
      <c r="R52" s="214" t="str">
        <f>IF(I52="","",datos!L182)</f>
        <v/>
      </c>
      <c r="S52" s="1202"/>
      <c r="T52" s="1202"/>
      <c r="U52" s="1140"/>
      <c r="V52" s="1140"/>
      <c r="W52" s="1139">
        <f>U52*S52</f>
        <v>0</v>
      </c>
      <c r="X52" s="1237"/>
    </row>
    <row r="53" spans="1:24" ht="15.75" x14ac:dyDescent="0.2">
      <c r="B53" s="1231"/>
      <c r="C53" s="1232"/>
      <c r="D53" s="1232"/>
      <c r="E53" s="1232"/>
      <c r="F53" s="1232"/>
      <c r="G53" s="1232"/>
      <c r="H53" s="1233"/>
      <c r="I53" s="1109" t="str">
        <f>IF(I50="","","ABONAMIENTO ORGÁNICO DEL ÁREA")</f>
        <v/>
      </c>
      <c r="J53" s="1109"/>
      <c r="K53" s="1109"/>
      <c r="L53" s="1109"/>
      <c r="M53" s="1109"/>
      <c r="N53" s="1109"/>
      <c r="O53" s="1109"/>
      <c r="P53" s="1147"/>
      <c r="Q53" s="1148"/>
      <c r="R53" s="214" t="str">
        <f>IF(I53="","",datos!L183)</f>
        <v/>
      </c>
      <c r="S53" s="1202"/>
      <c r="T53" s="1202"/>
      <c r="U53" s="1140"/>
      <c r="V53" s="1140"/>
      <c r="W53" s="1139">
        <f>U53*S53</f>
        <v>0</v>
      </c>
      <c r="X53" s="1237"/>
    </row>
    <row r="54" spans="1:24" ht="15.75" x14ac:dyDescent="0.2">
      <c r="B54" s="1231"/>
      <c r="C54" s="1232"/>
      <c r="D54" s="1232"/>
      <c r="E54" s="1232"/>
      <c r="F54" s="1232"/>
      <c r="G54" s="1232"/>
      <c r="H54" s="1233"/>
      <c r="I54" s="1109" t="str">
        <f>IF(I50="","","INSTALACIÓN DE VEGETACIÓN PARA ENRIQUECIMIENTO DEL SUELO")</f>
        <v/>
      </c>
      <c r="J54" s="1109"/>
      <c r="K54" s="1109"/>
      <c r="L54" s="1109"/>
      <c r="M54" s="1109"/>
      <c r="N54" s="1109"/>
      <c r="O54" s="1109"/>
      <c r="P54" s="1145"/>
      <c r="Q54" s="1146"/>
      <c r="R54" s="214" t="str">
        <f t="shared" ref="R54:R60" si="2">IF(I54="","","M2")</f>
        <v/>
      </c>
      <c r="S54" s="1202"/>
      <c r="T54" s="1202"/>
      <c r="U54" s="1140"/>
      <c r="V54" s="1140"/>
      <c r="W54" s="1139">
        <f>U54*S54</f>
        <v>0</v>
      </c>
      <c r="X54" s="1237"/>
    </row>
    <row r="55" spans="1:24" ht="15.75" x14ac:dyDescent="0.2">
      <c r="B55" s="1231"/>
      <c r="C55" s="1232"/>
      <c r="D55" s="1232"/>
      <c r="E55" s="1232"/>
      <c r="F55" s="1232"/>
      <c r="G55" s="1232"/>
      <c r="H55" s="1233"/>
      <c r="I55" s="1142" t="str">
        <f>'FICHA ESTANDAR ECOSISTEMA'!H311</f>
        <v/>
      </c>
      <c r="J55" s="1142"/>
      <c r="K55" s="1142"/>
      <c r="L55" s="1142"/>
      <c r="M55" s="1142"/>
      <c r="N55" s="1142"/>
      <c r="O55" s="1142"/>
      <c r="P55" s="1143" t="str">
        <f>'FICHA ESTANDAR ECOSISTEMA'!P271</f>
        <v/>
      </c>
      <c r="Q55" s="1144"/>
      <c r="R55" s="214" t="str">
        <f t="shared" si="2"/>
        <v/>
      </c>
      <c r="S55" s="1109">
        <f>'FICHA ESTANDAR ECOSISTEMA'!N311</f>
        <v>0</v>
      </c>
      <c r="T55" s="1109"/>
      <c r="U55" s="1139"/>
      <c r="V55" s="1139"/>
      <c r="W55" s="1132">
        <f>SUM(W56:X60)</f>
        <v>0</v>
      </c>
      <c r="X55" s="1221"/>
    </row>
    <row r="56" spans="1:24" ht="15.75" x14ac:dyDescent="0.2">
      <c r="B56" s="1231"/>
      <c r="C56" s="1232"/>
      <c r="D56" s="1232"/>
      <c r="E56" s="1232"/>
      <c r="F56" s="1232"/>
      <c r="G56" s="1232"/>
      <c r="H56" s="1233"/>
      <c r="I56" s="1109" t="str">
        <f>IF(I55="","","TRAZO Y MARCACIÓN")</f>
        <v/>
      </c>
      <c r="J56" s="1109"/>
      <c r="K56" s="1109"/>
      <c r="L56" s="1109"/>
      <c r="M56" s="1109"/>
      <c r="N56" s="1109"/>
      <c r="O56" s="1109"/>
      <c r="P56" s="1147"/>
      <c r="Q56" s="1148"/>
      <c r="R56" s="214" t="str">
        <f t="shared" si="2"/>
        <v/>
      </c>
      <c r="S56" s="1202"/>
      <c r="T56" s="1202"/>
      <c r="U56" s="1140"/>
      <c r="V56" s="1140"/>
      <c r="W56" s="1139">
        <f>U56*S56</f>
        <v>0</v>
      </c>
      <c r="X56" s="1237"/>
    </row>
    <row r="57" spans="1:24" ht="15.75" x14ac:dyDescent="0.2">
      <c r="B57" s="1231"/>
      <c r="C57" s="1232"/>
      <c r="D57" s="1232"/>
      <c r="E57" s="1232"/>
      <c r="F57" s="1232"/>
      <c r="G57" s="1232"/>
      <c r="H57" s="1233"/>
      <c r="I57" s="1109" t="str">
        <f>IF(I55="","","REMOCIÓN DE TIERRA FÉRTIL")</f>
        <v/>
      </c>
      <c r="J57" s="1109"/>
      <c r="K57" s="1109"/>
      <c r="L57" s="1109"/>
      <c r="M57" s="1109"/>
      <c r="N57" s="1109"/>
      <c r="O57" s="1109"/>
      <c r="P57" s="1147"/>
      <c r="Q57" s="1148"/>
      <c r="R57" s="214" t="str">
        <f t="shared" si="2"/>
        <v/>
      </c>
      <c r="S57" s="1202"/>
      <c r="T57" s="1202"/>
      <c r="U57" s="1140"/>
      <c r="V57" s="1140"/>
      <c r="W57" s="1139">
        <f>U57*S57</f>
        <v>0</v>
      </c>
      <c r="X57" s="1237"/>
    </row>
    <row r="58" spans="1:24" ht="15.75" x14ac:dyDescent="0.2">
      <c r="B58" s="1231"/>
      <c r="C58" s="1232"/>
      <c r="D58" s="1232"/>
      <c r="E58" s="1232"/>
      <c r="F58" s="1232"/>
      <c r="G58" s="1232"/>
      <c r="H58" s="1233"/>
      <c r="I58" s="1109" t="str">
        <f>IF(I55="","","COMPACTACIÓN DEL BORDE DE LA TERRAZA")</f>
        <v/>
      </c>
      <c r="J58" s="1109"/>
      <c r="K58" s="1109"/>
      <c r="L58" s="1109"/>
      <c r="M58" s="1109"/>
      <c r="N58" s="1109"/>
      <c r="O58" s="1109"/>
      <c r="P58" s="1147"/>
      <c r="Q58" s="1148"/>
      <c r="R58" s="214" t="str">
        <f t="shared" si="2"/>
        <v/>
      </c>
      <c r="S58" s="1202"/>
      <c r="T58" s="1202"/>
      <c r="U58" s="1140"/>
      <c r="V58" s="1140"/>
      <c r="W58" s="1139">
        <f>U58*S58</f>
        <v>0</v>
      </c>
      <c r="X58" s="1237"/>
    </row>
    <row r="59" spans="1:24" ht="15.75" x14ac:dyDescent="0.2">
      <c r="B59" s="1231"/>
      <c r="C59" s="1232"/>
      <c r="D59" s="1232"/>
      <c r="E59" s="1232"/>
      <c r="F59" s="1232"/>
      <c r="G59" s="1232"/>
      <c r="H59" s="1233"/>
      <c r="I59" s="1109" t="str">
        <f>IF(I55="","","EMPAREJAMIENTO DE LA TERRAZA")</f>
        <v/>
      </c>
      <c r="J59" s="1109"/>
      <c r="K59" s="1109"/>
      <c r="L59" s="1109"/>
      <c r="M59" s="1109"/>
      <c r="N59" s="1109"/>
      <c r="O59" s="1109"/>
      <c r="P59" s="1147"/>
      <c r="Q59" s="1148"/>
      <c r="R59" s="214" t="str">
        <f t="shared" si="2"/>
        <v/>
      </c>
      <c r="S59" s="1202"/>
      <c r="T59" s="1202"/>
      <c r="U59" s="1140"/>
      <c r="V59" s="1140"/>
      <c r="W59" s="1139">
        <f>U59*S59</f>
        <v>0</v>
      </c>
      <c r="X59" s="1237"/>
    </row>
    <row r="60" spans="1:24" ht="15.75" x14ac:dyDescent="0.2">
      <c r="B60" s="1231"/>
      <c r="C60" s="1232"/>
      <c r="D60" s="1232"/>
      <c r="E60" s="1232"/>
      <c r="F60" s="1232"/>
      <c r="G60" s="1232"/>
      <c r="H60" s="1233"/>
      <c r="I60" s="1109" t="str">
        <f>IF(I55="","","MANTENIMIENTO DE TERRAZA ANDINA")</f>
        <v/>
      </c>
      <c r="J60" s="1109"/>
      <c r="K60" s="1109"/>
      <c r="L60" s="1109"/>
      <c r="M60" s="1109"/>
      <c r="N60" s="1109"/>
      <c r="O60" s="1109"/>
      <c r="P60" s="1145"/>
      <c r="Q60" s="1146"/>
      <c r="R60" s="214" t="str">
        <f t="shared" si="2"/>
        <v/>
      </c>
      <c r="S60" s="1202"/>
      <c r="T60" s="1202"/>
      <c r="U60" s="1140"/>
      <c r="V60" s="1140"/>
      <c r="W60" s="1139">
        <f>U60*S60</f>
        <v>0</v>
      </c>
      <c r="X60" s="1237"/>
    </row>
    <row r="61" spans="1:24" ht="15.75" x14ac:dyDescent="0.2">
      <c r="B61" s="1231"/>
      <c r="C61" s="1232"/>
      <c r="D61" s="1232"/>
      <c r="E61" s="1232"/>
      <c r="F61" s="1232"/>
      <c r="G61" s="1232"/>
      <c r="H61" s="1233"/>
      <c r="I61" s="1142" t="str">
        <f>'FICHA ESTANDAR ECOSISTEMA'!H312</f>
        <v/>
      </c>
      <c r="J61" s="1142"/>
      <c r="K61" s="1142"/>
      <c r="L61" s="1142"/>
      <c r="M61" s="1142"/>
      <c r="N61" s="1142"/>
      <c r="O61" s="1142"/>
      <c r="P61" s="1143">
        <f>'FICHA ESTANDAR ECOSISTEMA'!P272</f>
        <v>0</v>
      </c>
      <c r="Q61" s="1144"/>
      <c r="R61" s="215" t="str">
        <f>IF(I60="","",'FICHA ESTANDAR ECOSISTEMA'!M312)</f>
        <v/>
      </c>
      <c r="S61" s="1109">
        <f>'FICHA ESTANDAR ECOSISTEMA'!N312</f>
        <v>0</v>
      </c>
      <c r="T61" s="1109"/>
      <c r="U61" s="1139"/>
      <c r="V61" s="1139"/>
      <c r="W61" s="1132">
        <f>SUM(W62)</f>
        <v>0</v>
      </c>
      <c r="X61" s="1221"/>
    </row>
    <row r="62" spans="1:24" ht="16.5" thickBot="1" x14ac:dyDescent="0.25">
      <c r="B62" s="1234"/>
      <c r="C62" s="1235"/>
      <c r="D62" s="1235"/>
      <c r="E62" s="1235"/>
      <c r="F62" s="1235"/>
      <c r="G62" s="1235"/>
      <c r="H62" s="1236"/>
      <c r="I62" s="1199" t="str">
        <f>IF(I61="","",'FICHA ESTANDAR ECOSISTEMA'!R272)</f>
        <v/>
      </c>
      <c r="J62" s="1199"/>
      <c r="K62" s="1199"/>
      <c r="L62" s="1199"/>
      <c r="M62" s="1199"/>
      <c r="N62" s="1199"/>
      <c r="O62" s="1199"/>
      <c r="P62" s="1250"/>
      <c r="Q62" s="1251"/>
      <c r="R62" s="216"/>
      <c r="S62" s="1201"/>
      <c r="T62" s="1201"/>
      <c r="U62" s="1220"/>
      <c r="V62" s="1220"/>
      <c r="W62" s="1184">
        <f>U62*S62</f>
        <v>0</v>
      </c>
      <c r="X62" s="1185"/>
    </row>
    <row r="63" spans="1:24" ht="16.5" thickBot="1" x14ac:dyDescent="0.25">
      <c r="A63" s="38">
        <v>4</v>
      </c>
      <c r="B63" s="1248" t="str">
        <f>'FICHA ESTANDAR ECOSISTEMA'!F313</f>
        <v/>
      </c>
      <c r="C63" s="1249"/>
      <c r="D63" s="1249"/>
      <c r="E63" s="1249"/>
      <c r="F63" s="1249"/>
      <c r="G63" s="1249"/>
      <c r="H63" s="1249"/>
      <c r="I63" s="1200" t="str">
        <f>'FICHA ESTANDAR ECOSISTEMA'!H313</f>
        <v/>
      </c>
      <c r="J63" s="1200"/>
      <c r="K63" s="1200"/>
      <c r="L63" s="1200"/>
      <c r="M63" s="1200"/>
      <c r="N63" s="1200"/>
      <c r="O63" s="1200"/>
      <c r="P63" s="1227" t="str">
        <f>IF(I63="","","INFRAESTRUCTURA")</f>
        <v/>
      </c>
      <c r="Q63" s="1227"/>
      <c r="R63" s="217" t="str">
        <f t="shared" ref="R63:R77" si="3">IF(I63="","","UNIDAD")</f>
        <v/>
      </c>
      <c r="S63" s="1203">
        <f>'FICHA ESTANDAR ECOSISTEMA'!N313</f>
        <v>0</v>
      </c>
      <c r="T63" s="1203"/>
      <c r="U63" s="1238"/>
      <c r="V63" s="1238"/>
      <c r="W63" s="1239">
        <f>W64+W68+W72+W76+W78</f>
        <v>0</v>
      </c>
      <c r="X63" s="1240"/>
    </row>
    <row r="64" spans="1:24" ht="16.5" thickBot="1" x14ac:dyDescent="0.25">
      <c r="B64" s="1124"/>
      <c r="C64" s="1125"/>
      <c r="D64" s="1125"/>
      <c r="E64" s="1125"/>
      <c r="F64" s="1125"/>
      <c r="G64" s="1125"/>
      <c r="H64" s="1125"/>
      <c r="I64" s="1142" t="str">
        <f>'FICHA ESTANDAR ECOSISTEMA'!H314</f>
        <v/>
      </c>
      <c r="J64" s="1142"/>
      <c r="K64" s="1142"/>
      <c r="L64" s="1142"/>
      <c r="M64" s="1142"/>
      <c r="N64" s="1142"/>
      <c r="O64" s="1142"/>
      <c r="P64" s="1138" t="str">
        <f>'FICHA ESTANDAR ECOSISTEMA'!P273</f>
        <v/>
      </c>
      <c r="Q64" s="1138"/>
      <c r="R64" s="229" t="str">
        <f t="shared" si="3"/>
        <v/>
      </c>
      <c r="S64" s="1109">
        <f>'FICHA ESTANDAR ECOSISTEMA'!N314</f>
        <v>0</v>
      </c>
      <c r="T64" s="1109"/>
      <c r="U64" s="1139"/>
      <c r="V64" s="1139"/>
      <c r="W64" s="1132">
        <f>SUM(W65:X67)</f>
        <v>0</v>
      </c>
      <c r="X64" s="1221"/>
    </row>
    <row r="65" spans="1:24" ht="16.5" thickBot="1" x14ac:dyDescent="0.25">
      <c r="B65" s="1124"/>
      <c r="C65" s="1125"/>
      <c r="D65" s="1125"/>
      <c r="E65" s="1125"/>
      <c r="F65" s="1125"/>
      <c r="G65" s="1125"/>
      <c r="H65" s="1125"/>
      <c r="I65" s="1109" t="str">
        <f>IF(I64="","","CONSTRUCCIÓN DE DIQUE Y ESTRUCTURA DE CAPTACIÓN")</f>
        <v/>
      </c>
      <c r="J65" s="1109"/>
      <c r="K65" s="1109"/>
      <c r="L65" s="1109"/>
      <c r="M65" s="1109"/>
      <c r="N65" s="1109"/>
      <c r="O65" s="1109"/>
      <c r="P65" s="1138"/>
      <c r="Q65" s="1138"/>
      <c r="R65" s="229" t="str">
        <f t="shared" si="3"/>
        <v/>
      </c>
      <c r="S65" s="1202"/>
      <c r="T65" s="1202"/>
      <c r="U65" s="1140"/>
      <c r="V65" s="1140"/>
      <c r="W65" s="1139">
        <f>U65*S65</f>
        <v>0</v>
      </c>
      <c r="X65" s="1237"/>
    </row>
    <row r="66" spans="1:24" ht="16.5" thickBot="1" x14ac:dyDescent="0.25">
      <c r="B66" s="1124"/>
      <c r="C66" s="1125"/>
      <c r="D66" s="1125"/>
      <c r="E66" s="1125"/>
      <c r="F66" s="1125"/>
      <c r="G66" s="1125"/>
      <c r="H66" s="1125"/>
      <c r="I66" s="1109" t="str">
        <f>IF(I64="","","MEJORAMIENTO DEL CANAL AMUNADOR")</f>
        <v/>
      </c>
      <c r="J66" s="1109"/>
      <c r="K66" s="1109"/>
      <c r="L66" s="1109"/>
      <c r="M66" s="1109"/>
      <c r="N66" s="1109"/>
      <c r="O66" s="1109"/>
      <c r="P66" s="1138"/>
      <c r="Q66" s="1138"/>
      <c r="R66" s="229" t="str">
        <f t="shared" si="3"/>
        <v/>
      </c>
      <c r="S66" s="1202"/>
      <c r="T66" s="1202"/>
      <c r="U66" s="1140"/>
      <c r="V66" s="1140"/>
      <c r="W66" s="1139">
        <f>U66*S66</f>
        <v>0</v>
      </c>
      <c r="X66" s="1237"/>
    </row>
    <row r="67" spans="1:24" ht="16.5" thickBot="1" x14ac:dyDescent="0.25">
      <c r="B67" s="1124"/>
      <c r="C67" s="1125"/>
      <c r="D67" s="1125"/>
      <c r="E67" s="1125"/>
      <c r="F67" s="1125"/>
      <c r="G67" s="1125"/>
      <c r="H67" s="1125"/>
      <c r="I67" s="1109" t="str">
        <f>IF(I64="","","INSTALACIÓN DE ÁREA DE PROTECCIÓN")</f>
        <v/>
      </c>
      <c r="J67" s="1109"/>
      <c r="K67" s="1109"/>
      <c r="L67" s="1109"/>
      <c r="M67" s="1109"/>
      <c r="N67" s="1109"/>
      <c r="O67" s="1109"/>
      <c r="P67" s="1138"/>
      <c r="Q67" s="1138"/>
      <c r="R67" s="229" t="str">
        <f t="shared" si="3"/>
        <v/>
      </c>
      <c r="S67" s="1202"/>
      <c r="T67" s="1202"/>
      <c r="U67" s="1140"/>
      <c r="V67" s="1140"/>
      <c r="W67" s="1139">
        <f>U67*S67</f>
        <v>0</v>
      </c>
      <c r="X67" s="1237"/>
    </row>
    <row r="68" spans="1:24" ht="16.5" thickBot="1" x14ac:dyDescent="0.25">
      <c r="B68" s="1124"/>
      <c r="C68" s="1125"/>
      <c r="D68" s="1125"/>
      <c r="E68" s="1125"/>
      <c r="F68" s="1125"/>
      <c r="G68" s="1125"/>
      <c r="H68" s="1125"/>
      <c r="I68" s="1142" t="str">
        <f>'FICHA ESTANDAR ECOSISTEMA'!H315</f>
        <v/>
      </c>
      <c r="J68" s="1142"/>
      <c r="K68" s="1142"/>
      <c r="L68" s="1142"/>
      <c r="M68" s="1142"/>
      <c r="N68" s="1142"/>
      <c r="O68" s="1142"/>
      <c r="P68" s="1138" t="str">
        <f>'FICHA ESTANDAR ECOSISTEMA'!P274</f>
        <v/>
      </c>
      <c r="Q68" s="1138"/>
      <c r="R68" s="229" t="str">
        <f t="shared" si="3"/>
        <v/>
      </c>
      <c r="S68" s="1109">
        <f>'FICHA ESTANDAR ECOSISTEMA'!N315</f>
        <v>0</v>
      </c>
      <c r="T68" s="1109"/>
      <c r="U68" s="1139"/>
      <c r="V68" s="1139"/>
      <c r="W68" s="1132">
        <f>SUM(W69:X71)</f>
        <v>0</v>
      </c>
      <c r="X68" s="1221"/>
    </row>
    <row r="69" spans="1:24" ht="16.5" thickBot="1" x14ac:dyDescent="0.25">
      <c r="B69" s="1124"/>
      <c r="C69" s="1125"/>
      <c r="D69" s="1125"/>
      <c r="E69" s="1125"/>
      <c r="F69" s="1125"/>
      <c r="G69" s="1125"/>
      <c r="H69" s="1125"/>
      <c r="I69" s="1109" t="str">
        <f>IF(I68="","","DESCOLMATACIÓN DE CANALES")</f>
        <v/>
      </c>
      <c r="J69" s="1109"/>
      <c r="K69" s="1109"/>
      <c r="L69" s="1109"/>
      <c r="M69" s="1109"/>
      <c r="N69" s="1109"/>
      <c r="O69" s="1109"/>
      <c r="P69" s="1138"/>
      <c r="Q69" s="1138"/>
      <c r="R69" s="229" t="str">
        <f t="shared" si="3"/>
        <v/>
      </c>
      <c r="S69" s="1202"/>
      <c r="T69" s="1202"/>
      <c r="U69" s="1140"/>
      <c r="V69" s="1140"/>
      <c r="W69" s="1139">
        <f>U69*S69</f>
        <v>0</v>
      </c>
      <c r="X69" s="1237"/>
    </row>
    <row r="70" spans="1:24" ht="16.5" thickBot="1" x14ac:dyDescent="0.25">
      <c r="B70" s="1124"/>
      <c r="C70" s="1125"/>
      <c r="D70" s="1125"/>
      <c r="E70" s="1125"/>
      <c r="F70" s="1125"/>
      <c r="G70" s="1125"/>
      <c r="H70" s="1125"/>
      <c r="I70" s="1109" t="str">
        <f>IF(I68="","","RECONSTRUCCIÓN E IMPLEMENTACIÓN DE CANALES DE MAMANTEO")</f>
        <v/>
      </c>
      <c r="J70" s="1109"/>
      <c r="K70" s="1109"/>
      <c r="L70" s="1109"/>
      <c r="M70" s="1109"/>
      <c r="N70" s="1109"/>
      <c r="O70" s="1109"/>
      <c r="P70" s="1138"/>
      <c r="Q70" s="1138"/>
      <c r="R70" s="229" t="str">
        <f t="shared" si="3"/>
        <v/>
      </c>
      <c r="S70" s="1202"/>
      <c r="T70" s="1202"/>
      <c r="U70" s="1140"/>
      <c r="V70" s="1140"/>
      <c r="W70" s="1139">
        <f>U70*S70</f>
        <v>0</v>
      </c>
      <c r="X70" s="1237"/>
    </row>
    <row r="71" spans="1:24" ht="16.5" thickBot="1" x14ac:dyDescent="0.25">
      <c r="B71" s="1124"/>
      <c r="C71" s="1125"/>
      <c r="D71" s="1125"/>
      <c r="E71" s="1125"/>
      <c r="F71" s="1125"/>
      <c r="G71" s="1125"/>
      <c r="H71" s="1125"/>
      <c r="I71" s="1109" t="str">
        <f>IF(I68="","","INSTALACIÓN DE MEDIDAS DE PROTECCIÓN")</f>
        <v/>
      </c>
      <c r="J71" s="1109"/>
      <c r="K71" s="1109"/>
      <c r="L71" s="1109"/>
      <c r="M71" s="1109"/>
      <c r="N71" s="1109"/>
      <c r="O71" s="1109"/>
      <c r="P71" s="1138"/>
      <c r="Q71" s="1138"/>
      <c r="R71" s="229" t="str">
        <f t="shared" si="3"/>
        <v/>
      </c>
      <c r="S71" s="1202"/>
      <c r="T71" s="1202"/>
      <c r="U71" s="1140"/>
      <c r="V71" s="1140"/>
      <c r="W71" s="1139">
        <f>U71*S71</f>
        <v>0</v>
      </c>
      <c r="X71" s="1237"/>
    </row>
    <row r="72" spans="1:24" ht="16.5" thickBot="1" x14ac:dyDescent="0.25">
      <c r="B72" s="1124"/>
      <c r="C72" s="1125"/>
      <c r="D72" s="1125"/>
      <c r="E72" s="1125"/>
      <c r="F72" s="1125"/>
      <c r="G72" s="1125"/>
      <c r="H72" s="1125"/>
      <c r="I72" s="1142" t="str">
        <f>'FICHA ESTANDAR ECOSISTEMA'!H316</f>
        <v/>
      </c>
      <c r="J72" s="1142"/>
      <c r="K72" s="1142"/>
      <c r="L72" s="1142"/>
      <c r="M72" s="1142"/>
      <c r="N72" s="1142"/>
      <c r="O72" s="1142"/>
      <c r="P72" s="1138" t="str">
        <f>'FICHA ESTANDAR ECOSISTEMA'!P275</f>
        <v/>
      </c>
      <c r="Q72" s="1138"/>
      <c r="R72" s="229" t="str">
        <f t="shared" si="3"/>
        <v/>
      </c>
      <c r="S72" s="1109">
        <f>'FICHA ESTANDAR ECOSISTEMA'!N316</f>
        <v>0</v>
      </c>
      <c r="T72" s="1109"/>
      <c r="U72" s="1139"/>
      <c r="V72" s="1139"/>
      <c r="W72" s="1132">
        <f>SUM(W73:X75)</f>
        <v>0</v>
      </c>
      <c r="X72" s="1221"/>
    </row>
    <row r="73" spans="1:24" ht="16.5" thickBot="1" x14ac:dyDescent="0.25">
      <c r="B73" s="1124"/>
      <c r="C73" s="1125"/>
      <c r="D73" s="1125"/>
      <c r="E73" s="1125"/>
      <c r="F73" s="1125"/>
      <c r="G73" s="1125"/>
      <c r="H73" s="1125"/>
      <c r="I73" s="1109" t="str">
        <f>IF(I72="","","TRAZO, NIVELES Y REPLANTE PRELIMINAR")</f>
        <v/>
      </c>
      <c r="J73" s="1109"/>
      <c r="K73" s="1109"/>
      <c r="L73" s="1109"/>
      <c r="M73" s="1109"/>
      <c r="N73" s="1109"/>
      <c r="O73" s="1109"/>
      <c r="P73" s="1138"/>
      <c r="Q73" s="1138"/>
      <c r="R73" s="229" t="str">
        <f t="shared" si="3"/>
        <v/>
      </c>
      <c r="S73" s="1202"/>
      <c r="T73" s="1202"/>
      <c r="U73" s="1140"/>
      <c r="V73" s="1140"/>
      <c r="W73" s="1139">
        <f>U73*S73</f>
        <v>0</v>
      </c>
      <c r="X73" s="1237"/>
    </row>
    <row r="74" spans="1:24" ht="16.5" thickBot="1" x14ac:dyDescent="0.25">
      <c r="B74" s="1124"/>
      <c r="C74" s="1125"/>
      <c r="D74" s="1125"/>
      <c r="E74" s="1125"/>
      <c r="F74" s="1125"/>
      <c r="G74" s="1125"/>
      <c r="H74" s="1125"/>
      <c r="I74" s="1109" t="str">
        <f>IF(I72="","","EXCAVACIÓN DE ZANJAS DE INFILTRACIÓN")</f>
        <v/>
      </c>
      <c r="J74" s="1109"/>
      <c r="K74" s="1109"/>
      <c r="L74" s="1109"/>
      <c r="M74" s="1109"/>
      <c r="N74" s="1109"/>
      <c r="O74" s="1109"/>
      <c r="P74" s="1138"/>
      <c r="Q74" s="1138"/>
      <c r="R74" s="229" t="str">
        <f t="shared" si="3"/>
        <v/>
      </c>
      <c r="S74" s="1202"/>
      <c r="T74" s="1202"/>
      <c r="U74" s="1140"/>
      <c r="V74" s="1140"/>
      <c r="W74" s="1139">
        <f>U74*S74</f>
        <v>0</v>
      </c>
      <c r="X74" s="1237"/>
    </row>
    <row r="75" spans="1:24" ht="16.5" thickBot="1" x14ac:dyDescent="0.25">
      <c r="B75" s="1124"/>
      <c r="C75" s="1125"/>
      <c r="D75" s="1125"/>
      <c r="E75" s="1125"/>
      <c r="F75" s="1125"/>
      <c r="G75" s="1125"/>
      <c r="H75" s="1125"/>
      <c r="I75" s="1109" t="str">
        <f>IF(I72="","","COMPACTACIÓN DEL TERRENO")</f>
        <v/>
      </c>
      <c r="J75" s="1109"/>
      <c r="K75" s="1109"/>
      <c r="L75" s="1109"/>
      <c r="M75" s="1109"/>
      <c r="N75" s="1109"/>
      <c r="O75" s="1109"/>
      <c r="P75" s="1138"/>
      <c r="Q75" s="1138"/>
      <c r="R75" s="229" t="str">
        <f t="shared" si="3"/>
        <v/>
      </c>
      <c r="S75" s="1202"/>
      <c r="T75" s="1202"/>
      <c r="U75" s="1140"/>
      <c r="V75" s="1140"/>
      <c r="W75" s="1139">
        <f>U75*S75</f>
        <v>0</v>
      </c>
      <c r="X75" s="1237"/>
    </row>
    <row r="76" spans="1:24" ht="16.5" thickBot="1" x14ac:dyDescent="0.25">
      <c r="B76" s="1124"/>
      <c r="C76" s="1125"/>
      <c r="D76" s="1125"/>
      <c r="E76" s="1125"/>
      <c r="F76" s="1125"/>
      <c r="G76" s="1125"/>
      <c r="H76" s="1125"/>
      <c r="I76" s="1142" t="str">
        <f>'FICHA ESTANDAR ECOSISTEMA'!H317</f>
        <v/>
      </c>
      <c r="J76" s="1142"/>
      <c r="K76" s="1142"/>
      <c r="L76" s="1142"/>
      <c r="M76" s="1142"/>
      <c r="N76" s="1142"/>
      <c r="O76" s="1142"/>
      <c r="P76" s="1138" t="str">
        <f>'FICHA ESTANDAR ECOSISTEMA'!P276</f>
        <v/>
      </c>
      <c r="Q76" s="1138"/>
      <c r="R76" s="229" t="str">
        <f t="shared" si="3"/>
        <v/>
      </c>
      <c r="S76" s="1109">
        <f>'FICHA ESTANDAR ECOSISTEMA'!N317</f>
        <v>0</v>
      </c>
      <c r="T76" s="1109"/>
      <c r="U76" s="1139"/>
      <c r="V76" s="1139"/>
      <c r="W76" s="1132">
        <f>SUM(W77:X77)</f>
        <v>0</v>
      </c>
      <c r="X76" s="1221"/>
    </row>
    <row r="77" spans="1:24" ht="15.75" x14ac:dyDescent="0.2">
      <c r="B77" s="1124"/>
      <c r="C77" s="1125"/>
      <c r="D77" s="1125"/>
      <c r="E77" s="1125"/>
      <c r="F77" s="1125"/>
      <c r="G77" s="1125"/>
      <c r="H77" s="1125"/>
      <c r="I77" s="1109" t="str">
        <f>IF(I76="","","CONSTRUCCIÓN DE DIQUES")</f>
        <v/>
      </c>
      <c r="J77" s="1109"/>
      <c r="K77" s="1109"/>
      <c r="L77" s="1109"/>
      <c r="M77" s="1109"/>
      <c r="N77" s="1109"/>
      <c r="O77" s="1109"/>
      <c r="P77" s="1138"/>
      <c r="Q77" s="1138"/>
      <c r="R77" s="229" t="str">
        <f t="shared" si="3"/>
        <v/>
      </c>
      <c r="S77" s="1202"/>
      <c r="T77" s="1202"/>
      <c r="U77" s="1140"/>
      <c r="V77" s="1140"/>
      <c r="W77" s="1139">
        <f>U77*S77</f>
        <v>0</v>
      </c>
      <c r="X77" s="1237"/>
    </row>
    <row r="78" spans="1:24" ht="15.75" x14ac:dyDescent="0.2">
      <c r="B78" s="1124"/>
      <c r="C78" s="1125"/>
      <c r="D78" s="1125"/>
      <c r="E78" s="1125"/>
      <c r="F78" s="1125"/>
      <c r="G78" s="1125"/>
      <c r="H78" s="1125"/>
      <c r="I78" s="1109" t="str">
        <f>'FICHA ESTANDAR ECOSISTEMA'!H318</f>
        <v/>
      </c>
      <c r="J78" s="1109"/>
      <c r="K78" s="1109"/>
      <c r="L78" s="1109"/>
      <c r="M78" s="1109"/>
      <c r="N78" s="1109"/>
      <c r="O78" s="1109"/>
      <c r="P78" s="1138">
        <f>'FICHA ESTANDAR ECOSISTEMA'!P277</f>
        <v>0</v>
      </c>
      <c r="Q78" s="1138"/>
      <c r="R78" s="215" t="str">
        <f>IF(I78="","",'FICHA ESTANDAR ECOSISTEMA'!M318)</f>
        <v/>
      </c>
      <c r="S78" s="1109">
        <f>'FICHA ESTANDAR ECOSISTEMA'!N318</f>
        <v>0</v>
      </c>
      <c r="T78" s="1109"/>
      <c r="U78" s="1139"/>
      <c r="V78" s="1139"/>
      <c r="W78" s="1132">
        <f>SUM(W79)</f>
        <v>0</v>
      </c>
      <c r="X78" s="1221"/>
    </row>
    <row r="79" spans="1:24" ht="16.5" thickBot="1" x14ac:dyDescent="0.25">
      <c r="B79" s="1133"/>
      <c r="C79" s="1134"/>
      <c r="D79" s="1134"/>
      <c r="E79" s="1134"/>
      <c r="F79" s="1134"/>
      <c r="G79" s="1134"/>
      <c r="H79" s="1134"/>
      <c r="I79" s="1199" t="str">
        <f>IF(I78="","",'FICHA ESTANDAR ECOSISTEMA'!R277)</f>
        <v/>
      </c>
      <c r="J79" s="1199"/>
      <c r="K79" s="1199"/>
      <c r="L79" s="1199"/>
      <c r="M79" s="1199"/>
      <c r="N79" s="1199"/>
      <c r="O79" s="1199"/>
      <c r="P79" s="1182"/>
      <c r="Q79" s="1182"/>
      <c r="R79" s="216"/>
      <c r="S79" s="1201"/>
      <c r="T79" s="1201"/>
      <c r="U79" s="1220"/>
      <c r="V79" s="1220"/>
      <c r="W79" s="1184">
        <f>U79*S79</f>
        <v>0</v>
      </c>
      <c r="X79" s="1185"/>
    </row>
    <row r="80" spans="1:24" ht="15.75" x14ac:dyDescent="0.2">
      <c r="A80" s="38">
        <v>5</v>
      </c>
      <c r="B80" s="1248" t="str">
        <f>'FICHA ESTANDAR ECOSISTEMA'!F319</f>
        <v/>
      </c>
      <c r="C80" s="1249"/>
      <c r="D80" s="1249"/>
      <c r="E80" s="1249"/>
      <c r="F80" s="1249"/>
      <c r="G80" s="1249"/>
      <c r="H80" s="1249"/>
      <c r="I80" s="1200" t="str">
        <f>'FICHA ESTANDAR ECOSISTEMA'!H319</f>
        <v/>
      </c>
      <c r="J80" s="1200"/>
      <c r="K80" s="1200"/>
      <c r="L80" s="1200"/>
      <c r="M80" s="1200"/>
      <c r="N80" s="1200"/>
      <c r="O80" s="1200"/>
      <c r="P80" s="1227" t="str">
        <f>IF(I80="","","INTANGIBLE")</f>
        <v/>
      </c>
      <c r="Q80" s="1227"/>
      <c r="R80" s="217" t="str">
        <f>IF(I80="","","TALLER")</f>
        <v/>
      </c>
      <c r="S80" s="1203">
        <f>'FICHA ESTANDAR ECOSISTEMA'!N319</f>
        <v>0</v>
      </c>
      <c r="T80" s="1203"/>
      <c r="U80" s="1238"/>
      <c r="V80" s="1238"/>
      <c r="W80" s="1239">
        <f>W81+W84+W87+W89+W91+W93</f>
        <v>0</v>
      </c>
      <c r="X80" s="1240"/>
    </row>
    <row r="81" spans="1:24" ht="15.75" x14ac:dyDescent="0.2">
      <c r="B81" s="1124"/>
      <c r="C81" s="1125"/>
      <c r="D81" s="1125"/>
      <c r="E81" s="1125"/>
      <c r="F81" s="1125"/>
      <c r="G81" s="1125"/>
      <c r="H81" s="1125"/>
      <c r="I81" s="1142" t="str">
        <f>'FICHA ESTANDAR ECOSISTEMA'!H320</f>
        <v/>
      </c>
      <c r="J81" s="1142"/>
      <c r="K81" s="1142"/>
      <c r="L81" s="1142"/>
      <c r="M81" s="1142"/>
      <c r="N81" s="1142"/>
      <c r="O81" s="1142"/>
      <c r="P81" s="1138" t="str">
        <f>'FICHA ESTANDAR ECOSISTEMA'!P278</f>
        <v/>
      </c>
      <c r="Q81" s="1138"/>
      <c r="R81" s="218" t="str">
        <f>IF(I81="","","TALLER")</f>
        <v/>
      </c>
      <c r="S81" s="1109">
        <f>'FICHA ESTANDAR ECOSISTEMA'!N320</f>
        <v>0</v>
      </c>
      <c r="T81" s="1109"/>
      <c r="U81" s="1139"/>
      <c r="V81" s="1139"/>
      <c r="W81" s="1132">
        <f>SUM(W82:X83)</f>
        <v>0</v>
      </c>
      <c r="X81" s="1221"/>
    </row>
    <row r="82" spans="1:24" ht="15.75" x14ac:dyDescent="0.2">
      <c r="B82" s="1124"/>
      <c r="C82" s="1125"/>
      <c r="D82" s="1125"/>
      <c r="E82" s="1125"/>
      <c r="F82" s="1125"/>
      <c r="G82" s="1125"/>
      <c r="H82" s="1125"/>
      <c r="I82" s="1109" t="str">
        <f>IF(I81="","","COORDINACIÓN CON ORGANIZACIONES Y COMITÉS DE LA COMUNIDAD EXISTENTE")</f>
        <v/>
      </c>
      <c r="J82" s="1109"/>
      <c r="K82" s="1109"/>
      <c r="L82" s="1109"/>
      <c r="M82" s="1109"/>
      <c r="N82" s="1109"/>
      <c r="O82" s="1109"/>
      <c r="P82" s="1138"/>
      <c r="Q82" s="1138"/>
      <c r="R82" s="214" t="str">
        <f>IF(I82="","","TALLER")</f>
        <v/>
      </c>
      <c r="S82" s="1202"/>
      <c r="T82" s="1202"/>
      <c r="U82" s="1140"/>
      <c r="V82" s="1140"/>
      <c r="W82" s="1139">
        <f>U82*S82</f>
        <v>0</v>
      </c>
      <c r="X82" s="1237"/>
    </row>
    <row r="83" spans="1:24" ht="15.75" x14ac:dyDescent="0.2">
      <c r="B83" s="1124"/>
      <c r="C83" s="1125"/>
      <c r="D83" s="1125"/>
      <c r="E83" s="1125"/>
      <c r="F83" s="1125"/>
      <c r="G83" s="1125"/>
      <c r="H83" s="1125"/>
      <c r="I83" s="1109" t="str">
        <f>IF(I81="","","TALLERES DE CAPACITACIÓN A ORGANIZACIONES Y COMITÉS DE LA COMUNIDAD EXISTENTE")</f>
        <v/>
      </c>
      <c r="J83" s="1109"/>
      <c r="K83" s="1109"/>
      <c r="L83" s="1109"/>
      <c r="M83" s="1109"/>
      <c r="N83" s="1109"/>
      <c r="O83" s="1109"/>
      <c r="P83" s="1138"/>
      <c r="Q83" s="1138"/>
      <c r="R83" s="214" t="str">
        <f>IF(I83="","",datos!N182)</f>
        <v/>
      </c>
      <c r="S83" s="1202"/>
      <c r="T83" s="1202"/>
      <c r="U83" s="1140"/>
      <c r="V83" s="1140"/>
      <c r="W83" s="1139">
        <f>U83*S83</f>
        <v>0</v>
      </c>
      <c r="X83" s="1237"/>
    </row>
    <row r="84" spans="1:24" ht="15.75" x14ac:dyDescent="0.2">
      <c r="B84" s="1124"/>
      <c r="C84" s="1125"/>
      <c r="D84" s="1125"/>
      <c r="E84" s="1125"/>
      <c r="F84" s="1125"/>
      <c r="G84" s="1125"/>
      <c r="H84" s="1125"/>
      <c r="I84" s="1142" t="str">
        <f>'FICHA ESTANDAR ECOSISTEMA'!H321</f>
        <v/>
      </c>
      <c r="J84" s="1142"/>
      <c r="K84" s="1142"/>
      <c r="L84" s="1142"/>
      <c r="M84" s="1142"/>
      <c r="N84" s="1142"/>
      <c r="O84" s="1142"/>
      <c r="P84" s="1138" t="str">
        <f>'FICHA ESTANDAR ECOSISTEMA'!P279</f>
        <v/>
      </c>
      <c r="Q84" s="1138"/>
      <c r="R84" s="214" t="str">
        <f>IF(I84="","","TALLER")</f>
        <v/>
      </c>
      <c r="S84" s="1109">
        <f>'FICHA ESTANDAR ECOSISTEMA'!N321</f>
        <v>0</v>
      </c>
      <c r="T84" s="1109"/>
      <c r="U84" s="1139"/>
      <c r="V84" s="1139"/>
      <c r="W84" s="1132">
        <f>SUM(W85:X86)</f>
        <v>0</v>
      </c>
      <c r="X84" s="1221"/>
    </row>
    <row r="85" spans="1:24" ht="15.75" x14ac:dyDescent="0.2">
      <c r="B85" s="1124"/>
      <c r="C85" s="1125"/>
      <c r="D85" s="1125"/>
      <c r="E85" s="1125"/>
      <c r="F85" s="1125"/>
      <c r="G85" s="1125"/>
      <c r="H85" s="1125"/>
      <c r="I85" s="1109" t="str">
        <f>IF(I84="","","COORDINACIÓN CON ORGANIZACIONES Y COMITÉS DE LA COMUNIDAD")</f>
        <v/>
      </c>
      <c r="J85" s="1109"/>
      <c r="K85" s="1109"/>
      <c r="L85" s="1109"/>
      <c r="M85" s="1109"/>
      <c r="N85" s="1109"/>
      <c r="O85" s="1109"/>
      <c r="P85" s="1138"/>
      <c r="Q85" s="1138"/>
      <c r="R85" s="214" t="str">
        <f>IF(I85="","","TALLER")</f>
        <v/>
      </c>
      <c r="S85" s="1202"/>
      <c r="T85" s="1202"/>
      <c r="U85" s="1140"/>
      <c r="V85" s="1140"/>
      <c r="W85" s="1139">
        <f>U85*S85</f>
        <v>0</v>
      </c>
      <c r="X85" s="1237"/>
    </row>
    <row r="86" spans="1:24" ht="15.75" x14ac:dyDescent="0.2">
      <c r="B86" s="1124"/>
      <c r="C86" s="1125"/>
      <c r="D86" s="1125"/>
      <c r="E86" s="1125"/>
      <c r="F86" s="1125"/>
      <c r="G86" s="1125"/>
      <c r="H86" s="1125"/>
      <c r="I86" s="1109" t="str">
        <f>IF(I84="","","TALLERES DE CAPACITACIÓN A ORGANIZACIONES Y COMITÉS DE LA COMUNIDAD EXISTENTE")</f>
        <v/>
      </c>
      <c r="J86" s="1109"/>
      <c r="K86" s="1109"/>
      <c r="L86" s="1109"/>
      <c r="M86" s="1109"/>
      <c r="N86" s="1109"/>
      <c r="O86" s="1109"/>
      <c r="P86" s="1138"/>
      <c r="Q86" s="1138"/>
      <c r="R86" s="214" t="str">
        <f>IF(I86="","",datos!O182)</f>
        <v/>
      </c>
      <c r="S86" s="1202"/>
      <c r="T86" s="1202"/>
      <c r="U86" s="1140"/>
      <c r="V86" s="1140"/>
      <c r="W86" s="1139">
        <f>U86*S86</f>
        <v>0</v>
      </c>
      <c r="X86" s="1237"/>
    </row>
    <row r="87" spans="1:24" ht="15.75" x14ac:dyDescent="0.2">
      <c r="B87" s="1124"/>
      <c r="C87" s="1125"/>
      <c r="D87" s="1125"/>
      <c r="E87" s="1125"/>
      <c r="F87" s="1125"/>
      <c r="G87" s="1125"/>
      <c r="H87" s="1125"/>
      <c r="I87" s="1142" t="str">
        <f>'FICHA ESTANDAR ECOSISTEMA'!H322</f>
        <v/>
      </c>
      <c r="J87" s="1142"/>
      <c r="K87" s="1142"/>
      <c r="L87" s="1142"/>
      <c r="M87" s="1142"/>
      <c r="N87" s="1142"/>
      <c r="O87" s="1142"/>
      <c r="P87" s="1138" t="str">
        <f>'FICHA ESTANDAR ECOSISTEMA'!P280</f>
        <v/>
      </c>
      <c r="Q87" s="1138"/>
      <c r="R87" s="214" t="str">
        <f>IF(I87="","","TALLER")</f>
        <v/>
      </c>
      <c r="S87" s="1109">
        <f>'FICHA ESTANDAR ECOSISTEMA'!N322</f>
        <v>0</v>
      </c>
      <c r="T87" s="1109"/>
      <c r="U87" s="1139"/>
      <c r="V87" s="1139"/>
      <c r="W87" s="1132">
        <f>SUM(W88:X88)</f>
        <v>0</v>
      </c>
      <c r="X87" s="1221"/>
    </row>
    <row r="88" spans="1:24" ht="15.75" x14ac:dyDescent="0.2">
      <c r="B88" s="1124"/>
      <c r="C88" s="1125"/>
      <c r="D88" s="1125"/>
      <c r="E88" s="1125"/>
      <c r="F88" s="1125"/>
      <c r="G88" s="1125"/>
      <c r="H88" s="1125"/>
      <c r="I88" s="1109" t="str">
        <f>IF(I87="","","TALLERES DE CAPACITACIÓN EN ADAPTACIÓN AL CAMBIO CLIMÁTICO")</f>
        <v/>
      </c>
      <c r="J88" s="1109"/>
      <c r="K88" s="1109"/>
      <c r="L88" s="1109"/>
      <c r="M88" s="1109"/>
      <c r="N88" s="1109"/>
      <c r="O88" s="1109"/>
      <c r="P88" s="1138"/>
      <c r="Q88" s="1138"/>
      <c r="R88" s="214" t="str">
        <f>IF(I88="","",datos!P181)</f>
        <v/>
      </c>
      <c r="S88" s="1202"/>
      <c r="T88" s="1202"/>
      <c r="U88" s="1140"/>
      <c r="V88" s="1140"/>
      <c r="W88" s="1139">
        <f>U88*S88</f>
        <v>0</v>
      </c>
      <c r="X88" s="1237"/>
    </row>
    <row r="89" spans="1:24" ht="15.75" x14ac:dyDescent="0.2">
      <c r="B89" s="1124"/>
      <c r="C89" s="1125"/>
      <c r="D89" s="1125"/>
      <c r="E89" s="1125"/>
      <c r="F89" s="1125"/>
      <c r="G89" s="1125"/>
      <c r="H89" s="1125"/>
      <c r="I89" s="1142" t="str">
        <f>'FICHA ESTANDAR ECOSISTEMA'!H323</f>
        <v/>
      </c>
      <c r="J89" s="1142"/>
      <c r="K89" s="1142"/>
      <c r="L89" s="1142"/>
      <c r="M89" s="1142"/>
      <c r="N89" s="1142"/>
      <c r="O89" s="1142"/>
      <c r="P89" s="1138" t="str">
        <f>'FICHA ESTANDAR ECOSISTEMA'!P281</f>
        <v/>
      </c>
      <c r="Q89" s="1138"/>
      <c r="R89" s="214" t="str">
        <f>IF(I89="","","TALLER")</f>
        <v/>
      </c>
      <c r="S89" s="1109">
        <f>'FICHA ESTANDAR ECOSISTEMA'!N323</f>
        <v>0</v>
      </c>
      <c r="T89" s="1109"/>
      <c r="U89" s="1139"/>
      <c r="V89" s="1139"/>
      <c r="W89" s="1132">
        <f>SUM(W90:X90)</f>
        <v>0</v>
      </c>
      <c r="X89" s="1221"/>
    </row>
    <row r="90" spans="1:24" ht="15.75" x14ac:dyDescent="0.2">
      <c r="B90" s="1124"/>
      <c r="C90" s="1125"/>
      <c r="D90" s="1125"/>
      <c r="E90" s="1125"/>
      <c r="F90" s="1125"/>
      <c r="G90" s="1125"/>
      <c r="H90" s="1125"/>
      <c r="I90" s="1109" t="str">
        <f>IF(I89="","","CAMPAÑAS DE SENSIBILIZACIÓN")</f>
        <v/>
      </c>
      <c r="J90" s="1109"/>
      <c r="K90" s="1109"/>
      <c r="L90" s="1109"/>
      <c r="M90" s="1109"/>
      <c r="N90" s="1109"/>
      <c r="O90" s="1109"/>
      <c r="P90" s="1138"/>
      <c r="Q90" s="1138"/>
      <c r="R90" s="214" t="str">
        <f>IF(I90="","","TALLER")</f>
        <v/>
      </c>
      <c r="S90" s="1202"/>
      <c r="T90" s="1202"/>
      <c r="U90" s="1140"/>
      <c r="V90" s="1140"/>
      <c r="W90" s="1139">
        <f>U90*S90</f>
        <v>0</v>
      </c>
      <c r="X90" s="1237"/>
    </row>
    <row r="91" spans="1:24" ht="15.75" x14ac:dyDescent="0.2">
      <c r="B91" s="1124"/>
      <c r="C91" s="1125"/>
      <c r="D91" s="1125"/>
      <c r="E91" s="1125"/>
      <c r="F91" s="1125"/>
      <c r="G91" s="1125"/>
      <c r="H91" s="1125"/>
      <c r="I91" s="1142" t="str">
        <f>'FICHA ESTANDAR ECOSISTEMA'!H324</f>
        <v/>
      </c>
      <c r="J91" s="1142"/>
      <c r="K91" s="1142"/>
      <c r="L91" s="1142"/>
      <c r="M91" s="1142"/>
      <c r="N91" s="1142"/>
      <c r="O91" s="1142"/>
      <c r="P91" s="1138" t="str">
        <f>'FICHA ESTANDAR ECOSISTEMA'!P282</f>
        <v/>
      </c>
      <c r="Q91" s="1138"/>
      <c r="R91" s="214" t="str">
        <f>IF(I91="","","TALLER")</f>
        <v/>
      </c>
      <c r="S91" s="1109">
        <f>'FICHA ESTANDAR ECOSISTEMA'!N324</f>
        <v>0</v>
      </c>
      <c r="T91" s="1109"/>
      <c r="U91" s="1139"/>
      <c r="V91" s="1139"/>
      <c r="W91" s="1132">
        <f>SUM(W92:X92)</f>
        <v>0</v>
      </c>
      <c r="X91" s="1221"/>
    </row>
    <row r="92" spans="1:24" ht="15.75" x14ac:dyDescent="0.2">
      <c r="B92" s="1124"/>
      <c r="C92" s="1125"/>
      <c r="D92" s="1125"/>
      <c r="E92" s="1125"/>
      <c r="F92" s="1125"/>
      <c r="G92" s="1125"/>
      <c r="H92" s="1125"/>
      <c r="I92" s="1109" t="str">
        <f>IF(I91="","","REALIZACIÓN DE PASANTÍAS")</f>
        <v/>
      </c>
      <c r="J92" s="1109"/>
      <c r="K92" s="1109"/>
      <c r="L92" s="1109"/>
      <c r="M92" s="1109"/>
      <c r="N92" s="1109"/>
      <c r="O92" s="1109"/>
      <c r="P92" s="1138"/>
      <c r="Q92" s="1138"/>
      <c r="R92" s="214" t="str">
        <f>IF(I92="","","TALLER")</f>
        <v/>
      </c>
      <c r="S92" s="1202"/>
      <c r="T92" s="1202"/>
      <c r="U92" s="1140"/>
      <c r="V92" s="1140"/>
      <c r="W92" s="1139">
        <f>U92*S92</f>
        <v>0</v>
      </c>
      <c r="X92" s="1237"/>
    </row>
    <row r="93" spans="1:24" ht="15.75" x14ac:dyDescent="0.2">
      <c r="B93" s="1124"/>
      <c r="C93" s="1125"/>
      <c r="D93" s="1125"/>
      <c r="E93" s="1125"/>
      <c r="F93" s="1125"/>
      <c r="G93" s="1125"/>
      <c r="H93" s="1125"/>
      <c r="I93" s="1109" t="str">
        <f>'FICHA ESTANDAR ECOSISTEMA'!H325</f>
        <v/>
      </c>
      <c r="J93" s="1109"/>
      <c r="K93" s="1109"/>
      <c r="L93" s="1109"/>
      <c r="M93" s="1109"/>
      <c r="N93" s="1109"/>
      <c r="O93" s="1109"/>
      <c r="P93" s="1138">
        <f>'FICHA ESTANDAR ECOSISTEMA'!P283</f>
        <v>0</v>
      </c>
      <c r="Q93" s="1138"/>
      <c r="R93" s="215" t="str">
        <f>IF(I93="","",'FICHA ESTANDAR ECOSISTEMA'!M325)</f>
        <v/>
      </c>
      <c r="S93" s="1109">
        <f>'FICHA ESTANDAR ECOSISTEMA'!N325</f>
        <v>0</v>
      </c>
      <c r="T93" s="1109"/>
      <c r="U93" s="1139"/>
      <c r="V93" s="1139"/>
      <c r="W93" s="1132">
        <f>SUM(W94)</f>
        <v>0</v>
      </c>
      <c r="X93" s="1221"/>
    </row>
    <row r="94" spans="1:24" ht="16.5" thickBot="1" x14ac:dyDescent="0.25">
      <c r="B94" s="1133"/>
      <c r="C94" s="1134"/>
      <c r="D94" s="1134"/>
      <c r="E94" s="1134"/>
      <c r="F94" s="1134"/>
      <c r="G94" s="1134"/>
      <c r="H94" s="1134"/>
      <c r="I94" s="1199" t="str">
        <f>IF(I93="","",'FICHA ESTANDAR ECOSISTEMA'!R283)</f>
        <v/>
      </c>
      <c r="J94" s="1199"/>
      <c r="K94" s="1199"/>
      <c r="L94" s="1199"/>
      <c r="M94" s="1199"/>
      <c r="N94" s="1199"/>
      <c r="O94" s="1199"/>
      <c r="P94" s="1182"/>
      <c r="Q94" s="1182"/>
      <c r="R94" s="216"/>
      <c r="S94" s="1201"/>
      <c r="T94" s="1201"/>
      <c r="U94" s="1220"/>
      <c r="V94" s="1220"/>
      <c r="W94" s="1184">
        <f>U94*S94</f>
        <v>0</v>
      </c>
      <c r="X94" s="1185"/>
    </row>
    <row r="95" spans="1:24" ht="15.75" x14ac:dyDescent="0.2">
      <c r="A95" s="38">
        <v>6</v>
      </c>
      <c r="B95" s="1248" t="str">
        <f>'FICHA ESTANDAR ECOSISTEMA'!F326</f>
        <v/>
      </c>
      <c r="C95" s="1249"/>
      <c r="D95" s="1249"/>
      <c r="E95" s="1249"/>
      <c r="F95" s="1249"/>
      <c r="G95" s="1249"/>
      <c r="H95" s="1249"/>
      <c r="I95" s="1200" t="str">
        <f>'FICHA ESTANDAR ECOSISTEMA'!H326</f>
        <v/>
      </c>
      <c r="J95" s="1200"/>
      <c r="K95" s="1200"/>
      <c r="L95" s="1200"/>
      <c r="M95" s="1200"/>
      <c r="N95" s="1200"/>
      <c r="O95" s="1200"/>
      <c r="P95" s="1227" t="str">
        <f>IF(I95="","","INTANGIBLE")</f>
        <v/>
      </c>
      <c r="Q95" s="1227"/>
      <c r="R95" s="217" t="str">
        <f t="shared" ref="R95:R100" si="4">IF(I95="","","TALLER")</f>
        <v/>
      </c>
      <c r="S95" s="1203">
        <f>'FICHA ESTANDAR ECOSISTEMA'!N326</f>
        <v>0</v>
      </c>
      <c r="T95" s="1203"/>
      <c r="U95" s="1238"/>
      <c r="V95" s="1238"/>
      <c r="W95" s="1239">
        <f>W96+W98+W100+W104+W102</f>
        <v>0</v>
      </c>
      <c r="X95" s="1240"/>
    </row>
    <row r="96" spans="1:24" ht="15.75" x14ac:dyDescent="0.2">
      <c r="B96" s="1124"/>
      <c r="C96" s="1125"/>
      <c r="D96" s="1125"/>
      <c r="E96" s="1125"/>
      <c r="F96" s="1125"/>
      <c r="G96" s="1125"/>
      <c r="H96" s="1125"/>
      <c r="I96" s="1142" t="str">
        <f>'FICHA ESTANDAR ECOSISTEMA'!H327</f>
        <v/>
      </c>
      <c r="J96" s="1142"/>
      <c r="K96" s="1142"/>
      <c r="L96" s="1142"/>
      <c r="M96" s="1142"/>
      <c r="N96" s="1142"/>
      <c r="O96" s="1142"/>
      <c r="P96" s="1138" t="str">
        <f>'FICHA ESTANDAR ECOSISTEMA'!P284</f>
        <v/>
      </c>
      <c r="Q96" s="1138"/>
      <c r="R96" s="218" t="str">
        <f t="shared" si="4"/>
        <v/>
      </c>
      <c r="S96" s="1109">
        <f>'FICHA ESTANDAR ECOSISTEMA'!N327</f>
        <v>0</v>
      </c>
      <c r="T96" s="1109"/>
      <c r="U96" s="1139"/>
      <c r="V96" s="1139"/>
      <c r="W96" s="1132">
        <f>SUM(W97:X97)</f>
        <v>0</v>
      </c>
      <c r="X96" s="1221"/>
    </row>
    <row r="97" spans="2:24" ht="15.75" x14ac:dyDescent="0.2">
      <c r="B97" s="1124"/>
      <c r="C97" s="1125"/>
      <c r="D97" s="1125"/>
      <c r="E97" s="1125"/>
      <c r="F97" s="1125"/>
      <c r="G97" s="1125"/>
      <c r="H97" s="1125"/>
      <c r="I97" s="1109" t="str">
        <f>IF(I96="","","TALLERES DE CAPACITACIÓN SOBRE GESTIÓN DEL ECOSISTEMA")</f>
        <v/>
      </c>
      <c r="J97" s="1109"/>
      <c r="K97" s="1109"/>
      <c r="L97" s="1109"/>
      <c r="M97" s="1109"/>
      <c r="N97" s="1109"/>
      <c r="O97" s="1109"/>
      <c r="P97" s="1138"/>
      <c r="Q97" s="1138"/>
      <c r="R97" s="214" t="str">
        <f t="shared" si="4"/>
        <v/>
      </c>
      <c r="S97" s="1202"/>
      <c r="T97" s="1202"/>
      <c r="U97" s="1140"/>
      <c r="V97" s="1140"/>
      <c r="W97" s="1139">
        <f>U97*S97</f>
        <v>0</v>
      </c>
      <c r="X97" s="1237"/>
    </row>
    <row r="98" spans="2:24" ht="15.75" x14ac:dyDescent="0.2">
      <c r="B98" s="1124"/>
      <c r="C98" s="1125"/>
      <c r="D98" s="1125"/>
      <c r="E98" s="1125"/>
      <c r="F98" s="1125"/>
      <c r="G98" s="1125"/>
      <c r="H98" s="1125"/>
      <c r="I98" s="1142" t="str">
        <f>'FICHA ESTANDAR ECOSISTEMA'!H328</f>
        <v/>
      </c>
      <c r="J98" s="1142"/>
      <c r="K98" s="1142"/>
      <c r="L98" s="1142"/>
      <c r="M98" s="1142"/>
      <c r="N98" s="1142"/>
      <c r="O98" s="1142"/>
      <c r="P98" s="1138" t="str">
        <f>'FICHA ESTANDAR ECOSISTEMA'!P285</f>
        <v/>
      </c>
      <c r="Q98" s="1138"/>
      <c r="R98" s="214" t="str">
        <f t="shared" si="4"/>
        <v/>
      </c>
      <c r="S98" s="1109">
        <f>'FICHA ESTANDAR ECOSISTEMA'!N328</f>
        <v>0</v>
      </c>
      <c r="T98" s="1109"/>
      <c r="U98" s="1139"/>
      <c r="V98" s="1139"/>
      <c r="W98" s="1132">
        <f>SUM(W99:X99)</f>
        <v>0</v>
      </c>
      <c r="X98" s="1221"/>
    </row>
    <row r="99" spans="2:24" ht="15.75" x14ac:dyDescent="0.2">
      <c r="B99" s="1124"/>
      <c r="C99" s="1125"/>
      <c r="D99" s="1125"/>
      <c r="E99" s="1125"/>
      <c r="F99" s="1125"/>
      <c r="G99" s="1125"/>
      <c r="H99" s="1125"/>
      <c r="I99" s="1109" t="str">
        <f>IF(I98="","","TALLERES DE CAPACITACIÓN SOBRE CAMBI CLIMÁTICO")</f>
        <v/>
      </c>
      <c r="J99" s="1109"/>
      <c r="K99" s="1109"/>
      <c r="L99" s="1109"/>
      <c r="M99" s="1109"/>
      <c r="N99" s="1109"/>
      <c r="O99" s="1109"/>
      <c r="P99" s="1138"/>
      <c r="Q99" s="1138"/>
      <c r="R99" s="214" t="str">
        <f t="shared" si="4"/>
        <v/>
      </c>
      <c r="S99" s="1202"/>
      <c r="T99" s="1202"/>
      <c r="U99" s="1140"/>
      <c r="V99" s="1140"/>
      <c r="W99" s="1139">
        <f>U99*S99</f>
        <v>0</v>
      </c>
      <c r="X99" s="1237"/>
    </row>
    <row r="100" spans="2:24" ht="15.75" x14ac:dyDescent="0.2">
      <c r="B100" s="1124"/>
      <c r="C100" s="1125"/>
      <c r="D100" s="1125"/>
      <c r="E100" s="1125"/>
      <c r="F100" s="1125"/>
      <c r="G100" s="1125"/>
      <c r="H100" s="1125"/>
      <c r="I100" s="1142" t="str">
        <f>'FICHA ESTANDAR ECOSISTEMA'!H329</f>
        <v/>
      </c>
      <c r="J100" s="1142"/>
      <c r="K100" s="1142"/>
      <c r="L100" s="1142"/>
      <c r="M100" s="1142"/>
      <c r="N100" s="1142"/>
      <c r="O100" s="1142"/>
      <c r="P100" s="1143" t="str">
        <f>'FICHA ESTANDAR ECOSISTEMA'!P286</f>
        <v/>
      </c>
      <c r="Q100" s="1144"/>
      <c r="R100" s="214" t="str">
        <f t="shared" si="4"/>
        <v/>
      </c>
      <c r="S100" s="1109">
        <f>'FICHA ESTANDAR ECOSISTEMA'!N329</f>
        <v>0</v>
      </c>
      <c r="T100" s="1109"/>
      <c r="U100" s="1139"/>
      <c r="V100" s="1139"/>
      <c r="W100" s="1132">
        <f>SUM(W101)</f>
        <v>0</v>
      </c>
      <c r="X100" s="1221"/>
    </row>
    <row r="101" spans="2:24" ht="15.75" x14ac:dyDescent="0.2">
      <c r="B101" s="1124"/>
      <c r="C101" s="1125"/>
      <c r="D101" s="1125"/>
      <c r="E101" s="1125"/>
      <c r="F101" s="1125"/>
      <c r="G101" s="1125"/>
      <c r="H101" s="1125"/>
      <c r="I101" s="1109" t="str">
        <f>IF(I100="","","TALLERES DE CAPACITACION SOBRE MONITOREO Y SEGUIMIENTO")</f>
        <v/>
      </c>
      <c r="J101" s="1109"/>
      <c r="K101" s="1109"/>
      <c r="L101" s="1109"/>
      <c r="M101" s="1109"/>
      <c r="N101" s="1109"/>
      <c r="O101" s="1109"/>
      <c r="P101" s="1145"/>
      <c r="Q101" s="1146"/>
      <c r="R101" s="214" t="str">
        <f>IF(I101="","",datos!U181)</f>
        <v/>
      </c>
      <c r="S101" s="1202"/>
      <c r="T101" s="1202"/>
      <c r="U101" s="1140"/>
      <c r="V101" s="1140"/>
      <c r="W101" s="1139">
        <f>U101*S101</f>
        <v>0</v>
      </c>
      <c r="X101" s="1237"/>
    </row>
    <row r="102" spans="2:24" ht="15.75" x14ac:dyDescent="0.2">
      <c r="B102" s="1124"/>
      <c r="C102" s="1125"/>
      <c r="D102" s="1125"/>
      <c r="E102" s="1125"/>
      <c r="F102" s="1125"/>
      <c r="G102" s="1125"/>
      <c r="H102" s="1125"/>
      <c r="I102" s="1142" t="str">
        <f>'FICHA ESTANDAR ECOSISTEMA'!H330</f>
        <v/>
      </c>
      <c r="J102" s="1142"/>
      <c r="K102" s="1142"/>
      <c r="L102" s="1142"/>
      <c r="M102" s="1142"/>
      <c r="N102" s="1142"/>
      <c r="O102" s="1142"/>
      <c r="P102" s="1143" t="str">
        <f>'FICHA ESTANDAR ECOSISTEMA'!P287</f>
        <v/>
      </c>
      <c r="Q102" s="1144"/>
      <c r="R102" s="214" t="str">
        <f>IF(I102="","","TALLER")</f>
        <v/>
      </c>
      <c r="S102" s="1109">
        <f>'FICHA ESTANDAR ECOSISTEMA'!N330</f>
        <v>0</v>
      </c>
      <c r="T102" s="1109"/>
      <c r="U102" s="1139"/>
      <c r="V102" s="1139"/>
      <c r="W102" s="1132">
        <f>SUM(W103)</f>
        <v>0</v>
      </c>
      <c r="X102" s="1221"/>
    </row>
    <row r="103" spans="2:24" ht="15.75" x14ac:dyDescent="0.2">
      <c r="B103" s="1124"/>
      <c r="C103" s="1125"/>
      <c r="D103" s="1125"/>
      <c r="E103" s="1125"/>
      <c r="F103" s="1125"/>
      <c r="G103" s="1125"/>
      <c r="H103" s="1125"/>
      <c r="I103" s="1109" t="str">
        <f>IF(I102="","","REALIZACIÓN DE PASANTÍAS")</f>
        <v/>
      </c>
      <c r="J103" s="1109"/>
      <c r="K103" s="1109"/>
      <c r="L103" s="1109"/>
      <c r="M103" s="1109"/>
      <c r="N103" s="1109"/>
      <c r="O103" s="1109"/>
      <c r="P103" s="1145"/>
      <c r="Q103" s="1146"/>
      <c r="R103" s="214" t="str">
        <f>IF(I103="","","TALLER")</f>
        <v/>
      </c>
      <c r="S103" s="1202"/>
      <c r="T103" s="1202"/>
      <c r="U103" s="1140"/>
      <c r="V103" s="1140"/>
      <c r="W103" s="1139">
        <f>U103*S103</f>
        <v>0</v>
      </c>
      <c r="X103" s="1237"/>
    </row>
    <row r="104" spans="2:24" ht="15.75" x14ac:dyDescent="0.2">
      <c r="B104" s="1124"/>
      <c r="C104" s="1125"/>
      <c r="D104" s="1125"/>
      <c r="E104" s="1125"/>
      <c r="F104" s="1125"/>
      <c r="G104" s="1125"/>
      <c r="H104" s="1125"/>
      <c r="I104" s="1109" t="str">
        <f>'FICHA ESTANDAR ECOSISTEMA'!H331</f>
        <v/>
      </c>
      <c r="J104" s="1109"/>
      <c r="K104" s="1109"/>
      <c r="L104" s="1109"/>
      <c r="M104" s="1109"/>
      <c r="N104" s="1109"/>
      <c r="O104" s="1109"/>
      <c r="P104" s="1138">
        <f>'FICHA ESTANDAR ECOSISTEMA'!P288</f>
        <v>0</v>
      </c>
      <c r="Q104" s="1138"/>
      <c r="R104" s="215" t="str">
        <f>IF(I104="","",'FICHA ESTANDAR ECOSISTEMA'!M331)</f>
        <v/>
      </c>
      <c r="S104" s="1109">
        <f>'FICHA ESTANDAR ECOSISTEMA'!N331</f>
        <v>0</v>
      </c>
      <c r="T104" s="1109"/>
      <c r="U104" s="1139"/>
      <c r="V104" s="1139"/>
      <c r="W104" s="1132">
        <f>SUM(W105)</f>
        <v>0</v>
      </c>
      <c r="X104" s="1221"/>
    </row>
    <row r="105" spans="2:24" ht="16.5" thickBot="1" x14ac:dyDescent="0.25">
      <c r="B105" s="1133"/>
      <c r="C105" s="1134"/>
      <c r="D105" s="1134"/>
      <c r="E105" s="1134"/>
      <c r="F105" s="1134"/>
      <c r="G105" s="1134"/>
      <c r="H105" s="1134"/>
      <c r="I105" s="1183" t="str">
        <f>IF(I104="","",'FICHA ESTANDAR ECOSISTEMA'!R283)</f>
        <v/>
      </c>
      <c r="J105" s="1183"/>
      <c r="K105" s="1183"/>
      <c r="L105" s="1183"/>
      <c r="M105" s="1183"/>
      <c r="N105" s="1183"/>
      <c r="O105" s="1183"/>
      <c r="P105" s="1182"/>
      <c r="Q105" s="1182"/>
      <c r="R105" s="216"/>
      <c r="S105" s="1201"/>
      <c r="T105" s="1201"/>
      <c r="U105" s="1220"/>
      <c r="V105" s="1220"/>
      <c r="W105" s="1184">
        <f>U105*S105</f>
        <v>0</v>
      </c>
      <c r="X105" s="1185"/>
    </row>
    <row r="106" spans="2:24" ht="15.75" thickBot="1" x14ac:dyDescent="0.25">
      <c r="B106" s="1124" t="s">
        <v>924</v>
      </c>
      <c r="C106" s="1125"/>
      <c r="D106" s="1125"/>
      <c r="E106" s="1125"/>
      <c r="F106" s="1125"/>
      <c r="G106" s="1125"/>
      <c r="H106" s="1125"/>
      <c r="I106" s="1171" t="str">
        <f>B106</f>
        <v>GESTIÓN DEL PROYECTO</v>
      </c>
      <c r="J106" s="1172"/>
      <c r="K106" s="1172"/>
      <c r="L106" s="1172"/>
      <c r="M106" s="1172"/>
      <c r="N106" s="1172"/>
      <c r="O106" s="1173"/>
      <c r="P106" s="1174" t="s">
        <v>320</v>
      </c>
      <c r="Q106" s="1175"/>
      <c r="R106" s="63" t="s">
        <v>542</v>
      </c>
      <c r="S106" s="1176"/>
      <c r="T106" s="1177"/>
      <c r="U106" s="1178"/>
      <c r="V106" s="1179"/>
      <c r="W106" s="1184">
        <f t="shared" ref="W106:W109" si="5">U106*S106</f>
        <v>0</v>
      </c>
      <c r="X106" s="1185"/>
    </row>
    <row r="107" spans="2:24" ht="15.75" thickBot="1" x14ac:dyDescent="0.25">
      <c r="B107" s="1124" t="s">
        <v>391</v>
      </c>
      <c r="C107" s="1125"/>
      <c r="D107" s="1125"/>
      <c r="E107" s="1125"/>
      <c r="F107" s="1125"/>
      <c r="G107" s="1125"/>
      <c r="H107" s="1125"/>
      <c r="I107" s="1171" t="str">
        <f>B107</f>
        <v>ESTUDIO DEFINITIVO</v>
      </c>
      <c r="J107" s="1172"/>
      <c r="K107" s="1172"/>
      <c r="L107" s="1172"/>
      <c r="M107" s="1172"/>
      <c r="N107" s="1172"/>
      <c r="O107" s="1173"/>
      <c r="P107" s="1174" t="s">
        <v>320</v>
      </c>
      <c r="Q107" s="1175"/>
      <c r="R107" s="63" t="s">
        <v>542</v>
      </c>
      <c r="S107" s="1176"/>
      <c r="T107" s="1177"/>
      <c r="U107" s="1178"/>
      <c r="V107" s="1179"/>
      <c r="W107" s="1184">
        <f t="shared" si="5"/>
        <v>0</v>
      </c>
      <c r="X107" s="1185"/>
    </row>
    <row r="108" spans="2:24" ht="15.75" thickBot="1" x14ac:dyDescent="0.25">
      <c r="B108" s="1124" t="s">
        <v>1054</v>
      </c>
      <c r="C108" s="1125"/>
      <c r="D108" s="1125"/>
      <c r="E108" s="1125"/>
      <c r="F108" s="1125"/>
      <c r="G108" s="1125"/>
      <c r="H108" s="1125"/>
      <c r="I108" s="1171" t="str">
        <f>B108</f>
        <v>SUPERVISIÓN DEL ESTUDIO DEFINITIVO</v>
      </c>
      <c r="J108" s="1172"/>
      <c r="K108" s="1172"/>
      <c r="L108" s="1172"/>
      <c r="M108" s="1172"/>
      <c r="N108" s="1172"/>
      <c r="O108" s="1173"/>
      <c r="P108" s="1174" t="s">
        <v>320</v>
      </c>
      <c r="Q108" s="1175"/>
      <c r="R108" s="63" t="s">
        <v>542</v>
      </c>
      <c r="S108" s="1176"/>
      <c r="T108" s="1177"/>
      <c r="U108" s="1178"/>
      <c r="V108" s="1179"/>
      <c r="W108" s="1184">
        <f t="shared" si="5"/>
        <v>0</v>
      </c>
      <c r="X108" s="1185"/>
    </row>
    <row r="109" spans="2:24" ht="15.75" thickBot="1" x14ac:dyDescent="0.25">
      <c r="B109" s="1133" t="s">
        <v>1142</v>
      </c>
      <c r="C109" s="1134"/>
      <c r="D109" s="1134"/>
      <c r="E109" s="1134"/>
      <c r="F109" s="1134"/>
      <c r="G109" s="1134"/>
      <c r="H109" s="1134"/>
      <c r="I109" s="1188" t="str">
        <f>B109</f>
        <v>SUPERVISIÓN DEL PROYECTO Y LIQUIDACIÓN</v>
      </c>
      <c r="J109" s="1189"/>
      <c r="K109" s="1189"/>
      <c r="L109" s="1189"/>
      <c r="M109" s="1189"/>
      <c r="N109" s="1189"/>
      <c r="O109" s="1190"/>
      <c r="P109" s="1191" t="s">
        <v>320</v>
      </c>
      <c r="Q109" s="1192"/>
      <c r="R109" s="65" t="s">
        <v>542</v>
      </c>
      <c r="S109" s="1193"/>
      <c r="T109" s="1194"/>
      <c r="U109" s="1195"/>
      <c r="V109" s="1196"/>
      <c r="W109" s="1184">
        <f t="shared" si="5"/>
        <v>0</v>
      </c>
      <c r="X109" s="1185"/>
    </row>
    <row r="110" spans="2:24" x14ac:dyDescent="0.2">
      <c r="B110" s="38" t="s">
        <v>1019</v>
      </c>
    </row>
    <row r="112" spans="2:24" ht="15.75" thickBot="1" x14ac:dyDescent="0.25"/>
    <row r="113" spans="1:19" ht="20.25" thickBot="1" x14ac:dyDescent="0.25">
      <c r="B113" s="1135" t="s">
        <v>1045</v>
      </c>
      <c r="C113" s="1136"/>
      <c r="D113" s="1136"/>
      <c r="E113" s="1136"/>
      <c r="F113" s="1136"/>
      <c r="G113" s="1136"/>
      <c r="H113" s="1136"/>
      <c r="I113" s="1136"/>
      <c r="J113" s="1136"/>
      <c r="K113" s="1136"/>
      <c r="L113" s="1136"/>
      <c r="M113" s="1136"/>
      <c r="N113" s="1136"/>
      <c r="O113" s="1136"/>
      <c r="P113" s="1136"/>
      <c r="Q113" s="1136"/>
      <c r="R113" s="1136"/>
      <c r="S113" s="1137"/>
    </row>
    <row r="114" spans="1:19" ht="15.75" thickBot="1" x14ac:dyDescent="0.25"/>
    <row r="115" spans="1:19" x14ac:dyDescent="0.2">
      <c r="B115" s="1116" t="s">
        <v>387</v>
      </c>
      <c r="C115" s="1117"/>
      <c r="D115" s="1117"/>
      <c r="E115" s="1117"/>
      <c r="F115" s="1117"/>
      <c r="G115" s="1117"/>
      <c r="H115" s="1117"/>
      <c r="I115" s="1117" t="s">
        <v>388</v>
      </c>
      <c r="J115" s="1117"/>
      <c r="K115" s="1117"/>
      <c r="L115" s="1117"/>
      <c r="M115" s="1117"/>
      <c r="N115" s="1117"/>
      <c r="O115" s="1117"/>
      <c r="P115" s="1120" t="s">
        <v>227</v>
      </c>
      <c r="Q115" s="1120"/>
      <c r="R115" s="1120" t="s">
        <v>560</v>
      </c>
      <c r="S115" s="1121"/>
    </row>
    <row r="116" spans="1:19" ht="15.75" thickBot="1" x14ac:dyDescent="0.25">
      <c r="B116" s="1118"/>
      <c r="C116" s="1119"/>
      <c r="D116" s="1119"/>
      <c r="E116" s="1119"/>
      <c r="F116" s="1119"/>
      <c r="G116" s="1119"/>
      <c r="H116" s="1119"/>
      <c r="I116" s="1119"/>
      <c r="J116" s="1119"/>
      <c r="K116" s="1119"/>
      <c r="L116" s="1119"/>
      <c r="M116" s="1119"/>
      <c r="N116" s="1119"/>
      <c r="O116" s="1119"/>
      <c r="P116" s="1122"/>
      <c r="Q116" s="1122"/>
      <c r="R116" s="1122"/>
      <c r="S116" s="1123"/>
    </row>
    <row r="117" spans="1:19" x14ac:dyDescent="0.2">
      <c r="A117" s="38">
        <v>1</v>
      </c>
      <c r="B117" s="1247" t="str">
        <f>B7</f>
        <v/>
      </c>
      <c r="C117" s="1198"/>
      <c r="D117" s="1198"/>
      <c r="E117" s="1198"/>
      <c r="F117" s="1198"/>
      <c r="G117" s="1198"/>
      <c r="H117" s="1198"/>
      <c r="I117" s="1198" t="str">
        <f>I7</f>
        <v/>
      </c>
      <c r="J117" s="1198"/>
      <c r="K117" s="1198"/>
      <c r="L117" s="1198"/>
      <c r="M117" s="1198"/>
      <c r="N117" s="1198"/>
      <c r="O117" s="1198"/>
      <c r="P117" s="1197" t="str">
        <f>P7</f>
        <v/>
      </c>
      <c r="Q117" s="1197"/>
      <c r="R117" s="1186">
        <f>W7</f>
        <v>0</v>
      </c>
      <c r="S117" s="1187"/>
    </row>
    <row r="118" spans="1:19" x14ac:dyDescent="0.2">
      <c r="A118" s="38">
        <v>2</v>
      </c>
      <c r="B118" s="1108" t="str">
        <f>B23</f>
        <v/>
      </c>
      <c r="C118" s="1109"/>
      <c r="D118" s="1109"/>
      <c r="E118" s="1109"/>
      <c r="F118" s="1109"/>
      <c r="G118" s="1109"/>
      <c r="H118" s="1109"/>
      <c r="I118" s="1109" t="str">
        <f>I23</f>
        <v/>
      </c>
      <c r="J118" s="1109"/>
      <c r="K118" s="1109"/>
      <c r="L118" s="1109"/>
      <c r="M118" s="1109"/>
      <c r="N118" s="1109"/>
      <c r="O118" s="1109"/>
      <c r="P118" s="1138" t="str">
        <f>P23</f>
        <v/>
      </c>
      <c r="Q118" s="1138"/>
      <c r="R118" s="1110">
        <f>W23</f>
        <v>0</v>
      </c>
      <c r="S118" s="1111"/>
    </row>
    <row r="119" spans="1:19" x14ac:dyDescent="0.2">
      <c r="A119" s="38">
        <v>3</v>
      </c>
      <c r="B119" s="1108" t="str">
        <f>B45</f>
        <v/>
      </c>
      <c r="C119" s="1109"/>
      <c r="D119" s="1109"/>
      <c r="E119" s="1109"/>
      <c r="F119" s="1109"/>
      <c r="G119" s="1109"/>
      <c r="H119" s="1109"/>
      <c r="I119" s="1109" t="str">
        <f>I45</f>
        <v/>
      </c>
      <c r="J119" s="1109"/>
      <c r="K119" s="1109"/>
      <c r="L119" s="1109"/>
      <c r="M119" s="1109"/>
      <c r="N119" s="1109"/>
      <c r="O119" s="1109"/>
      <c r="P119" s="1138" t="str">
        <f>P45</f>
        <v/>
      </c>
      <c r="Q119" s="1138"/>
      <c r="R119" s="1110">
        <f>W45</f>
        <v>0</v>
      </c>
      <c r="S119" s="1111"/>
    </row>
    <row r="120" spans="1:19" x14ac:dyDescent="0.2">
      <c r="A120" s="38">
        <v>4</v>
      </c>
      <c r="B120" s="1108" t="str">
        <f>B63</f>
        <v/>
      </c>
      <c r="C120" s="1109"/>
      <c r="D120" s="1109"/>
      <c r="E120" s="1109"/>
      <c r="F120" s="1109"/>
      <c r="G120" s="1109"/>
      <c r="H120" s="1109"/>
      <c r="I120" s="1109" t="str">
        <f>I63</f>
        <v/>
      </c>
      <c r="J120" s="1109"/>
      <c r="K120" s="1109"/>
      <c r="L120" s="1109"/>
      <c r="M120" s="1109"/>
      <c r="N120" s="1109"/>
      <c r="O120" s="1109"/>
      <c r="P120" s="1138" t="str">
        <f>P63</f>
        <v/>
      </c>
      <c r="Q120" s="1138"/>
      <c r="R120" s="1110">
        <f>W63</f>
        <v>0</v>
      </c>
      <c r="S120" s="1111"/>
    </row>
    <row r="121" spans="1:19" x14ac:dyDescent="0.2">
      <c r="A121" s="38">
        <v>5</v>
      </c>
      <c r="B121" s="1108" t="str">
        <f>B80</f>
        <v/>
      </c>
      <c r="C121" s="1109"/>
      <c r="D121" s="1109"/>
      <c r="E121" s="1109"/>
      <c r="F121" s="1109"/>
      <c r="G121" s="1109"/>
      <c r="H121" s="1109"/>
      <c r="I121" s="1109" t="str">
        <f>I80</f>
        <v/>
      </c>
      <c r="J121" s="1109"/>
      <c r="K121" s="1109"/>
      <c r="L121" s="1109"/>
      <c r="M121" s="1109"/>
      <c r="N121" s="1109"/>
      <c r="O121" s="1109"/>
      <c r="P121" s="1138" t="str">
        <f>P80</f>
        <v/>
      </c>
      <c r="Q121" s="1138"/>
      <c r="R121" s="1110">
        <f>W80</f>
        <v>0</v>
      </c>
      <c r="S121" s="1111"/>
    </row>
    <row r="122" spans="1:19" ht="15.75" thickBot="1" x14ac:dyDescent="0.25">
      <c r="A122" s="38">
        <v>6</v>
      </c>
      <c r="B122" s="1256" t="str">
        <f>B95</f>
        <v/>
      </c>
      <c r="C122" s="1183"/>
      <c r="D122" s="1183"/>
      <c r="E122" s="1183"/>
      <c r="F122" s="1183"/>
      <c r="G122" s="1183"/>
      <c r="H122" s="1183"/>
      <c r="I122" s="1183" t="str">
        <f>I95</f>
        <v/>
      </c>
      <c r="J122" s="1183"/>
      <c r="K122" s="1183"/>
      <c r="L122" s="1183"/>
      <c r="M122" s="1183"/>
      <c r="N122" s="1183"/>
      <c r="O122" s="1183"/>
      <c r="P122" s="1182" t="str">
        <f>P95</f>
        <v/>
      </c>
      <c r="Q122" s="1182"/>
      <c r="R122" s="1180">
        <f>W95</f>
        <v>0</v>
      </c>
      <c r="S122" s="1181"/>
    </row>
    <row r="123" spans="1:19" ht="15.75" customHeight="1" x14ac:dyDescent="0.2">
      <c r="B123" s="1257" t="str">
        <f>B106</f>
        <v>GESTIÓN DEL PROYECTO</v>
      </c>
      <c r="C123" s="1258"/>
      <c r="D123" s="1258"/>
      <c r="E123" s="1258"/>
      <c r="F123" s="1258"/>
      <c r="G123" s="1258"/>
      <c r="H123" s="1259"/>
      <c r="I123" s="1260" t="str">
        <f>IF(I106="","",I106)</f>
        <v>GESTIÓN DEL PROYECTO</v>
      </c>
      <c r="J123" s="1258"/>
      <c r="K123" s="1258"/>
      <c r="L123" s="1258"/>
      <c r="M123" s="1258"/>
      <c r="N123" s="1258"/>
      <c r="O123" s="1259"/>
      <c r="P123" s="1145" t="str">
        <f>P106</f>
        <v>INTANGIBLE</v>
      </c>
      <c r="Q123" s="1146"/>
      <c r="R123" s="1252">
        <f>W106</f>
        <v>0</v>
      </c>
      <c r="S123" s="1253"/>
    </row>
    <row r="124" spans="1:19" ht="15.75" customHeight="1" x14ac:dyDescent="0.2">
      <c r="B124" s="1102" t="str">
        <f>+B107</f>
        <v>ESTUDIO DEFINITIVO</v>
      </c>
      <c r="C124" s="1103"/>
      <c r="D124" s="1103"/>
      <c r="E124" s="1103"/>
      <c r="F124" s="1103"/>
      <c r="G124" s="1103"/>
      <c r="H124" s="1104"/>
      <c r="I124" s="1105" t="str">
        <f>IF(B124="","",B124)</f>
        <v>ESTUDIO DEFINITIVO</v>
      </c>
      <c r="J124" s="1103"/>
      <c r="K124" s="1103"/>
      <c r="L124" s="1103"/>
      <c r="M124" s="1103"/>
      <c r="N124" s="1103"/>
      <c r="O124" s="1104"/>
      <c r="P124" s="1254" t="str">
        <f>P107</f>
        <v>INTANGIBLE</v>
      </c>
      <c r="Q124" s="1255"/>
      <c r="R124" s="1106">
        <f>W107</f>
        <v>0</v>
      </c>
      <c r="S124" s="1107"/>
    </row>
    <row r="125" spans="1:19" ht="15.75" customHeight="1" x14ac:dyDescent="0.2">
      <c r="B125" s="1102" t="str">
        <f>B108</f>
        <v>SUPERVISIÓN DEL ESTUDIO DEFINITIVO</v>
      </c>
      <c r="C125" s="1103"/>
      <c r="D125" s="1103"/>
      <c r="E125" s="1103"/>
      <c r="F125" s="1103"/>
      <c r="G125" s="1103"/>
      <c r="H125" s="1104"/>
      <c r="I125" s="1105" t="str">
        <f>IF(I108="","",I108)</f>
        <v>SUPERVISIÓN DEL ESTUDIO DEFINITIVO</v>
      </c>
      <c r="J125" s="1103"/>
      <c r="K125" s="1103"/>
      <c r="L125" s="1103"/>
      <c r="M125" s="1103"/>
      <c r="N125" s="1103"/>
      <c r="O125" s="1104"/>
      <c r="P125" s="1254" t="str">
        <f>P108</f>
        <v>INTANGIBLE</v>
      </c>
      <c r="Q125" s="1255"/>
      <c r="R125" s="1106">
        <f>W108</f>
        <v>0</v>
      </c>
      <c r="S125" s="1107"/>
    </row>
    <row r="126" spans="1:19" ht="15.75" customHeight="1" thickBot="1" x14ac:dyDescent="0.25">
      <c r="B126" s="1163" t="str">
        <f>B109</f>
        <v>SUPERVISIÓN DEL PROYECTO Y LIQUIDACIÓN</v>
      </c>
      <c r="C126" s="1164"/>
      <c r="D126" s="1164"/>
      <c r="E126" s="1164"/>
      <c r="F126" s="1164"/>
      <c r="G126" s="1164"/>
      <c r="H126" s="1165"/>
      <c r="I126" s="1166" t="str">
        <f>IF(I109="","",I109)</f>
        <v>SUPERVISIÓN DEL PROYECTO Y LIQUIDACIÓN</v>
      </c>
      <c r="J126" s="1164"/>
      <c r="K126" s="1164"/>
      <c r="L126" s="1164"/>
      <c r="M126" s="1164"/>
      <c r="N126" s="1164"/>
      <c r="O126" s="1165"/>
      <c r="P126" s="1167" t="str">
        <f>P109</f>
        <v>INTANGIBLE</v>
      </c>
      <c r="Q126" s="1168"/>
      <c r="R126" s="1169">
        <f>W109</f>
        <v>0</v>
      </c>
      <c r="S126" s="1170"/>
    </row>
    <row r="127" spans="1:19" x14ac:dyDescent="0.2">
      <c r="B127" s="39" t="s">
        <v>1026</v>
      </c>
      <c r="P127" s="38"/>
      <c r="Q127" s="38"/>
      <c r="R127" s="38"/>
    </row>
    <row r="128" spans="1:19" ht="45" x14ac:dyDescent="0.2">
      <c r="B128" s="191" t="s">
        <v>1027</v>
      </c>
      <c r="C128" s="192" t="s">
        <v>1028</v>
      </c>
      <c r="D128" s="192" t="s">
        <v>1029</v>
      </c>
      <c r="P128" s="38"/>
      <c r="Q128" s="38"/>
      <c r="R128" s="38"/>
    </row>
    <row r="129" spans="1:24" ht="62.25" customHeight="1" x14ac:dyDescent="0.2">
      <c r="B129" s="193" t="s">
        <v>1030</v>
      </c>
      <c r="C129" s="194">
        <v>0.86</v>
      </c>
      <c r="D129" s="195" t="s">
        <v>1031</v>
      </c>
      <c r="F129" s="193" t="s">
        <v>1032</v>
      </c>
      <c r="G129" s="194">
        <v>0.92592592592592582</v>
      </c>
      <c r="P129" s="38"/>
      <c r="Q129" s="38"/>
      <c r="R129" s="38"/>
    </row>
    <row r="130" spans="1:24" ht="45" x14ac:dyDescent="0.2">
      <c r="B130" s="193" t="s">
        <v>1033</v>
      </c>
      <c r="C130" s="194">
        <v>0.68</v>
      </c>
      <c r="D130" s="194">
        <v>0.56999999999999995</v>
      </c>
      <c r="F130" s="193" t="s">
        <v>1034</v>
      </c>
      <c r="G130" s="194">
        <v>0.84745762711864414</v>
      </c>
      <c r="P130" s="38"/>
      <c r="Q130" s="38"/>
      <c r="R130" s="38"/>
    </row>
    <row r="131" spans="1:24" ht="45" x14ac:dyDescent="0.2">
      <c r="B131" s="193" t="s">
        <v>1035</v>
      </c>
      <c r="C131" s="194">
        <v>0.6</v>
      </c>
      <c r="D131" s="194">
        <v>0.41</v>
      </c>
      <c r="F131" s="193" t="s">
        <v>1036</v>
      </c>
      <c r="G131" s="194">
        <v>0.81719128329297819</v>
      </c>
      <c r="P131" s="38"/>
      <c r="Q131" s="38"/>
      <c r="R131" s="38"/>
    </row>
    <row r="132" spans="1:24" x14ac:dyDescent="0.2">
      <c r="B132" s="193" t="s">
        <v>1037</v>
      </c>
      <c r="C132" s="194">
        <v>0.63</v>
      </c>
      <c r="D132" s="194">
        <v>0.49</v>
      </c>
      <c r="F132" s="193" t="s">
        <v>281</v>
      </c>
      <c r="G132" s="194">
        <v>0.84745762711864414</v>
      </c>
      <c r="P132" s="38"/>
      <c r="Q132" s="38"/>
      <c r="R132" s="38"/>
    </row>
    <row r="133" spans="1:24" x14ac:dyDescent="0.2">
      <c r="P133" s="38"/>
      <c r="Q133" s="38"/>
      <c r="R133" s="38"/>
    </row>
    <row r="134" spans="1:24" x14ac:dyDescent="0.2">
      <c r="B134" s="39" t="s">
        <v>392</v>
      </c>
      <c r="P134" s="38"/>
      <c r="Q134" s="38"/>
      <c r="R134" s="38"/>
    </row>
    <row r="135" spans="1:24" x14ac:dyDescent="0.2">
      <c r="B135" s="1160" t="s">
        <v>387</v>
      </c>
      <c r="C135" s="1160"/>
      <c r="D135" s="1160"/>
      <c r="E135" s="1160"/>
      <c r="F135" s="1160"/>
      <c r="G135" s="1160"/>
      <c r="H135" s="1160"/>
      <c r="I135" s="1160" t="s">
        <v>559</v>
      </c>
      <c r="J135" s="1160"/>
      <c r="K135" s="1160"/>
      <c r="L135" s="1160"/>
      <c r="M135" s="1160"/>
      <c r="N135" s="1160"/>
      <c r="O135" s="1160"/>
      <c r="P135" s="1160" t="s">
        <v>554</v>
      </c>
      <c r="Q135" s="1160"/>
      <c r="R135" s="1160" t="s">
        <v>556</v>
      </c>
      <c r="S135" s="1160"/>
      <c r="T135" s="1160"/>
      <c r="U135" s="1161" t="s">
        <v>1038</v>
      </c>
      <c r="V135" s="1161"/>
      <c r="W135" s="1161" t="s">
        <v>560</v>
      </c>
      <c r="X135" s="1161"/>
    </row>
    <row r="136" spans="1:24" x14ac:dyDescent="0.2">
      <c r="B136" s="1160"/>
      <c r="C136" s="1160"/>
      <c r="D136" s="1160"/>
      <c r="E136" s="1160"/>
      <c r="F136" s="1160"/>
      <c r="G136" s="1160"/>
      <c r="H136" s="1160"/>
      <c r="I136" s="1160"/>
      <c r="J136" s="1160"/>
      <c r="K136" s="1160"/>
      <c r="L136" s="1160"/>
      <c r="M136" s="1160"/>
      <c r="N136" s="1160"/>
      <c r="O136" s="1160"/>
      <c r="P136" s="1160"/>
      <c r="Q136" s="1160"/>
      <c r="R136" s="186" t="s">
        <v>390</v>
      </c>
      <c r="S136" s="1160" t="s">
        <v>228</v>
      </c>
      <c r="T136" s="1160"/>
      <c r="U136" s="1161"/>
      <c r="V136" s="1161"/>
      <c r="W136" s="1161"/>
      <c r="X136" s="1161"/>
    </row>
    <row r="137" spans="1:24" ht="15.75" x14ac:dyDescent="0.2">
      <c r="A137" s="38">
        <v>1</v>
      </c>
      <c r="B137" s="1162" t="str">
        <f>B7</f>
        <v/>
      </c>
      <c r="C137" s="1162"/>
      <c r="D137" s="1162"/>
      <c r="E137" s="1162"/>
      <c r="F137" s="1162"/>
      <c r="G137" s="1162"/>
      <c r="H137" s="1162"/>
      <c r="I137" s="1141" t="str">
        <f>I7</f>
        <v/>
      </c>
      <c r="J137" s="1141"/>
      <c r="K137" s="1141"/>
      <c r="L137" s="1141"/>
      <c r="M137" s="1141"/>
      <c r="N137" s="1141"/>
      <c r="O137" s="1141"/>
      <c r="P137" s="1138" t="str">
        <f>P7</f>
        <v/>
      </c>
      <c r="Q137" s="1138"/>
      <c r="R137" s="219" t="str">
        <f>R7</f>
        <v/>
      </c>
      <c r="S137" s="1109">
        <f>S7</f>
        <v>0</v>
      </c>
      <c r="T137" s="1109"/>
      <c r="U137" s="1139"/>
      <c r="V137" s="1139"/>
      <c r="W137" s="1132">
        <f>W138+W144+W147+W151</f>
        <v>0</v>
      </c>
      <c r="X137" s="1132"/>
    </row>
    <row r="138" spans="1:24" ht="15.75" x14ac:dyDescent="0.2">
      <c r="B138" s="1162"/>
      <c r="C138" s="1162"/>
      <c r="D138" s="1162"/>
      <c r="E138" s="1162"/>
      <c r="F138" s="1162"/>
      <c r="G138" s="1162"/>
      <c r="H138" s="1162"/>
      <c r="I138" s="1142" t="str">
        <f>I8</f>
        <v/>
      </c>
      <c r="J138" s="1142"/>
      <c r="K138" s="1142"/>
      <c r="L138" s="1142"/>
      <c r="M138" s="1142"/>
      <c r="N138" s="1142"/>
      <c r="O138" s="1142"/>
      <c r="P138" s="1143" t="str">
        <f>P8</f>
        <v/>
      </c>
      <c r="Q138" s="1144"/>
      <c r="R138" s="220" t="str">
        <f>R8</f>
        <v/>
      </c>
      <c r="S138" s="1109">
        <f t="shared" ref="S138:S201" si="6">S8</f>
        <v>0</v>
      </c>
      <c r="T138" s="1109"/>
      <c r="U138" s="1139"/>
      <c r="V138" s="1139"/>
      <c r="W138" s="1132">
        <f>SUM(W139:X143)</f>
        <v>0</v>
      </c>
      <c r="X138" s="1132"/>
    </row>
    <row r="139" spans="1:24" ht="15.75" x14ac:dyDescent="0.2">
      <c r="B139" s="1162"/>
      <c r="C139" s="1162"/>
      <c r="D139" s="1162"/>
      <c r="E139" s="1162"/>
      <c r="F139" s="1162"/>
      <c r="G139" s="1162"/>
      <c r="H139" s="1162"/>
      <c r="I139" s="1109" t="str">
        <f>I9</f>
        <v/>
      </c>
      <c r="J139" s="1109"/>
      <c r="K139" s="1109"/>
      <c r="L139" s="1109"/>
      <c r="M139" s="1109"/>
      <c r="N139" s="1109"/>
      <c r="O139" s="1109"/>
      <c r="P139" s="1147"/>
      <c r="Q139" s="1148"/>
      <c r="R139" s="220" t="str">
        <f t="shared" ref="R139:R152" si="7">R9</f>
        <v/>
      </c>
      <c r="S139" s="1109">
        <f t="shared" si="6"/>
        <v>0</v>
      </c>
      <c r="T139" s="1109"/>
      <c r="U139" s="1131">
        <f>$G$130*U9</f>
        <v>0</v>
      </c>
      <c r="V139" s="1131"/>
      <c r="W139" s="1132">
        <f>U139*S139</f>
        <v>0</v>
      </c>
      <c r="X139" s="1132"/>
    </row>
    <row r="140" spans="1:24" ht="15.75" x14ac:dyDescent="0.2">
      <c r="B140" s="1162"/>
      <c r="C140" s="1162"/>
      <c r="D140" s="1162"/>
      <c r="E140" s="1162"/>
      <c r="F140" s="1162"/>
      <c r="G140" s="1162"/>
      <c r="H140" s="1162"/>
      <c r="I140" s="1109" t="str">
        <f t="shared" ref="I140:I143" si="8">I10</f>
        <v/>
      </c>
      <c r="J140" s="1109"/>
      <c r="K140" s="1109"/>
      <c r="L140" s="1109"/>
      <c r="M140" s="1109"/>
      <c r="N140" s="1109"/>
      <c r="O140" s="1109"/>
      <c r="P140" s="1147"/>
      <c r="Q140" s="1148"/>
      <c r="R140" s="220" t="str">
        <f t="shared" si="7"/>
        <v/>
      </c>
      <c r="S140" s="1109">
        <f t="shared" si="6"/>
        <v>0</v>
      </c>
      <c r="T140" s="1109"/>
      <c r="U140" s="1131">
        <f t="shared" ref="U140:U142" si="9">$G$130*U10</f>
        <v>0</v>
      </c>
      <c r="V140" s="1131"/>
      <c r="W140" s="1132">
        <f>U140*S140</f>
        <v>0</v>
      </c>
      <c r="X140" s="1132"/>
    </row>
    <row r="141" spans="1:24" ht="31.5" customHeight="1" x14ac:dyDescent="0.2">
      <c r="B141" s="1162"/>
      <c r="C141" s="1162"/>
      <c r="D141" s="1162"/>
      <c r="E141" s="1162"/>
      <c r="F141" s="1162"/>
      <c r="G141" s="1162"/>
      <c r="H141" s="1162"/>
      <c r="I141" s="1109" t="str">
        <f t="shared" si="8"/>
        <v/>
      </c>
      <c r="J141" s="1109"/>
      <c r="K141" s="1109"/>
      <c r="L141" s="1109"/>
      <c r="M141" s="1109"/>
      <c r="N141" s="1109"/>
      <c r="O141" s="1109"/>
      <c r="P141" s="1147"/>
      <c r="Q141" s="1148"/>
      <c r="R141" s="220" t="str">
        <f t="shared" si="7"/>
        <v/>
      </c>
      <c r="S141" s="1109">
        <f t="shared" si="6"/>
        <v>0</v>
      </c>
      <c r="T141" s="1109"/>
      <c r="U141" s="1131">
        <f>$G$129*U11</f>
        <v>0</v>
      </c>
      <c r="V141" s="1131"/>
      <c r="W141" s="1132">
        <f>U141*S141</f>
        <v>0</v>
      </c>
      <c r="X141" s="1132"/>
    </row>
    <row r="142" spans="1:24" ht="15.75" x14ac:dyDescent="0.2">
      <c r="B142" s="1162"/>
      <c r="C142" s="1162"/>
      <c r="D142" s="1162"/>
      <c r="E142" s="1162"/>
      <c r="F142" s="1162"/>
      <c r="G142" s="1162"/>
      <c r="H142" s="1162"/>
      <c r="I142" s="1109" t="str">
        <f t="shared" si="8"/>
        <v/>
      </c>
      <c r="J142" s="1109"/>
      <c r="K142" s="1109"/>
      <c r="L142" s="1109"/>
      <c r="M142" s="1109"/>
      <c r="N142" s="1109"/>
      <c r="O142" s="1109"/>
      <c r="P142" s="1147"/>
      <c r="Q142" s="1148"/>
      <c r="R142" s="220" t="str">
        <f t="shared" si="7"/>
        <v/>
      </c>
      <c r="S142" s="1109">
        <f t="shared" si="6"/>
        <v>0</v>
      </c>
      <c r="T142" s="1109"/>
      <c r="U142" s="1131">
        <f t="shared" si="9"/>
        <v>0</v>
      </c>
      <c r="V142" s="1131"/>
      <c r="W142" s="1132">
        <f>U142*S142</f>
        <v>0</v>
      </c>
      <c r="X142" s="1132"/>
    </row>
    <row r="143" spans="1:24" ht="31.5" customHeight="1" x14ac:dyDescent="0.2">
      <c r="B143" s="1162"/>
      <c r="C143" s="1162"/>
      <c r="D143" s="1162"/>
      <c r="E143" s="1162"/>
      <c r="F143" s="1162"/>
      <c r="G143" s="1162"/>
      <c r="H143" s="1162"/>
      <c r="I143" s="1109" t="str">
        <f t="shared" si="8"/>
        <v/>
      </c>
      <c r="J143" s="1109"/>
      <c r="K143" s="1109"/>
      <c r="L143" s="1109"/>
      <c r="M143" s="1109"/>
      <c r="N143" s="1109"/>
      <c r="O143" s="1109"/>
      <c r="P143" s="1145"/>
      <c r="Q143" s="1146"/>
      <c r="R143" s="220" t="str">
        <f t="shared" si="7"/>
        <v/>
      </c>
      <c r="S143" s="1109">
        <f t="shared" si="6"/>
        <v>0</v>
      </c>
      <c r="T143" s="1109"/>
      <c r="U143" s="1131">
        <f>$G$129*U13</f>
        <v>0</v>
      </c>
      <c r="V143" s="1131"/>
      <c r="W143" s="1132">
        <f>U143*S143</f>
        <v>0</v>
      </c>
      <c r="X143" s="1132"/>
    </row>
    <row r="144" spans="1:24" ht="15.75" x14ac:dyDescent="0.2">
      <c r="B144" s="1162"/>
      <c r="C144" s="1162"/>
      <c r="D144" s="1162"/>
      <c r="E144" s="1162"/>
      <c r="F144" s="1162"/>
      <c r="G144" s="1162"/>
      <c r="H144" s="1162"/>
      <c r="I144" s="1142" t="str">
        <f>I14</f>
        <v/>
      </c>
      <c r="J144" s="1142"/>
      <c r="K144" s="1142"/>
      <c r="L144" s="1142"/>
      <c r="M144" s="1142"/>
      <c r="N144" s="1142"/>
      <c r="O144" s="1142"/>
      <c r="P144" s="1143" t="str">
        <f>P14</f>
        <v/>
      </c>
      <c r="Q144" s="1144"/>
      <c r="R144" s="220" t="str">
        <f t="shared" si="7"/>
        <v/>
      </c>
      <c r="S144" s="1109">
        <f t="shared" si="6"/>
        <v>0</v>
      </c>
      <c r="T144" s="1109"/>
      <c r="U144" s="1139"/>
      <c r="V144" s="1139"/>
      <c r="W144" s="1132">
        <f>SUM(W145:X146)</f>
        <v>0</v>
      </c>
      <c r="X144" s="1132"/>
    </row>
    <row r="145" spans="1:24" ht="15.75" x14ac:dyDescent="0.2">
      <c r="B145" s="1162"/>
      <c r="C145" s="1162"/>
      <c r="D145" s="1162"/>
      <c r="E145" s="1162"/>
      <c r="F145" s="1162"/>
      <c r="G145" s="1162"/>
      <c r="H145" s="1162"/>
      <c r="I145" s="1109" t="str">
        <f>IF(I144="","","SIEMBRA DE ESPECIES HERBÁCEAS SELECCIONADAS")</f>
        <v/>
      </c>
      <c r="J145" s="1109"/>
      <c r="K145" s="1109"/>
      <c r="L145" s="1109"/>
      <c r="M145" s="1109"/>
      <c r="N145" s="1109"/>
      <c r="O145" s="1109"/>
      <c r="P145" s="1147"/>
      <c r="Q145" s="1148"/>
      <c r="R145" s="220" t="str">
        <f t="shared" si="7"/>
        <v/>
      </c>
      <c r="S145" s="1109">
        <f t="shared" si="6"/>
        <v>0</v>
      </c>
      <c r="T145" s="1109"/>
      <c r="U145" s="1131">
        <f>$G$130*U15</f>
        <v>0</v>
      </c>
      <c r="V145" s="1131"/>
      <c r="W145" s="1132">
        <f>U145*S145</f>
        <v>0</v>
      </c>
      <c r="X145" s="1132"/>
    </row>
    <row r="146" spans="1:24" ht="15.75" x14ac:dyDescent="0.2">
      <c r="B146" s="1162"/>
      <c r="C146" s="1162"/>
      <c r="D146" s="1162"/>
      <c r="E146" s="1162"/>
      <c r="F146" s="1162"/>
      <c r="G146" s="1162"/>
      <c r="H146" s="1162"/>
      <c r="I146" s="1109" t="str">
        <f>IF(I144="","","LABORES CULTURALES A ESPECIES HERBÁCEAS")</f>
        <v/>
      </c>
      <c r="J146" s="1109"/>
      <c r="K146" s="1109"/>
      <c r="L146" s="1109"/>
      <c r="M146" s="1109"/>
      <c r="N146" s="1109"/>
      <c r="O146" s="1109"/>
      <c r="P146" s="1145"/>
      <c r="Q146" s="1146"/>
      <c r="R146" s="220" t="str">
        <f t="shared" si="7"/>
        <v/>
      </c>
      <c r="S146" s="1109">
        <f t="shared" si="6"/>
        <v>0</v>
      </c>
      <c r="T146" s="1109"/>
      <c r="U146" s="1131">
        <f>$G$129*U16</f>
        <v>0</v>
      </c>
      <c r="V146" s="1131"/>
      <c r="W146" s="1132">
        <f>U146*S146</f>
        <v>0</v>
      </c>
      <c r="X146" s="1132"/>
    </row>
    <row r="147" spans="1:24" ht="15.75" x14ac:dyDescent="0.2">
      <c r="B147" s="1162"/>
      <c r="C147" s="1162"/>
      <c r="D147" s="1162"/>
      <c r="E147" s="1162"/>
      <c r="F147" s="1162"/>
      <c r="G147" s="1162"/>
      <c r="H147" s="1162"/>
      <c r="I147" s="1142" t="str">
        <f>I17</f>
        <v/>
      </c>
      <c r="J147" s="1142"/>
      <c r="K147" s="1142"/>
      <c r="L147" s="1142"/>
      <c r="M147" s="1142"/>
      <c r="N147" s="1142"/>
      <c r="O147" s="1142"/>
      <c r="P147" s="1143" t="str">
        <f>P17</f>
        <v/>
      </c>
      <c r="Q147" s="1144"/>
      <c r="R147" s="220" t="str">
        <f t="shared" si="7"/>
        <v/>
      </c>
      <c r="S147" s="1109">
        <f t="shared" si="6"/>
        <v>0</v>
      </c>
      <c r="T147" s="1109"/>
      <c r="U147" s="1139"/>
      <c r="V147" s="1139"/>
      <c r="W147" s="1132">
        <f>SUM(W148:X150)</f>
        <v>0</v>
      </c>
      <c r="X147" s="1132"/>
    </row>
    <row r="148" spans="1:24" ht="15.75" x14ac:dyDescent="0.2">
      <c r="B148" s="1162"/>
      <c r="C148" s="1162"/>
      <c r="D148" s="1162"/>
      <c r="E148" s="1162"/>
      <c r="F148" s="1162"/>
      <c r="G148" s="1162"/>
      <c r="H148" s="1162"/>
      <c r="I148" s="1109" t="str">
        <f>IF(I147="","","TRAZO Y MARCACIÓN")</f>
        <v/>
      </c>
      <c r="J148" s="1109"/>
      <c r="K148" s="1109"/>
      <c r="L148" s="1109"/>
      <c r="M148" s="1109"/>
      <c r="N148" s="1109"/>
      <c r="O148" s="1109"/>
      <c r="P148" s="1147"/>
      <c r="Q148" s="1148"/>
      <c r="R148" s="220" t="str">
        <f t="shared" si="7"/>
        <v/>
      </c>
      <c r="S148" s="1109">
        <f t="shared" si="6"/>
        <v>0</v>
      </c>
      <c r="T148" s="1109"/>
      <c r="U148" s="1131">
        <f>$G$129*U18</f>
        <v>0</v>
      </c>
      <c r="V148" s="1131"/>
      <c r="W148" s="1132">
        <f>U148*S148</f>
        <v>0</v>
      </c>
      <c r="X148" s="1132"/>
    </row>
    <row r="149" spans="1:24" ht="15.75" x14ac:dyDescent="0.2">
      <c r="B149" s="1162"/>
      <c r="C149" s="1162"/>
      <c r="D149" s="1162"/>
      <c r="E149" s="1162"/>
      <c r="F149" s="1162"/>
      <c r="G149" s="1162"/>
      <c r="H149" s="1162"/>
      <c r="I149" s="1109" t="str">
        <f>IF(I147="","","APERTURA DE HOYOS")</f>
        <v/>
      </c>
      <c r="J149" s="1109"/>
      <c r="K149" s="1109"/>
      <c r="L149" s="1109"/>
      <c r="M149" s="1109"/>
      <c r="N149" s="1109"/>
      <c r="O149" s="1109"/>
      <c r="P149" s="1147"/>
      <c r="Q149" s="1148"/>
      <c r="R149" s="220" t="str">
        <f t="shared" si="7"/>
        <v/>
      </c>
      <c r="S149" s="1109">
        <f t="shared" si="6"/>
        <v>0</v>
      </c>
      <c r="T149" s="1109"/>
      <c r="U149" s="1131">
        <f>$G$130*U19</f>
        <v>0</v>
      </c>
      <c r="V149" s="1131"/>
      <c r="W149" s="1132">
        <f>U149*S149</f>
        <v>0</v>
      </c>
      <c r="X149" s="1132"/>
    </row>
    <row r="150" spans="1:24" ht="15.75" x14ac:dyDescent="0.2">
      <c r="B150" s="1162"/>
      <c r="C150" s="1162"/>
      <c r="D150" s="1162"/>
      <c r="E150" s="1162"/>
      <c r="F150" s="1162"/>
      <c r="G150" s="1162"/>
      <c r="H150" s="1162"/>
      <c r="I150" s="1109" t="str">
        <f>IF(I147="","","TRASLADO DE PLANTADO DE POSTES")</f>
        <v/>
      </c>
      <c r="J150" s="1109"/>
      <c r="K150" s="1109"/>
      <c r="L150" s="1109"/>
      <c r="M150" s="1109"/>
      <c r="N150" s="1109"/>
      <c r="O150" s="1109"/>
      <c r="P150" s="1145"/>
      <c r="Q150" s="1146"/>
      <c r="R150" s="220" t="str">
        <f t="shared" si="7"/>
        <v/>
      </c>
      <c r="S150" s="1109">
        <f t="shared" si="6"/>
        <v>0</v>
      </c>
      <c r="T150" s="1109"/>
      <c r="U150" s="1131">
        <f t="shared" ref="U150" si="10">$G$129*U20</f>
        <v>0</v>
      </c>
      <c r="V150" s="1131"/>
      <c r="W150" s="1132">
        <f>U150*S150</f>
        <v>0</v>
      </c>
      <c r="X150" s="1132"/>
    </row>
    <row r="151" spans="1:24" ht="15.75" x14ac:dyDescent="0.2">
      <c r="B151" s="1162"/>
      <c r="C151" s="1162"/>
      <c r="D151" s="1162"/>
      <c r="E151" s="1162"/>
      <c r="F151" s="1162"/>
      <c r="G151" s="1162"/>
      <c r="H151" s="1162"/>
      <c r="I151" s="1142" t="str">
        <f>I21</f>
        <v/>
      </c>
      <c r="J151" s="1142"/>
      <c r="K151" s="1142"/>
      <c r="L151" s="1142"/>
      <c r="M151" s="1142"/>
      <c r="N151" s="1142"/>
      <c r="O151" s="1142"/>
      <c r="P151" s="1138">
        <f>P21</f>
        <v>0</v>
      </c>
      <c r="Q151" s="1138"/>
      <c r="R151" s="220" t="str">
        <f t="shared" si="7"/>
        <v/>
      </c>
      <c r="S151" s="1109">
        <f t="shared" si="6"/>
        <v>0</v>
      </c>
      <c r="T151" s="1109"/>
      <c r="U151" s="1139"/>
      <c r="V151" s="1139"/>
      <c r="W151" s="1132">
        <f>SUM(W152)</f>
        <v>0</v>
      </c>
      <c r="X151" s="1132"/>
    </row>
    <row r="152" spans="1:24" ht="15.75" x14ac:dyDescent="0.2">
      <c r="B152" s="1162"/>
      <c r="C152" s="1162"/>
      <c r="D152" s="1162"/>
      <c r="E152" s="1162"/>
      <c r="F152" s="1162"/>
      <c r="G152" s="1162"/>
      <c r="H152" s="1162"/>
      <c r="I152" s="1109">
        <f>I22</f>
        <v>0</v>
      </c>
      <c r="J152" s="1109"/>
      <c r="K152" s="1109"/>
      <c r="L152" s="1109"/>
      <c r="M152" s="1109"/>
      <c r="N152" s="1109"/>
      <c r="O152" s="1109"/>
      <c r="P152" s="1138"/>
      <c r="Q152" s="1138"/>
      <c r="R152" s="220">
        <f t="shared" si="7"/>
        <v>0</v>
      </c>
      <c r="S152" s="1109">
        <f t="shared" si="6"/>
        <v>0</v>
      </c>
      <c r="T152" s="1109"/>
      <c r="U152" s="1158"/>
      <c r="V152" s="1159"/>
      <c r="W152" s="1132">
        <f>U152*S152</f>
        <v>0</v>
      </c>
      <c r="X152" s="1132"/>
    </row>
    <row r="153" spans="1:24" ht="15.75" x14ac:dyDescent="0.2">
      <c r="A153" s="38">
        <v>2</v>
      </c>
      <c r="B153" s="1141" t="str">
        <f>B23</f>
        <v/>
      </c>
      <c r="C153" s="1141"/>
      <c r="D153" s="1141"/>
      <c r="E153" s="1141"/>
      <c r="F153" s="1141"/>
      <c r="G153" s="1141"/>
      <c r="H153" s="1141"/>
      <c r="I153" s="1141" t="str">
        <f>I23</f>
        <v/>
      </c>
      <c r="J153" s="1141"/>
      <c r="K153" s="1141"/>
      <c r="L153" s="1141"/>
      <c r="M153" s="1141"/>
      <c r="N153" s="1141"/>
      <c r="O153" s="1141"/>
      <c r="P153" s="1138" t="str">
        <f>P23</f>
        <v/>
      </c>
      <c r="Q153" s="1138"/>
      <c r="R153" s="221" t="str">
        <f>R23</f>
        <v/>
      </c>
      <c r="S153" s="1109">
        <f t="shared" si="6"/>
        <v>0</v>
      </c>
      <c r="T153" s="1109"/>
      <c r="U153" s="1139"/>
      <c r="V153" s="1139"/>
      <c r="W153" s="1132">
        <f>W154+W157+W159+W173+W163+W167+W171</f>
        <v>0</v>
      </c>
      <c r="X153" s="1132"/>
    </row>
    <row r="154" spans="1:24" ht="15.75" x14ac:dyDescent="0.2">
      <c r="B154" s="1141"/>
      <c r="C154" s="1141"/>
      <c r="D154" s="1141"/>
      <c r="E154" s="1141"/>
      <c r="F154" s="1141"/>
      <c r="G154" s="1141"/>
      <c r="H154" s="1141"/>
      <c r="I154" s="1142" t="str">
        <f>I24</f>
        <v/>
      </c>
      <c r="J154" s="1142"/>
      <c r="K154" s="1142"/>
      <c r="L154" s="1142"/>
      <c r="M154" s="1142"/>
      <c r="N154" s="1142"/>
      <c r="O154" s="1142"/>
      <c r="P154" s="1138" t="str">
        <f>P24</f>
        <v/>
      </c>
      <c r="Q154" s="1138"/>
      <c r="R154" s="221" t="str">
        <f t="shared" ref="R154:R174" si="11">R24</f>
        <v/>
      </c>
      <c r="S154" s="1109">
        <f t="shared" si="6"/>
        <v>0</v>
      </c>
      <c r="T154" s="1109"/>
      <c r="U154" s="1139"/>
      <c r="V154" s="1139"/>
      <c r="W154" s="1132">
        <f>SUM(W155:X156)</f>
        <v>0</v>
      </c>
      <c r="X154" s="1132"/>
    </row>
    <row r="155" spans="1:24" ht="15.75" x14ac:dyDescent="0.2">
      <c r="B155" s="1141"/>
      <c r="C155" s="1141"/>
      <c r="D155" s="1141"/>
      <c r="E155" s="1141"/>
      <c r="F155" s="1141"/>
      <c r="G155" s="1141"/>
      <c r="H155" s="1141"/>
      <c r="I155" s="1109" t="str">
        <f>IF(I154="","","SELECCIÓN DE PLANTAS PARA LA FITORREMEDIACIÓN")</f>
        <v/>
      </c>
      <c r="J155" s="1109"/>
      <c r="K155" s="1109"/>
      <c r="L155" s="1109"/>
      <c r="M155" s="1109"/>
      <c r="N155" s="1109"/>
      <c r="O155" s="1109"/>
      <c r="P155" s="1138"/>
      <c r="Q155" s="1138"/>
      <c r="R155" s="221" t="str">
        <f t="shared" si="11"/>
        <v/>
      </c>
      <c r="S155" s="1109">
        <f t="shared" si="6"/>
        <v>0</v>
      </c>
      <c r="T155" s="1109"/>
      <c r="U155" s="1131">
        <f>$G$130*U25</f>
        <v>0</v>
      </c>
      <c r="V155" s="1131"/>
      <c r="W155" s="1132">
        <f>U155*S155</f>
        <v>0</v>
      </c>
      <c r="X155" s="1132"/>
    </row>
    <row r="156" spans="1:24" ht="15.75" x14ac:dyDescent="0.2">
      <c r="B156" s="1141"/>
      <c r="C156" s="1141"/>
      <c r="D156" s="1141"/>
      <c r="E156" s="1141"/>
      <c r="F156" s="1141"/>
      <c r="G156" s="1141"/>
      <c r="H156" s="1141"/>
      <c r="I156" s="1109" t="str">
        <f>IF(I154="","","SEMBRADO DE PLANTAS ACUÁTICAS SOBRE ESTRUCTURAS FLOTANTES")</f>
        <v/>
      </c>
      <c r="J156" s="1109"/>
      <c r="K156" s="1109"/>
      <c r="L156" s="1109"/>
      <c r="M156" s="1109"/>
      <c r="N156" s="1109"/>
      <c r="O156" s="1109"/>
      <c r="P156" s="1138"/>
      <c r="Q156" s="1138"/>
      <c r="R156" s="221" t="str">
        <f t="shared" si="11"/>
        <v/>
      </c>
      <c r="S156" s="1109">
        <f t="shared" si="6"/>
        <v>0</v>
      </c>
      <c r="T156" s="1109"/>
      <c r="U156" s="1131">
        <f>$G$130*U26</f>
        <v>0</v>
      </c>
      <c r="V156" s="1131"/>
      <c r="W156" s="1132">
        <f>U156*S156</f>
        <v>0</v>
      </c>
      <c r="X156" s="1132"/>
    </row>
    <row r="157" spans="1:24" ht="15.75" x14ac:dyDescent="0.2">
      <c r="B157" s="1141"/>
      <c r="C157" s="1141"/>
      <c r="D157" s="1141"/>
      <c r="E157" s="1141"/>
      <c r="F157" s="1141"/>
      <c r="G157" s="1141"/>
      <c r="H157" s="1141"/>
      <c r="I157" s="1142" t="str">
        <f>I27</f>
        <v/>
      </c>
      <c r="J157" s="1142"/>
      <c r="K157" s="1142"/>
      <c r="L157" s="1142"/>
      <c r="M157" s="1142"/>
      <c r="N157" s="1142"/>
      <c r="O157" s="1142"/>
      <c r="P157" s="1138" t="str">
        <f>P27</f>
        <v/>
      </c>
      <c r="Q157" s="1138"/>
      <c r="R157" s="221" t="str">
        <f t="shared" si="11"/>
        <v/>
      </c>
      <c r="S157" s="1109">
        <f t="shared" si="6"/>
        <v>0</v>
      </c>
      <c r="T157" s="1109"/>
      <c r="U157" s="1139"/>
      <c r="V157" s="1139"/>
      <c r="W157" s="1132">
        <f>SUM(W158:X158)</f>
        <v>0</v>
      </c>
      <c r="X157" s="1132"/>
    </row>
    <row r="158" spans="1:24" ht="15.75" x14ac:dyDescent="0.2">
      <c r="B158" s="1141"/>
      <c r="C158" s="1141"/>
      <c r="D158" s="1141"/>
      <c r="E158" s="1141"/>
      <c r="F158" s="1141"/>
      <c r="G158" s="1141"/>
      <c r="H158" s="1141"/>
      <c r="I158" s="1109" t="str">
        <f>IF(I157="","","CONTROL FÍSICO DE MALEZA ACUÁTICA")</f>
        <v/>
      </c>
      <c r="J158" s="1109"/>
      <c r="K158" s="1109"/>
      <c r="L158" s="1109"/>
      <c r="M158" s="1109"/>
      <c r="N158" s="1109"/>
      <c r="O158" s="1109"/>
      <c r="P158" s="1138"/>
      <c r="Q158" s="1138"/>
      <c r="R158" s="221" t="str">
        <f t="shared" si="11"/>
        <v/>
      </c>
      <c r="S158" s="1109">
        <f t="shared" si="6"/>
        <v>0</v>
      </c>
      <c r="T158" s="1109"/>
      <c r="U158" s="1131">
        <f>$G$130*U28</f>
        <v>0</v>
      </c>
      <c r="V158" s="1131"/>
      <c r="W158" s="1132">
        <f>U158*S158</f>
        <v>0</v>
      </c>
      <c r="X158" s="1132"/>
    </row>
    <row r="159" spans="1:24" ht="15.75" x14ac:dyDescent="0.2">
      <c r="B159" s="1141"/>
      <c r="C159" s="1141"/>
      <c r="D159" s="1141"/>
      <c r="E159" s="1141"/>
      <c r="F159" s="1141"/>
      <c r="G159" s="1141"/>
      <c r="H159" s="1141"/>
      <c r="I159" s="1142" t="str">
        <f>I29</f>
        <v/>
      </c>
      <c r="J159" s="1142"/>
      <c r="K159" s="1142"/>
      <c r="L159" s="1142"/>
      <c r="M159" s="1142"/>
      <c r="N159" s="1142"/>
      <c r="O159" s="1142"/>
      <c r="P159" s="1138" t="str">
        <f>P29</f>
        <v/>
      </c>
      <c r="Q159" s="1138"/>
      <c r="R159" s="221" t="str">
        <f t="shared" si="11"/>
        <v/>
      </c>
      <c r="S159" s="1109">
        <f t="shared" si="6"/>
        <v>0</v>
      </c>
      <c r="T159" s="1109"/>
      <c r="U159" s="1139"/>
      <c r="V159" s="1139"/>
      <c r="W159" s="1132">
        <f>SUM(W160:X162)</f>
        <v>0</v>
      </c>
      <c r="X159" s="1132"/>
    </row>
    <row r="160" spans="1:24" ht="15.75" x14ac:dyDescent="0.2">
      <c r="B160" s="1141"/>
      <c r="C160" s="1141"/>
      <c r="D160" s="1141"/>
      <c r="E160" s="1141"/>
      <c r="F160" s="1141"/>
      <c r="G160" s="1141"/>
      <c r="H160" s="1141"/>
      <c r="I160" s="1109" t="str">
        <f>IF(I159="","","CONSTRUCCIÓN DE DIQUE Y ESTRUCTURA DE CAPTACIÓN")</f>
        <v/>
      </c>
      <c r="J160" s="1109"/>
      <c r="K160" s="1109"/>
      <c r="L160" s="1109"/>
      <c r="M160" s="1109"/>
      <c r="N160" s="1109"/>
      <c r="O160" s="1109"/>
      <c r="P160" s="1138"/>
      <c r="Q160" s="1138"/>
      <c r="R160" s="221" t="str">
        <f t="shared" si="11"/>
        <v/>
      </c>
      <c r="S160" s="1109">
        <f t="shared" si="6"/>
        <v>0</v>
      </c>
      <c r="T160" s="1109"/>
      <c r="U160" s="1131">
        <f>$G$130*U30</f>
        <v>0</v>
      </c>
      <c r="V160" s="1131"/>
      <c r="W160" s="1132">
        <f>U160*S160</f>
        <v>0</v>
      </c>
      <c r="X160" s="1132"/>
    </row>
    <row r="161" spans="1:24" ht="15.75" x14ac:dyDescent="0.2">
      <c r="B161" s="1141"/>
      <c r="C161" s="1141"/>
      <c r="D161" s="1141"/>
      <c r="E161" s="1141"/>
      <c r="F161" s="1141"/>
      <c r="G161" s="1141"/>
      <c r="H161" s="1141"/>
      <c r="I161" s="1109" t="str">
        <f>IF(I159="","","MEJORAMIENTO DEL CANAL AMUNADOR")</f>
        <v/>
      </c>
      <c r="J161" s="1109"/>
      <c r="K161" s="1109"/>
      <c r="L161" s="1109"/>
      <c r="M161" s="1109"/>
      <c r="N161" s="1109"/>
      <c r="O161" s="1109"/>
      <c r="P161" s="1138"/>
      <c r="Q161" s="1138"/>
      <c r="R161" s="221" t="str">
        <f t="shared" si="11"/>
        <v/>
      </c>
      <c r="S161" s="1109">
        <f t="shared" si="6"/>
        <v>0</v>
      </c>
      <c r="T161" s="1109"/>
      <c r="U161" s="1131">
        <f t="shared" ref="U161:U172" si="12">$G$130*U31</f>
        <v>0</v>
      </c>
      <c r="V161" s="1131"/>
      <c r="W161" s="1132">
        <f>U161*S161</f>
        <v>0</v>
      </c>
      <c r="X161" s="1132"/>
    </row>
    <row r="162" spans="1:24" ht="15.75" x14ac:dyDescent="0.2">
      <c r="B162" s="1141"/>
      <c r="C162" s="1141"/>
      <c r="D162" s="1141"/>
      <c r="E162" s="1141"/>
      <c r="F162" s="1141"/>
      <c r="G162" s="1141"/>
      <c r="H162" s="1141"/>
      <c r="I162" s="1109" t="str">
        <f>IF(I159="","","INSTALACIÓN DE ÁREA DE PROTECCIÓN")</f>
        <v/>
      </c>
      <c r="J162" s="1109"/>
      <c r="K162" s="1109"/>
      <c r="L162" s="1109"/>
      <c r="M162" s="1109"/>
      <c r="N162" s="1109"/>
      <c r="O162" s="1109"/>
      <c r="P162" s="1138"/>
      <c r="Q162" s="1138"/>
      <c r="R162" s="221" t="str">
        <f t="shared" si="11"/>
        <v/>
      </c>
      <c r="S162" s="1109">
        <f t="shared" si="6"/>
        <v>0</v>
      </c>
      <c r="T162" s="1109"/>
      <c r="U162" s="1131">
        <f t="shared" si="12"/>
        <v>0</v>
      </c>
      <c r="V162" s="1131"/>
      <c r="W162" s="1132">
        <f>U162*S162</f>
        <v>0</v>
      </c>
      <c r="X162" s="1132"/>
    </row>
    <row r="163" spans="1:24" ht="15.75" x14ac:dyDescent="0.2">
      <c r="B163" s="1141"/>
      <c r="C163" s="1141"/>
      <c r="D163" s="1141"/>
      <c r="E163" s="1141"/>
      <c r="F163" s="1141"/>
      <c r="G163" s="1141"/>
      <c r="H163" s="1141"/>
      <c r="I163" s="1142" t="str">
        <f>I33</f>
        <v/>
      </c>
      <c r="J163" s="1142"/>
      <c r="K163" s="1142"/>
      <c r="L163" s="1142"/>
      <c r="M163" s="1142"/>
      <c r="N163" s="1142"/>
      <c r="O163" s="1142"/>
      <c r="P163" s="1143" t="str">
        <f>P33</f>
        <v/>
      </c>
      <c r="Q163" s="1144"/>
      <c r="R163" s="221" t="str">
        <f t="shared" si="11"/>
        <v/>
      </c>
      <c r="S163" s="1109">
        <f t="shared" si="6"/>
        <v>0</v>
      </c>
      <c r="T163" s="1109"/>
      <c r="U163" s="1139"/>
      <c r="V163" s="1139"/>
      <c r="W163" s="1132">
        <f>SUM(W164:X166)</f>
        <v>0</v>
      </c>
      <c r="X163" s="1132"/>
    </row>
    <row r="164" spans="1:24" ht="15.75" x14ac:dyDescent="0.2">
      <c r="B164" s="1141"/>
      <c r="C164" s="1141"/>
      <c r="D164" s="1141"/>
      <c r="E164" s="1141"/>
      <c r="F164" s="1141"/>
      <c r="G164" s="1141"/>
      <c r="H164" s="1141"/>
      <c r="I164" s="1109" t="str">
        <f>IF(I163="","","DESCOLMATACIÓN DE CANALES")</f>
        <v/>
      </c>
      <c r="J164" s="1109"/>
      <c r="K164" s="1109"/>
      <c r="L164" s="1109"/>
      <c r="M164" s="1109"/>
      <c r="N164" s="1109"/>
      <c r="O164" s="1109"/>
      <c r="P164" s="1147"/>
      <c r="Q164" s="1148"/>
      <c r="R164" s="221" t="str">
        <f t="shared" si="11"/>
        <v/>
      </c>
      <c r="S164" s="1109">
        <f t="shared" si="6"/>
        <v>0</v>
      </c>
      <c r="T164" s="1109"/>
      <c r="U164" s="1131">
        <f t="shared" si="12"/>
        <v>0</v>
      </c>
      <c r="V164" s="1131"/>
      <c r="W164" s="1132">
        <f>U164*S164</f>
        <v>0</v>
      </c>
      <c r="X164" s="1132"/>
    </row>
    <row r="165" spans="1:24" ht="15.75" x14ac:dyDescent="0.2">
      <c r="B165" s="1141"/>
      <c r="C165" s="1141"/>
      <c r="D165" s="1141"/>
      <c r="E165" s="1141"/>
      <c r="F165" s="1141"/>
      <c r="G165" s="1141"/>
      <c r="H165" s="1141"/>
      <c r="I165" s="1109" t="str">
        <f>IF(I163="","","RECONSTRUCCIÓN E IMPLEMENTACIÓN DE CANALES DE MAMANTEO")</f>
        <v/>
      </c>
      <c r="J165" s="1109"/>
      <c r="K165" s="1109"/>
      <c r="L165" s="1109"/>
      <c r="M165" s="1109"/>
      <c r="N165" s="1109"/>
      <c r="O165" s="1109"/>
      <c r="P165" s="1147"/>
      <c r="Q165" s="1148"/>
      <c r="R165" s="221" t="str">
        <f t="shared" si="11"/>
        <v/>
      </c>
      <c r="S165" s="1109">
        <f t="shared" si="6"/>
        <v>0</v>
      </c>
      <c r="T165" s="1109"/>
      <c r="U165" s="1131">
        <f t="shared" si="12"/>
        <v>0</v>
      </c>
      <c r="V165" s="1131"/>
      <c r="W165" s="1132">
        <f>U165*S165</f>
        <v>0</v>
      </c>
      <c r="X165" s="1132"/>
    </row>
    <row r="166" spans="1:24" ht="15.75" x14ac:dyDescent="0.2">
      <c r="B166" s="1141"/>
      <c r="C166" s="1141"/>
      <c r="D166" s="1141"/>
      <c r="E166" s="1141"/>
      <c r="F166" s="1141"/>
      <c r="G166" s="1141"/>
      <c r="H166" s="1141"/>
      <c r="I166" s="1109" t="str">
        <f>IF(I163="","","INSTALACIÓN DE MEDIDAS DE PROTECCIÓN")</f>
        <v/>
      </c>
      <c r="J166" s="1109"/>
      <c r="K166" s="1109"/>
      <c r="L166" s="1109"/>
      <c r="M166" s="1109"/>
      <c r="N166" s="1109"/>
      <c r="O166" s="1109"/>
      <c r="P166" s="1145"/>
      <c r="Q166" s="1146"/>
      <c r="R166" s="221" t="str">
        <f t="shared" si="11"/>
        <v/>
      </c>
      <c r="S166" s="1109">
        <f t="shared" si="6"/>
        <v>0</v>
      </c>
      <c r="T166" s="1109"/>
      <c r="U166" s="1131">
        <f t="shared" si="12"/>
        <v>0</v>
      </c>
      <c r="V166" s="1131"/>
      <c r="W166" s="1132">
        <f>U166*S166</f>
        <v>0</v>
      </c>
      <c r="X166" s="1132"/>
    </row>
    <row r="167" spans="1:24" ht="15.75" x14ac:dyDescent="0.2">
      <c r="B167" s="1141"/>
      <c r="C167" s="1141"/>
      <c r="D167" s="1141"/>
      <c r="E167" s="1141"/>
      <c r="F167" s="1141"/>
      <c r="G167" s="1141"/>
      <c r="H167" s="1141"/>
      <c r="I167" s="1142" t="str">
        <f>I37</f>
        <v/>
      </c>
      <c r="J167" s="1142"/>
      <c r="K167" s="1142"/>
      <c r="L167" s="1142"/>
      <c r="M167" s="1142"/>
      <c r="N167" s="1142"/>
      <c r="O167" s="1142"/>
      <c r="P167" s="1143" t="str">
        <f>P37</f>
        <v/>
      </c>
      <c r="Q167" s="1144"/>
      <c r="R167" s="221" t="str">
        <f t="shared" si="11"/>
        <v/>
      </c>
      <c r="S167" s="1109">
        <f t="shared" si="6"/>
        <v>0</v>
      </c>
      <c r="T167" s="1109"/>
      <c r="U167" s="1139"/>
      <c r="V167" s="1139"/>
      <c r="W167" s="1132">
        <f>SUM(W168:X170)</f>
        <v>0</v>
      </c>
      <c r="X167" s="1132"/>
    </row>
    <row r="168" spans="1:24" ht="15.75" x14ac:dyDescent="0.2">
      <c r="B168" s="1141"/>
      <c r="C168" s="1141"/>
      <c r="D168" s="1141"/>
      <c r="E168" s="1141"/>
      <c r="F168" s="1141"/>
      <c r="G168" s="1141"/>
      <c r="H168" s="1141"/>
      <c r="I168" s="1109" t="str">
        <f>IF(I167="","","TRAZO, NIVELES Y REPLANTE PRELIMINAR")</f>
        <v/>
      </c>
      <c r="J168" s="1109"/>
      <c r="K168" s="1109"/>
      <c r="L168" s="1109"/>
      <c r="M168" s="1109"/>
      <c r="N168" s="1109"/>
      <c r="O168" s="1109"/>
      <c r="P168" s="1147"/>
      <c r="Q168" s="1148"/>
      <c r="R168" s="221" t="str">
        <f t="shared" si="11"/>
        <v/>
      </c>
      <c r="S168" s="1109">
        <f t="shared" si="6"/>
        <v>0</v>
      </c>
      <c r="T168" s="1109"/>
      <c r="U168" s="1131">
        <f t="shared" si="12"/>
        <v>0</v>
      </c>
      <c r="V168" s="1131"/>
      <c r="W168" s="1132">
        <f>U168*S168</f>
        <v>0</v>
      </c>
      <c r="X168" s="1132"/>
    </row>
    <row r="169" spans="1:24" ht="15.75" x14ac:dyDescent="0.2">
      <c r="B169" s="1141"/>
      <c r="C169" s="1141"/>
      <c r="D169" s="1141"/>
      <c r="E169" s="1141"/>
      <c r="F169" s="1141"/>
      <c r="G169" s="1141"/>
      <c r="H169" s="1141"/>
      <c r="I169" s="1109" t="str">
        <f>IF(I167="","","EXCAVACIÓN DE ZANJAS DE INFILTRACIÓN")</f>
        <v/>
      </c>
      <c r="J169" s="1109"/>
      <c r="K169" s="1109"/>
      <c r="L169" s="1109"/>
      <c r="M169" s="1109"/>
      <c r="N169" s="1109"/>
      <c r="O169" s="1109"/>
      <c r="P169" s="1147"/>
      <c r="Q169" s="1148"/>
      <c r="R169" s="221" t="str">
        <f t="shared" si="11"/>
        <v/>
      </c>
      <c r="S169" s="1109">
        <f t="shared" si="6"/>
        <v>0</v>
      </c>
      <c r="T169" s="1109"/>
      <c r="U169" s="1131">
        <f t="shared" si="12"/>
        <v>0</v>
      </c>
      <c r="V169" s="1131"/>
      <c r="W169" s="1132">
        <f>U169*S169</f>
        <v>0</v>
      </c>
      <c r="X169" s="1132"/>
    </row>
    <row r="170" spans="1:24" ht="15.75" x14ac:dyDescent="0.2">
      <c r="B170" s="1141"/>
      <c r="C170" s="1141"/>
      <c r="D170" s="1141"/>
      <c r="E170" s="1141"/>
      <c r="F170" s="1141"/>
      <c r="G170" s="1141"/>
      <c r="H170" s="1141"/>
      <c r="I170" s="1109" t="str">
        <f>IF(I167="","","COMPACTACIÓN DEL TERRENO")</f>
        <v/>
      </c>
      <c r="J170" s="1109"/>
      <c r="K170" s="1109"/>
      <c r="L170" s="1109"/>
      <c r="M170" s="1109"/>
      <c r="N170" s="1109"/>
      <c r="O170" s="1109"/>
      <c r="P170" s="1145"/>
      <c r="Q170" s="1146"/>
      <c r="R170" s="221" t="str">
        <f t="shared" si="11"/>
        <v/>
      </c>
      <c r="S170" s="1109">
        <f t="shared" si="6"/>
        <v>0</v>
      </c>
      <c r="T170" s="1109"/>
      <c r="U170" s="1131">
        <f>$G$129*U40</f>
        <v>0</v>
      </c>
      <c r="V170" s="1131"/>
      <c r="W170" s="1132">
        <f>U170*S170</f>
        <v>0</v>
      </c>
      <c r="X170" s="1132"/>
    </row>
    <row r="171" spans="1:24" ht="15.75" x14ac:dyDescent="0.2">
      <c r="B171" s="1141"/>
      <c r="C171" s="1141"/>
      <c r="D171" s="1141"/>
      <c r="E171" s="1141"/>
      <c r="F171" s="1141"/>
      <c r="G171" s="1141"/>
      <c r="H171" s="1141"/>
      <c r="I171" s="1142" t="str">
        <f>I41</f>
        <v/>
      </c>
      <c r="J171" s="1142"/>
      <c r="K171" s="1142"/>
      <c r="L171" s="1142"/>
      <c r="M171" s="1142"/>
      <c r="N171" s="1142"/>
      <c r="O171" s="1142"/>
      <c r="P171" s="1143" t="str">
        <f>P41</f>
        <v/>
      </c>
      <c r="Q171" s="1144"/>
      <c r="R171" s="221" t="str">
        <f t="shared" si="11"/>
        <v/>
      </c>
      <c r="S171" s="1109">
        <f t="shared" si="6"/>
        <v>0</v>
      </c>
      <c r="T171" s="1109"/>
      <c r="U171" s="1139"/>
      <c r="V171" s="1139"/>
      <c r="W171" s="1132">
        <f>SUM(W172)</f>
        <v>0</v>
      </c>
      <c r="X171" s="1132"/>
    </row>
    <row r="172" spans="1:24" ht="15.75" x14ac:dyDescent="0.2">
      <c r="B172" s="1141"/>
      <c r="C172" s="1141"/>
      <c r="D172" s="1141"/>
      <c r="E172" s="1141"/>
      <c r="F172" s="1141"/>
      <c r="G172" s="1141"/>
      <c r="H172" s="1141"/>
      <c r="I172" s="1109" t="str">
        <f>IF(I171="","","CONSTRUCCIÓN DE DIQUES")</f>
        <v/>
      </c>
      <c r="J172" s="1109"/>
      <c r="K172" s="1109"/>
      <c r="L172" s="1109"/>
      <c r="M172" s="1109"/>
      <c r="N172" s="1109"/>
      <c r="O172" s="1109"/>
      <c r="P172" s="1145"/>
      <c r="Q172" s="1146"/>
      <c r="R172" s="221" t="str">
        <f t="shared" si="11"/>
        <v/>
      </c>
      <c r="S172" s="1109">
        <f t="shared" si="6"/>
        <v>0</v>
      </c>
      <c r="T172" s="1109"/>
      <c r="U172" s="1131">
        <f t="shared" si="12"/>
        <v>0</v>
      </c>
      <c r="V172" s="1131"/>
      <c r="W172" s="1132">
        <f>U172*S172</f>
        <v>0</v>
      </c>
      <c r="X172" s="1132"/>
    </row>
    <row r="173" spans="1:24" ht="15.75" x14ac:dyDescent="0.2">
      <c r="B173" s="1141"/>
      <c r="C173" s="1141"/>
      <c r="D173" s="1141"/>
      <c r="E173" s="1141"/>
      <c r="F173" s="1141"/>
      <c r="G173" s="1141"/>
      <c r="H173" s="1141"/>
      <c r="I173" s="1142" t="str">
        <f>I43</f>
        <v/>
      </c>
      <c r="J173" s="1142"/>
      <c r="K173" s="1142"/>
      <c r="L173" s="1142"/>
      <c r="M173" s="1142"/>
      <c r="N173" s="1142"/>
      <c r="O173" s="1142"/>
      <c r="P173" s="1138">
        <f>P43</f>
        <v>0</v>
      </c>
      <c r="Q173" s="1138"/>
      <c r="R173" s="221" t="str">
        <f t="shared" si="11"/>
        <v/>
      </c>
      <c r="S173" s="1109">
        <f t="shared" si="6"/>
        <v>0</v>
      </c>
      <c r="T173" s="1109"/>
      <c r="U173" s="1139"/>
      <c r="V173" s="1139"/>
      <c r="W173" s="1132">
        <f>SUM(W174)</f>
        <v>0</v>
      </c>
      <c r="X173" s="1132"/>
    </row>
    <row r="174" spans="1:24" ht="15.75" x14ac:dyDescent="0.2">
      <c r="B174" s="1141"/>
      <c r="C174" s="1141"/>
      <c r="D174" s="1141"/>
      <c r="E174" s="1141"/>
      <c r="F174" s="1141"/>
      <c r="G174" s="1141"/>
      <c r="H174" s="1141"/>
      <c r="I174" s="1109" t="str">
        <f>I44</f>
        <v/>
      </c>
      <c r="J174" s="1109"/>
      <c r="K174" s="1109"/>
      <c r="L174" s="1109"/>
      <c r="M174" s="1109"/>
      <c r="N174" s="1109"/>
      <c r="O174" s="1109"/>
      <c r="P174" s="1138"/>
      <c r="Q174" s="1138"/>
      <c r="R174" s="221">
        <f t="shared" si="11"/>
        <v>0</v>
      </c>
      <c r="S174" s="1109">
        <f t="shared" si="6"/>
        <v>0</v>
      </c>
      <c r="T174" s="1109"/>
      <c r="U174" s="1140"/>
      <c r="V174" s="1140"/>
      <c r="W174" s="1132">
        <f>U174*S174</f>
        <v>0</v>
      </c>
      <c r="X174" s="1132"/>
    </row>
    <row r="175" spans="1:24" ht="15.75" x14ac:dyDescent="0.2">
      <c r="A175" s="38">
        <v>3</v>
      </c>
      <c r="B175" s="1149" t="str">
        <f>B45</f>
        <v/>
      </c>
      <c r="C175" s="1150"/>
      <c r="D175" s="1150"/>
      <c r="E175" s="1150"/>
      <c r="F175" s="1150"/>
      <c r="G175" s="1150"/>
      <c r="H175" s="1151"/>
      <c r="I175" s="1141" t="str">
        <f>I45</f>
        <v/>
      </c>
      <c r="J175" s="1141"/>
      <c r="K175" s="1141"/>
      <c r="L175" s="1141"/>
      <c r="M175" s="1141"/>
      <c r="N175" s="1141"/>
      <c r="O175" s="1141"/>
      <c r="P175" s="1138" t="str">
        <f>P45</f>
        <v/>
      </c>
      <c r="Q175" s="1138"/>
      <c r="R175" s="221" t="str">
        <f>R45</f>
        <v/>
      </c>
      <c r="S175" s="1109">
        <f t="shared" si="6"/>
        <v>0</v>
      </c>
      <c r="T175" s="1109"/>
      <c r="U175" s="1139"/>
      <c r="V175" s="1139"/>
      <c r="W175" s="1132">
        <f>W176+W180+W185+W191</f>
        <v>0</v>
      </c>
      <c r="X175" s="1132"/>
    </row>
    <row r="176" spans="1:24" ht="15.75" x14ac:dyDescent="0.2">
      <c r="B176" s="1152"/>
      <c r="C176" s="1153"/>
      <c r="D176" s="1153"/>
      <c r="E176" s="1153"/>
      <c r="F176" s="1153"/>
      <c r="G176" s="1153"/>
      <c r="H176" s="1154"/>
      <c r="I176" s="1142" t="str">
        <f>I46</f>
        <v/>
      </c>
      <c r="J176" s="1142"/>
      <c r="K176" s="1142"/>
      <c r="L176" s="1142"/>
      <c r="M176" s="1142"/>
      <c r="N176" s="1142"/>
      <c r="O176" s="1142"/>
      <c r="P176" s="1143" t="str">
        <f>P46</f>
        <v/>
      </c>
      <c r="Q176" s="1144"/>
      <c r="R176" s="221" t="str">
        <f t="shared" ref="R176:R192" si="13">R46</f>
        <v/>
      </c>
      <c r="S176" s="1109">
        <f t="shared" si="6"/>
        <v>0</v>
      </c>
      <c r="T176" s="1109"/>
      <c r="U176" s="1139"/>
      <c r="V176" s="1139"/>
      <c r="W176" s="1132">
        <f>SUM(W177:X179)</f>
        <v>0</v>
      </c>
      <c r="X176" s="1132"/>
    </row>
    <row r="177" spans="2:24" ht="15.75" x14ac:dyDescent="0.2">
      <c r="B177" s="1152"/>
      <c r="C177" s="1153"/>
      <c r="D177" s="1153"/>
      <c r="E177" s="1153"/>
      <c r="F177" s="1153"/>
      <c r="G177" s="1153"/>
      <c r="H177" s="1154"/>
      <c r="I177" s="1109" t="str">
        <f>IF(I176="","","INSTALACIÓN DE BARRERAS VIVAS")</f>
        <v/>
      </c>
      <c r="J177" s="1109"/>
      <c r="K177" s="1109"/>
      <c r="L177" s="1109"/>
      <c r="M177" s="1109"/>
      <c r="N177" s="1109"/>
      <c r="O177" s="1109"/>
      <c r="P177" s="1147"/>
      <c r="Q177" s="1148"/>
      <c r="R177" s="221" t="str">
        <f t="shared" si="13"/>
        <v/>
      </c>
      <c r="S177" s="1109">
        <f t="shared" si="6"/>
        <v>0</v>
      </c>
      <c r="T177" s="1109"/>
      <c r="U177" s="1131">
        <f t="shared" ref="U177:U190" si="14">$G$130*U47</f>
        <v>0</v>
      </c>
      <c r="V177" s="1131"/>
      <c r="W177" s="1132">
        <f>U177*S177</f>
        <v>0</v>
      </c>
      <c r="X177" s="1132"/>
    </row>
    <row r="178" spans="2:24" ht="15.75" x14ac:dyDescent="0.2">
      <c r="B178" s="1152"/>
      <c r="C178" s="1153"/>
      <c r="D178" s="1153"/>
      <c r="E178" s="1153"/>
      <c r="F178" s="1153"/>
      <c r="G178" s="1153"/>
      <c r="H178" s="1154"/>
      <c r="I178" s="1109" t="str">
        <f>IF(I176="","","CONSTRUCCIÓN DE DIQUES")</f>
        <v/>
      </c>
      <c r="J178" s="1109"/>
      <c r="K178" s="1109"/>
      <c r="L178" s="1109"/>
      <c r="M178" s="1109"/>
      <c r="N178" s="1109"/>
      <c r="O178" s="1109"/>
      <c r="P178" s="1147"/>
      <c r="Q178" s="1148"/>
      <c r="R178" s="221" t="str">
        <f t="shared" si="13"/>
        <v/>
      </c>
      <c r="S178" s="1109">
        <f t="shared" si="6"/>
        <v>0</v>
      </c>
      <c r="T178" s="1109"/>
      <c r="U178" s="1131">
        <f t="shared" si="14"/>
        <v>0</v>
      </c>
      <c r="V178" s="1131"/>
      <c r="W178" s="1132">
        <f>U178*S178</f>
        <v>0</v>
      </c>
      <c r="X178" s="1132"/>
    </row>
    <row r="179" spans="2:24" ht="15.75" x14ac:dyDescent="0.2">
      <c r="B179" s="1152"/>
      <c r="C179" s="1153"/>
      <c r="D179" s="1153"/>
      <c r="E179" s="1153"/>
      <c r="F179" s="1153"/>
      <c r="G179" s="1153"/>
      <c r="H179" s="1154"/>
      <c r="I179" s="1109" t="str">
        <f>IF(I176="","","MANTENIMIENTO DE LOS TRABAJOS PARA CONTRL DE CÁRCAVAS")</f>
        <v/>
      </c>
      <c r="J179" s="1109"/>
      <c r="K179" s="1109"/>
      <c r="L179" s="1109"/>
      <c r="M179" s="1109"/>
      <c r="N179" s="1109"/>
      <c r="O179" s="1109"/>
      <c r="P179" s="1147"/>
      <c r="Q179" s="1148"/>
      <c r="R179" s="221" t="str">
        <f t="shared" si="13"/>
        <v/>
      </c>
      <c r="S179" s="1109">
        <f t="shared" si="6"/>
        <v>0</v>
      </c>
      <c r="T179" s="1109"/>
      <c r="U179" s="1131">
        <f t="shared" si="14"/>
        <v>0</v>
      </c>
      <c r="V179" s="1131"/>
      <c r="W179" s="1132">
        <f>U179*S179</f>
        <v>0</v>
      </c>
      <c r="X179" s="1132"/>
    </row>
    <row r="180" spans="2:24" ht="15.75" x14ac:dyDescent="0.2">
      <c r="B180" s="1152"/>
      <c r="C180" s="1153"/>
      <c r="D180" s="1153"/>
      <c r="E180" s="1153"/>
      <c r="F180" s="1153"/>
      <c r="G180" s="1153"/>
      <c r="H180" s="1154"/>
      <c r="I180" s="1142" t="str">
        <f>I50</f>
        <v/>
      </c>
      <c r="J180" s="1142"/>
      <c r="K180" s="1142"/>
      <c r="L180" s="1142"/>
      <c r="M180" s="1142"/>
      <c r="N180" s="1142"/>
      <c r="O180" s="1142"/>
      <c r="P180" s="1147"/>
      <c r="Q180" s="1148"/>
      <c r="R180" s="221" t="str">
        <f t="shared" si="13"/>
        <v/>
      </c>
      <c r="S180" s="1109">
        <f t="shared" si="6"/>
        <v>0</v>
      </c>
      <c r="T180" s="1109"/>
      <c r="U180" s="1139"/>
      <c r="V180" s="1139"/>
      <c r="W180" s="1132">
        <f>SUM(W181:X183)</f>
        <v>0</v>
      </c>
      <c r="X180" s="1132"/>
    </row>
    <row r="181" spans="2:24" ht="15.75" x14ac:dyDescent="0.2">
      <c r="B181" s="1152"/>
      <c r="C181" s="1153"/>
      <c r="D181" s="1153"/>
      <c r="E181" s="1153"/>
      <c r="F181" s="1153"/>
      <c r="G181" s="1153"/>
      <c r="H181" s="1154"/>
      <c r="I181" s="1109" t="str">
        <f>IF(I180="","","DESHIERBO")</f>
        <v/>
      </c>
      <c r="J181" s="1109"/>
      <c r="K181" s="1109"/>
      <c r="L181" s="1109"/>
      <c r="M181" s="1109"/>
      <c r="N181" s="1109"/>
      <c r="O181" s="1109"/>
      <c r="P181" s="1147"/>
      <c r="Q181" s="1148"/>
      <c r="R181" s="221" t="str">
        <f t="shared" si="13"/>
        <v/>
      </c>
      <c r="S181" s="1109">
        <f t="shared" si="6"/>
        <v>0</v>
      </c>
      <c r="T181" s="1109"/>
      <c r="U181" s="1131">
        <f t="shared" si="14"/>
        <v>0</v>
      </c>
      <c r="V181" s="1131"/>
      <c r="W181" s="1132">
        <f>U181*S181</f>
        <v>0</v>
      </c>
      <c r="X181" s="1132"/>
    </row>
    <row r="182" spans="2:24" ht="15.75" x14ac:dyDescent="0.2">
      <c r="B182" s="1152"/>
      <c r="C182" s="1153"/>
      <c r="D182" s="1153"/>
      <c r="E182" s="1153"/>
      <c r="F182" s="1153"/>
      <c r="G182" s="1153"/>
      <c r="H182" s="1154"/>
      <c r="I182" s="1109" t="str">
        <f>IF(I180="","","ABONAMIENTO POR FUENTES MINERALES")</f>
        <v/>
      </c>
      <c r="J182" s="1109"/>
      <c r="K182" s="1109"/>
      <c r="L182" s="1109"/>
      <c r="M182" s="1109"/>
      <c r="N182" s="1109"/>
      <c r="O182" s="1109"/>
      <c r="P182" s="1147"/>
      <c r="Q182" s="1148"/>
      <c r="R182" s="221" t="str">
        <f t="shared" si="13"/>
        <v/>
      </c>
      <c r="S182" s="1109">
        <f t="shared" si="6"/>
        <v>0</v>
      </c>
      <c r="T182" s="1109"/>
      <c r="U182" s="1131">
        <f t="shared" si="14"/>
        <v>0</v>
      </c>
      <c r="V182" s="1131"/>
      <c r="W182" s="1132">
        <f>U182*S182</f>
        <v>0</v>
      </c>
      <c r="X182" s="1132"/>
    </row>
    <row r="183" spans="2:24" ht="15.75" x14ac:dyDescent="0.2">
      <c r="B183" s="1152"/>
      <c r="C183" s="1153"/>
      <c r="D183" s="1153"/>
      <c r="E183" s="1153"/>
      <c r="F183" s="1153"/>
      <c r="G183" s="1153"/>
      <c r="H183" s="1154"/>
      <c r="I183" s="1109" t="str">
        <f>IF(I180="","","ABONAMIENTO ORGÁNICO DEL ÁREA")</f>
        <v/>
      </c>
      <c r="J183" s="1109"/>
      <c r="K183" s="1109"/>
      <c r="L183" s="1109"/>
      <c r="M183" s="1109"/>
      <c r="N183" s="1109"/>
      <c r="O183" s="1109"/>
      <c r="P183" s="1147"/>
      <c r="Q183" s="1148"/>
      <c r="R183" s="221" t="str">
        <f t="shared" si="13"/>
        <v/>
      </c>
      <c r="S183" s="1109">
        <f t="shared" si="6"/>
        <v>0</v>
      </c>
      <c r="T183" s="1109"/>
      <c r="U183" s="1131">
        <f t="shared" si="14"/>
        <v>0</v>
      </c>
      <c r="V183" s="1131"/>
      <c r="W183" s="1132">
        <f>U183*S183</f>
        <v>0</v>
      </c>
      <c r="X183" s="1132"/>
    </row>
    <row r="184" spans="2:24" ht="15.75" x14ac:dyDescent="0.2">
      <c r="B184" s="1152"/>
      <c r="C184" s="1153"/>
      <c r="D184" s="1153"/>
      <c r="E184" s="1153"/>
      <c r="F184" s="1153"/>
      <c r="G184" s="1153"/>
      <c r="H184" s="1154"/>
      <c r="I184" s="1109" t="str">
        <f>IF(I180="","","INSTALACIÓN DE VEGETACIÓN PARA ENRIQUECIMIENTO DEL SUELO")</f>
        <v/>
      </c>
      <c r="J184" s="1109"/>
      <c r="K184" s="1109"/>
      <c r="L184" s="1109"/>
      <c r="M184" s="1109"/>
      <c r="N184" s="1109"/>
      <c r="O184" s="1109"/>
      <c r="P184" s="1145"/>
      <c r="Q184" s="1146"/>
      <c r="R184" s="221" t="str">
        <f t="shared" si="13"/>
        <v/>
      </c>
      <c r="S184" s="1109">
        <f t="shared" si="6"/>
        <v>0</v>
      </c>
      <c r="T184" s="1109"/>
      <c r="U184" s="1131">
        <f t="shared" si="14"/>
        <v>0</v>
      </c>
      <c r="V184" s="1131"/>
      <c r="W184" s="1132">
        <f>U184*S184</f>
        <v>0</v>
      </c>
      <c r="X184" s="1132"/>
    </row>
    <row r="185" spans="2:24" ht="15.75" x14ac:dyDescent="0.2">
      <c r="B185" s="1152"/>
      <c r="C185" s="1153"/>
      <c r="D185" s="1153"/>
      <c r="E185" s="1153"/>
      <c r="F185" s="1153"/>
      <c r="G185" s="1153"/>
      <c r="H185" s="1154"/>
      <c r="I185" s="1142" t="str">
        <f>I55</f>
        <v/>
      </c>
      <c r="J185" s="1142"/>
      <c r="K185" s="1142"/>
      <c r="L185" s="1142"/>
      <c r="M185" s="1142"/>
      <c r="N185" s="1142"/>
      <c r="O185" s="1142"/>
      <c r="P185" s="1143" t="str">
        <f>P55</f>
        <v/>
      </c>
      <c r="Q185" s="1144"/>
      <c r="R185" s="221" t="str">
        <f t="shared" si="13"/>
        <v/>
      </c>
      <c r="S185" s="1109">
        <f t="shared" si="6"/>
        <v>0</v>
      </c>
      <c r="T185" s="1109"/>
      <c r="U185" s="1139"/>
      <c r="V185" s="1139"/>
      <c r="W185" s="1132">
        <f>SUM(W186:X190)</f>
        <v>0</v>
      </c>
      <c r="X185" s="1132"/>
    </row>
    <row r="186" spans="2:24" ht="15.75" x14ac:dyDescent="0.2">
      <c r="B186" s="1152"/>
      <c r="C186" s="1153"/>
      <c r="D186" s="1153"/>
      <c r="E186" s="1153"/>
      <c r="F186" s="1153"/>
      <c r="G186" s="1153"/>
      <c r="H186" s="1154"/>
      <c r="I186" s="1109" t="str">
        <f>IF(I185="","","TRAZO Y MARCACIÓN")</f>
        <v/>
      </c>
      <c r="J186" s="1109"/>
      <c r="K186" s="1109"/>
      <c r="L186" s="1109"/>
      <c r="M186" s="1109"/>
      <c r="N186" s="1109"/>
      <c r="O186" s="1109"/>
      <c r="P186" s="1147"/>
      <c r="Q186" s="1148"/>
      <c r="R186" s="221" t="str">
        <f t="shared" si="13"/>
        <v/>
      </c>
      <c r="S186" s="1109">
        <f t="shared" si="6"/>
        <v>0</v>
      </c>
      <c r="T186" s="1109"/>
      <c r="U186" s="1131">
        <f t="shared" si="14"/>
        <v>0</v>
      </c>
      <c r="V186" s="1131"/>
      <c r="W186" s="1132">
        <f>U186*S186</f>
        <v>0</v>
      </c>
      <c r="X186" s="1132"/>
    </row>
    <row r="187" spans="2:24" ht="15.75" x14ac:dyDescent="0.2">
      <c r="B187" s="1152"/>
      <c r="C187" s="1153"/>
      <c r="D187" s="1153"/>
      <c r="E187" s="1153"/>
      <c r="F187" s="1153"/>
      <c r="G187" s="1153"/>
      <c r="H187" s="1154"/>
      <c r="I187" s="1109" t="str">
        <f>IF(I185="","","REMOCIÓN DE TIERRA FÉRTIL")</f>
        <v/>
      </c>
      <c r="J187" s="1109"/>
      <c r="K187" s="1109"/>
      <c r="L187" s="1109"/>
      <c r="M187" s="1109"/>
      <c r="N187" s="1109"/>
      <c r="O187" s="1109"/>
      <c r="P187" s="1147"/>
      <c r="Q187" s="1148"/>
      <c r="R187" s="221" t="str">
        <f t="shared" si="13"/>
        <v/>
      </c>
      <c r="S187" s="1109">
        <f t="shared" si="6"/>
        <v>0</v>
      </c>
      <c r="T187" s="1109"/>
      <c r="U187" s="1131">
        <f t="shared" si="14"/>
        <v>0</v>
      </c>
      <c r="V187" s="1131"/>
      <c r="W187" s="1132">
        <f>U187*S187</f>
        <v>0</v>
      </c>
      <c r="X187" s="1132"/>
    </row>
    <row r="188" spans="2:24" ht="15.75" x14ac:dyDescent="0.2">
      <c r="B188" s="1152"/>
      <c r="C188" s="1153"/>
      <c r="D188" s="1153"/>
      <c r="E188" s="1153"/>
      <c r="F188" s="1153"/>
      <c r="G188" s="1153"/>
      <c r="H188" s="1154"/>
      <c r="I188" s="1109" t="str">
        <f>IF(I185="","","COMPACTACIÓN DEL BORDE DE LA TERRAZA")</f>
        <v/>
      </c>
      <c r="J188" s="1109"/>
      <c r="K188" s="1109"/>
      <c r="L188" s="1109"/>
      <c r="M188" s="1109"/>
      <c r="N188" s="1109"/>
      <c r="O188" s="1109"/>
      <c r="P188" s="1147"/>
      <c r="Q188" s="1148"/>
      <c r="R188" s="221" t="str">
        <f t="shared" si="13"/>
        <v/>
      </c>
      <c r="S188" s="1109">
        <f t="shared" si="6"/>
        <v>0</v>
      </c>
      <c r="T188" s="1109"/>
      <c r="U188" s="1131">
        <f t="shared" si="14"/>
        <v>0</v>
      </c>
      <c r="V188" s="1131"/>
      <c r="W188" s="1132">
        <f>U188*S188</f>
        <v>0</v>
      </c>
      <c r="X188" s="1132"/>
    </row>
    <row r="189" spans="2:24" ht="15.75" x14ac:dyDescent="0.2">
      <c r="B189" s="1152"/>
      <c r="C189" s="1153"/>
      <c r="D189" s="1153"/>
      <c r="E189" s="1153"/>
      <c r="F189" s="1153"/>
      <c r="G189" s="1153"/>
      <c r="H189" s="1154"/>
      <c r="I189" s="1109" t="str">
        <f>IF(I185="","","EMPAREJAMIENTO DE LA TERRAZA")</f>
        <v/>
      </c>
      <c r="J189" s="1109"/>
      <c r="K189" s="1109"/>
      <c r="L189" s="1109"/>
      <c r="M189" s="1109"/>
      <c r="N189" s="1109"/>
      <c r="O189" s="1109"/>
      <c r="P189" s="1147"/>
      <c r="Q189" s="1148"/>
      <c r="R189" s="221" t="str">
        <f t="shared" si="13"/>
        <v/>
      </c>
      <c r="S189" s="1109">
        <f t="shared" si="6"/>
        <v>0</v>
      </c>
      <c r="T189" s="1109"/>
      <c r="U189" s="1131">
        <f t="shared" si="14"/>
        <v>0</v>
      </c>
      <c r="V189" s="1131"/>
      <c r="W189" s="1132">
        <f>U189*S189</f>
        <v>0</v>
      </c>
      <c r="X189" s="1132"/>
    </row>
    <row r="190" spans="2:24" ht="15.75" x14ac:dyDescent="0.2">
      <c r="B190" s="1152"/>
      <c r="C190" s="1153"/>
      <c r="D190" s="1153"/>
      <c r="E190" s="1153"/>
      <c r="F190" s="1153"/>
      <c r="G190" s="1153"/>
      <c r="H190" s="1154"/>
      <c r="I190" s="1109" t="str">
        <f>IF(I185="","","MANTENIMIENTO DE TERRAZA ANDINA")</f>
        <v/>
      </c>
      <c r="J190" s="1109"/>
      <c r="K190" s="1109"/>
      <c r="L190" s="1109"/>
      <c r="M190" s="1109"/>
      <c r="N190" s="1109"/>
      <c r="O190" s="1109"/>
      <c r="P190" s="1145"/>
      <c r="Q190" s="1146"/>
      <c r="R190" s="221" t="str">
        <f t="shared" si="13"/>
        <v/>
      </c>
      <c r="S190" s="1109">
        <f t="shared" si="6"/>
        <v>0</v>
      </c>
      <c r="T190" s="1109"/>
      <c r="U190" s="1131">
        <f t="shared" si="14"/>
        <v>0</v>
      </c>
      <c r="V190" s="1131"/>
      <c r="W190" s="1132">
        <f>U190*S190</f>
        <v>0</v>
      </c>
      <c r="X190" s="1132"/>
    </row>
    <row r="191" spans="2:24" ht="15.75" x14ac:dyDescent="0.2">
      <c r="B191" s="1152"/>
      <c r="C191" s="1153"/>
      <c r="D191" s="1153"/>
      <c r="E191" s="1153"/>
      <c r="F191" s="1153"/>
      <c r="G191" s="1153"/>
      <c r="H191" s="1154"/>
      <c r="I191" s="1142" t="str">
        <f>I61</f>
        <v/>
      </c>
      <c r="J191" s="1142"/>
      <c r="K191" s="1142"/>
      <c r="L191" s="1142"/>
      <c r="M191" s="1142"/>
      <c r="N191" s="1142"/>
      <c r="O191" s="1142"/>
      <c r="P191" s="1143">
        <f>P61</f>
        <v>0</v>
      </c>
      <c r="Q191" s="1144"/>
      <c r="R191" s="221" t="str">
        <f t="shared" si="13"/>
        <v/>
      </c>
      <c r="S191" s="1109">
        <f t="shared" si="6"/>
        <v>0</v>
      </c>
      <c r="T191" s="1109"/>
      <c r="U191" s="1139"/>
      <c r="V191" s="1139"/>
      <c r="W191" s="1132">
        <f>SUM(W192)</f>
        <v>0</v>
      </c>
      <c r="X191" s="1132"/>
    </row>
    <row r="192" spans="2:24" ht="15.75" x14ac:dyDescent="0.2">
      <c r="B192" s="1155"/>
      <c r="C192" s="1156"/>
      <c r="D192" s="1156"/>
      <c r="E192" s="1156"/>
      <c r="F192" s="1156"/>
      <c r="G192" s="1156"/>
      <c r="H192" s="1157"/>
      <c r="I192" s="1109" t="str">
        <f>I62</f>
        <v/>
      </c>
      <c r="J192" s="1109"/>
      <c r="K192" s="1109"/>
      <c r="L192" s="1109"/>
      <c r="M192" s="1109"/>
      <c r="N192" s="1109"/>
      <c r="O192" s="1109"/>
      <c r="P192" s="1145"/>
      <c r="Q192" s="1146"/>
      <c r="R192" s="221">
        <f t="shared" si="13"/>
        <v>0</v>
      </c>
      <c r="S192" s="1109">
        <f t="shared" si="6"/>
        <v>0</v>
      </c>
      <c r="T192" s="1109"/>
      <c r="U192" s="1140"/>
      <c r="V192" s="1140"/>
      <c r="W192" s="1132">
        <f>U192*S192</f>
        <v>0</v>
      </c>
      <c r="X192" s="1132"/>
    </row>
    <row r="193" spans="1:24" ht="15.75" x14ac:dyDescent="0.2">
      <c r="A193" s="38">
        <v>4</v>
      </c>
      <c r="B193" s="1141" t="str">
        <f>B63</f>
        <v/>
      </c>
      <c r="C193" s="1141"/>
      <c r="D193" s="1141"/>
      <c r="E193" s="1141"/>
      <c r="F193" s="1141"/>
      <c r="G193" s="1141"/>
      <c r="H193" s="1141"/>
      <c r="I193" s="1141" t="str">
        <f>I63</f>
        <v/>
      </c>
      <c r="J193" s="1141"/>
      <c r="K193" s="1141"/>
      <c r="L193" s="1141"/>
      <c r="M193" s="1141"/>
      <c r="N193" s="1141"/>
      <c r="O193" s="1141"/>
      <c r="P193" s="1138" t="str">
        <f>P63</f>
        <v/>
      </c>
      <c r="Q193" s="1138"/>
      <c r="R193" s="221" t="str">
        <f>R63</f>
        <v/>
      </c>
      <c r="S193" s="1109">
        <f t="shared" si="6"/>
        <v>0</v>
      </c>
      <c r="T193" s="1109"/>
      <c r="U193" s="1139"/>
      <c r="V193" s="1139"/>
      <c r="W193" s="1132">
        <f>W194+W198+W202+W206+W208</f>
        <v>0</v>
      </c>
      <c r="X193" s="1132"/>
    </row>
    <row r="194" spans="1:24" ht="15.75" x14ac:dyDescent="0.2">
      <c r="B194" s="1141"/>
      <c r="C194" s="1141"/>
      <c r="D194" s="1141"/>
      <c r="E194" s="1141"/>
      <c r="F194" s="1141"/>
      <c r="G194" s="1141"/>
      <c r="H194" s="1141"/>
      <c r="I194" s="1142" t="str">
        <f>I64</f>
        <v/>
      </c>
      <c r="J194" s="1142"/>
      <c r="K194" s="1142"/>
      <c r="L194" s="1142"/>
      <c r="M194" s="1142"/>
      <c r="N194" s="1142"/>
      <c r="O194" s="1142"/>
      <c r="P194" s="1138" t="str">
        <f>P64</f>
        <v/>
      </c>
      <c r="Q194" s="1138"/>
      <c r="R194" s="221" t="str">
        <f t="shared" ref="R194:S209" si="15">R64</f>
        <v/>
      </c>
      <c r="S194" s="1109">
        <f t="shared" si="6"/>
        <v>0</v>
      </c>
      <c r="T194" s="1109"/>
      <c r="U194" s="1139"/>
      <c r="V194" s="1139"/>
      <c r="W194" s="1132">
        <f>SUM(W195:X197)</f>
        <v>0</v>
      </c>
      <c r="X194" s="1132"/>
    </row>
    <row r="195" spans="1:24" ht="15.75" x14ac:dyDescent="0.2">
      <c r="B195" s="1141"/>
      <c r="C195" s="1141"/>
      <c r="D195" s="1141"/>
      <c r="E195" s="1141"/>
      <c r="F195" s="1141"/>
      <c r="G195" s="1141"/>
      <c r="H195" s="1141"/>
      <c r="I195" s="1109" t="str">
        <f>IF(I194="","","CONSTRUCCIÓN DE DIQUE Y ESTRUCTURA DE CAPTACIÓN")</f>
        <v/>
      </c>
      <c r="J195" s="1109"/>
      <c r="K195" s="1109"/>
      <c r="L195" s="1109"/>
      <c r="M195" s="1109"/>
      <c r="N195" s="1109"/>
      <c r="O195" s="1109"/>
      <c r="P195" s="1138"/>
      <c r="Q195" s="1138"/>
      <c r="R195" s="221" t="str">
        <f t="shared" si="15"/>
        <v/>
      </c>
      <c r="S195" s="1109">
        <f t="shared" si="6"/>
        <v>0</v>
      </c>
      <c r="T195" s="1109"/>
      <c r="U195" s="1131">
        <f t="shared" ref="U195:U207" si="16">$G$130*U65</f>
        <v>0</v>
      </c>
      <c r="V195" s="1131"/>
      <c r="W195" s="1132">
        <f>U195*S195</f>
        <v>0</v>
      </c>
      <c r="X195" s="1132"/>
    </row>
    <row r="196" spans="1:24" ht="15.75" x14ac:dyDescent="0.2">
      <c r="B196" s="1141"/>
      <c r="C196" s="1141"/>
      <c r="D196" s="1141"/>
      <c r="E196" s="1141"/>
      <c r="F196" s="1141"/>
      <c r="G196" s="1141"/>
      <c r="H196" s="1141"/>
      <c r="I196" s="1109" t="str">
        <f>IF(I194="","","MEJORAMIENTO DEL CANAL AMUNADOR")</f>
        <v/>
      </c>
      <c r="J196" s="1109"/>
      <c r="K196" s="1109"/>
      <c r="L196" s="1109"/>
      <c r="M196" s="1109"/>
      <c r="N196" s="1109"/>
      <c r="O196" s="1109"/>
      <c r="P196" s="1138"/>
      <c r="Q196" s="1138"/>
      <c r="R196" s="221" t="str">
        <f t="shared" si="15"/>
        <v/>
      </c>
      <c r="S196" s="1109">
        <f t="shared" si="6"/>
        <v>0</v>
      </c>
      <c r="T196" s="1109"/>
      <c r="U196" s="1131">
        <f t="shared" si="16"/>
        <v>0</v>
      </c>
      <c r="V196" s="1131"/>
      <c r="W196" s="1132">
        <f>U196*S196</f>
        <v>0</v>
      </c>
      <c r="X196" s="1132"/>
    </row>
    <row r="197" spans="1:24" ht="15.75" x14ac:dyDescent="0.2">
      <c r="B197" s="1141"/>
      <c r="C197" s="1141"/>
      <c r="D197" s="1141"/>
      <c r="E197" s="1141"/>
      <c r="F197" s="1141"/>
      <c r="G197" s="1141"/>
      <c r="H197" s="1141"/>
      <c r="I197" s="1109" t="str">
        <f>IF(I194="","","INSTALACIÓN DE ÁREA DE PROTECCIÓN")</f>
        <v/>
      </c>
      <c r="J197" s="1109"/>
      <c r="K197" s="1109"/>
      <c r="L197" s="1109"/>
      <c r="M197" s="1109"/>
      <c r="N197" s="1109"/>
      <c r="O197" s="1109"/>
      <c r="P197" s="1138"/>
      <c r="Q197" s="1138"/>
      <c r="R197" s="221" t="str">
        <f t="shared" si="15"/>
        <v/>
      </c>
      <c r="S197" s="1109">
        <f t="shared" si="6"/>
        <v>0</v>
      </c>
      <c r="T197" s="1109"/>
      <c r="U197" s="1131">
        <f t="shared" si="16"/>
        <v>0</v>
      </c>
      <c r="V197" s="1131"/>
      <c r="W197" s="1132">
        <f>U197*S197</f>
        <v>0</v>
      </c>
      <c r="X197" s="1132"/>
    </row>
    <row r="198" spans="1:24" ht="15.75" x14ac:dyDescent="0.2">
      <c r="B198" s="1141"/>
      <c r="C198" s="1141"/>
      <c r="D198" s="1141"/>
      <c r="E198" s="1141"/>
      <c r="F198" s="1141"/>
      <c r="G198" s="1141"/>
      <c r="H198" s="1141"/>
      <c r="I198" s="1142" t="str">
        <f>I68</f>
        <v/>
      </c>
      <c r="J198" s="1142"/>
      <c r="K198" s="1142"/>
      <c r="L198" s="1142"/>
      <c r="M198" s="1142"/>
      <c r="N198" s="1142"/>
      <c r="O198" s="1142"/>
      <c r="P198" s="1138" t="str">
        <f>P68</f>
        <v/>
      </c>
      <c r="Q198" s="1138"/>
      <c r="R198" s="221" t="str">
        <f t="shared" si="15"/>
        <v/>
      </c>
      <c r="S198" s="1109">
        <f t="shared" si="6"/>
        <v>0</v>
      </c>
      <c r="T198" s="1109"/>
      <c r="U198" s="1139"/>
      <c r="V198" s="1139"/>
      <c r="W198" s="1132">
        <f>SUM(W199:X201)</f>
        <v>0</v>
      </c>
      <c r="X198" s="1132"/>
    </row>
    <row r="199" spans="1:24" ht="15.75" x14ac:dyDescent="0.2">
      <c r="B199" s="1141"/>
      <c r="C199" s="1141"/>
      <c r="D199" s="1141"/>
      <c r="E199" s="1141"/>
      <c r="F199" s="1141"/>
      <c r="G199" s="1141"/>
      <c r="H199" s="1141"/>
      <c r="I199" s="1109" t="str">
        <f>IF(I198="","","DESCOLMATACIÓN DE CANALES")</f>
        <v/>
      </c>
      <c r="J199" s="1109"/>
      <c r="K199" s="1109"/>
      <c r="L199" s="1109"/>
      <c r="M199" s="1109"/>
      <c r="N199" s="1109"/>
      <c r="O199" s="1109"/>
      <c r="P199" s="1138"/>
      <c r="Q199" s="1138"/>
      <c r="R199" s="221" t="str">
        <f t="shared" si="15"/>
        <v/>
      </c>
      <c r="S199" s="1109">
        <f t="shared" si="6"/>
        <v>0</v>
      </c>
      <c r="T199" s="1109"/>
      <c r="U199" s="1131">
        <f t="shared" si="16"/>
        <v>0</v>
      </c>
      <c r="V199" s="1131"/>
      <c r="W199" s="1132">
        <f>U199*S199</f>
        <v>0</v>
      </c>
      <c r="X199" s="1132"/>
    </row>
    <row r="200" spans="1:24" ht="15.75" x14ac:dyDescent="0.2">
      <c r="B200" s="1141"/>
      <c r="C200" s="1141"/>
      <c r="D200" s="1141"/>
      <c r="E200" s="1141"/>
      <c r="F200" s="1141"/>
      <c r="G200" s="1141"/>
      <c r="H200" s="1141"/>
      <c r="I200" s="1109" t="str">
        <f>IF(I198="","","RECONSTRUCCIÓN E IMPLEMENTACIÓN DE CANALES DE MAMANTEO")</f>
        <v/>
      </c>
      <c r="J200" s="1109"/>
      <c r="K200" s="1109"/>
      <c r="L200" s="1109"/>
      <c r="M200" s="1109"/>
      <c r="N200" s="1109"/>
      <c r="O200" s="1109"/>
      <c r="P200" s="1138"/>
      <c r="Q200" s="1138"/>
      <c r="R200" s="221" t="str">
        <f t="shared" si="15"/>
        <v/>
      </c>
      <c r="S200" s="1109">
        <f t="shared" si="6"/>
        <v>0</v>
      </c>
      <c r="T200" s="1109"/>
      <c r="U200" s="1131">
        <f t="shared" si="16"/>
        <v>0</v>
      </c>
      <c r="V200" s="1131"/>
      <c r="W200" s="1132">
        <f>U200*S200</f>
        <v>0</v>
      </c>
      <c r="X200" s="1132"/>
    </row>
    <row r="201" spans="1:24" ht="15.75" x14ac:dyDescent="0.2">
      <c r="B201" s="1141"/>
      <c r="C201" s="1141"/>
      <c r="D201" s="1141"/>
      <c r="E201" s="1141"/>
      <c r="F201" s="1141"/>
      <c r="G201" s="1141"/>
      <c r="H201" s="1141"/>
      <c r="I201" s="1109" t="str">
        <f>IF(I198="","","INSTALACIÓN DE MEDIDAS DE PROTECCIÓN")</f>
        <v/>
      </c>
      <c r="J201" s="1109"/>
      <c r="K201" s="1109"/>
      <c r="L201" s="1109"/>
      <c r="M201" s="1109"/>
      <c r="N201" s="1109"/>
      <c r="O201" s="1109"/>
      <c r="P201" s="1138"/>
      <c r="Q201" s="1138"/>
      <c r="R201" s="221" t="str">
        <f t="shared" si="15"/>
        <v/>
      </c>
      <c r="S201" s="1109">
        <f t="shared" si="6"/>
        <v>0</v>
      </c>
      <c r="T201" s="1109"/>
      <c r="U201" s="1131">
        <f t="shared" si="16"/>
        <v>0</v>
      </c>
      <c r="V201" s="1131"/>
      <c r="W201" s="1132">
        <f>U201*S201</f>
        <v>0</v>
      </c>
      <c r="X201" s="1132"/>
    </row>
    <row r="202" spans="1:24" ht="15.75" x14ac:dyDescent="0.2">
      <c r="B202" s="1141"/>
      <c r="C202" s="1141"/>
      <c r="D202" s="1141"/>
      <c r="E202" s="1141"/>
      <c r="F202" s="1141"/>
      <c r="G202" s="1141"/>
      <c r="H202" s="1141"/>
      <c r="I202" s="1142" t="str">
        <f>I72</f>
        <v/>
      </c>
      <c r="J202" s="1142"/>
      <c r="K202" s="1142"/>
      <c r="L202" s="1142"/>
      <c r="M202" s="1142"/>
      <c r="N202" s="1142"/>
      <c r="O202" s="1142"/>
      <c r="P202" s="1138" t="str">
        <f>P72</f>
        <v/>
      </c>
      <c r="Q202" s="1138"/>
      <c r="R202" s="221" t="str">
        <f t="shared" si="15"/>
        <v/>
      </c>
      <c r="S202" s="1109">
        <f t="shared" si="15"/>
        <v>0</v>
      </c>
      <c r="T202" s="1109"/>
      <c r="U202" s="1139"/>
      <c r="V202" s="1139"/>
      <c r="W202" s="1132">
        <f>SUM(W203:X205)</f>
        <v>0</v>
      </c>
      <c r="X202" s="1132"/>
    </row>
    <row r="203" spans="1:24" ht="15.75" x14ac:dyDescent="0.2">
      <c r="B203" s="1141"/>
      <c r="C203" s="1141"/>
      <c r="D203" s="1141"/>
      <c r="E203" s="1141"/>
      <c r="F203" s="1141"/>
      <c r="G203" s="1141"/>
      <c r="H203" s="1141"/>
      <c r="I203" s="1109" t="str">
        <f>IF(I202="","","TRAZO, NIVELES Y REPLANTE PRELIMINAR")</f>
        <v/>
      </c>
      <c r="J203" s="1109"/>
      <c r="K203" s="1109"/>
      <c r="L203" s="1109"/>
      <c r="M203" s="1109"/>
      <c r="N203" s="1109"/>
      <c r="O203" s="1109"/>
      <c r="P203" s="1138"/>
      <c r="Q203" s="1138"/>
      <c r="R203" s="221" t="str">
        <f t="shared" si="15"/>
        <v/>
      </c>
      <c r="S203" s="1109">
        <f t="shared" si="15"/>
        <v>0</v>
      </c>
      <c r="T203" s="1109"/>
      <c r="U203" s="1131">
        <f t="shared" si="16"/>
        <v>0</v>
      </c>
      <c r="V203" s="1131"/>
      <c r="W203" s="1132">
        <f>U203*S203</f>
        <v>0</v>
      </c>
      <c r="X203" s="1132"/>
    </row>
    <row r="204" spans="1:24" ht="15.75" x14ac:dyDescent="0.2">
      <c r="B204" s="1141"/>
      <c r="C204" s="1141"/>
      <c r="D204" s="1141"/>
      <c r="E204" s="1141"/>
      <c r="F204" s="1141"/>
      <c r="G204" s="1141"/>
      <c r="H204" s="1141"/>
      <c r="I204" s="1109" t="str">
        <f>IF(I202="","","EXCAVACIÓN DE ZANJAS DE INFILTRACIÓN")</f>
        <v/>
      </c>
      <c r="J204" s="1109"/>
      <c r="K204" s="1109"/>
      <c r="L204" s="1109"/>
      <c r="M204" s="1109"/>
      <c r="N204" s="1109"/>
      <c r="O204" s="1109"/>
      <c r="P204" s="1138"/>
      <c r="Q204" s="1138"/>
      <c r="R204" s="221" t="str">
        <f t="shared" si="15"/>
        <v/>
      </c>
      <c r="S204" s="1109">
        <f t="shared" si="15"/>
        <v>0</v>
      </c>
      <c r="T204" s="1109"/>
      <c r="U204" s="1131">
        <f t="shared" si="16"/>
        <v>0</v>
      </c>
      <c r="V204" s="1131"/>
      <c r="W204" s="1132">
        <f>U204*S204</f>
        <v>0</v>
      </c>
      <c r="X204" s="1132"/>
    </row>
    <row r="205" spans="1:24" ht="15.75" x14ac:dyDescent="0.2">
      <c r="B205" s="1141"/>
      <c r="C205" s="1141"/>
      <c r="D205" s="1141"/>
      <c r="E205" s="1141"/>
      <c r="F205" s="1141"/>
      <c r="G205" s="1141"/>
      <c r="H205" s="1141"/>
      <c r="I205" s="1109" t="str">
        <f>IF(I202="","","COMPACTACIÓN DEL TERRENO")</f>
        <v/>
      </c>
      <c r="J205" s="1109"/>
      <c r="K205" s="1109"/>
      <c r="L205" s="1109"/>
      <c r="M205" s="1109"/>
      <c r="N205" s="1109"/>
      <c r="O205" s="1109"/>
      <c r="P205" s="1138"/>
      <c r="Q205" s="1138"/>
      <c r="R205" s="221" t="str">
        <f t="shared" si="15"/>
        <v/>
      </c>
      <c r="S205" s="1109">
        <f t="shared" si="15"/>
        <v>0</v>
      </c>
      <c r="T205" s="1109"/>
      <c r="U205" s="1131">
        <f t="shared" si="16"/>
        <v>0</v>
      </c>
      <c r="V205" s="1131"/>
      <c r="W205" s="1132">
        <f>U205*S205</f>
        <v>0</v>
      </c>
      <c r="X205" s="1132"/>
    </row>
    <row r="206" spans="1:24" ht="15.75" x14ac:dyDescent="0.2">
      <c r="B206" s="1141"/>
      <c r="C206" s="1141"/>
      <c r="D206" s="1141"/>
      <c r="E206" s="1141"/>
      <c r="F206" s="1141"/>
      <c r="G206" s="1141"/>
      <c r="H206" s="1141"/>
      <c r="I206" s="1142" t="str">
        <f>I76</f>
        <v/>
      </c>
      <c r="J206" s="1142"/>
      <c r="K206" s="1142"/>
      <c r="L206" s="1142"/>
      <c r="M206" s="1142"/>
      <c r="N206" s="1142"/>
      <c r="O206" s="1142"/>
      <c r="P206" s="1138" t="str">
        <f>P76</f>
        <v/>
      </c>
      <c r="Q206" s="1138"/>
      <c r="R206" s="221" t="str">
        <f t="shared" si="15"/>
        <v/>
      </c>
      <c r="S206" s="1109">
        <f t="shared" si="15"/>
        <v>0</v>
      </c>
      <c r="T206" s="1109"/>
      <c r="U206" s="1139"/>
      <c r="V206" s="1139"/>
      <c r="W206" s="1132">
        <f>SUM(W207:X207)</f>
        <v>0</v>
      </c>
      <c r="X206" s="1132"/>
    </row>
    <row r="207" spans="1:24" ht="15.75" x14ac:dyDescent="0.2">
      <c r="B207" s="1141"/>
      <c r="C207" s="1141"/>
      <c r="D207" s="1141"/>
      <c r="E207" s="1141"/>
      <c r="F207" s="1141"/>
      <c r="G207" s="1141"/>
      <c r="H207" s="1141"/>
      <c r="I207" s="1109" t="str">
        <f>IF(I206="","","CONSTRUCCIÓN DE DIQUES")</f>
        <v/>
      </c>
      <c r="J207" s="1109"/>
      <c r="K207" s="1109"/>
      <c r="L207" s="1109"/>
      <c r="M207" s="1109"/>
      <c r="N207" s="1109"/>
      <c r="O207" s="1109"/>
      <c r="P207" s="1138"/>
      <c r="Q207" s="1138"/>
      <c r="R207" s="221" t="str">
        <f t="shared" si="15"/>
        <v/>
      </c>
      <c r="S207" s="1109">
        <f t="shared" si="15"/>
        <v>0</v>
      </c>
      <c r="T207" s="1109"/>
      <c r="U207" s="1131">
        <f t="shared" si="16"/>
        <v>0</v>
      </c>
      <c r="V207" s="1131"/>
      <c r="W207" s="1132">
        <f>U207*S207</f>
        <v>0</v>
      </c>
      <c r="X207" s="1132"/>
    </row>
    <row r="208" spans="1:24" ht="15.75" x14ac:dyDescent="0.2">
      <c r="B208" s="1141"/>
      <c r="C208" s="1141"/>
      <c r="D208" s="1141"/>
      <c r="E208" s="1141"/>
      <c r="F208" s="1141"/>
      <c r="G208" s="1141"/>
      <c r="H208" s="1141"/>
      <c r="I208" s="1109" t="str">
        <f>I78</f>
        <v/>
      </c>
      <c r="J208" s="1109"/>
      <c r="K208" s="1109"/>
      <c r="L208" s="1109"/>
      <c r="M208" s="1109"/>
      <c r="N208" s="1109"/>
      <c r="O208" s="1109"/>
      <c r="P208" s="1138">
        <f>P78</f>
        <v>0</v>
      </c>
      <c r="Q208" s="1138"/>
      <c r="R208" s="221" t="str">
        <f t="shared" si="15"/>
        <v/>
      </c>
      <c r="S208" s="1109">
        <f t="shared" si="15"/>
        <v>0</v>
      </c>
      <c r="T208" s="1109"/>
      <c r="U208" s="1139"/>
      <c r="V208" s="1139"/>
      <c r="W208" s="1132">
        <f>SUM(W209)</f>
        <v>0</v>
      </c>
      <c r="X208" s="1132"/>
    </row>
    <row r="209" spans="1:24" ht="15.75" x14ac:dyDescent="0.2">
      <c r="B209" s="1141"/>
      <c r="C209" s="1141"/>
      <c r="D209" s="1141"/>
      <c r="E209" s="1141"/>
      <c r="F209" s="1141"/>
      <c r="G209" s="1141"/>
      <c r="H209" s="1141"/>
      <c r="I209" s="1109" t="str">
        <f>I79</f>
        <v/>
      </c>
      <c r="J209" s="1109"/>
      <c r="K209" s="1109"/>
      <c r="L209" s="1109"/>
      <c r="M209" s="1109"/>
      <c r="N209" s="1109"/>
      <c r="O209" s="1109"/>
      <c r="P209" s="1138"/>
      <c r="Q209" s="1138"/>
      <c r="R209" s="221">
        <f t="shared" si="15"/>
        <v>0</v>
      </c>
      <c r="S209" s="1109">
        <f t="shared" si="15"/>
        <v>0</v>
      </c>
      <c r="T209" s="1109"/>
      <c r="U209" s="1140"/>
      <c r="V209" s="1140"/>
      <c r="W209" s="1132">
        <f>U209*S209</f>
        <v>0</v>
      </c>
      <c r="X209" s="1132"/>
    </row>
    <row r="210" spans="1:24" ht="15.75" x14ac:dyDescent="0.2">
      <c r="A210" s="38">
        <v>5</v>
      </c>
      <c r="B210" s="1141" t="str">
        <f>B80</f>
        <v/>
      </c>
      <c r="C210" s="1141"/>
      <c r="D210" s="1141"/>
      <c r="E210" s="1141"/>
      <c r="F210" s="1141"/>
      <c r="G210" s="1141"/>
      <c r="H210" s="1141"/>
      <c r="I210" s="1141" t="str">
        <f>I80</f>
        <v/>
      </c>
      <c r="J210" s="1141"/>
      <c r="K210" s="1141"/>
      <c r="L210" s="1141"/>
      <c r="M210" s="1141"/>
      <c r="N210" s="1141"/>
      <c r="O210" s="1141"/>
      <c r="P210" s="1138" t="str">
        <f>P80</f>
        <v/>
      </c>
      <c r="Q210" s="1138"/>
      <c r="R210" s="221" t="str">
        <f>R80</f>
        <v/>
      </c>
      <c r="S210" s="1109">
        <f t="shared" ref="S210:S235" si="17">S80</f>
        <v>0</v>
      </c>
      <c r="T210" s="1109"/>
      <c r="U210" s="1139"/>
      <c r="V210" s="1139"/>
      <c r="W210" s="1132">
        <f>W211+W214+W217+W219+W221+W223</f>
        <v>0</v>
      </c>
      <c r="X210" s="1132"/>
    </row>
    <row r="211" spans="1:24" ht="15.75" x14ac:dyDescent="0.2">
      <c r="B211" s="1141"/>
      <c r="C211" s="1141"/>
      <c r="D211" s="1141"/>
      <c r="E211" s="1141"/>
      <c r="F211" s="1141"/>
      <c r="G211" s="1141"/>
      <c r="H211" s="1141"/>
      <c r="I211" s="1142" t="str">
        <f>I81</f>
        <v/>
      </c>
      <c r="J211" s="1142"/>
      <c r="K211" s="1142"/>
      <c r="L211" s="1142"/>
      <c r="M211" s="1142"/>
      <c r="N211" s="1142"/>
      <c r="O211" s="1142"/>
      <c r="P211" s="1138" t="str">
        <f>P81</f>
        <v/>
      </c>
      <c r="Q211" s="1138"/>
      <c r="R211" s="221" t="str">
        <f t="shared" ref="R211:R224" si="18">R81</f>
        <v/>
      </c>
      <c r="S211" s="1109">
        <f t="shared" si="17"/>
        <v>0</v>
      </c>
      <c r="T211" s="1109"/>
      <c r="U211" s="1139"/>
      <c r="V211" s="1139"/>
      <c r="W211" s="1132">
        <f>SUM(W212:X213)</f>
        <v>0</v>
      </c>
      <c r="X211" s="1132"/>
    </row>
    <row r="212" spans="1:24" ht="15.75" x14ac:dyDescent="0.2">
      <c r="B212" s="1141"/>
      <c r="C212" s="1141"/>
      <c r="D212" s="1141"/>
      <c r="E212" s="1141"/>
      <c r="F212" s="1141"/>
      <c r="G212" s="1141"/>
      <c r="H212" s="1141"/>
      <c r="I212" s="1109" t="str">
        <f>IF(I211="","","COORDINACIÓN CON ORGANIZACIONES Y COMITÉS DE LA COMUNIDAD EXISTENTE")</f>
        <v/>
      </c>
      <c r="J212" s="1109"/>
      <c r="K212" s="1109"/>
      <c r="L212" s="1109"/>
      <c r="M212" s="1109"/>
      <c r="N212" s="1109"/>
      <c r="O212" s="1109"/>
      <c r="P212" s="1138"/>
      <c r="Q212" s="1138"/>
      <c r="R212" s="221" t="str">
        <f t="shared" si="18"/>
        <v/>
      </c>
      <c r="S212" s="1109">
        <f t="shared" si="17"/>
        <v>0</v>
      </c>
      <c r="T212" s="1109"/>
      <c r="U212" s="1131">
        <f>$G$129*U82</f>
        <v>0</v>
      </c>
      <c r="V212" s="1131"/>
      <c r="W212" s="1132">
        <f>U212*S212</f>
        <v>0</v>
      </c>
      <c r="X212" s="1132"/>
    </row>
    <row r="213" spans="1:24" ht="15.75" x14ac:dyDescent="0.2">
      <c r="B213" s="1141"/>
      <c r="C213" s="1141"/>
      <c r="D213" s="1141"/>
      <c r="E213" s="1141"/>
      <c r="F213" s="1141"/>
      <c r="G213" s="1141"/>
      <c r="H213" s="1141"/>
      <c r="I213" s="1109" t="str">
        <f>IF(I211="","","TALLERES DE CAPACITACIÓN A ORGANIZACIONES Y COMITÉS DE LA COMUNIDAD EXISTENTE")</f>
        <v/>
      </c>
      <c r="J213" s="1109"/>
      <c r="K213" s="1109"/>
      <c r="L213" s="1109"/>
      <c r="M213" s="1109"/>
      <c r="N213" s="1109"/>
      <c r="O213" s="1109"/>
      <c r="P213" s="1138"/>
      <c r="Q213" s="1138"/>
      <c r="R213" s="221" t="str">
        <f t="shared" si="18"/>
        <v/>
      </c>
      <c r="S213" s="1109">
        <f t="shared" si="17"/>
        <v>0</v>
      </c>
      <c r="T213" s="1109"/>
      <c r="U213" s="1131">
        <f>$G$129*U83</f>
        <v>0</v>
      </c>
      <c r="V213" s="1131"/>
      <c r="W213" s="1132">
        <f>U213*S213</f>
        <v>0</v>
      </c>
      <c r="X213" s="1132"/>
    </row>
    <row r="214" spans="1:24" ht="15.75" x14ac:dyDescent="0.2">
      <c r="B214" s="1141"/>
      <c r="C214" s="1141"/>
      <c r="D214" s="1141"/>
      <c r="E214" s="1141"/>
      <c r="F214" s="1141"/>
      <c r="G214" s="1141"/>
      <c r="H214" s="1141"/>
      <c r="I214" s="1142" t="str">
        <f>I84</f>
        <v/>
      </c>
      <c r="J214" s="1142"/>
      <c r="K214" s="1142"/>
      <c r="L214" s="1142"/>
      <c r="M214" s="1142"/>
      <c r="N214" s="1142"/>
      <c r="O214" s="1142"/>
      <c r="P214" s="1138" t="str">
        <f>P84</f>
        <v/>
      </c>
      <c r="Q214" s="1138"/>
      <c r="R214" s="221" t="str">
        <f t="shared" si="18"/>
        <v/>
      </c>
      <c r="S214" s="1109">
        <f t="shared" si="17"/>
        <v>0</v>
      </c>
      <c r="T214" s="1109"/>
      <c r="U214" s="1139"/>
      <c r="V214" s="1139"/>
      <c r="W214" s="1132">
        <f>SUM(W215:X216)</f>
        <v>0</v>
      </c>
      <c r="X214" s="1132"/>
    </row>
    <row r="215" spans="1:24" ht="15.75" x14ac:dyDescent="0.2">
      <c r="B215" s="1141"/>
      <c r="C215" s="1141"/>
      <c r="D215" s="1141"/>
      <c r="E215" s="1141"/>
      <c r="F215" s="1141"/>
      <c r="G215" s="1141"/>
      <c r="H215" s="1141"/>
      <c r="I215" s="1109" t="str">
        <f>IF(I214="","","COORDINACIÓN CON ORGANIZACIONES Y COMITÉS DE LA COMUNIDAD")</f>
        <v/>
      </c>
      <c r="J215" s="1109"/>
      <c r="K215" s="1109"/>
      <c r="L215" s="1109"/>
      <c r="M215" s="1109"/>
      <c r="N215" s="1109"/>
      <c r="O215" s="1109"/>
      <c r="P215" s="1138"/>
      <c r="Q215" s="1138"/>
      <c r="R215" s="221" t="str">
        <f t="shared" si="18"/>
        <v/>
      </c>
      <c r="S215" s="1109">
        <f t="shared" si="17"/>
        <v>0</v>
      </c>
      <c r="T215" s="1109"/>
      <c r="U215" s="1131">
        <f>$G$129*U85</f>
        <v>0</v>
      </c>
      <c r="V215" s="1131"/>
      <c r="W215" s="1132">
        <f>U215*S215</f>
        <v>0</v>
      </c>
      <c r="X215" s="1132"/>
    </row>
    <row r="216" spans="1:24" ht="15.75" x14ac:dyDescent="0.2">
      <c r="B216" s="1141"/>
      <c r="C216" s="1141"/>
      <c r="D216" s="1141"/>
      <c r="E216" s="1141"/>
      <c r="F216" s="1141"/>
      <c r="G216" s="1141"/>
      <c r="H216" s="1141"/>
      <c r="I216" s="1109" t="str">
        <f>IF(I214="","","TALLERES DE CAPACITACIÓN A ORGANIZACIONES Y COMITÉS DE LA COMUNIDAD EXISTENTE")</f>
        <v/>
      </c>
      <c r="J216" s="1109"/>
      <c r="K216" s="1109"/>
      <c r="L216" s="1109"/>
      <c r="M216" s="1109"/>
      <c r="N216" s="1109"/>
      <c r="O216" s="1109"/>
      <c r="P216" s="1138"/>
      <c r="Q216" s="1138"/>
      <c r="R216" s="221" t="str">
        <f t="shared" si="18"/>
        <v/>
      </c>
      <c r="S216" s="1109">
        <f t="shared" si="17"/>
        <v>0</v>
      </c>
      <c r="T216" s="1109"/>
      <c r="U216" s="1131">
        <f>$G$129*U86</f>
        <v>0</v>
      </c>
      <c r="V216" s="1131"/>
      <c r="W216" s="1132">
        <f>U216*S216</f>
        <v>0</v>
      </c>
      <c r="X216" s="1132"/>
    </row>
    <row r="217" spans="1:24" ht="15.75" x14ac:dyDescent="0.2">
      <c r="B217" s="1141"/>
      <c r="C217" s="1141"/>
      <c r="D217" s="1141"/>
      <c r="E217" s="1141"/>
      <c r="F217" s="1141"/>
      <c r="G217" s="1141"/>
      <c r="H217" s="1141"/>
      <c r="I217" s="1142" t="str">
        <f>I87</f>
        <v/>
      </c>
      <c r="J217" s="1142"/>
      <c r="K217" s="1142"/>
      <c r="L217" s="1142"/>
      <c r="M217" s="1142"/>
      <c r="N217" s="1142"/>
      <c r="O217" s="1142"/>
      <c r="P217" s="1138" t="str">
        <f>P87</f>
        <v/>
      </c>
      <c r="Q217" s="1138"/>
      <c r="R217" s="221" t="str">
        <f t="shared" si="18"/>
        <v/>
      </c>
      <c r="S217" s="1109">
        <f t="shared" si="17"/>
        <v>0</v>
      </c>
      <c r="T217" s="1109"/>
      <c r="U217" s="1139"/>
      <c r="V217" s="1139"/>
      <c r="W217" s="1132">
        <f>SUM(W218:X218)</f>
        <v>0</v>
      </c>
      <c r="X217" s="1132"/>
    </row>
    <row r="218" spans="1:24" ht="15.75" x14ac:dyDescent="0.2">
      <c r="B218" s="1141"/>
      <c r="C218" s="1141"/>
      <c r="D218" s="1141"/>
      <c r="E218" s="1141"/>
      <c r="F218" s="1141"/>
      <c r="G218" s="1141"/>
      <c r="H218" s="1141"/>
      <c r="I218" s="1109" t="str">
        <f>IF(I217="","","TALLERES DE CAPACITACIÓN EN ADAPTACIÓN AL CAMBIO CLIMÁTICO")</f>
        <v/>
      </c>
      <c r="J218" s="1109"/>
      <c r="K218" s="1109"/>
      <c r="L218" s="1109"/>
      <c r="M218" s="1109"/>
      <c r="N218" s="1109"/>
      <c r="O218" s="1109"/>
      <c r="P218" s="1138"/>
      <c r="Q218" s="1138"/>
      <c r="R218" s="221" t="str">
        <f t="shared" si="18"/>
        <v/>
      </c>
      <c r="S218" s="1109">
        <f t="shared" si="17"/>
        <v>0</v>
      </c>
      <c r="T218" s="1109"/>
      <c r="U218" s="1131">
        <f>$G$129*U88</f>
        <v>0</v>
      </c>
      <c r="V218" s="1131"/>
      <c r="W218" s="1132">
        <f>U218*S218</f>
        <v>0</v>
      </c>
      <c r="X218" s="1132"/>
    </row>
    <row r="219" spans="1:24" ht="15.75" x14ac:dyDescent="0.2">
      <c r="B219" s="1141"/>
      <c r="C219" s="1141"/>
      <c r="D219" s="1141"/>
      <c r="E219" s="1141"/>
      <c r="F219" s="1141"/>
      <c r="G219" s="1141"/>
      <c r="H219" s="1141"/>
      <c r="I219" s="1142" t="str">
        <f>I89</f>
        <v/>
      </c>
      <c r="J219" s="1142"/>
      <c r="K219" s="1142"/>
      <c r="L219" s="1142"/>
      <c r="M219" s="1142"/>
      <c r="N219" s="1142"/>
      <c r="O219" s="1142"/>
      <c r="P219" s="1138" t="str">
        <f>P89</f>
        <v/>
      </c>
      <c r="Q219" s="1138"/>
      <c r="R219" s="221" t="str">
        <f t="shared" si="18"/>
        <v/>
      </c>
      <c r="S219" s="1109">
        <f t="shared" si="17"/>
        <v>0</v>
      </c>
      <c r="T219" s="1109"/>
      <c r="U219" s="1139"/>
      <c r="V219" s="1139"/>
      <c r="W219" s="1132">
        <f>SUM(W220:X220)</f>
        <v>0</v>
      </c>
      <c r="X219" s="1132"/>
    </row>
    <row r="220" spans="1:24" ht="15.75" x14ac:dyDescent="0.2">
      <c r="B220" s="1141"/>
      <c r="C220" s="1141"/>
      <c r="D220" s="1141"/>
      <c r="E220" s="1141"/>
      <c r="F220" s="1141"/>
      <c r="G220" s="1141"/>
      <c r="H220" s="1141"/>
      <c r="I220" s="1109" t="str">
        <f>IF(I219="","","CAMPAÑAS DE SENSIBILIZACIÓN")</f>
        <v/>
      </c>
      <c r="J220" s="1109"/>
      <c r="K220" s="1109"/>
      <c r="L220" s="1109"/>
      <c r="M220" s="1109"/>
      <c r="N220" s="1109"/>
      <c r="O220" s="1109"/>
      <c r="P220" s="1138"/>
      <c r="Q220" s="1138"/>
      <c r="R220" s="221" t="str">
        <f t="shared" si="18"/>
        <v/>
      </c>
      <c r="S220" s="1109">
        <f t="shared" si="17"/>
        <v>0</v>
      </c>
      <c r="T220" s="1109"/>
      <c r="U220" s="1131">
        <f>$G$129*U90</f>
        <v>0</v>
      </c>
      <c r="V220" s="1131"/>
      <c r="W220" s="1132">
        <f>U220*S220</f>
        <v>0</v>
      </c>
      <c r="X220" s="1132"/>
    </row>
    <row r="221" spans="1:24" ht="15.75" x14ac:dyDescent="0.2">
      <c r="B221" s="1141"/>
      <c r="C221" s="1141"/>
      <c r="D221" s="1141"/>
      <c r="E221" s="1141"/>
      <c r="F221" s="1141"/>
      <c r="G221" s="1141"/>
      <c r="H221" s="1141"/>
      <c r="I221" s="1142" t="str">
        <f>I91</f>
        <v/>
      </c>
      <c r="J221" s="1142"/>
      <c r="K221" s="1142"/>
      <c r="L221" s="1142"/>
      <c r="M221" s="1142"/>
      <c r="N221" s="1142"/>
      <c r="O221" s="1142"/>
      <c r="P221" s="1138" t="str">
        <f>P91</f>
        <v/>
      </c>
      <c r="Q221" s="1138"/>
      <c r="R221" s="221" t="str">
        <f t="shared" si="18"/>
        <v/>
      </c>
      <c r="S221" s="1109">
        <f t="shared" si="17"/>
        <v>0</v>
      </c>
      <c r="T221" s="1109"/>
      <c r="U221" s="1139"/>
      <c r="V221" s="1139"/>
      <c r="W221" s="1132">
        <f>SUM(W222:X222)</f>
        <v>0</v>
      </c>
      <c r="X221" s="1132"/>
    </row>
    <row r="222" spans="1:24" ht="15.75" x14ac:dyDescent="0.2">
      <c r="B222" s="1141"/>
      <c r="C222" s="1141"/>
      <c r="D222" s="1141"/>
      <c r="E222" s="1141"/>
      <c r="F222" s="1141"/>
      <c r="G222" s="1141"/>
      <c r="H222" s="1141"/>
      <c r="I222" s="1109" t="str">
        <f>IF(I221="","","REALIZACIÓN DE PASANTÍAS")</f>
        <v/>
      </c>
      <c r="J222" s="1109"/>
      <c r="K222" s="1109"/>
      <c r="L222" s="1109"/>
      <c r="M222" s="1109"/>
      <c r="N222" s="1109"/>
      <c r="O222" s="1109"/>
      <c r="P222" s="1138"/>
      <c r="Q222" s="1138"/>
      <c r="R222" s="221" t="str">
        <f t="shared" si="18"/>
        <v/>
      </c>
      <c r="S222" s="1109">
        <f t="shared" si="17"/>
        <v>0</v>
      </c>
      <c r="T222" s="1109"/>
      <c r="U222" s="1131">
        <f>$G$129*U92</f>
        <v>0</v>
      </c>
      <c r="V222" s="1131"/>
      <c r="W222" s="1132">
        <f>U222*S222</f>
        <v>0</v>
      </c>
      <c r="X222" s="1132"/>
    </row>
    <row r="223" spans="1:24" ht="15.75" x14ac:dyDescent="0.2">
      <c r="B223" s="1141"/>
      <c r="C223" s="1141"/>
      <c r="D223" s="1141"/>
      <c r="E223" s="1141"/>
      <c r="F223" s="1141"/>
      <c r="G223" s="1141"/>
      <c r="H223" s="1141"/>
      <c r="I223" s="1109" t="str">
        <f>I93</f>
        <v/>
      </c>
      <c r="J223" s="1109"/>
      <c r="K223" s="1109"/>
      <c r="L223" s="1109"/>
      <c r="M223" s="1109"/>
      <c r="N223" s="1109"/>
      <c r="O223" s="1109"/>
      <c r="P223" s="1138">
        <f>P93</f>
        <v>0</v>
      </c>
      <c r="Q223" s="1138"/>
      <c r="R223" s="221" t="str">
        <f t="shared" si="18"/>
        <v/>
      </c>
      <c r="S223" s="1109">
        <f t="shared" si="17"/>
        <v>0</v>
      </c>
      <c r="T223" s="1109"/>
      <c r="U223" s="1139"/>
      <c r="V223" s="1139"/>
      <c r="W223" s="1132">
        <f>SUM(W224)</f>
        <v>0</v>
      </c>
      <c r="X223" s="1132"/>
    </row>
    <row r="224" spans="1:24" ht="15.75" x14ac:dyDescent="0.2">
      <c r="B224" s="1141"/>
      <c r="C224" s="1141"/>
      <c r="D224" s="1141"/>
      <c r="E224" s="1141"/>
      <c r="F224" s="1141"/>
      <c r="G224" s="1141"/>
      <c r="H224" s="1141"/>
      <c r="I224" s="1109" t="str">
        <f>I94</f>
        <v/>
      </c>
      <c r="J224" s="1109"/>
      <c r="K224" s="1109"/>
      <c r="L224" s="1109"/>
      <c r="M224" s="1109"/>
      <c r="N224" s="1109"/>
      <c r="O224" s="1109"/>
      <c r="P224" s="1138"/>
      <c r="Q224" s="1138"/>
      <c r="R224" s="221">
        <f t="shared" si="18"/>
        <v>0</v>
      </c>
      <c r="S224" s="1109">
        <f t="shared" si="17"/>
        <v>0</v>
      </c>
      <c r="T224" s="1109"/>
      <c r="U224" s="1140"/>
      <c r="V224" s="1140"/>
      <c r="W224" s="1132">
        <f>U224*S224</f>
        <v>0</v>
      </c>
      <c r="X224" s="1132"/>
    </row>
    <row r="225" spans="1:24" ht="15.75" x14ac:dyDescent="0.2">
      <c r="A225" s="38">
        <v>6</v>
      </c>
      <c r="B225" s="1141" t="str">
        <f>B95</f>
        <v/>
      </c>
      <c r="C225" s="1141"/>
      <c r="D225" s="1141"/>
      <c r="E225" s="1141"/>
      <c r="F225" s="1141"/>
      <c r="G225" s="1141"/>
      <c r="H225" s="1141"/>
      <c r="I225" s="1141" t="str">
        <f>I95</f>
        <v/>
      </c>
      <c r="J225" s="1141"/>
      <c r="K225" s="1141"/>
      <c r="L225" s="1141"/>
      <c r="M225" s="1141"/>
      <c r="N225" s="1141"/>
      <c r="O225" s="1141"/>
      <c r="P225" s="1138" t="str">
        <f>P95</f>
        <v/>
      </c>
      <c r="Q225" s="1138"/>
      <c r="R225" s="221" t="str">
        <f>R95</f>
        <v/>
      </c>
      <c r="S225" s="1109">
        <f t="shared" si="17"/>
        <v>0</v>
      </c>
      <c r="T225" s="1109"/>
      <c r="U225" s="1139"/>
      <c r="V225" s="1139"/>
      <c r="W225" s="1132">
        <f>W226+W228+W230+W234+W232</f>
        <v>0</v>
      </c>
      <c r="X225" s="1132"/>
    </row>
    <row r="226" spans="1:24" ht="15.75" x14ac:dyDescent="0.2">
      <c r="B226" s="1141"/>
      <c r="C226" s="1141"/>
      <c r="D226" s="1141"/>
      <c r="E226" s="1141"/>
      <c r="F226" s="1141"/>
      <c r="G226" s="1141"/>
      <c r="H226" s="1141"/>
      <c r="I226" s="1142" t="str">
        <f>I96</f>
        <v/>
      </c>
      <c r="J226" s="1142"/>
      <c r="K226" s="1142"/>
      <c r="L226" s="1142"/>
      <c r="M226" s="1142"/>
      <c r="N226" s="1142"/>
      <c r="O226" s="1142"/>
      <c r="P226" s="1138" t="str">
        <f>P96</f>
        <v/>
      </c>
      <c r="Q226" s="1138"/>
      <c r="R226" s="221" t="str">
        <f t="shared" ref="R226:R235" si="19">R96</f>
        <v/>
      </c>
      <c r="S226" s="1109">
        <f t="shared" si="17"/>
        <v>0</v>
      </c>
      <c r="T226" s="1109"/>
      <c r="U226" s="1139"/>
      <c r="V226" s="1139"/>
      <c r="W226" s="1132">
        <f>SUM(W227:X227)</f>
        <v>0</v>
      </c>
      <c r="X226" s="1132"/>
    </row>
    <row r="227" spans="1:24" ht="15.75" x14ac:dyDescent="0.2">
      <c r="B227" s="1141"/>
      <c r="C227" s="1141"/>
      <c r="D227" s="1141"/>
      <c r="E227" s="1141"/>
      <c r="F227" s="1141"/>
      <c r="G227" s="1141"/>
      <c r="H227" s="1141"/>
      <c r="I227" s="1109" t="str">
        <f>IF(I226="","","TALLERES DE CAPACITACIÓN SOBRE GESTIÓN DEL ECOSISTEMA")</f>
        <v/>
      </c>
      <c r="J227" s="1109"/>
      <c r="K227" s="1109"/>
      <c r="L227" s="1109"/>
      <c r="M227" s="1109"/>
      <c r="N227" s="1109"/>
      <c r="O227" s="1109"/>
      <c r="P227" s="1138"/>
      <c r="Q227" s="1138"/>
      <c r="R227" s="221" t="str">
        <f t="shared" si="19"/>
        <v/>
      </c>
      <c r="S227" s="1109">
        <f t="shared" si="17"/>
        <v>0</v>
      </c>
      <c r="T227" s="1109"/>
      <c r="U227" s="1131">
        <f>$G$129*U97</f>
        <v>0</v>
      </c>
      <c r="V227" s="1131"/>
      <c r="W227" s="1132">
        <f>U227*S227</f>
        <v>0</v>
      </c>
      <c r="X227" s="1132"/>
    </row>
    <row r="228" spans="1:24" ht="15.75" x14ac:dyDescent="0.2">
      <c r="B228" s="1141"/>
      <c r="C228" s="1141"/>
      <c r="D228" s="1141"/>
      <c r="E228" s="1141"/>
      <c r="F228" s="1141"/>
      <c r="G228" s="1141"/>
      <c r="H228" s="1141"/>
      <c r="I228" s="1142" t="str">
        <f>I98</f>
        <v/>
      </c>
      <c r="J228" s="1142"/>
      <c r="K228" s="1142"/>
      <c r="L228" s="1142"/>
      <c r="M228" s="1142"/>
      <c r="N228" s="1142"/>
      <c r="O228" s="1142"/>
      <c r="P228" s="1138" t="str">
        <f>P98</f>
        <v/>
      </c>
      <c r="Q228" s="1138"/>
      <c r="R228" s="221" t="str">
        <f t="shared" si="19"/>
        <v/>
      </c>
      <c r="S228" s="1109">
        <f t="shared" si="17"/>
        <v>0</v>
      </c>
      <c r="T228" s="1109"/>
      <c r="U228" s="1139"/>
      <c r="V228" s="1139"/>
      <c r="W228" s="1132">
        <f>SUM(W229:X229)</f>
        <v>0</v>
      </c>
      <c r="X228" s="1132"/>
    </row>
    <row r="229" spans="1:24" ht="15.75" x14ac:dyDescent="0.2">
      <c r="B229" s="1141"/>
      <c r="C229" s="1141"/>
      <c r="D229" s="1141"/>
      <c r="E229" s="1141"/>
      <c r="F229" s="1141"/>
      <c r="G229" s="1141"/>
      <c r="H229" s="1141"/>
      <c r="I229" s="1109" t="str">
        <f>IF(I228="","","TALLERES DE CAPACITACIÓN SOBRE CAMBI CLIMÁTICO")</f>
        <v/>
      </c>
      <c r="J229" s="1109"/>
      <c r="K229" s="1109"/>
      <c r="L229" s="1109"/>
      <c r="M229" s="1109"/>
      <c r="N229" s="1109"/>
      <c r="O229" s="1109"/>
      <c r="P229" s="1138"/>
      <c r="Q229" s="1138"/>
      <c r="R229" s="221" t="str">
        <f t="shared" si="19"/>
        <v/>
      </c>
      <c r="S229" s="1109">
        <f t="shared" si="17"/>
        <v>0</v>
      </c>
      <c r="T229" s="1109"/>
      <c r="U229" s="1131">
        <f>$G$129*U99</f>
        <v>0</v>
      </c>
      <c r="V229" s="1131"/>
      <c r="W229" s="1132">
        <f>U229*S229</f>
        <v>0</v>
      </c>
      <c r="X229" s="1132"/>
    </row>
    <row r="230" spans="1:24" ht="15.75" x14ac:dyDescent="0.2">
      <c r="B230" s="1141"/>
      <c r="C230" s="1141"/>
      <c r="D230" s="1141"/>
      <c r="E230" s="1141"/>
      <c r="F230" s="1141"/>
      <c r="G230" s="1141"/>
      <c r="H230" s="1141"/>
      <c r="I230" s="1142" t="str">
        <f>I100</f>
        <v/>
      </c>
      <c r="J230" s="1142"/>
      <c r="K230" s="1142"/>
      <c r="L230" s="1142"/>
      <c r="M230" s="1142"/>
      <c r="N230" s="1142"/>
      <c r="O230" s="1142"/>
      <c r="P230" s="1143" t="str">
        <f>P100</f>
        <v/>
      </c>
      <c r="Q230" s="1144"/>
      <c r="R230" s="221" t="str">
        <f t="shared" si="19"/>
        <v/>
      </c>
      <c r="S230" s="1109">
        <f t="shared" si="17"/>
        <v>0</v>
      </c>
      <c r="T230" s="1109"/>
      <c r="U230" s="1139"/>
      <c r="V230" s="1139"/>
      <c r="W230" s="1132">
        <f>SUM(W231)</f>
        <v>0</v>
      </c>
      <c r="X230" s="1132"/>
    </row>
    <row r="231" spans="1:24" ht="15.75" x14ac:dyDescent="0.2">
      <c r="B231" s="1141"/>
      <c r="C231" s="1141"/>
      <c r="D231" s="1141"/>
      <c r="E231" s="1141"/>
      <c r="F231" s="1141"/>
      <c r="G231" s="1141"/>
      <c r="H231" s="1141"/>
      <c r="I231" s="1109" t="str">
        <f>IF(I230="","","TALLERES DE CAPACITACION SOBRE MONITOREO Y SEGUIMIENTO")</f>
        <v/>
      </c>
      <c r="J231" s="1109"/>
      <c r="K231" s="1109"/>
      <c r="L231" s="1109"/>
      <c r="M231" s="1109"/>
      <c r="N231" s="1109"/>
      <c r="O231" s="1109"/>
      <c r="P231" s="1145"/>
      <c r="Q231" s="1146"/>
      <c r="R231" s="221" t="str">
        <f t="shared" si="19"/>
        <v/>
      </c>
      <c r="S231" s="1109">
        <f t="shared" si="17"/>
        <v>0</v>
      </c>
      <c r="T231" s="1109"/>
      <c r="U231" s="1131">
        <f>$G$129*U101</f>
        <v>0</v>
      </c>
      <c r="V231" s="1131"/>
      <c r="W231" s="1132">
        <f>U231*S231</f>
        <v>0</v>
      </c>
      <c r="X231" s="1132"/>
    </row>
    <row r="232" spans="1:24" ht="15.75" x14ac:dyDescent="0.2">
      <c r="B232" s="1141"/>
      <c r="C232" s="1141"/>
      <c r="D232" s="1141"/>
      <c r="E232" s="1141"/>
      <c r="F232" s="1141"/>
      <c r="G232" s="1141"/>
      <c r="H232" s="1141"/>
      <c r="I232" s="1142" t="str">
        <f>I102</f>
        <v/>
      </c>
      <c r="J232" s="1142"/>
      <c r="K232" s="1142"/>
      <c r="L232" s="1142"/>
      <c r="M232" s="1142"/>
      <c r="N232" s="1142"/>
      <c r="O232" s="1142"/>
      <c r="P232" s="1143" t="str">
        <f>P102</f>
        <v/>
      </c>
      <c r="Q232" s="1144"/>
      <c r="R232" s="221" t="str">
        <f t="shared" si="19"/>
        <v/>
      </c>
      <c r="S232" s="1109">
        <f t="shared" si="17"/>
        <v>0</v>
      </c>
      <c r="T232" s="1109"/>
      <c r="U232" s="1139"/>
      <c r="V232" s="1139"/>
      <c r="W232" s="1132">
        <f>SUM(W233)</f>
        <v>0</v>
      </c>
      <c r="X232" s="1132"/>
    </row>
    <row r="233" spans="1:24" ht="15.75" x14ac:dyDescent="0.2">
      <c r="B233" s="1141"/>
      <c r="C233" s="1141"/>
      <c r="D233" s="1141"/>
      <c r="E233" s="1141"/>
      <c r="F233" s="1141"/>
      <c r="G233" s="1141"/>
      <c r="H233" s="1141"/>
      <c r="I233" s="1109" t="str">
        <f>IF(I232="","","REALIZACIÓN DE PASANTÍAS")</f>
        <v/>
      </c>
      <c r="J233" s="1109"/>
      <c r="K233" s="1109"/>
      <c r="L233" s="1109"/>
      <c r="M233" s="1109"/>
      <c r="N233" s="1109"/>
      <c r="O233" s="1109"/>
      <c r="P233" s="1145"/>
      <c r="Q233" s="1146"/>
      <c r="R233" s="221" t="str">
        <f t="shared" si="19"/>
        <v/>
      </c>
      <c r="S233" s="1109">
        <f t="shared" si="17"/>
        <v>0</v>
      </c>
      <c r="T233" s="1109"/>
      <c r="U233" s="1131">
        <f>$G$129*U103</f>
        <v>0</v>
      </c>
      <c r="V233" s="1131"/>
      <c r="W233" s="1132">
        <f>U233*S233</f>
        <v>0</v>
      </c>
      <c r="X233" s="1132"/>
    </row>
    <row r="234" spans="1:24" ht="15.75" x14ac:dyDescent="0.2">
      <c r="B234" s="1141"/>
      <c r="C234" s="1141"/>
      <c r="D234" s="1141"/>
      <c r="E234" s="1141"/>
      <c r="F234" s="1141"/>
      <c r="G234" s="1141"/>
      <c r="H234" s="1141"/>
      <c r="I234" s="1109" t="str">
        <f>I104</f>
        <v/>
      </c>
      <c r="J234" s="1109"/>
      <c r="K234" s="1109"/>
      <c r="L234" s="1109"/>
      <c r="M234" s="1109"/>
      <c r="N234" s="1109"/>
      <c r="O234" s="1109"/>
      <c r="P234" s="1138">
        <f>P104</f>
        <v>0</v>
      </c>
      <c r="Q234" s="1138"/>
      <c r="R234" s="221" t="str">
        <f t="shared" si="19"/>
        <v/>
      </c>
      <c r="S234" s="1109">
        <f t="shared" si="17"/>
        <v>0</v>
      </c>
      <c r="T234" s="1109"/>
      <c r="U234" s="1139"/>
      <c r="V234" s="1139"/>
      <c r="W234" s="1132">
        <f t="shared" ref="W234:W239" si="20">U234*S234</f>
        <v>0</v>
      </c>
      <c r="X234" s="1132"/>
    </row>
    <row r="235" spans="1:24" ht="15.75" x14ac:dyDescent="0.2">
      <c r="B235" s="1141"/>
      <c r="C235" s="1141"/>
      <c r="D235" s="1141"/>
      <c r="E235" s="1141"/>
      <c r="F235" s="1141"/>
      <c r="G235" s="1141"/>
      <c r="H235" s="1141"/>
      <c r="I235" s="1109" t="str">
        <f>I105</f>
        <v/>
      </c>
      <c r="J235" s="1109"/>
      <c r="K235" s="1109"/>
      <c r="L235" s="1109"/>
      <c r="M235" s="1109"/>
      <c r="N235" s="1109"/>
      <c r="O235" s="1109"/>
      <c r="P235" s="1138"/>
      <c r="Q235" s="1138"/>
      <c r="R235" s="221">
        <f t="shared" si="19"/>
        <v>0</v>
      </c>
      <c r="S235" s="1109">
        <f t="shared" si="17"/>
        <v>0</v>
      </c>
      <c r="T235" s="1109"/>
      <c r="U235" s="1140"/>
      <c r="V235" s="1140"/>
      <c r="W235" s="1132">
        <f t="shared" si="20"/>
        <v>0</v>
      </c>
      <c r="X235" s="1132"/>
    </row>
    <row r="236" spans="1:24" ht="15" customHeight="1" x14ac:dyDescent="0.2">
      <c r="B236" s="1124" t="s">
        <v>924</v>
      </c>
      <c r="C236" s="1125"/>
      <c r="D236" s="1125"/>
      <c r="E236" s="1125"/>
      <c r="F236" s="1125"/>
      <c r="G236" s="1125"/>
      <c r="H236" s="1125"/>
      <c r="I236" s="1126" t="str">
        <f>B236</f>
        <v>GESTIÓN DEL PROYECTO</v>
      </c>
      <c r="J236" s="1127"/>
      <c r="K236" s="1127"/>
      <c r="L236" s="1127"/>
      <c r="M236" s="1127"/>
      <c r="N236" s="1127"/>
      <c r="O236" s="1128"/>
      <c r="P236" s="1129" t="s">
        <v>320</v>
      </c>
      <c r="Q236" s="1130"/>
      <c r="R236" s="222" t="s">
        <v>542</v>
      </c>
      <c r="S236" s="1105">
        <v>1</v>
      </c>
      <c r="T236" s="1104"/>
      <c r="U236" s="1131">
        <f>$G$132*U106</f>
        <v>0</v>
      </c>
      <c r="V236" s="1131"/>
      <c r="W236" s="1132">
        <f t="shared" si="20"/>
        <v>0</v>
      </c>
      <c r="X236" s="1132"/>
    </row>
    <row r="237" spans="1:24" ht="15" customHeight="1" x14ac:dyDescent="0.2">
      <c r="B237" s="1124" t="s">
        <v>391</v>
      </c>
      <c r="C237" s="1125"/>
      <c r="D237" s="1125"/>
      <c r="E237" s="1125"/>
      <c r="F237" s="1125"/>
      <c r="G237" s="1125"/>
      <c r="H237" s="1125"/>
      <c r="I237" s="1126" t="str">
        <f>B237</f>
        <v>ESTUDIO DEFINITIVO</v>
      </c>
      <c r="J237" s="1127"/>
      <c r="K237" s="1127"/>
      <c r="L237" s="1127"/>
      <c r="M237" s="1127"/>
      <c r="N237" s="1127"/>
      <c r="O237" s="1128"/>
      <c r="P237" s="1129" t="s">
        <v>320</v>
      </c>
      <c r="Q237" s="1130"/>
      <c r="R237" s="222" t="s">
        <v>542</v>
      </c>
      <c r="S237" s="1105">
        <v>1</v>
      </c>
      <c r="T237" s="1104"/>
      <c r="U237" s="1131">
        <f t="shared" ref="U237:U239" si="21">$G$132*U107</f>
        <v>0</v>
      </c>
      <c r="V237" s="1131"/>
      <c r="W237" s="1132">
        <f t="shared" si="20"/>
        <v>0</v>
      </c>
      <c r="X237" s="1132"/>
    </row>
    <row r="238" spans="1:24" ht="15" customHeight="1" x14ac:dyDescent="0.2">
      <c r="B238" s="1124" t="s">
        <v>1054</v>
      </c>
      <c r="C238" s="1125"/>
      <c r="D238" s="1125"/>
      <c r="E238" s="1125"/>
      <c r="F238" s="1125"/>
      <c r="G238" s="1125"/>
      <c r="H238" s="1125"/>
      <c r="I238" s="1126" t="str">
        <f>B238</f>
        <v>SUPERVISIÓN DEL ESTUDIO DEFINITIVO</v>
      </c>
      <c r="J238" s="1127"/>
      <c r="K238" s="1127"/>
      <c r="L238" s="1127"/>
      <c r="M238" s="1127"/>
      <c r="N238" s="1127"/>
      <c r="O238" s="1128"/>
      <c r="P238" s="1129" t="s">
        <v>320</v>
      </c>
      <c r="Q238" s="1130"/>
      <c r="R238" s="222" t="s">
        <v>542</v>
      </c>
      <c r="S238" s="1105">
        <v>1</v>
      </c>
      <c r="T238" s="1104"/>
      <c r="U238" s="1131">
        <f t="shared" si="21"/>
        <v>0</v>
      </c>
      <c r="V238" s="1131"/>
      <c r="W238" s="1132">
        <f t="shared" si="20"/>
        <v>0</v>
      </c>
      <c r="X238" s="1132"/>
    </row>
    <row r="239" spans="1:24" ht="15" customHeight="1" thickBot="1" x14ac:dyDescent="0.25">
      <c r="B239" s="1133" t="s">
        <v>997</v>
      </c>
      <c r="C239" s="1134"/>
      <c r="D239" s="1134"/>
      <c r="E239" s="1134"/>
      <c r="F239" s="1134"/>
      <c r="G239" s="1134"/>
      <c r="H239" s="1134"/>
      <c r="I239" s="1126" t="str">
        <f>B239</f>
        <v>SUPERVISIÓN DEL PROYECTO Y LIQUIDACION</v>
      </c>
      <c r="J239" s="1127"/>
      <c r="K239" s="1127"/>
      <c r="L239" s="1127"/>
      <c r="M239" s="1127"/>
      <c r="N239" s="1127"/>
      <c r="O239" s="1128"/>
      <c r="P239" s="1129" t="s">
        <v>320</v>
      </c>
      <c r="Q239" s="1130"/>
      <c r="R239" s="222" t="s">
        <v>542</v>
      </c>
      <c r="S239" s="1105">
        <v>1</v>
      </c>
      <c r="T239" s="1104"/>
      <c r="U239" s="1131">
        <f t="shared" si="21"/>
        <v>0</v>
      </c>
      <c r="V239" s="1131"/>
      <c r="W239" s="1132">
        <f t="shared" si="20"/>
        <v>0</v>
      </c>
      <c r="X239" s="1132"/>
    </row>
    <row r="240" spans="1:24" ht="15.75" thickBot="1" x14ac:dyDescent="0.25">
      <c r="P240" s="38"/>
      <c r="Q240" s="38"/>
      <c r="R240" s="38"/>
    </row>
    <row r="241" spans="1:19" ht="20.25" thickBot="1" x14ac:dyDescent="0.25">
      <c r="B241" s="1135" t="s">
        <v>1044</v>
      </c>
      <c r="C241" s="1136"/>
      <c r="D241" s="1136"/>
      <c r="E241" s="1136"/>
      <c r="F241" s="1136"/>
      <c r="G241" s="1136"/>
      <c r="H241" s="1136"/>
      <c r="I241" s="1136"/>
      <c r="J241" s="1136"/>
      <c r="K241" s="1136"/>
      <c r="L241" s="1136"/>
      <c r="M241" s="1136"/>
      <c r="N241" s="1136"/>
      <c r="O241" s="1136"/>
      <c r="P241" s="1136"/>
      <c r="Q241" s="1136"/>
      <c r="R241" s="1136"/>
      <c r="S241" s="1137"/>
    </row>
    <row r="242" spans="1:19" ht="15.75" thickBot="1" x14ac:dyDescent="0.25">
      <c r="P242" s="38"/>
      <c r="Q242" s="38"/>
      <c r="R242" s="38"/>
    </row>
    <row r="243" spans="1:19" x14ac:dyDescent="0.2">
      <c r="B243" s="1116" t="s">
        <v>387</v>
      </c>
      <c r="C243" s="1117"/>
      <c r="D243" s="1117"/>
      <c r="E243" s="1117"/>
      <c r="F243" s="1117"/>
      <c r="G243" s="1117"/>
      <c r="H243" s="1117"/>
      <c r="I243" s="1117" t="s">
        <v>388</v>
      </c>
      <c r="J243" s="1117"/>
      <c r="K243" s="1117"/>
      <c r="L243" s="1117"/>
      <c r="M243" s="1117"/>
      <c r="N243" s="1117"/>
      <c r="O243" s="1117"/>
      <c r="P243" s="1117" t="s">
        <v>554</v>
      </c>
      <c r="Q243" s="1117"/>
      <c r="R243" s="1120" t="s">
        <v>560</v>
      </c>
      <c r="S243" s="1121"/>
    </row>
    <row r="244" spans="1:19" ht="15.75" thickBot="1" x14ac:dyDescent="0.25">
      <c r="B244" s="1118"/>
      <c r="C244" s="1119"/>
      <c r="D244" s="1119"/>
      <c r="E244" s="1119"/>
      <c r="F244" s="1119"/>
      <c r="G244" s="1119"/>
      <c r="H244" s="1119"/>
      <c r="I244" s="1119"/>
      <c r="J244" s="1119"/>
      <c r="K244" s="1119"/>
      <c r="L244" s="1119"/>
      <c r="M244" s="1119"/>
      <c r="N244" s="1119"/>
      <c r="O244" s="1119"/>
      <c r="P244" s="1119"/>
      <c r="Q244" s="1119"/>
      <c r="R244" s="1122"/>
      <c r="S244" s="1123"/>
    </row>
    <row r="245" spans="1:19" x14ac:dyDescent="0.2">
      <c r="A245" s="38">
        <v>1</v>
      </c>
      <c r="B245" s="1112" t="str">
        <f>B137</f>
        <v/>
      </c>
      <c r="C245" s="1113"/>
      <c r="D245" s="1113"/>
      <c r="E245" s="1113"/>
      <c r="F245" s="1113"/>
      <c r="G245" s="1113"/>
      <c r="H245" s="1113"/>
      <c r="I245" s="1113" t="str">
        <f>I137</f>
        <v/>
      </c>
      <c r="J245" s="1113"/>
      <c r="K245" s="1113"/>
      <c r="L245" s="1113"/>
      <c r="M245" s="1113"/>
      <c r="N245" s="1113"/>
      <c r="O245" s="1113"/>
      <c r="P245" s="1113" t="str">
        <f>P137</f>
        <v/>
      </c>
      <c r="Q245" s="1113"/>
      <c r="R245" s="1114">
        <f>W137</f>
        <v>0</v>
      </c>
      <c r="S245" s="1115"/>
    </row>
    <row r="246" spans="1:19" x14ac:dyDescent="0.2">
      <c r="A246" s="38">
        <v>2</v>
      </c>
      <c r="B246" s="1108" t="str">
        <f>B153</f>
        <v/>
      </c>
      <c r="C246" s="1109"/>
      <c r="D246" s="1109"/>
      <c r="E246" s="1109"/>
      <c r="F246" s="1109"/>
      <c r="G246" s="1109"/>
      <c r="H246" s="1109"/>
      <c r="I246" s="1109" t="str">
        <f>I153</f>
        <v/>
      </c>
      <c r="J246" s="1109"/>
      <c r="K246" s="1109"/>
      <c r="L246" s="1109"/>
      <c r="M246" s="1109"/>
      <c r="N246" s="1109"/>
      <c r="O246" s="1109"/>
      <c r="P246" s="1109" t="str">
        <f>P153</f>
        <v/>
      </c>
      <c r="Q246" s="1109"/>
      <c r="R246" s="1110">
        <f>W153</f>
        <v>0</v>
      </c>
      <c r="S246" s="1111"/>
    </row>
    <row r="247" spans="1:19" x14ac:dyDescent="0.2">
      <c r="A247" s="38">
        <v>3</v>
      </c>
      <c r="B247" s="1108" t="str">
        <f>B175</f>
        <v/>
      </c>
      <c r="C247" s="1109"/>
      <c r="D247" s="1109"/>
      <c r="E247" s="1109"/>
      <c r="F247" s="1109"/>
      <c r="G247" s="1109"/>
      <c r="H247" s="1109"/>
      <c r="I247" s="1109" t="str">
        <f>I175</f>
        <v/>
      </c>
      <c r="J247" s="1109"/>
      <c r="K247" s="1109"/>
      <c r="L247" s="1109"/>
      <c r="M247" s="1109"/>
      <c r="N247" s="1109"/>
      <c r="O247" s="1109"/>
      <c r="P247" s="1109" t="str">
        <f>P175</f>
        <v/>
      </c>
      <c r="Q247" s="1109"/>
      <c r="R247" s="1110">
        <f>W175</f>
        <v>0</v>
      </c>
      <c r="S247" s="1111"/>
    </row>
    <row r="248" spans="1:19" x14ac:dyDescent="0.2">
      <c r="A248" s="38">
        <v>4</v>
      </c>
      <c r="B248" s="1108" t="str">
        <f>B193</f>
        <v/>
      </c>
      <c r="C248" s="1109"/>
      <c r="D248" s="1109"/>
      <c r="E248" s="1109"/>
      <c r="F248" s="1109"/>
      <c r="G248" s="1109"/>
      <c r="H248" s="1109"/>
      <c r="I248" s="1109" t="str">
        <f>I193</f>
        <v/>
      </c>
      <c r="J248" s="1109"/>
      <c r="K248" s="1109"/>
      <c r="L248" s="1109"/>
      <c r="M248" s="1109"/>
      <c r="N248" s="1109"/>
      <c r="O248" s="1109"/>
      <c r="P248" s="1109" t="str">
        <f>P193</f>
        <v/>
      </c>
      <c r="Q248" s="1109"/>
      <c r="R248" s="1110">
        <f>W193</f>
        <v>0</v>
      </c>
      <c r="S248" s="1111"/>
    </row>
    <row r="249" spans="1:19" x14ac:dyDescent="0.2">
      <c r="A249" s="38">
        <v>5</v>
      </c>
      <c r="B249" s="1108" t="str">
        <f>B210</f>
        <v/>
      </c>
      <c r="C249" s="1109"/>
      <c r="D249" s="1109"/>
      <c r="E249" s="1109"/>
      <c r="F249" s="1109"/>
      <c r="G249" s="1109"/>
      <c r="H249" s="1109"/>
      <c r="I249" s="1109" t="str">
        <f>I210</f>
        <v/>
      </c>
      <c r="J249" s="1109"/>
      <c r="K249" s="1109"/>
      <c r="L249" s="1109"/>
      <c r="M249" s="1109"/>
      <c r="N249" s="1109"/>
      <c r="O249" s="1109"/>
      <c r="P249" s="1109" t="str">
        <f>P210</f>
        <v/>
      </c>
      <c r="Q249" s="1109"/>
      <c r="R249" s="1110">
        <f>W210</f>
        <v>0</v>
      </c>
      <c r="S249" s="1111"/>
    </row>
    <row r="250" spans="1:19" x14ac:dyDescent="0.2">
      <c r="A250" s="38">
        <v>6</v>
      </c>
      <c r="B250" s="1108" t="str">
        <f>B225</f>
        <v/>
      </c>
      <c r="C250" s="1109"/>
      <c r="D250" s="1109"/>
      <c r="E250" s="1109"/>
      <c r="F250" s="1109"/>
      <c r="G250" s="1109"/>
      <c r="H250" s="1109"/>
      <c r="I250" s="1109" t="str">
        <f>I225</f>
        <v/>
      </c>
      <c r="J250" s="1109"/>
      <c r="K250" s="1109"/>
      <c r="L250" s="1109"/>
      <c r="M250" s="1109"/>
      <c r="N250" s="1109"/>
      <c r="O250" s="1109"/>
      <c r="P250" s="1109" t="str">
        <f>P225</f>
        <v/>
      </c>
      <c r="Q250" s="1109"/>
      <c r="R250" s="1110">
        <f>W225</f>
        <v>0</v>
      </c>
      <c r="S250" s="1111"/>
    </row>
    <row r="251" spans="1:19" x14ac:dyDescent="0.2">
      <c r="B251" s="1102" t="str">
        <f>B236</f>
        <v>GESTIÓN DEL PROYECTO</v>
      </c>
      <c r="C251" s="1103"/>
      <c r="D251" s="1103"/>
      <c r="E251" s="1103"/>
      <c r="F251" s="1103"/>
      <c r="G251" s="1103"/>
      <c r="H251" s="1104"/>
      <c r="I251" s="1105" t="str">
        <f>I236</f>
        <v>GESTIÓN DEL PROYECTO</v>
      </c>
      <c r="J251" s="1103"/>
      <c r="K251" s="1103"/>
      <c r="L251" s="1103"/>
      <c r="M251" s="1103"/>
      <c r="N251" s="1103"/>
      <c r="O251" s="1104"/>
      <c r="P251" s="1105" t="str">
        <f>P236</f>
        <v>INTANGIBLE</v>
      </c>
      <c r="Q251" s="1104"/>
      <c r="R251" s="1106">
        <f>W236</f>
        <v>0</v>
      </c>
      <c r="S251" s="1107"/>
    </row>
    <row r="252" spans="1:19" x14ac:dyDescent="0.2">
      <c r="B252" s="1102" t="str">
        <f t="shared" ref="B252:B254" si="22">B237</f>
        <v>ESTUDIO DEFINITIVO</v>
      </c>
      <c r="C252" s="1103"/>
      <c r="D252" s="1103"/>
      <c r="E252" s="1103"/>
      <c r="F252" s="1103"/>
      <c r="G252" s="1103"/>
      <c r="H252" s="1104"/>
      <c r="I252" s="1105" t="str">
        <f t="shared" ref="I252:I254" si="23">I237</f>
        <v>ESTUDIO DEFINITIVO</v>
      </c>
      <c r="J252" s="1103"/>
      <c r="K252" s="1103"/>
      <c r="L252" s="1103"/>
      <c r="M252" s="1103"/>
      <c r="N252" s="1103"/>
      <c r="O252" s="1104"/>
      <c r="P252" s="1105" t="str">
        <f t="shared" ref="P252:P254" si="24">P237</f>
        <v>INTANGIBLE</v>
      </c>
      <c r="Q252" s="1104"/>
      <c r="R252" s="1106">
        <f t="shared" ref="R252:R254" si="25">W237</f>
        <v>0</v>
      </c>
      <c r="S252" s="1107"/>
    </row>
    <row r="253" spans="1:19" x14ac:dyDescent="0.2">
      <c r="B253" s="1102" t="str">
        <f t="shared" si="22"/>
        <v>SUPERVISIÓN DEL ESTUDIO DEFINITIVO</v>
      </c>
      <c r="C253" s="1103"/>
      <c r="D253" s="1103"/>
      <c r="E253" s="1103"/>
      <c r="F253" s="1103"/>
      <c r="G253" s="1103"/>
      <c r="H253" s="1104"/>
      <c r="I253" s="1105" t="str">
        <f t="shared" si="23"/>
        <v>SUPERVISIÓN DEL ESTUDIO DEFINITIVO</v>
      </c>
      <c r="J253" s="1103"/>
      <c r="K253" s="1103"/>
      <c r="L253" s="1103"/>
      <c r="M253" s="1103"/>
      <c r="N253" s="1103"/>
      <c r="O253" s="1104"/>
      <c r="P253" s="1105" t="str">
        <f t="shared" si="24"/>
        <v>INTANGIBLE</v>
      </c>
      <c r="Q253" s="1104"/>
      <c r="R253" s="1106">
        <f t="shared" si="25"/>
        <v>0</v>
      </c>
      <c r="S253" s="1107"/>
    </row>
    <row r="254" spans="1:19" x14ac:dyDescent="0.2">
      <c r="B254" s="1102" t="str">
        <f t="shared" si="22"/>
        <v>SUPERVISIÓN DEL PROYECTO Y LIQUIDACION</v>
      </c>
      <c r="C254" s="1103"/>
      <c r="D254" s="1103"/>
      <c r="E254" s="1103"/>
      <c r="F254" s="1103"/>
      <c r="G254" s="1103"/>
      <c r="H254" s="1104"/>
      <c r="I254" s="1105" t="str">
        <f t="shared" si="23"/>
        <v>SUPERVISIÓN DEL PROYECTO Y LIQUIDACION</v>
      </c>
      <c r="J254" s="1103"/>
      <c r="K254" s="1103"/>
      <c r="L254" s="1103"/>
      <c r="M254" s="1103"/>
      <c r="N254" s="1103"/>
      <c r="O254" s="1104"/>
      <c r="P254" s="1105" t="str">
        <f t="shared" si="24"/>
        <v>INTANGIBLE</v>
      </c>
      <c r="Q254" s="1104"/>
      <c r="R254" s="1106">
        <f t="shared" si="25"/>
        <v>0</v>
      </c>
      <c r="S254" s="1107"/>
    </row>
    <row r="255" spans="1:19" x14ac:dyDescent="0.2">
      <c r="P255" s="38"/>
      <c r="Q255" s="38"/>
      <c r="R255" s="38"/>
    </row>
    <row r="256" spans="1:19" x14ac:dyDescent="0.2">
      <c r="P256" s="38"/>
      <c r="Q256" s="38"/>
      <c r="R256" s="38"/>
    </row>
  </sheetData>
  <sheetProtection algorithmName="SHA-512" hashValue="0oZ89U+ET7KqQPRxv3c+EMbFiuql0aVBO8zDzIFTtY0Z6wO1GAfhnSoutPLNF7HB0HiADBuF53ysfHln4HoYSg==" saltValue="jS197hXbzYdRx6Va+7b4qQ==" spinCount="100000" sheet="1" objects="1" scenarios="1" formatCells="0" formatColumns="0" formatRows="0" insertColumns="0" insertRows="0"/>
  <mergeCells count="1029">
    <mergeCell ref="P76:Q77"/>
    <mergeCell ref="P96:Q97"/>
    <mergeCell ref="P98:Q99"/>
    <mergeCell ref="P104:Q105"/>
    <mergeCell ref="I37:O37"/>
    <mergeCell ref="I38:O38"/>
    <mergeCell ref="B63:H79"/>
    <mergeCell ref="B80:H94"/>
    <mergeCell ref="B95:H105"/>
    <mergeCell ref="I97:O97"/>
    <mergeCell ref="I98:O98"/>
    <mergeCell ref="P61:Q62"/>
    <mergeCell ref="I76:O76"/>
    <mergeCell ref="I77:O77"/>
    <mergeCell ref="R123:S123"/>
    <mergeCell ref="R124:S124"/>
    <mergeCell ref="R125:S125"/>
    <mergeCell ref="P123:Q123"/>
    <mergeCell ref="B124:H124"/>
    <mergeCell ref="I124:O124"/>
    <mergeCell ref="P124:Q124"/>
    <mergeCell ref="B121:H121"/>
    <mergeCell ref="B122:H122"/>
    <mergeCell ref="B123:H123"/>
    <mergeCell ref="I123:O123"/>
    <mergeCell ref="B125:H125"/>
    <mergeCell ref="I125:O125"/>
    <mergeCell ref="P125:Q125"/>
    <mergeCell ref="B113:S113"/>
    <mergeCell ref="S77:T77"/>
    <mergeCell ref="S80:T80"/>
    <mergeCell ref="S63:T63"/>
    <mergeCell ref="B1:E2"/>
    <mergeCell ref="B115:H116"/>
    <mergeCell ref="I115:O116"/>
    <mergeCell ref="P115:Q116"/>
    <mergeCell ref="R115:S116"/>
    <mergeCell ref="B117:H117"/>
    <mergeCell ref="S96:T96"/>
    <mergeCell ref="P95:Q95"/>
    <mergeCell ref="P80:Q80"/>
    <mergeCell ref="P63:Q63"/>
    <mergeCell ref="P78:Q79"/>
    <mergeCell ref="S89:T89"/>
    <mergeCell ref="S71:T71"/>
    <mergeCell ref="S72:T72"/>
    <mergeCell ref="S73:T73"/>
    <mergeCell ref="S8:T8"/>
    <mergeCell ref="S9:T9"/>
    <mergeCell ref="S10:T10"/>
    <mergeCell ref="S11:T11"/>
    <mergeCell ref="S39:T39"/>
    <mergeCell ref="S40:T40"/>
    <mergeCell ref="S41:T41"/>
    <mergeCell ref="S42:T42"/>
    <mergeCell ref="I36:O36"/>
    <mergeCell ref="P21:Q22"/>
    <mergeCell ref="P24:Q26"/>
    <mergeCell ref="P27:Q28"/>
    <mergeCell ref="P29:Q32"/>
    <mergeCell ref="P43:Q44"/>
    <mergeCell ref="P64:Q67"/>
    <mergeCell ref="P68:Q71"/>
    <mergeCell ref="P72:Q75"/>
    <mergeCell ref="U98:V98"/>
    <mergeCell ref="W98:X98"/>
    <mergeCell ref="U99:V99"/>
    <mergeCell ref="W99:X99"/>
    <mergeCell ref="U96:V96"/>
    <mergeCell ref="W96:X96"/>
    <mergeCell ref="U97:V97"/>
    <mergeCell ref="W97:X97"/>
    <mergeCell ref="U100:V100"/>
    <mergeCell ref="W100:X100"/>
    <mergeCell ref="U105:V105"/>
    <mergeCell ref="W105:X105"/>
    <mergeCell ref="U101:V101"/>
    <mergeCell ref="W101:X101"/>
    <mergeCell ref="U102:V102"/>
    <mergeCell ref="W102:X102"/>
    <mergeCell ref="U103:V103"/>
    <mergeCell ref="W103:X103"/>
    <mergeCell ref="U104:V104"/>
    <mergeCell ref="W104:X104"/>
    <mergeCell ref="W81:X81"/>
    <mergeCell ref="W86:X86"/>
    <mergeCell ref="U87:V87"/>
    <mergeCell ref="W87:X87"/>
    <mergeCell ref="U88:V88"/>
    <mergeCell ref="W88:X88"/>
    <mergeCell ref="U86:V86"/>
    <mergeCell ref="U94:V94"/>
    <mergeCell ref="W94:X94"/>
    <mergeCell ref="U95:V95"/>
    <mergeCell ref="W95:X95"/>
    <mergeCell ref="U89:V89"/>
    <mergeCell ref="W89:X89"/>
    <mergeCell ref="W91:X91"/>
    <mergeCell ref="U92:V92"/>
    <mergeCell ref="W92:X92"/>
    <mergeCell ref="U91:V91"/>
    <mergeCell ref="W93:X93"/>
    <mergeCell ref="U93:V93"/>
    <mergeCell ref="W70:X70"/>
    <mergeCell ref="U71:V71"/>
    <mergeCell ref="W71:X71"/>
    <mergeCell ref="U72:V72"/>
    <mergeCell ref="W72:X72"/>
    <mergeCell ref="U73:V73"/>
    <mergeCell ref="W73:X73"/>
    <mergeCell ref="U74:V74"/>
    <mergeCell ref="W74:X74"/>
    <mergeCell ref="U70:V70"/>
    <mergeCell ref="W75:X75"/>
    <mergeCell ref="U90:V90"/>
    <mergeCell ref="W90:X90"/>
    <mergeCell ref="U76:V76"/>
    <mergeCell ref="W76:X76"/>
    <mergeCell ref="U77:V77"/>
    <mergeCell ref="W77:X77"/>
    <mergeCell ref="U82:V82"/>
    <mergeCell ref="W82:X82"/>
    <mergeCell ref="U83:V83"/>
    <mergeCell ref="W83:X83"/>
    <mergeCell ref="U84:V84"/>
    <mergeCell ref="W84:X84"/>
    <mergeCell ref="U85:V85"/>
    <mergeCell ref="W85:X85"/>
    <mergeCell ref="U78:V78"/>
    <mergeCell ref="W78:X78"/>
    <mergeCell ref="U79:V79"/>
    <mergeCell ref="W79:X79"/>
    <mergeCell ref="U80:V80"/>
    <mergeCell ref="W80:X80"/>
    <mergeCell ref="U81:V81"/>
    <mergeCell ref="W65:X65"/>
    <mergeCell ref="U46:V46"/>
    <mergeCell ref="W46:X46"/>
    <mergeCell ref="U47:V47"/>
    <mergeCell ref="W47:X47"/>
    <mergeCell ref="U48:V48"/>
    <mergeCell ref="W48:X48"/>
    <mergeCell ref="W54:X54"/>
    <mergeCell ref="W57:X57"/>
    <mergeCell ref="U58:V58"/>
    <mergeCell ref="W58:X58"/>
    <mergeCell ref="U49:V49"/>
    <mergeCell ref="W49:X49"/>
    <mergeCell ref="U50:V50"/>
    <mergeCell ref="W50:X50"/>
    <mergeCell ref="U51:V51"/>
    <mergeCell ref="W51:X51"/>
    <mergeCell ref="U65:V65"/>
    <mergeCell ref="U61:V61"/>
    <mergeCell ref="U54:V54"/>
    <mergeCell ref="U59:V59"/>
    <mergeCell ref="W59:X59"/>
    <mergeCell ref="W61:X61"/>
    <mergeCell ref="U63:V63"/>
    <mergeCell ref="U64:V64"/>
    <mergeCell ref="W62:X62"/>
    <mergeCell ref="U62:V62"/>
    <mergeCell ref="U55:V55"/>
    <mergeCell ref="U57:V57"/>
    <mergeCell ref="W55:X55"/>
    <mergeCell ref="W63:X63"/>
    <mergeCell ref="W64:X64"/>
    <mergeCell ref="U7:V7"/>
    <mergeCell ref="W7:X7"/>
    <mergeCell ref="U8:V8"/>
    <mergeCell ref="W8:X8"/>
    <mergeCell ref="U9:V9"/>
    <mergeCell ref="W9:X9"/>
    <mergeCell ref="U10:V10"/>
    <mergeCell ref="W10:X10"/>
    <mergeCell ref="U11:V11"/>
    <mergeCell ref="W11:X11"/>
    <mergeCell ref="W66:X66"/>
    <mergeCell ref="U67:V67"/>
    <mergeCell ref="W67:X67"/>
    <mergeCell ref="U68:V68"/>
    <mergeCell ref="W68:X68"/>
    <mergeCell ref="U69:V69"/>
    <mergeCell ref="W69:X69"/>
    <mergeCell ref="U27:V27"/>
    <mergeCell ref="W60:X60"/>
    <mergeCell ref="W30:X30"/>
    <mergeCell ref="W31:X31"/>
    <mergeCell ref="W33:X33"/>
    <mergeCell ref="W34:X34"/>
    <mergeCell ref="W35:X35"/>
    <mergeCell ref="W36:X36"/>
    <mergeCell ref="W37:X37"/>
    <mergeCell ref="W40:X40"/>
    <mergeCell ref="W41:X41"/>
    <mergeCell ref="U42:V42"/>
    <mergeCell ref="W42:X42"/>
    <mergeCell ref="U56:V56"/>
    <mergeCell ref="W56:X56"/>
    <mergeCell ref="U52:V52"/>
    <mergeCell ref="W52:X52"/>
    <mergeCell ref="U53:V53"/>
    <mergeCell ref="W53:X53"/>
    <mergeCell ref="W32:X32"/>
    <mergeCell ref="U12:V12"/>
    <mergeCell ref="U60:V60"/>
    <mergeCell ref="S19:T19"/>
    <mergeCell ref="S20:T20"/>
    <mergeCell ref="S23:T23"/>
    <mergeCell ref="S24:T24"/>
    <mergeCell ref="S25:T25"/>
    <mergeCell ref="S26:T26"/>
    <mergeCell ref="U31:V31"/>
    <mergeCell ref="U32:V32"/>
    <mergeCell ref="U33:V33"/>
    <mergeCell ref="U34:V34"/>
    <mergeCell ref="U35:V35"/>
    <mergeCell ref="U36:V36"/>
    <mergeCell ref="U37:V37"/>
    <mergeCell ref="U41:V41"/>
    <mergeCell ref="S27:T27"/>
    <mergeCell ref="S28:T28"/>
    <mergeCell ref="W12:X12"/>
    <mergeCell ref="U14:V14"/>
    <mergeCell ref="W14:X14"/>
    <mergeCell ref="U15:V15"/>
    <mergeCell ref="W15:X15"/>
    <mergeCell ref="U16:V16"/>
    <mergeCell ref="W16:X16"/>
    <mergeCell ref="U45:V45"/>
    <mergeCell ref="W45:X45"/>
    <mergeCell ref="U26:V26"/>
    <mergeCell ref="W26:X26"/>
    <mergeCell ref="W44:X44"/>
    <mergeCell ref="W27:X27"/>
    <mergeCell ref="U28:V28"/>
    <mergeCell ref="W28:X28"/>
    <mergeCell ref="U29:V29"/>
    <mergeCell ref="W13:X13"/>
    <mergeCell ref="W18:X18"/>
    <mergeCell ref="U19:V19"/>
    <mergeCell ref="W21:X21"/>
    <mergeCell ref="W22:X22"/>
    <mergeCell ref="U23:V23"/>
    <mergeCell ref="W23:X23"/>
    <mergeCell ref="U24:V24"/>
    <mergeCell ref="W20:X20"/>
    <mergeCell ref="W29:X29"/>
    <mergeCell ref="U30:V30"/>
    <mergeCell ref="U21:V21"/>
    <mergeCell ref="U38:V38"/>
    <mergeCell ref="W38:X38"/>
    <mergeCell ref="U39:V39"/>
    <mergeCell ref="W39:X39"/>
    <mergeCell ref="U40:V40"/>
    <mergeCell ref="W43:X43"/>
    <mergeCell ref="W24:X24"/>
    <mergeCell ref="U25:V25"/>
    <mergeCell ref="W25:X25"/>
    <mergeCell ref="U66:V66"/>
    <mergeCell ref="U43:V43"/>
    <mergeCell ref="U44:V44"/>
    <mergeCell ref="U75:V75"/>
    <mergeCell ref="W19:X19"/>
    <mergeCell ref="U20:V20"/>
    <mergeCell ref="I69:O69"/>
    <mergeCell ref="S67:T67"/>
    <mergeCell ref="I70:O70"/>
    <mergeCell ref="S70:T70"/>
    <mergeCell ref="P7:Q7"/>
    <mergeCell ref="S7:T7"/>
    <mergeCell ref="I29:O29"/>
    <mergeCell ref="I30:O30"/>
    <mergeCell ref="I31:O31"/>
    <mergeCell ref="I32:O32"/>
    <mergeCell ref="I43:O43"/>
    <mergeCell ref="I44:O44"/>
    <mergeCell ref="S30:T30"/>
    <mergeCell ref="S31:T31"/>
    <mergeCell ref="P41:Q42"/>
    <mergeCell ref="S33:T33"/>
    <mergeCell ref="S34:T34"/>
    <mergeCell ref="S35:T35"/>
    <mergeCell ref="S36:T36"/>
    <mergeCell ref="S37:T37"/>
    <mergeCell ref="S32:T32"/>
    <mergeCell ref="I9:O9"/>
    <mergeCell ref="S65:T65"/>
    <mergeCell ref="S66:T66"/>
    <mergeCell ref="S68:T68"/>
    <mergeCell ref="S69:T69"/>
    <mergeCell ref="I10:O10"/>
    <mergeCell ref="I11:O11"/>
    <mergeCell ref="I12:O12"/>
    <mergeCell ref="I13:O13"/>
    <mergeCell ref="I14:O14"/>
    <mergeCell ref="I15:O15"/>
    <mergeCell ref="I16:O16"/>
    <mergeCell ref="I21:O21"/>
    <mergeCell ref="S46:T46"/>
    <mergeCell ref="I22:O22"/>
    <mergeCell ref="S21:T21"/>
    <mergeCell ref="S22:T22"/>
    <mergeCell ref="P37:Q40"/>
    <mergeCell ref="S51:T51"/>
    <mergeCell ref="S45:T45"/>
    <mergeCell ref="I56:O56"/>
    <mergeCell ref="I57:O57"/>
    <mergeCell ref="S12:T12"/>
    <mergeCell ref="S13:T13"/>
    <mergeCell ref="S14:T14"/>
    <mergeCell ref="S15:T15"/>
    <mergeCell ref="S16:T16"/>
    <mergeCell ref="S38:T38"/>
    <mergeCell ref="S52:T52"/>
    <mergeCell ref="S53:T53"/>
    <mergeCell ref="S54:T54"/>
    <mergeCell ref="S55:T55"/>
    <mergeCell ref="S47:T47"/>
    <mergeCell ref="S48:T48"/>
    <mergeCell ref="B23:H44"/>
    <mergeCell ref="P45:Q45"/>
    <mergeCell ref="I63:O63"/>
    <mergeCell ref="B45:H62"/>
    <mergeCell ref="I28:O28"/>
    <mergeCell ref="I23:O23"/>
    <mergeCell ref="I24:O24"/>
    <mergeCell ref="I25:O25"/>
    <mergeCell ref="S29:T29"/>
    <mergeCell ref="S43:T43"/>
    <mergeCell ref="S44:T44"/>
    <mergeCell ref="P23:Q23"/>
    <mergeCell ref="I26:O26"/>
    <mergeCell ref="I27:O27"/>
    <mergeCell ref="I34:O34"/>
    <mergeCell ref="I35:O35"/>
    <mergeCell ref="I33:O33"/>
    <mergeCell ref="P33:Q36"/>
    <mergeCell ref="S60:T60"/>
    <mergeCell ref="I41:O41"/>
    <mergeCell ref="I42:O42"/>
    <mergeCell ref="I39:O39"/>
    <mergeCell ref="I40:O40"/>
    <mergeCell ref="S56:T56"/>
    <mergeCell ref="S57:T57"/>
    <mergeCell ref="S58:T58"/>
    <mergeCell ref="S59:T59"/>
    <mergeCell ref="S49:T49"/>
    <mergeCell ref="S50:T50"/>
    <mergeCell ref="P46:Q54"/>
    <mergeCell ref="S62:T62"/>
    <mergeCell ref="S61:T61"/>
    <mergeCell ref="S82:T82"/>
    <mergeCell ref="S83:T83"/>
    <mergeCell ref="P81:Q83"/>
    <mergeCell ref="S76:T76"/>
    <mergeCell ref="S74:T74"/>
    <mergeCell ref="S75:T75"/>
    <mergeCell ref="S64:T64"/>
    <mergeCell ref="P55:Q60"/>
    <mergeCell ref="R5:T5"/>
    <mergeCell ref="S6:T6"/>
    <mergeCell ref="W5:X6"/>
    <mergeCell ref="U5:V6"/>
    <mergeCell ref="B5:H6"/>
    <mergeCell ref="I5:O6"/>
    <mergeCell ref="P5:Q6"/>
    <mergeCell ref="I7:O7"/>
    <mergeCell ref="I8:O8"/>
    <mergeCell ref="B7:H22"/>
    <mergeCell ref="U22:V22"/>
    <mergeCell ref="I17:O17"/>
    <mergeCell ref="I18:O18"/>
    <mergeCell ref="I19:O19"/>
    <mergeCell ref="I20:O20"/>
    <mergeCell ref="P8:Q13"/>
    <mergeCell ref="P14:Q16"/>
    <mergeCell ref="P17:Q20"/>
    <mergeCell ref="S17:T17"/>
    <mergeCell ref="U17:V17"/>
    <mergeCell ref="U13:V13"/>
    <mergeCell ref="W17:X17"/>
    <mergeCell ref="S18:T18"/>
    <mergeCell ref="U18:V18"/>
    <mergeCell ref="S105:T105"/>
    <mergeCell ref="I93:O93"/>
    <mergeCell ref="I99:O99"/>
    <mergeCell ref="I100:O100"/>
    <mergeCell ref="I101:O101"/>
    <mergeCell ref="I102:O102"/>
    <mergeCell ref="S100:T100"/>
    <mergeCell ref="S101:T101"/>
    <mergeCell ref="S102:T102"/>
    <mergeCell ref="I103:O103"/>
    <mergeCell ref="I104:O104"/>
    <mergeCell ref="I105:O105"/>
    <mergeCell ref="S97:T97"/>
    <mergeCell ref="S98:T98"/>
    <mergeCell ref="S99:T99"/>
    <mergeCell ref="S93:T93"/>
    <mergeCell ref="S95:T95"/>
    <mergeCell ref="I94:O94"/>
    <mergeCell ref="I96:O96"/>
    <mergeCell ref="I65:O65"/>
    <mergeCell ref="I66:O66"/>
    <mergeCell ref="I67:O67"/>
    <mergeCell ref="I68:O68"/>
    <mergeCell ref="S84:T84"/>
    <mergeCell ref="I88:O88"/>
    <mergeCell ref="I95:O95"/>
    <mergeCell ref="S103:T103"/>
    <mergeCell ref="S104:T104"/>
    <mergeCell ref="P100:Q101"/>
    <mergeCell ref="P102:Q103"/>
    <mergeCell ref="P93:Q94"/>
    <mergeCell ref="I78:O78"/>
    <mergeCell ref="I79:O79"/>
    <mergeCell ref="I80:O80"/>
    <mergeCell ref="I81:O81"/>
    <mergeCell ref="I90:O90"/>
    <mergeCell ref="I91:O91"/>
    <mergeCell ref="I92:O92"/>
    <mergeCell ref="I89:O89"/>
    <mergeCell ref="S94:T94"/>
    <mergeCell ref="S85:T85"/>
    <mergeCell ref="S86:T86"/>
    <mergeCell ref="S87:T87"/>
    <mergeCell ref="S88:T88"/>
    <mergeCell ref="S92:T92"/>
    <mergeCell ref="S90:T90"/>
    <mergeCell ref="S91:T91"/>
    <mergeCell ref="I71:O71"/>
    <mergeCell ref="I72:O72"/>
    <mergeCell ref="I73:O73"/>
    <mergeCell ref="S81:T81"/>
    <mergeCell ref="I58:O58"/>
    <mergeCell ref="I59:O59"/>
    <mergeCell ref="I62:O62"/>
    <mergeCell ref="I60:O60"/>
    <mergeCell ref="I61:O61"/>
    <mergeCell ref="I50:O50"/>
    <mergeCell ref="I51:O51"/>
    <mergeCell ref="I52:O52"/>
    <mergeCell ref="I53:O53"/>
    <mergeCell ref="I54:O54"/>
    <mergeCell ref="I55:O55"/>
    <mergeCell ref="I45:O45"/>
    <mergeCell ref="I46:O46"/>
    <mergeCell ref="I47:O47"/>
    <mergeCell ref="I48:O48"/>
    <mergeCell ref="I49:O49"/>
    <mergeCell ref="W106:X106"/>
    <mergeCell ref="I74:O74"/>
    <mergeCell ref="I75:O75"/>
    <mergeCell ref="I82:O82"/>
    <mergeCell ref="I83:O83"/>
    <mergeCell ref="I84:O84"/>
    <mergeCell ref="S78:T78"/>
    <mergeCell ref="S79:T79"/>
    <mergeCell ref="I64:O64"/>
    <mergeCell ref="I85:O85"/>
    <mergeCell ref="I86:O86"/>
    <mergeCell ref="I87:O87"/>
    <mergeCell ref="P89:Q90"/>
    <mergeCell ref="P91:Q92"/>
    <mergeCell ref="P87:Q88"/>
    <mergeCell ref="P84:Q86"/>
    <mergeCell ref="P107:Q107"/>
    <mergeCell ref="S107:T107"/>
    <mergeCell ref="U107:V107"/>
    <mergeCell ref="W107:X107"/>
    <mergeCell ref="R117:S117"/>
    <mergeCell ref="U108:V108"/>
    <mergeCell ref="W108:X108"/>
    <mergeCell ref="I109:O109"/>
    <mergeCell ref="P109:Q109"/>
    <mergeCell ref="S109:T109"/>
    <mergeCell ref="U109:V109"/>
    <mergeCell ref="W109:X109"/>
    <mergeCell ref="B108:H108"/>
    <mergeCell ref="I108:O108"/>
    <mergeCell ref="P108:Q108"/>
    <mergeCell ref="S108:T108"/>
    <mergeCell ref="P117:Q117"/>
    <mergeCell ref="B109:H109"/>
    <mergeCell ref="I117:O117"/>
    <mergeCell ref="I140:O140"/>
    <mergeCell ref="S140:T140"/>
    <mergeCell ref="B126:H126"/>
    <mergeCell ref="I126:O126"/>
    <mergeCell ref="P126:Q126"/>
    <mergeCell ref="R126:S126"/>
    <mergeCell ref="B106:H106"/>
    <mergeCell ref="I106:O106"/>
    <mergeCell ref="P106:Q106"/>
    <mergeCell ref="S106:T106"/>
    <mergeCell ref="U106:V106"/>
    <mergeCell ref="R121:S121"/>
    <mergeCell ref="R122:S122"/>
    <mergeCell ref="P121:Q121"/>
    <mergeCell ref="P122:Q122"/>
    <mergeCell ref="I121:O121"/>
    <mergeCell ref="I122:O122"/>
    <mergeCell ref="B120:H120"/>
    <mergeCell ref="P118:Q118"/>
    <mergeCell ref="P119:Q119"/>
    <mergeCell ref="P120:Q120"/>
    <mergeCell ref="R118:S118"/>
    <mergeCell ref="R119:S119"/>
    <mergeCell ref="R120:S120"/>
    <mergeCell ref="I118:O118"/>
    <mergeCell ref="I119:O119"/>
    <mergeCell ref="I120:O120"/>
    <mergeCell ref="B118:H118"/>
    <mergeCell ref="B119:H119"/>
    <mergeCell ref="U140:V140"/>
    <mergeCell ref="B107:H107"/>
    <mergeCell ref="I107:O107"/>
    <mergeCell ref="W140:X140"/>
    <mergeCell ref="I141:O141"/>
    <mergeCell ref="S141:T141"/>
    <mergeCell ref="U141:V141"/>
    <mergeCell ref="W141:X141"/>
    <mergeCell ref="I142:O142"/>
    <mergeCell ref="S142:T142"/>
    <mergeCell ref="U142:V142"/>
    <mergeCell ref="W142:X142"/>
    <mergeCell ref="B135:H136"/>
    <mergeCell ref="I135:O136"/>
    <mergeCell ref="P135:Q136"/>
    <mergeCell ref="R135:T135"/>
    <mergeCell ref="U135:V136"/>
    <mergeCell ref="W135:X136"/>
    <mergeCell ref="S136:T136"/>
    <mergeCell ref="B137:H152"/>
    <mergeCell ref="I137:O137"/>
    <mergeCell ref="P137:Q137"/>
    <mergeCell ref="S137:T137"/>
    <mergeCell ref="U137:V137"/>
    <mergeCell ref="W137:X137"/>
    <mergeCell ref="I138:O138"/>
    <mergeCell ref="P138:Q143"/>
    <mergeCell ref="S138:T138"/>
    <mergeCell ref="U138:V138"/>
    <mergeCell ref="W138:X138"/>
    <mergeCell ref="I139:O139"/>
    <mergeCell ref="S139:T139"/>
    <mergeCell ref="U139:V139"/>
    <mergeCell ref="W139:X139"/>
    <mergeCell ref="I143:O143"/>
    <mergeCell ref="S143:T143"/>
    <mergeCell ref="U143:V143"/>
    <mergeCell ref="W143:X143"/>
    <mergeCell ref="I144:O144"/>
    <mergeCell ref="P144:Q146"/>
    <mergeCell ref="S144:T144"/>
    <mergeCell ref="U144:V144"/>
    <mergeCell ref="W144:X144"/>
    <mergeCell ref="I145:O145"/>
    <mergeCell ref="S145:T145"/>
    <mergeCell ref="U145:V145"/>
    <mergeCell ref="W145:X145"/>
    <mergeCell ref="I146:O146"/>
    <mergeCell ref="S146:T146"/>
    <mergeCell ref="U146:V146"/>
    <mergeCell ref="W146:X146"/>
    <mergeCell ref="I151:O151"/>
    <mergeCell ref="P151:Q152"/>
    <mergeCell ref="S151:T151"/>
    <mergeCell ref="U151:V151"/>
    <mergeCell ref="W151:X151"/>
    <mergeCell ref="I152:O152"/>
    <mergeCell ref="S152:T152"/>
    <mergeCell ref="U152:V152"/>
    <mergeCell ref="W152:X152"/>
    <mergeCell ref="I147:O147"/>
    <mergeCell ref="P147:Q150"/>
    <mergeCell ref="S147:T147"/>
    <mergeCell ref="U147:V147"/>
    <mergeCell ref="W147:X147"/>
    <mergeCell ref="I148:O148"/>
    <mergeCell ref="S148:T148"/>
    <mergeCell ref="U148:V148"/>
    <mergeCell ref="W148:X148"/>
    <mergeCell ref="I149:O149"/>
    <mergeCell ref="S149:T149"/>
    <mergeCell ref="U149:V149"/>
    <mergeCell ref="W149:X149"/>
    <mergeCell ref="I150:O150"/>
    <mergeCell ref="S150:T150"/>
    <mergeCell ref="U150:V150"/>
    <mergeCell ref="W150:X150"/>
    <mergeCell ref="B153:H174"/>
    <mergeCell ref="I153:O153"/>
    <mergeCell ref="P153:Q153"/>
    <mergeCell ref="S153:T153"/>
    <mergeCell ref="U153:V153"/>
    <mergeCell ref="W153:X153"/>
    <mergeCell ref="I154:O154"/>
    <mergeCell ref="P154:Q156"/>
    <mergeCell ref="S154:T154"/>
    <mergeCell ref="U154:V154"/>
    <mergeCell ref="W154:X154"/>
    <mergeCell ref="I155:O155"/>
    <mergeCell ref="S155:T155"/>
    <mergeCell ref="U155:V155"/>
    <mergeCell ref="W155:X155"/>
    <mergeCell ref="I156:O156"/>
    <mergeCell ref="S156:T156"/>
    <mergeCell ref="U156:V156"/>
    <mergeCell ref="W156:X156"/>
    <mergeCell ref="I157:O157"/>
    <mergeCell ref="P157:Q158"/>
    <mergeCell ref="S157:T157"/>
    <mergeCell ref="U157:V157"/>
    <mergeCell ref="W157:X157"/>
    <mergeCell ref="I158:O158"/>
    <mergeCell ref="S158:T158"/>
    <mergeCell ref="U158:V158"/>
    <mergeCell ref="W158:X158"/>
    <mergeCell ref="I159:O159"/>
    <mergeCell ref="P159:Q162"/>
    <mergeCell ref="S159:T159"/>
    <mergeCell ref="U159:V159"/>
    <mergeCell ref="W159:X159"/>
    <mergeCell ref="I160:O160"/>
    <mergeCell ref="S160:T160"/>
    <mergeCell ref="U160:V160"/>
    <mergeCell ref="W160:X160"/>
    <mergeCell ref="I161:O161"/>
    <mergeCell ref="S161:T161"/>
    <mergeCell ref="U161:V161"/>
    <mergeCell ref="W161:X161"/>
    <mergeCell ref="I162:O162"/>
    <mergeCell ref="S162:T162"/>
    <mergeCell ref="U162:V162"/>
    <mergeCell ref="W162:X162"/>
    <mergeCell ref="I163:O163"/>
    <mergeCell ref="P163:Q166"/>
    <mergeCell ref="S163:T163"/>
    <mergeCell ref="U163:V163"/>
    <mergeCell ref="W163:X163"/>
    <mergeCell ref="I164:O164"/>
    <mergeCell ref="S164:T164"/>
    <mergeCell ref="U164:V164"/>
    <mergeCell ref="W164:X164"/>
    <mergeCell ref="I165:O165"/>
    <mergeCell ref="S165:T165"/>
    <mergeCell ref="U165:V165"/>
    <mergeCell ref="W165:X165"/>
    <mergeCell ref="I166:O166"/>
    <mergeCell ref="S166:T166"/>
    <mergeCell ref="U166:V166"/>
    <mergeCell ref="W166:X166"/>
    <mergeCell ref="I167:O167"/>
    <mergeCell ref="P167:Q170"/>
    <mergeCell ref="S167:T167"/>
    <mergeCell ref="U167:V167"/>
    <mergeCell ref="W167:X167"/>
    <mergeCell ref="I168:O168"/>
    <mergeCell ref="S168:T168"/>
    <mergeCell ref="U168:V168"/>
    <mergeCell ref="W168:X168"/>
    <mergeCell ref="I169:O169"/>
    <mergeCell ref="S169:T169"/>
    <mergeCell ref="U169:V169"/>
    <mergeCell ref="W169:X169"/>
    <mergeCell ref="I170:O170"/>
    <mergeCell ref="S170:T170"/>
    <mergeCell ref="U170:V170"/>
    <mergeCell ref="W170:X170"/>
    <mergeCell ref="S179:T179"/>
    <mergeCell ref="U179:V179"/>
    <mergeCell ref="W179:X179"/>
    <mergeCell ref="I180:O180"/>
    <mergeCell ref="I173:O173"/>
    <mergeCell ref="P173:Q174"/>
    <mergeCell ref="S173:T173"/>
    <mergeCell ref="U173:V173"/>
    <mergeCell ref="W173:X173"/>
    <mergeCell ref="I174:O174"/>
    <mergeCell ref="S174:T174"/>
    <mergeCell ref="U174:V174"/>
    <mergeCell ref="W174:X174"/>
    <mergeCell ref="I171:O171"/>
    <mergeCell ref="P171:Q172"/>
    <mergeCell ref="S171:T171"/>
    <mergeCell ref="U171:V171"/>
    <mergeCell ref="W171:X171"/>
    <mergeCell ref="I172:O172"/>
    <mergeCell ref="S172:T172"/>
    <mergeCell ref="U172:V172"/>
    <mergeCell ref="W172:X172"/>
    <mergeCell ref="U188:V188"/>
    <mergeCell ref="S180:T180"/>
    <mergeCell ref="U180:V180"/>
    <mergeCell ref="W180:X180"/>
    <mergeCell ref="I181:O181"/>
    <mergeCell ref="S181:T181"/>
    <mergeCell ref="U181:V181"/>
    <mergeCell ref="W181:X181"/>
    <mergeCell ref="I182:O182"/>
    <mergeCell ref="S182:T182"/>
    <mergeCell ref="U182:V182"/>
    <mergeCell ref="W182:X182"/>
    <mergeCell ref="B175:H192"/>
    <mergeCell ref="I175:O175"/>
    <mergeCell ref="P175:Q175"/>
    <mergeCell ref="S175:T175"/>
    <mergeCell ref="U175:V175"/>
    <mergeCell ref="W175:X175"/>
    <mergeCell ref="I176:O176"/>
    <mergeCell ref="P176:Q184"/>
    <mergeCell ref="S176:T176"/>
    <mergeCell ref="U176:V176"/>
    <mergeCell ref="W176:X176"/>
    <mergeCell ref="I177:O177"/>
    <mergeCell ref="S177:T177"/>
    <mergeCell ref="U177:V177"/>
    <mergeCell ref="W177:X177"/>
    <mergeCell ref="I178:O178"/>
    <mergeCell ref="S178:T178"/>
    <mergeCell ref="U178:V178"/>
    <mergeCell ref="W178:X178"/>
    <mergeCell ref="I179:O179"/>
    <mergeCell ref="W188:X188"/>
    <mergeCell ref="I189:O189"/>
    <mergeCell ref="S189:T189"/>
    <mergeCell ref="U189:V189"/>
    <mergeCell ref="W189:X189"/>
    <mergeCell ref="I190:O190"/>
    <mergeCell ref="S190:T190"/>
    <mergeCell ref="U190:V190"/>
    <mergeCell ref="W190:X190"/>
    <mergeCell ref="I183:O183"/>
    <mergeCell ref="S183:T183"/>
    <mergeCell ref="U183:V183"/>
    <mergeCell ref="W183:X183"/>
    <mergeCell ref="I184:O184"/>
    <mergeCell ref="S184:T184"/>
    <mergeCell ref="U184:V184"/>
    <mergeCell ref="W184:X184"/>
    <mergeCell ref="I185:O185"/>
    <mergeCell ref="P185:Q190"/>
    <mergeCell ref="S185:T185"/>
    <mergeCell ref="U185:V185"/>
    <mergeCell ref="W185:X185"/>
    <mergeCell ref="I186:O186"/>
    <mergeCell ref="S186:T186"/>
    <mergeCell ref="U186:V186"/>
    <mergeCell ref="W186:X186"/>
    <mergeCell ref="I187:O187"/>
    <mergeCell ref="S187:T187"/>
    <mergeCell ref="U187:V187"/>
    <mergeCell ref="W187:X187"/>
    <mergeCell ref="I188:O188"/>
    <mergeCell ref="S188:T188"/>
    <mergeCell ref="S196:T196"/>
    <mergeCell ref="U196:V196"/>
    <mergeCell ref="W196:X196"/>
    <mergeCell ref="I197:O197"/>
    <mergeCell ref="S197:T197"/>
    <mergeCell ref="U197:V197"/>
    <mergeCell ref="W197:X197"/>
    <mergeCell ref="I198:O198"/>
    <mergeCell ref="I191:O191"/>
    <mergeCell ref="P191:Q192"/>
    <mergeCell ref="S191:T191"/>
    <mergeCell ref="U191:V191"/>
    <mergeCell ref="W191:X191"/>
    <mergeCell ref="I192:O192"/>
    <mergeCell ref="S192:T192"/>
    <mergeCell ref="U192:V192"/>
    <mergeCell ref="W192:X192"/>
    <mergeCell ref="P198:Q201"/>
    <mergeCell ref="S198:T198"/>
    <mergeCell ref="U198:V198"/>
    <mergeCell ref="W198:X198"/>
    <mergeCell ref="I199:O199"/>
    <mergeCell ref="S199:T199"/>
    <mergeCell ref="U199:V199"/>
    <mergeCell ref="W199:X199"/>
    <mergeCell ref="I200:O200"/>
    <mergeCell ref="S200:T200"/>
    <mergeCell ref="U200:V200"/>
    <mergeCell ref="W200:X200"/>
    <mergeCell ref="I201:O201"/>
    <mergeCell ref="S201:T201"/>
    <mergeCell ref="U201:V201"/>
    <mergeCell ref="W201:X201"/>
    <mergeCell ref="B193:H209"/>
    <mergeCell ref="I193:O193"/>
    <mergeCell ref="P193:Q193"/>
    <mergeCell ref="S193:T193"/>
    <mergeCell ref="U193:V193"/>
    <mergeCell ref="W193:X193"/>
    <mergeCell ref="I194:O194"/>
    <mergeCell ref="P194:Q197"/>
    <mergeCell ref="S194:T194"/>
    <mergeCell ref="U194:V194"/>
    <mergeCell ref="W194:X194"/>
    <mergeCell ref="I195:O195"/>
    <mergeCell ref="S195:T195"/>
    <mergeCell ref="U195:V195"/>
    <mergeCell ref="W195:X195"/>
    <mergeCell ref="I196:O196"/>
    <mergeCell ref="I202:O202"/>
    <mergeCell ref="P202:Q205"/>
    <mergeCell ref="S202:T202"/>
    <mergeCell ref="U202:V202"/>
    <mergeCell ref="W202:X202"/>
    <mergeCell ref="I203:O203"/>
    <mergeCell ref="S203:T203"/>
    <mergeCell ref="U203:V203"/>
    <mergeCell ref="W203:X203"/>
    <mergeCell ref="I204:O204"/>
    <mergeCell ref="S204:T204"/>
    <mergeCell ref="U204:V204"/>
    <mergeCell ref="W204:X204"/>
    <mergeCell ref="I205:O205"/>
    <mergeCell ref="S205:T205"/>
    <mergeCell ref="I216:O216"/>
    <mergeCell ref="S216:T216"/>
    <mergeCell ref="U216:V216"/>
    <mergeCell ref="W216:X216"/>
    <mergeCell ref="U205:V205"/>
    <mergeCell ref="W205:X205"/>
    <mergeCell ref="I208:O208"/>
    <mergeCell ref="P208:Q209"/>
    <mergeCell ref="S208:T208"/>
    <mergeCell ref="U208:V208"/>
    <mergeCell ref="W208:X208"/>
    <mergeCell ref="I209:O209"/>
    <mergeCell ref="S209:T209"/>
    <mergeCell ref="U209:V209"/>
    <mergeCell ref="W209:X209"/>
    <mergeCell ref="I206:O206"/>
    <mergeCell ref="P206:Q207"/>
    <mergeCell ref="S206:T206"/>
    <mergeCell ref="U206:V206"/>
    <mergeCell ref="W206:X206"/>
    <mergeCell ref="I207:O207"/>
    <mergeCell ref="S207:T207"/>
    <mergeCell ref="U207:V207"/>
    <mergeCell ref="W207:X207"/>
    <mergeCell ref="I220:O220"/>
    <mergeCell ref="S220:T220"/>
    <mergeCell ref="U220:V220"/>
    <mergeCell ref="W220:X220"/>
    <mergeCell ref="B210:H224"/>
    <mergeCell ref="I210:O210"/>
    <mergeCell ref="P210:Q210"/>
    <mergeCell ref="S210:T210"/>
    <mergeCell ref="U210:V210"/>
    <mergeCell ref="W210:X210"/>
    <mergeCell ref="I211:O211"/>
    <mergeCell ref="P211:Q213"/>
    <mergeCell ref="S211:T211"/>
    <mergeCell ref="U211:V211"/>
    <mergeCell ref="W211:X211"/>
    <mergeCell ref="I212:O212"/>
    <mergeCell ref="S212:T212"/>
    <mergeCell ref="U212:V212"/>
    <mergeCell ref="W212:X212"/>
    <mergeCell ref="I213:O213"/>
    <mergeCell ref="S213:T213"/>
    <mergeCell ref="U213:V213"/>
    <mergeCell ref="W213:X213"/>
    <mergeCell ref="I214:O214"/>
    <mergeCell ref="P214:Q216"/>
    <mergeCell ref="S214:T214"/>
    <mergeCell ref="U214:V214"/>
    <mergeCell ref="W214:X214"/>
    <mergeCell ref="I215:O215"/>
    <mergeCell ref="S215:T215"/>
    <mergeCell ref="U215:V215"/>
    <mergeCell ref="W215:X215"/>
    <mergeCell ref="I223:O223"/>
    <mergeCell ref="P223:Q224"/>
    <mergeCell ref="S223:T223"/>
    <mergeCell ref="U223:V223"/>
    <mergeCell ref="W223:X223"/>
    <mergeCell ref="I224:O224"/>
    <mergeCell ref="S224:T224"/>
    <mergeCell ref="U224:V224"/>
    <mergeCell ref="W224:X224"/>
    <mergeCell ref="I217:O217"/>
    <mergeCell ref="P217:Q218"/>
    <mergeCell ref="S217:T217"/>
    <mergeCell ref="U217:V217"/>
    <mergeCell ref="W217:X217"/>
    <mergeCell ref="I218:O218"/>
    <mergeCell ref="S218:T218"/>
    <mergeCell ref="U218:V218"/>
    <mergeCell ref="W218:X218"/>
    <mergeCell ref="I221:O221"/>
    <mergeCell ref="P221:Q222"/>
    <mergeCell ref="S221:T221"/>
    <mergeCell ref="U221:V221"/>
    <mergeCell ref="W221:X221"/>
    <mergeCell ref="I222:O222"/>
    <mergeCell ref="S222:T222"/>
    <mergeCell ref="U222:V222"/>
    <mergeCell ref="W222:X222"/>
    <mergeCell ref="I219:O219"/>
    <mergeCell ref="P219:Q220"/>
    <mergeCell ref="S219:T219"/>
    <mergeCell ref="U219:V219"/>
    <mergeCell ref="W219:X219"/>
    <mergeCell ref="U230:V230"/>
    <mergeCell ref="W230:X230"/>
    <mergeCell ref="I231:O231"/>
    <mergeCell ref="S231:T231"/>
    <mergeCell ref="U231:V231"/>
    <mergeCell ref="W231:X231"/>
    <mergeCell ref="I227:O227"/>
    <mergeCell ref="S227:T227"/>
    <mergeCell ref="U227:V227"/>
    <mergeCell ref="W227:X227"/>
    <mergeCell ref="I228:O228"/>
    <mergeCell ref="P228:Q229"/>
    <mergeCell ref="S228:T228"/>
    <mergeCell ref="U228:V228"/>
    <mergeCell ref="W228:X228"/>
    <mergeCell ref="I229:O229"/>
    <mergeCell ref="S229:T229"/>
    <mergeCell ref="U229:V229"/>
    <mergeCell ref="W229:X229"/>
    <mergeCell ref="I234:O234"/>
    <mergeCell ref="P234:Q235"/>
    <mergeCell ref="S234:T234"/>
    <mergeCell ref="U234:V234"/>
    <mergeCell ref="W234:X234"/>
    <mergeCell ref="I235:O235"/>
    <mergeCell ref="S235:T235"/>
    <mergeCell ref="U235:V235"/>
    <mergeCell ref="W235:X235"/>
    <mergeCell ref="B225:H235"/>
    <mergeCell ref="I225:O225"/>
    <mergeCell ref="P225:Q225"/>
    <mergeCell ref="S225:T225"/>
    <mergeCell ref="U225:V225"/>
    <mergeCell ref="W225:X225"/>
    <mergeCell ref="I226:O226"/>
    <mergeCell ref="P226:Q227"/>
    <mergeCell ref="S226:T226"/>
    <mergeCell ref="U226:V226"/>
    <mergeCell ref="W226:X226"/>
    <mergeCell ref="I232:O232"/>
    <mergeCell ref="P232:Q233"/>
    <mergeCell ref="S232:T232"/>
    <mergeCell ref="U232:V232"/>
    <mergeCell ref="W232:X232"/>
    <mergeCell ref="I233:O233"/>
    <mergeCell ref="S233:T233"/>
    <mergeCell ref="U233:V233"/>
    <mergeCell ref="W233:X233"/>
    <mergeCell ref="I230:O230"/>
    <mergeCell ref="P230:Q231"/>
    <mergeCell ref="S230:T230"/>
    <mergeCell ref="U238:V238"/>
    <mergeCell ref="W238:X238"/>
    <mergeCell ref="B239:H239"/>
    <mergeCell ref="I239:O239"/>
    <mergeCell ref="P239:Q239"/>
    <mergeCell ref="S239:T239"/>
    <mergeCell ref="U239:V239"/>
    <mergeCell ref="W239:X239"/>
    <mergeCell ref="B241:S241"/>
    <mergeCell ref="B236:H236"/>
    <mergeCell ref="I236:O236"/>
    <mergeCell ref="P236:Q236"/>
    <mergeCell ref="S236:T236"/>
    <mergeCell ref="U236:V236"/>
    <mergeCell ref="W236:X236"/>
    <mergeCell ref="B237:H237"/>
    <mergeCell ref="I237:O237"/>
    <mergeCell ref="P237:Q237"/>
    <mergeCell ref="S237:T237"/>
    <mergeCell ref="U237:V237"/>
    <mergeCell ref="W237:X237"/>
    <mergeCell ref="B245:H245"/>
    <mergeCell ref="I245:O245"/>
    <mergeCell ref="P245:Q245"/>
    <mergeCell ref="R245:S245"/>
    <mergeCell ref="B246:H246"/>
    <mergeCell ref="I246:O246"/>
    <mergeCell ref="P246:Q246"/>
    <mergeCell ref="R246:S246"/>
    <mergeCell ref="B247:H247"/>
    <mergeCell ref="I247:O247"/>
    <mergeCell ref="P247:Q247"/>
    <mergeCell ref="R247:S247"/>
    <mergeCell ref="B243:H244"/>
    <mergeCell ref="I243:O244"/>
    <mergeCell ref="P243:Q244"/>
    <mergeCell ref="R243:S244"/>
    <mergeCell ref="B238:H238"/>
    <mergeCell ref="I238:O238"/>
    <mergeCell ref="P238:Q238"/>
    <mergeCell ref="S238:T238"/>
    <mergeCell ref="B254:H254"/>
    <mergeCell ref="I254:O254"/>
    <mergeCell ref="P254:Q254"/>
    <mergeCell ref="R254:S254"/>
    <mergeCell ref="B251:H251"/>
    <mergeCell ref="I251:O251"/>
    <mergeCell ref="P251:Q251"/>
    <mergeCell ref="R251:S251"/>
    <mergeCell ref="B252:H252"/>
    <mergeCell ref="I252:O252"/>
    <mergeCell ref="P252:Q252"/>
    <mergeCell ref="R252:S252"/>
    <mergeCell ref="B253:H253"/>
    <mergeCell ref="I253:O253"/>
    <mergeCell ref="P253:Q253"/>
    <mergeCell ref="R253:S253"/>
    <mergeCell ref="B248:H248"/>
    <mergeCell ref="I248:O248"/>
    <mergeCell ref="P248:Q248"/>
    <mergeCell ref="R248:S248"/>
    <mergeCell ref="B249:H249"/>
    <mergeCell ref="I249:O249"/>
    <mergeCell ref="P249:Q249"/>
    <mergeCell ref="R249:S249"/>
    <mergeCell ref="B250:H250"/>
    <mergeCell ref="I250:O250"/>
    <mergeCell ref="P250:Q250"/>
    <mergeCell ref="R250:S250"/>
  </mergeCells>
  <hyperlinks>
    <hyperlink ref="B1:E2" location="'FICHA ESTANDAR ECOSISTEMA'!B369" display="VOLVER A FICHA"/>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26"/>
  <sheetViews>
    <sheetView zoomScale="85" zoomScaleNormal="85" workbookViewId="0"/>
  </sheetViews>
  <sheetFormatPr baseColWidth="10" defaultColWidth="11.42578125" defaultRowHeight="12.75" x14ac:dyDescent="0.2"/>
  <cols>
    <col min="1" max="1" width="11.42578125" style="40"/>
    <col min="2" max="5" width="11.42578125" style="66"/>
    <col min="6" max="6" width="27" style="66" customWidth="1"/>
    <col min="7" max="7" width="16.5703125" style="40" customWidth="1"/>
    <col min="8" max="8" width="17.85546875" style="40" customWidth="1"/>
    <col min="9" max="9" width="16.7109375" style="40" customWidth="1"/>
    <col min="10" max="10" width="18.5703125" style="66" customWidth="1"/>
    <col min="11" max="11" width="16.85546875" style="40" customWidth="1"/>
    <col min="12" max="15" width="11.42578125" style="40"/>
    <col min="16" max="16" width="17" style="40" customWidth="1"/>
    <col min="17" max="17" width="11.42578125" style="40"/>
    <col min="18" max="76" width="11.42578125" style="40" customWidth="1"/>
    <col min="77" max="77" width="11.42578125" style="40"/>
    <col min="78" max="78" width="3.140625" style="40" customWidth="1"/>
    <col min="79" max="79" width="3.42578125" style="40" customWidth="1"/>
    <col min="80" max="80" width="4.5703125" style="40" customWidth="1"/>
    <col min="81" max="81" width="5.42578125" style="40" customWidth="1"/>
    <col min="82" max="16384" width="11.42578125" style="40"/>
  </cols>
  <sheetData>
    <row r="1" spans="1:77" ht="13.5" thickBot="1" x14ac:dyDescent="0.25">
      <c r="B1" s="1295" t="s">
        <v>654</v>
      </c>
      <c r="C1" s="1296"/>
      <c r="D1" s="1297"/>
    </row>
    <row r="2" spans="1:77" ht="16.5" thickBot="1" x14ac:dyDescent="0.25">
      <c r="B2" s="1298"/>
      <c r="C2" s="1299"/>
      <c r="D2" s="1300"/>
      <c r="F2" s="238" t="s">
        <v>1084</v>
      </c>
      <c r="G2" s="237">
        <f>'FICHA ESTANDAR ECOSISTEMA'!I429</f>
        <v>0</v>
      </c>
      <c r="H2" s="236"/>
      <c r="I2" s="236"/>
      <c r="J2" s="1261" t="s">
        <v>557</v>
      </c>
      <c r="K2" s="1262"/>
      <c r="L2" s="1263" t="s">
        <v>590</v>
      </c>
      <c r="M2" s="1264"/>
      <c r="N2" s="1264"/>
    </row>
    <row r="3" spans="1:77" ht="27.75" customHeight="1" thickBot="1" x14ac:dyDescent="0.25">
      <c r="F3" s="240" t="s">
        <v>1085</v>
      </c>
      <c r="G3" s="239">
        <f>G2/365</f>
        <v>0</v>
      </c>
      <c r="H3" s="236"/>
      <c r="I3" s="236"/>
    </row>
    <row r="4" spans="1:77" ht="23.25" x14ac:dyDescent="0.35">
      <c r="B4" s="1302" t="s">
        <v>1048</v>
      </c>
      <c r="C4" s="1302"/>
      <c r="D4" s="1302"/>
      <c r="E4" s="1302"/>
      <c r="F4" s="1302"/>
    </row>
    <row r="5" spans="1:77" ht="15.75" x14ac:dyDescent="0.25">
      <c r="B5" s="223"/>
    </row>
    <row r="6" spans="1:77" ht="15.75" x14ac:dyDescent="0.2">
      <c r="B6" s="1278" t="s">
        <v>382</v>
      </c>
      <c r="C6" s="1279"/>
      <c r="D6" s="1279"/>
      <c r="E6" s="1279"/>
      <c r="F6" s="1280"/>
      <c r="G6" s="1290" t="s">
        <v>467</v>
      </c>
      <c r="H6" s="1290"/>
      <c r="I6" s="1290"/>
      <c r="J6" s="1292" t="s">
        <v>554</v>
      </c>
      <c r="K6" s="1292"/>
      <c r="L6" s="1290" t="s">
        <v>562</v>
      </c>
      <c r="M6" s="1290"/>
      <c r="N6" s="1290" t="s">
        <v>998</v>
      </c>
      <c r="O6" s="1290"/>
      <c r="P6" s="1287" t="str">
        <f>L2</f>
        <v>AÑO</v>
      </c>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305" t="s">
        <v>919</v>
      </c>
    </row>
    <row r="7" spans="1:77" ht="15.75" x14ac:dyDescent="0.2">
      <c r="B7" s="1281"/>
      <c r="C7" s="1282"/>
      <c r="D7" s="1282"/>
      <c r="E7" s="1282"/>
      <c r="F7" s="1283"/>
      <c r="G7" s="1290"/>
      <c r="H7" s="1290"/>
      <c r="I7" s="1290"/>
      <c r="J7" s="1292"/>
      <c r="K7" s="1292"/>
      <c r="L7" s="1290"/>
      <c r="M7" s="1290"/>
      <c r="N7" s="1290"/>
      <c r="O7" s="1290"/>
      <c r="P7" s="1287" t="s">
        <v>1018</v>
      </c>
      <c r="Q7" s="1288"/>
      <c r="R7" s="1288"/>
      <c r="S7" s="1288"/>
      <c r="T7" s="1288"/>
      <c r="U7" s="1288"/>
      <c r="V7" s="1288"/>
      <c r="W7" s="1288"/>
      <c r="X7" s="1288"/>
      <c r="Y7" s="1288"/>
      <c r="Z7" s="1288"/>
      <c r="AA7" s="1288"/>
      <c r="AB7" s="1288"/>
      <c r="AC7" s="1288"/>
      <c r="AD7" s="1288"/>
      <c r="AE7" s="1288"/>
      <c r="AF7" s="1288"/>
      <c r="AG7" s="1288"/>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88"/>
      <c r="BE7" s="1288"/>
      <c r="BF7" s="1288"/>
      <c r="BG7" s="1288"/>
      <c r="BH7" s="1288"/>
      <c r="BI7" s="1288"/>
      <c r="BJ7" s="1288"/>
      <c r="BK7" s="1288"/>
      <c r="BL7" s="1288"/>
      <c r="BM7" s="1288"/>
      <c r="BN7" s="1288"/>
      <c r="BO7" s="1288"/>
      <c r="BP7" s="1288"/>
      <c r="BQ7" s="1288"/>
      <c r="BR7" s="1288"/>
      <c r="BS7" s="1288"/>
      <c r="BT7" s="1288"/>
      <c r="BU7" s="1288"/>
      <c r="BV7" s="1288"/>
      <c r="BW7" s="1288"/>
      <c r="BX7" s="1288"/>
      <c r="BY7" s="1305"/>
    </row>
    <row r="8" spans="1:77" ht="15.75" x14ac:dyDescent="0.2">
      <c r="B8" s="1284"/>
      <c r="C8" s="1285"/>
      <c r="D8" s="1285"/>
      <c r="E8" s="1285"/>
      <c r="F8" s="1286"/>
      <c r="G8" s="1290"/>
      <c r="H8" s="1290"/>
      <c r="I8" s="1290"/>
      <c r="J8" s="1292"/>
      <c r="K8" s="1292"/>
      <c r="L8" s="1290"/>
      <c r="M8" s="1290"/>
      <c r="N8" s="1290"/>
      <c r="O8" s="1290"/>
      <c r="P8" s="187">
        <v>1</v>
      </c>
      <c r="Q8" s="187">
        <v>2</v>
      </c>
      <c r="R8" s="187">
        <v>3</v>
      </c>
      <c r="S8" s="187">
        <v>4</v>
      </c>
      <c r="T8" s="187">
        <v>5</v>
      </c>
      <c r="U8" s="187">
        <v>6</v>
      </c>
      <c r="V8" s="187">
        <v>7</v>
      </c>
      <c r="W8" s="187">
        <v>8</v>
      </c>
      <c r="X8" s="187">
        <v>9</v>
      </c>
      <c r="Y8" s="187">
        <v>10</v>
      </c>
      <c r="Z8" s="187">
        <v>11</v>
      </c>
      <c r="AA8" s="187">
        <v>12</v>
      </c>
      <c r="AB8" s="187">
        <v>13</v>
      </c>
      <c r="AC8" s="187">
        <v>14</v>
      </c>
      <c r="AD8" s="187">
        <v>15</v>
      </c>
      <c r="AE8" s="187">
        <v>16</v>
      </c>
      <c r="AF8" s="187">
        <v>17</v>
      </c>
      <c r="AG8" s="187">
        <v>18</v>
      </c>
      <c r="AH8" s="187">
        <v>19</v>
      </c>
      <c r="AI8" s="187">
        <v>20</v>
      </c>
      <c r="AJ8" s="187">
        <v>21</v>
      </c>
      <c r="AK8" s="187">
        <v>22</v>
      </c>
      <c r="AL8" s="187">
        <v>23</v>
      </c>
      <c r="AM8" s="187">
        <v>24</v>
      </c>
      <c r="AN8" s="187">
        <v>25</v>
      </c>
      <c r="AO8" s="187">
        <v>26</v>
      </c>
      <c r="AP8" s="187">
        <v>27</v>
      </c>
      <c r="AQ8" s="187">
        <v>28</v>
      </c>
      <c r="AR8" s="187">
        <v>29</v>
      </c>
      <c r="AS8" s="187">
        <v>30</v>
      </c>
      <c r="AT8" s="187">
        <v>31</v>
      </c>
      <c r="AU8" s="187">
        <v>32</v>
      </c>
      <c r="AV8" s="187">
        <v>33</v>
      </c>
      <c r="AW8" s="187">
        <v>34</v>
      </c>
      <c r="AX8" s="187">
        <v>35</v>
      </c>
      <c r="AY8" s="187">
        <v>36</v>
      </c>
      <c r="AZ8" s="187">
        <v>37</v>
      </c>
      <c r="BA8" s="187">
        <v>38</v>
      </c>
      <c r="BB8" s="187">
        <v>39</v>
      </c>
      <c r="BC8" s="187">
        <v>40</v>
      </c>
      <c r="BD8" s="187">
        <v>41</v>
      </c>
      <c r="BE8" s="187">
        <v>42</v>
      </c>
      <c r="BF8" s="187">
        <v>43</v>
      </c>
      <c r="BG8" s="187">
        <v>44</v>
      </c>
      <c r="BH8" s="187">
        <v>45</v>
      </c>
      <c r="BI8" s="187">
        <v>46</v>
      </c>
      <c r="BJ8" s="187">
        <v>47</v>
      </c>
      <c r="BK8" s="187">
        <v>48</v>
      </c>
      <c r="BL8" s="187">
        <v>49</v>
      </c>
      <c r="BM8" s="187">
        <v>50</v>
      </c>
      <c r="BN8" s="187">
        <v>51</v>
      </c>
      <c r="BO8" s="187">
        <v>52</v>
      </c>
      <c r="BP8" s="187">
        <v>53</v>
      </c>
      <c r="BQ8" s="187">
        <v>54</v>
      </c>
      <c r="BR8" s="187">
        <v>55</v>
      </c>
      <c r="BS8" s="187">
        <v>56</v>
      </c>
      <c r="BT8" s="187">
        <v>57</v>
      </c>
      <c r="BU8" s="187">
        <v>58</v>
      </c>
      <c r="BV8" s="187">
        <v>59</v>
      </c>
      <c r="BW8" s="187">
        <v>60</v>
      </c>
      <c r="BX8" s="188" t="s">
        <v>563</v>
      </c>
      <c r="BY8" s="1305"/>
    </row>
    <row r="9" spans="1:77" ht="15.75" x14ac:dyDescent="0.2">
      <c r="A9" s="40">
        <v>1</v>
      </c>
      <c r="B9" s="1265" t="str">
        <f>IF('FICHA ESTANDAR ECOSISTEMA'!C191="","",'FICHA ESTANDAR ECOSISTEMA'!C191)</f>
        <v/>
      </c>
      <c r="C9" s="1266"/>
      <c r="D9" s="1266"/>
      <c r="E9" s="1266"/>
      <c r="F9" s="1267"/>
      <c r="G9" s="1274" t="str">
        <f>'FICHA ESTANDAR ECOSISTEMA'!G258</f>
        <v/>
      </c>
      <c r="H9" s="1274"/>
      <c r="I9" s="1274"/>
      <c r="J9" s="634" t="str">
        <f>'FICHA ESTANDAR ECOSISTEMA'!P258</f>
        <v/>
      </c>
      <c r="K9" s="634"/>
      <c r="L9" s="739">
        <f>COSTOS!S8</f>
        <v>0</v>
      </c>
      <c r="M9" s="739"/>
      <c r="N9" s="538">
        <f>COSTOS!W8</f>
        <v>0</v>
      </c>
      <c r="O9" s="538"/>
      <c r="P9" s="41"/>
      <c r="Q9" s="41"/>
      <c r="R9" s="42"/>
      <c r="S9" s="41"/>
      <c r="T9" s="41"/>
      <c r="U9" s="43"/>
      <c r="V9" s="44"/>
      <c r="W9" s="44"/>
      <c r="X9" s="43"/>
      <c r="Y9" s="43"/>
      <c r="Z9" s="43"/>
      <c r="AA9" s="44"/>
      <c r="AB9" s="44"/>
      <c r="AC9" s="44"/>
      <c r="AD9" s="44"/>
      <c r="AE9" s="44"/>
      <c r="AF9" s="44"/>
      <c r="AG9" s="44"/>
      <c r="AH9" s="44"/>
      <c r="AI9" s="44"/>
      <c r="AJ9" s="44"/>
      <c r="AK9" s="44"/>
      <c r="AL9" s="44"/>
      <c r="AM9" s="43"/>
      <c r="AN9" s="44"/>
      <c r="AO9" s="44"/>
      <c r="AP9" s="44"/>
      <c r="AQ9" s="44"/>
      <c r="AR9" s="44"/>
      <c r="AS9" s="44"/>
      <c r="AT9" s="44"/>
      <c r="AU9" s="44"/>
      <c r="AV9" s="44"/>
      <c r="AW9" s="44"/>
      <c r="AX9" s="44"/>
      <c r="AY9" s="43"/>
      <c r="AZ9" s="44"/>
      <c r="BA9" s="44"/>
      <c r="BB9" s="44"/>
      <c r="BC9" s="44"/>
      <c r="BD9" s="44"/>
      <c r="BE9" s="44"/>
      <c r="BF9" s="44"/>
      <c r="BG9" s="44"/>
      <c r="BH9" s="44"/>
      <c r="BI9" s="44"/>
      <c r="BJ9" s="44"/>
      <c r="BK9" s="43"/>
      <c r="BL9" s="44"/>
      <c r="BM9" s="44"/>
      <c r="BN9" s="44"/>
      <c r="BO9" s="44"/>
      <c r="BP9" s="44"/>
      <c r="BQ9" s="44"/>
      <c r="BR9" s="44"/>
      <c r="BS9" s="44"/>
      <c r="BT9" s="44"/>
      <c r="BU9" s="44"/>
      <c r="BV9" s="44"/>
      <c r="BW9" s="43"/>
      <c r="BX9" s="43"/>
      <c r="BY9" s="224">
        <f>SUM(P9:BX9)</f>
        <v>0</v>
      </c>
    </row>
    <row r="10" spans="1:77" ht="15.75" x14ac:dyDescent="0.2">
      <c r="B10" s="1268"/>
      <c r="C10" s="1269"/>
      <c r="D10" s="1269"/>
      <c r="E10" s="1269"/>
      <c r="F10" s="1270"/>
      <c r="G10" s="1274" t="str">
        <f>'FICHA ESTANDAR ECOSISTEMA'!G259</f>
        <v/>
      </c>
      <c r="H10" s="1274"/>
      <c r="I10" s="1274"/>
      <c r="J10" s="636" t="str">
        <f>'FICHA ESTANDAR ECOSISTEMA'!P259</f>
        <v/>
      </c>
      <c r="K10" s="636"/>
      <c r="L10" s="739">
        <f>COSTOS!S14</f>
        <v>0</v>
      </c>
      <c r="M10" s="739"/>
      <c r="N10" s="538">
        <f>COSTOS!W14</f>
        <v>0</v>
      </c>
      <c r="O10" s="538"/>
      <c r="P10" s="42"/>
      <c r="Q10" s="41"/>
      <c r="R10" s="41"/>
      <c r="S10" s="43"/>
      <c r="T10" s="44"/>
      <c r="U10" s="44"/>
      <c r="V10" s="43"/>
      <c r="W10" s="45"/>
      <c r="X10" s="43"/>
      <c r="Y10" s="43"/>
      <c r="Z10" s="44"/>
      <c r="AA10" s="43"/>
      <c r="AB10" s="43"/>
      <c r="AC10" s="43"/>
      <c r="AD10" s="43"/>
      <c r="AE10" s="43"/>
      <c r="AF10" s="43"/>
      <c r="AG10" s="43"/>
      <c r="AH10" s="43"/>
      <c r="AI10" s="43"/>
      <c r="AJ10" s="43"/>
      <c r="AK10" s="43"/>
      <c r="AL10" s="45"/>
      <c r="AM10" s="43"/>
      <c r="AN10" s="43"/>
      <c r="AO10" s="43"/>
      <c r="AP10" s="43"/>
      <c r="AQ10" s="43"/>
      <c r="AR10" s="43"/>
      <c r="AS10" s="43"/>
      <c r="AT10" s="43"/>
      <c r="AU10" s="43"/>
      <c r="AV10" s="43"/>
      <c r="AW10" s="43"/>
      <c r="AX10" s="45"/>
      <c r="AY10" s="43"/>
      <c r="AZ10" s="43"/>
      <c r="BA10" s="43"/>
      <c r="BB10" s="43"/>
      <c r="BC10" s="43"/>
      <c r="BD10" s="43"/>
      <c r="BE10" s="43"/>
      <c r="BF10" s="43"/>
      <c r="BG10" s="43"/>
      <c r="BH10" s="43"/>
      <c r="BI10" s="43"/>
      <c r="BJ10" s="45"/>
      <c r="BK10" s="43"/>
      <c r="BL10" s="43"/>
      <c r="BM10" s="43"/>
      <c r="BN10" s="43"/>
      <c r="BO10" s="43"/>
      <c r="BP10" s="43"/>
      <c r="BQ10" s="43"/>
      <c r="BR10" s="43"/>
      <c r="BS10" s="43"/>
      <c r="BT10" s="43"/>
      <c r="BU10" s="43"/>
      <c r="BV10" s="45"/>
      <c r="BW10" s="43"/>
      <c r="BX10" s="43"/>
      <c r="BY10" s="225">
        <f t="shared" ref="BY10:BY44" si="0">SUM(P10:BX10)</f>
        <v>0</v>
      </c>
    </row>
    <row r="11" spans="1:77" ht="15.75" x14ac:dyDescent="0.2">
      <c r="B11" s="1268"/>
      <c r="C11" s="1269"/>
      <c r="D11" s="1269"/>
      <c r="E11" s="1269"/>
      <c r="F11" s="1270"/>
      <c r="G11" s="1274" t="str">
        <f>'FICHA ESTANDAR ECOSISTEMA'!G260</f>
        <v/>
      </c>
      <c r="H11" s="1274"/>
      <c r="I11" s="1274"/>
      <c r="J11" s="636" t="str">
        <f>'FICHA ESTANDAR ECOSISTEMA'!P260</f>
        <v/>
      </c>
      <c r="K11" s="636"/>
      <c r="L11" s="739">
        <f>COSTOS!S17</f>
        <v>0</v>
      </c>
      <c r="M11" s="739"/>
      <c r="N11" s="538">
        <f>COSTOS!W17</f>
        <v>0</v>
      </c>
      <c r="O11" s="538"/>
      <c r="P11" s="42"/>
      <c r="Q11" s="41"/>
      <c r="R11" s="41"/>
      <c r="S11" s="43"/>
      <c r="T11" s="44"/>
      <c r="U11" s="44"/>
      <c r="V11" s="43"/>
      <c r="W11" s="45"/>
      <c r="X11" s="43"/>
      <c r="Y11" s="43"/>
      <c r="Z11" s="44"/>
      <c r="AA11" s="43"/>
      <c r="AB11" s="43"/>
      <c r="AC11" s="43"/>
      <c r="AD11" s="43"/>
      <c r="AE11" s="43"/>
      <c r="AF11" s="43"/>
      <c r="AG11" s="43"/>
      <c r="AH11" s="43"/>
      <c r="AI11" s="43"/>
      <c r="AJ11" s="43"/>
      <c r="AK11" s="43"/>
      <c r="AL11" s="45"/>
      <c r="AM11" s="43"/>
      <c r="AN11" s="43"/>
      <c r="AO11" s="43"/>
      <c r="AP11" s="43"/>
      <c r="AQ11" s="43"/>
      <c r="AR11" s="43"/>
      <c r="AS11" s="43"/>
      <c r="AT11" s="43"/>
      <c r="AU11" s="43"/>
      <c r="AV11" s="43"/>
      <c r="AW11" s="43"/>
      <c r="AX11" s="45"/>
      <c r="AY11" s="43"/>
      <c r="AZ11" s="43"/>
      <c r="BA11" s="43"/>
      <c r="BB11" s="43"/>
      <c r="BC11" s="43"/>
      <c r="BD11" s="43"/>
      <c r="BE11" s="43"/>
      <c r="BF11" s="43"/>
      <c r="BG11" s="43"/>
      <c r="BH11" s="43"/>
      <c r="BI11" s="43"/>
      <c r="BJ11" s="45"/>
      <c r="BK11" s="43"/>
      <c r="BL11" s="43"/>
      <c r="BM11" s="43"/>
      <c r="BN11" s="43"/>
      <c r="BO11" s="43"/>
      <c r="BP11" s="43"/>
      <c r="BQ11" s="43"/>
      <c r="BR11" s="43"/>
      <c r="BS11" s="43"/>
      <c r="BT11" s="43"/>
      <c r="BU11" s="43"/>
      <c r="BV11" s="45"/>
      <c r="BW11" s="43"/>
      <c r="BX11" s="43"/>
      <c r="BY11" s="225">
        <f t="shared" si="0"/>
        <v>0</v>
      </c>
    </row>
    <row r="12" spans="1:77" ht="15.75" x14ac:dyDescent="0.2">
      <c r="B12" s="1271"/>
      <c r="C12" s="1272"/>
      <c r="D12" s="1272"/>
      <c r="E12" s="1272"/>
      <c r="F12" s="1273"/>
      <c r="G12" s="1274" t="str">
        <f>'FICHA ESTANDAR ECOSISTEMA'!G261</f>
        <v/>
      </c>
      <c r="H12" s="1274"/>
      <c r="I12" s="1274"/>
      <c r="J12" s="636">
        <f>'FICHA ESTANDAR ECOSISTEMA'!P261</f>
        <v>0</v>
      </c>
      <c r="K12" s="636"/>
      <c r="L12" s="739">
        <f>COSTOS!S21</f>
        <v>0</v>
      </c>
      <c r="M12" s="739"/>
      <c r="N12" s="538">
        <f>COSTOS!W21</f>
        <v>0</v>
      </c>
      <c r="O12" s="538"/>
      <c r="P12" s="42"/>
      <c r="Q12" s="41"/>
      <c r="R12" s="41"/>
      <c r="S12" s="43"/>
      <c r="T12" s="44"/>
      <c r="U12" s="44"/>
      <c r="V12" s="43"/>
      <c r="W12" s="45"/>
      <c r="X12" s="43"/>
      <c r="Y12" s="43"/>
      <c r="Z12" s="44"/>
      <c r="AA12" s="43"/>
      <c r="AB12" s="43"/>
      <c r="AC12" s="43"/>
      <c r="AD12" s="43"/>
      <c r="AE12" s="43"/>
      <c r="AF12" s="43"/>
      <c r="AG12" s="43"/>
      <c r="AH12" s="43"/>
      <c r="AI12" s="43"/>
      <c r="AJ12" s="43"/>
      <c r="AK12" s="43"/>
      <c r="AL12" s="45"/>
      <c r="AM12" s="43"/>
      <c r="AN12" s="43"/>
      <c r="AO12" s="43"/>
      <c r="AP12" s="43"/>
      <c r="AQ12" s="43"/>
      <c r="AR12" s="43"/>
      <c r="AS12" s="43"/>
      <c r="AT12" s="43"/>
      <c r="AU12" s="43"/>
      <c r="AV12" s="43"/>
      <c r="AW12" s="43"/>
      <c r="AX12" s="45"/>
      <c r="AY12" s="43"/>
      <c r="AZ12" s="43"/>
      <c r="BA12" s="43"/>
      <c r="BB12" s="43"/>
      <c r="BC12" s="43"/>
      <c r="BD12" s="43"/>
      <c r="BE12" s="43"/>
      <c r="BF12" s="43"/>
      <c r="BG12" s="43"/>
      <c r="BH12" s="43"/>
      <c r="BI12" s="43"/>
      <c r="BJ12" s="45"/>
      <c r="BK12" s="43"/>
      <c r="BL12" s="43"/>
      <c r="BM12" s="43"/>
      <c r="BN12" s="43"/>
      <c r="BO12" s="43"/>
      <c r="BP12" s="43"/>
      <c r="BQ12" s="43"/>
      <c r="BR12" s="43"/>
      <c r="BS12" s="43"/>
      <c r="BT12" s="43"/>
      <c r="BU12" s="43"/>
      <c r="BV12" s="45"/>
      <c r="BW12" s="43"/>
      <c r="BX12" s="43"/>
      <c r="BY12" s="225">
        <f t="shared" si="0"/>
        <v>0</v>
      </c>
    </row>
    <row r="13" spans="1:77" ht="15.75" customHeight="1" x14ac:dyDescent="0.2">
      <c r="A13" s="40">
        <v>2</v>
      </c>
      <c r="B13" s="1265" t="str">
        <f>IF('FICHA ESTANDAR ECOSISTEMA'!C192="","",'FICHA ESTANDAR ECOSISTEMA'!C192)</f>
        <v/>
      </c>
      <c r="C13" s="1266"/>
      <c r="D13" s="1266"/>
      <c r="E13" s="1266"/>
      <c r="F13" s="1267"/>
      <c r="G13" s="1274" t="str">
        <f>'FICHA ESTANDAR ECOSISTEMA'!G262</f>
        <v/>
      </c>
      <c r="H13" s="1274"/>
      <c r="I13" s="1274"/>
      <c r="J13" s="636" t="str">
        <f>'FICHA ESTANDAR ECOSISTEMA'!P262</f>
        <v/>
      </c>
      <c r="K13" s="636"/>
      <c r="L13" s="739">
        <f>COSTOS!S24</f>
        <v>0</v>
      </c>
      <c r="M13" s="739"/>
      <c r="N13" s="538">
        <f>COSTOS!W24</f>
        <v>0</v>
      </c>
      <c r="O13" s="538"/>
      <c r="P13" s="42"/>
      <c r="Q13" s="41"/>
      <c r="R13" s="41"/>
      <c r="S13" s="43"/>
      <c r="T13" s="44"/>
      <c r="U13" s="44"/>
      <c r="V13" s="43"/>
      <c r="W13" s="45"/>
      <c r="X13" s="43"/>
      <c r="Y13" s="43"/>
      <c r="Z13" s="44"/>
      <c r="AA13" s="43"/>
      <c r="AB13" s="43"/>
      <c r="AC13" s="43"/>
      <c r="AD13" s="43"/>
      <c r="AE13" s="43"/>
      <c r="AF13" s="43"/>
      <c r="AG13" s="43"/>
      <c r="AH13" s="43"/>
      <c r="AI13" s="43"/>
      <c r="AJ13" s="43"/>
      <c r="AK13" s="43"/>
      <c r="AL13" s="45"/>
      <c r="AM13" s="43"/>
      <c r="AN13" s="43"/>
      <c r="AO13" s="43"/>
      <c r="AP13" s="43"/>
      <c r="AQ13" s="43"/>
      <c r="AR13" s="43"/>
      <c r="AS13" s="43"/>
      <c r="AT13" s="43"/>
      <c r="AU13" s="43"/>
      <c r="AV13" s="43"/>
      <c r="AW13" s="43"/>
      <c r="AX13" s="45"/>
      <c r="AY13" s="43"/>
      <c r="AZ13" s="43"/>
      <c r="BA13" s="43"/>
      <c r="BB13" s="43"/>
      <c r="BC13" s="43"/>
      <c r="BD13" s="43"/>
      <c r="BE13" s="43"/>
      <c r="BF13" s="43"/>
      <c r="BG13" s="43"/>
      <c r="BH13" s="43"/>
      <c r="BI13" s="43"/>
      <c r="BJ13" s="45"/>
      <c r="BK13" s="43"/>
      <c r="BL13" s="43"/>
      <c r="BM13" s="43"/>
      <c r="BN13" s="43"/>
      <c r="BO13" s="43"/>
      <c r="BP13" s="43"/>
      <c r="BQ13" s="43"/>
      <c r="BR13" s="43"/>
      <c r="BS13" s="43"/>
      <c r="BT13" s="43"/>
      <c r="BU13" s="43"/>
      <c r="BV13" s="45"/>
      <c r="BW13" s="43"/>
      <c r="BX13" s="43"/>
      <c r="BY13" s="225">
        <f t="shared" si="0"/>
        <v>0</v>
      </c>
    </row>
    <row r="14" spans="1:77" ht="15.75" x14ac:dyDescent="0.2">
      <c r="B14" s="1268"/>
      <c r="C14" s="1269"/>
      <c r="D14" s="1269"/>
      <c r="E14" s="1269"/>
      <c r="F14" s="1270"/>
      <c r="G14" s="1274" t="str">
        <f>'FICHA ESTANDAR ECOSISTEMA'!G263</f>
        <v/>
      </c>
      <c r="H14" s="1274"/>
      <c r="I14" s="1274"/>
      <c r="J14" s="636" t="str">
        <f>'FICHA ESTANDAR ECOSISTEMA'!P263</f>
        <v/>
      </c>
      <c r="K14" s="636"/>
      <c r="L14" s="739">
        <f>COSTOS!S27</f>
        <v>0</v>
      </c>
      <c r="M14" s="739"/>
      <c r="N14" s="538">
        <f>COSTOS!W27</f>
        <v>0</v>
      </c>
      <c r="O14" s="538"/>
      <c r="P14" s="42"/>
      <c r="Q14" s="41"/>
      <c r="R14" s="41"/>
      <c r="S14" s="43"/>
      <c r="T14" s="44"/>
      <c r="U14" s="44"/>
      <c r="V14" s="43"/>
      <c r="W14" s="45"/>
      <c r="X14" s="43"/>
      <c r="Y14" s="43"/>
      <c r="Z14" s="44"/>
      <c r="AA14" s="43"/>
      <c r="AB14" s="43"/>
      <c r="AC14" s="43"/>
      <c r="AD14" s="43"/>
      <c r="AE14" s="43"/>
      <c r="AF14" s="43"/>
      <c r="AG14" s="43"/>
      <c r="AH14" s="43"/>
      <c r="AI14" s="43"/>
      <c r="AJ14" s="43"/>
      <c r="AK14" s="43"/>
      <c r="AL14" s="45"/>
      <c r="AM14" s="43"/>
      <c r="AN14" s="43"/>
      <c r="AO14" s="43"/>
      <c r="AP14" s="43"/>
      <c r="AQ14" s="43"/>
      <c r="AR14" s="43"/>
      <c r="AS14" s="43"/>
      <c r="AT14" s="43"/>
      <c r="AU14" s="43"/>
      <c r="AV14" s="43"/>
      <c r="AW14" s="43"/>
      <c r="AX14" s="45"/>
      <c r="AY14" s="43"/>
      <c r="AZ14" s="43"/>
      <c r="BA14" s="43"/>
      <c r="BB14" s="43"/>
      <c r="BC14" s="43"/>
      <c r="BD14" s="43"/>
      <c r="BE14" s="43"/>
      <c r="BF14" s="43"/>
      <c r="BG14" s="43"/>
      <c r="BH14" s="43"/>
      <c r="BI14" s="43"/>
      <c r="BJ14" s="45"/>
      <c r="BK14" s="43"/>
      <c r="BL14" s="43"/>
      <c r="BM14" s="43"/>
      <c r="BN14" s="43"/>
      <c r="BO14" s="43"/>
      <c r="BP14" s="43"/>
      <c r="BQ14" s="43"/>
      <c r="BR14" s="43"/>
      <c r="BS14" s="43"/>
      <c r="BT14" s="43"/>
      <c r="BU14" s="43"/>
      <c r="BV14" s="45"/>
      <c r="BW14" s="43"/>
      <c r="BX14" s="43"/>
      <c r="BY14" s="225">
        <f t="shared" si="0"/>
        <v>0</v>
      </c>
    </row>
    <row r="15" spans="1:77" ht="15.75" x14ac:dyDescent="0.2">
      <c r="B15" s="1268"/>
      <c r="C15" s="1269"/>
      <c r="D15" s="1269"/>
      <c r="E15" s="1269"/>
      <c r="F15" s="1270"/>
      <c r="G15" s="1274" t="str">
        <f>'FICHA ESTANDAR ECOSISTEMA'!G264</f>
        <v/>
      </c>
      <c r="H15" s="1274"/>
      <c r="I15" s="1274"/>
      <c r="J15" s="636" t="str">
        <f>'FICHA ESTANDAR ECOSISTEMA'!P264</f>
        <v/>
      </c>
      <c r="K15" s="636"/>
      <c r="L15" s="739">
        <f>COSTOS!S29</f>
        <v>0</v>
      </c>
      <c r="M15" s="739"/>
      <c r="N15" s="538">
        <f>COSTOS!W29</f>
        <v>0</v>
      </c>
      <c r="O15" s="538"/>
      <c r="P15" s="42"/>
      <c r="Q15" s="41"/>
      <c r="R15" s="41"/>
      <c r="S15" s="43"/>
      <c r="T15" s="44"/>
      <c r="U15" s="44"/>
      <c r="V15" s="43"/>
      <c r="W15" s="45"/>
      <c r="X15" s="43"/>
      <c r="Y15" s="43"/>
      <c r="Z15" s="44"/>
      <c r="AA15" s="43"/>
      <c r="AB15" s="43"/>
      <c r="AC15" s="43"/>
      <c r="AD15" s="43"/>
      <c r="AE15" s="43"/>
      <c r="AF15" s="43"/>
      <c r="AG15" s="43"/>
      <c r="AH15" s="43"/>
      <c r="AI15" s="43"/>
      <c r="AJ15" s="43"/>
      <c r="AK15" s="43"/>
      <c r="AL15" s="45"/>
      <c r="AM15" s="43"/>
      <c r="AN15" s="43"/>
      <c r="AO15" s="43"/>
      <c r="AP15" s="43"/>
      <c r="AQ15" s="43"/>
      <c r="AR15" s="43"/>
      <c r="AS15" s="43"/>
      <c r="AT15" s="43"/>
      <c r="AU15" s="43"/>
      <c r="AV15" s="43"/>
      <c r="AW15" s="43"/>
      <c r="AX15" s="45"/>
      <c r="AY15" s="43"/>
      <c r="AZ15" s="43"/>
      <c r="BA15" s="43"/>
      <c r="BB15" s="43"/>
      <c r="BC15" s="43"/>
      <c r="BD15" s="43"/>
      <c r="BE15" s="43"/>
      <c r="BF15" s="43"/>
      <c r="BG15" s="43"/>
      <c r="BH15" s="43"/>
      <c r="BI15" s="43"/>
      <c r="BJ15" s="45"/>
      <c r="BK15" s="43"/>
      <c r="BL15" s="43"/>
      <c r="BM15" s="43"/>
      <c r="BN15" s="43"/>
      <c r="BO15" s="43"/>
      <c r="BP15" s="43"/>
      <c r="BQ15" s="43"/>
      <c r="BR15" s="43"/>
      <c r="BS15" s="43"/>
      <c r="BT15" s="43"/>
      <c r="BU15" s="43"/>
      <c r="BV15" s="45"/>
      <c r="BW15" s="43"/>
      <c r="BX15" s="43"/>
      <c r="BY15" s="225">
        <f t="shared" si="0"/>
        <v>0</v>
      </c>
    </row>
    <row r="16" spans="1:77" ht="15.75" customHeight="1" x14ac:dyDescent="0.2">
      <c r="B16" s="1268"/>
      <c r="C16" s="1269"/>
      <c r="D16" s="1269"/>
      <c r="E16" s="1269"/>
      <c r="F16" s="1270"/>
      <c r="G16" s="1274" t="str">
        <f>'FICHA ESTANDAR ECOSISTEMA'!G265</f>
        <v/>
      </c>
      <c r="H16" s="1274"/>
      <c r="I16" s="1274"/>
      <c r="J16" s="636" t="str">
        <f>'FICHA ESTANDAR ECOSISTEMA'!P265</f>
        <v/>
      </c>
      <c r="K16" s="636"/>
      <c r="L16" s="739">
        <f>COSTOS!S33</f>
        <v>0</v>
      </c>
      <c r="M16" s="739"/>
      <c r="N16" s="538">
        <f>COSTOS!W33</f>
        <v>0</v>
      </c>
      <c r="O16" s="538"/>
      <c r="P16" s="42"/>
      <c r="Q16" s="41"/>
      <c r="R16" s="41"/>
      <c r="S16" s="43"/>
      <c r="T16" s="44"/>
      <c r="U16" s="44"/>
      <c r="V16" s="43"/>
      <c r="W16" s="45"/>
      <c r="X16" s="43"/>
      <c r="Y16" s="43"/>
      <c r="Z16" s="44"/>
      <c r="AA16" s="43"/>
      <c r="AB16" s="43"/>
      <c r="AC16" s="43"/>
      <c r="AD16" s="43"/>
      <c r="AE16" s="43"/>
      <c r="AF16" s="43"/>
      <c r="AG16" s="43"/>
      <c r="AH16" s="43"/>
      <c r="AI16" s="43"/>
      <c r="AJ16" s="43"/>
      <c r="AK16" s="43"/>
      <c r="AL16" s="45"/>
      <c r="AM16" s="43"/>
      <c r="AN16" s="43"/>
      <c r="AO16" s="43"/>
      <c r="AP16" s="43"/>
      <c r="AQ16" s="43"/>
      <c r="AR16" s="43"/>
      <c r="AS16" s="43"/>
      <c r="AT16" s="43"/>
      <c r="AU16" s="43"/>
      <c r="AV16" s="43"/>
      <c r="AW16" s="43"/>
      <c r="AX16" s="45"/>
      <c r="AY16" s="43"/>
      <c r="AZ16" s="43"/>
      <c r="BA16" s="43"/>
      <c r="BB16" s="43"/>
      <c r="BC16" s="43"/>
      <c r="BD16" s="43"/>
      <c r="BE16" s="43"/>
      <c r="BF16" s="43"/>
      <c r="BG16" s="43"/>
      <c r="BH16" s="43"/>
      <c r="BI16" s="43"/>
      <c r="BJ16" s="45"/>
      <c r="BK16" s="43"/>
      <c r="BL16" s="43"/>
      <c r="BM16" s="43"/>
      <c r="BN16" s="43"/>
      <c r="BO16" s="43"/>
      <c r="BP16" s="43"/>
      <c r="BQ16" s="43"/>
      <c r="BR16" s="43"/>
      <c r="BS16" s="43"/>
      <c r="BT16" s="43"/>
      <c r="BU16" s="43"/>
      <c r="BV16" s="45"/>
      <c r="BW16" s="43"/>
      <c r="BX16" s="43"/>
      <c r="BY16" s="225">
        <f t="shared" si="0"/>
        <v>0</v>
      </c>
    </row>
    <row r="17" spans="1:77" ht="15.75" x14ac:dyDescent="0.2">
      <c r="B17" s="1268"/>
      <c r="C17" s="1269"/>
      <c r="D17" s="1269"/>
      <c r="E17" s="1269"/>
      <c r="F17" s="1270"/>
      <c r="G17" s="1275" t="str">
        <f>'FICHA ESTANDAR ECOSISTEMA'!G266</f>
        <v/>
      </c>
      <c r="H17" s="1276"/>
      <c r="I17" s="1277"/>
      <c r="J17" s="636" t="str">
        <f>'FICHA ESTANDAR ECOSISTEMA'!P266</f>
        <v/>
      </c>
      <c r="K17" s="636"/>
      <c r="L17" s="739">
        <f>COSTOS!S37</f>
        <v>0</v>
      </c>
      <c r="M17" s="739"/>
      <c r="N17" s="538">
        <f>COSTOS!W37</f>
        <v>0</v>
      </c>
      <c r="O17" s="538"/>
      <c r="P17" s="42"/>
      <c r="Q17" s="41"/>
      <c r="R17" s="41"/>
      <c r="S17" s="43"/>
      <c r="T17" s="44"/>
      <c r="U17" s="44"/>
      <c r="V17" s="43"/>
      <c r="W17" s="45"/>
      <c r="X17" s="43"/>
      <c r="Y17" s="43"/>
      <c r="Z17" s="44"/>
      <c r="AA17" s="43"/>
      <c r="AB17" s="43"/>
      <c r="AC17" s="43"/>
      <c r="AD17" s="43"/>
      <c r="AE17" s="43"/>
      <c r="AF17" s="43"/>
      <c r="AG17" s="43"/>
      <c r="AH17" s="43"/>
      <c r="AI17" s="43"/>
      <c r="AJ17" s="43"/>
      <c r="AK17" s="43"/>
      <c r="AL17" s="45"/>
      <c r="AM17" s="43"/>
      <c r="AN17" s="43"/>
      <c r="AO17" s="43"/>
      <c r="AP17" s="43"/>
      <c r="AQ17" s="43"/>
      <c r="AR17" s="43"/>
      <c r="AS17" s="43"/>
      <c r="AT17" s="43"/>
      <c r="AU17" s="43"/>
      <c r="AV17" s="43"/>
      <c r="AW17" s="43"/>
      <c r="AX17" s="45"/>
      <c r="AY17" s="43"/>
      <c r="AZ17" s="43"/>
      <c r="BA17" s="43"/>
      <c r="BB17" s="43"/>
      <c r="BC17" s="43"/>
      <c r="BD17" s="43"/>
      <c r="BE17" s="43"/>
      <c r="BF17" s="43"/>
      <c r="BG17" s="43"/>
      <c r="BH17" s="43"/>
      <c r="BI17" s="43"/>
      <c r="BJ17" s="45"/>
      <c r="BK17" s="43"/>
      <c r="BL17" s="43"/>
      <c r="BM17" s="43"/>
      <c r="BN17" s="43"/>
      <c r="BO17" s="43"/>
      <c r="BP17" s="43"/>
      <c r="BQ17" s="43"/>
      <c r="BR17" s="43"/>
      <c r="BS17" s="43"/>
      <c r="BT17" s="43"/>
      <c r="BU17" s="43"/>
      <c r="BV17" s="45"/>
      <c r="BW17" s="43"/>
      <c r="BX17" s="43"/>
      <c r="BY17" s="225">
        <f t="shared" si="0"/>
        <v>0</v>
      </c>
    </row>
    <row r="18" spans="1:77" ht="15.75" customHeight="1" x14ac:dyDescent="0.2">
      <c r="B18" s="1268"/>
      <c r="C18" s="1269"/>
      <c r="D18" s="1269"/>
      <c r="E18" s="1269"/>
      <c r="F18" s="1270"/>
      <c r="G18" s="1275" t="str">
        <f>'FICHA ESTANDAR ECOSISTEMA'!G267</f>
        <v/>
      </c>
      <c r="H18" s="1276"/>
      <c r="I18" s="1277"/>
      <c r="J18" s="636" t="str">
        <f>'FICHA ESTANDAR ECOSISTEMA'!P267</f>
        <v/>
      </c>
      <c r="K18" s="636"/>
      <c r="L18" s="739">
        <f>COSTOS!S41</f>
        <v>0</v>
      </c>
      <c r="M18" s="739"/>
      <c r="N18" s="538">
        <f>COSTOS!W41</f>
        <v>0</v>
      </c>
      <c r="O18" s="538"/>
      <c r="P18" s="42"/>
      <c r="Q18" s="41"/>
      <c r="R18" s="41"/>
      <c r="S18" s="43"/>
      <c r="T18" s="44"/>
      <c r="U18" s="44"/>
      <c r="V18" s="43"/>
      <c r="W18" s="45"/>
      <c r="X18" s="43"/>
      <c r="Y18" s="43"/>
      <c r="Z18" s="44"/>
      <c r="AA18" s="43"/>
      <c r="AB18" s="43"/>
      <c r="AC18" s="43"/>
      <c r="AD18" s="43"/>
      <c r="AE18" s="43"/>
      <c r="AF18" s="43"/>
      <c r="AG18" s="43"/>
      <c r="AH18" s="43"/>
      <c r="AI18" s="43"/>
      <c r="AJ18" s="43"/>
      <c r="AK18" s="43"/>
      <c r="AL18" s="45"/>
      <c r="AM18" s="43"/>
      <c r="AN18" s="43"/>
      <c r="AO18" s="43"/>
      <c r="AP18" s="43"/>
      <c r="AQ18" s="43"/>
      <c r="AR18" s="43"/>
      <c r="AS18" s="43"/>
      <c r="AT18" s="43"/>
      <c r="AU18" s="43"/>
      <c r="AV18" s="43"/>
      <c r="AW18" s="43"/>
      <c r="AX18" s="45"/>
      <c r="AY18" s="43"/>
      <c r="AZ18" s="43"/>
      <c r="BA18" s="43"/>
      <c r="BB18" s="43"/>
      <c r="BC18" s="43"/>
      <c r="BD18" s="43"/>
      <c r="BE18" s="43"/>
      <c r="BF18" s="43"/>
      <c r="BG18" s="43"/>
      <c r="BH18" s="43"/>
      <c r="BI18" s="43"/>
      <c r="BJ18" s="45"/>
      <c r="BK18" s="43"/>
      <c r="BL18" s="43"/>
      <c r="BM18" s="43"/>
      <c r="BN18" s="43"/>
      <c r="BO18" s="43"/>
      <c r="BP18" s="43"/>
      <c r="BQ18" s="43"/>
      <c r="BR18" s="43"/>
      <c r="BS18" s="43"/>
      <c r="BT18" s="43"/>
      <c r="BU18" s="43"/>
      <c r="BV18" s="45"/>
      <c r="BW18" s="43"/>
      <c r="BX18" s="43"/>
      <c r="BY18" s="225">
        <f t="shared" si="0"/>
        <v>0</v>
      </c>
    </row>
    <row r="19" spans="1:77" ht="15.75" x14ac:dyDescent="0.2">
      <c r="B19" s="1271"/>
      <c r="C19" s="1272"/>
      <c r="D19" s="1272"/>
      <c r="E19" s="1272"/>
      <c r="F19" s="1273"/>
      <c r="G19" s="1275" t="str">
        <f>'FICHA ESTANDAR ECOSISTEMA'!G268</f>
        <v/>
      </c>
      <c r="H19" s="1276"/>
      <c r="I19" s="1277"/>
      <c r="J19" s="636">
        <f>'FICHA ESTANDAR ECOSISTEMA'!P268</f>
        <v>0</v>
      </c>
      <c r="K19" s="636"/>
      <c r="L19" s="739">
        <f>COSTOS!S43</f>
        <v>0</v>
      </c>
      <c r="M19" s="739"/>
      <c r="N19" s="538">
        <f>COSTOS!W43</f>
        <v>0</v>
      </c>
      <c r="O19" s="538"/>
      <c r="P19" s="42"/>
      <c r="Q19" s="41"/>
      <c r="R19" s="41"/>
      <c r="S19" s="43"/>
      <c r="T19" s="44"/>
      <c r="U19" s="44"/>
      <c r="V19" s="43"/>
      <c r="W19" s="45"/>
      <c r="X19" s="43"/>
      <c r="Y19" s="43"/>
      <c r="Z19" s="44"/>
      <c r="AA19" s="43"/>
      <c r="AB19" s="43"/>
      <c r="AC19" s="43"/>
      <c r="AD19" s="43"/>
      <c r="AE19" s="43"/>
      <c r="AF19" s="43"/>
      <c r="AG19" s="43"/>
      <c r="AH19" s="43"/>
      <c r="AI19" s="43"/>
      <c r="AJ19" s="43"/>
      <c r="AK19" s="43"/>
      <c r="AL19" s="45"/>
      <c r="AM19" s="43"/>
      <c r="AN19" s="43"/>
      <c r="AO19" s="43"/>
      <c r="AP19" s="43"/>
      <c r="AQ19" s="43"/>
      <c r="AR19" s="43"/>
      <c r="AS19" s="43"/>
      <c r="AT19" s="43"/>
      <c r="AU19" s="43"/>
      <c r="AV19" s="43"/>
      <c r="AW19" s="43"/>
      <c r="AX19" s="45"/>
      <c r="AY19" s="43"/>
      <c r="AZ19" s="43"/>
      <c r="BA19" s="43"/>
      <c r="BB19" s="43"/>
      <c r="BC19" s="43"/>
      <c r="BD19" s="43"/>
      <c r="BE19" s="43"/>
      <c r="BF19" s="43"/>
      <c r="BG19" s="43"/>
      <c r="BH19" s="43"/>
      <c r="BI19" s="43"/>
      <c r="BJ19" s="45"/>
      <c r="BK19" s="43"/>
      <c r="BL19" s="43"/>
      <c r="BM19" s="43"/>
      <c r="BN19" s="43"/>
      <c r="BO19" s="43"/>
      <c r="BP19" s="43"/>
      <c r="BQ19" s="43"/>
      <c r="BR19" s="43"/>
      <c r="BS19" s="43"/>
      <c r="BT19" s="43"/>
      <c r="BU19" s="43"/>
      <c r="BV19" s="45"/>
      <c r="BW19" s="43"/>
      <c r="BX19" s="43"/>
      <c r="BY19" s="225">
        <f t="shared" si="0"/>
        <v>0</v>
      </c>
    </row>
    <row r="20" spans="1:77" ht="15.75" x14ac:dyDescent="0.2">
      <c r="A20" s="40">
        <v>3</v>
      </c>
      <c r="B20" s="1265" t="str">
        <f>IF('FICHA ESTANDAR ECOSISTEMA'!C193="","",'FICHA ESTANDAR ECOSISTEMA'!C193)</f>
        <v/>
      </c>
      <c r="C20" s="1266"/>
      <c r="D20" s="1266"/>
      <c r="E20" s="1266"/>
      <c r="F20" s="1267"/>
      <c r="G20" s="1274" t="str">
        <f>'FICHA ESTANDAR ECOSISTEMA'!G269</f>
        <v/>
      </c>
      <c r="H20" s="1274"/>
      <c r="I20" s="1274"/>
      <c r="J20" s="636" t="str">
        <f>'FICHA ESTANDAR ECOSISTEMA'!P269</f>
        <v/>
      </c>
      <c r="K20" s="636"/>
      <c r="L20" s="739">
        <f>COSTOS!S46</f>
        <v>0</v>
      </c>
      <c r="M20" s="739"/>
      <c r="N20" s="538">
        <f>COSTOS!W46</f>
        <v>0</v>
      </c>
      <c r="O20" s="538"/>
      <c r="P20" s="42"/>
      <c r="Q20" s="41"/>
      <c r="R20" s="41"/>
      <c r="S20" s="43"/>
      <c r="T20" s="44"/>
      <c r="U20" s="44"/>
      <c r="V20" s="43"/>
      <c r="W20" s="45"/>
      <c r="X20" s="43"/>
      <c r="Y20" s="43"/>
      <c r="Z20" s="44"/>
      <c r="AA20" s="43"/>
      <c r="AB20" s="43"/>
      <c r="AC20" s="43"/>
      <c r="AD20" s="43"/>
      <c r="AE20" s="43"/>
      <c r="AF20" s="43"/>
      <c r="AG20" s="43"/>
      <c r="AH20" s="43"/>
      <c r="AI20" s="43"/>
      <c r="AJ20" s="43"/>
      <c r="AK20" s="43"/>
      <c r="AL20" s="45"/>
      <c r="AM20" s="43"/>
      <c r="AN20" s="43"/>
      <c r="AO20" s="43"/>
      <c r="AP20" s="43"/>
      <c r="AQ20" s="43"/>
      <c r="AR20" s="43"/>
      <c r="AS20" s="43"/>
      <c r="AT20" s="43"/>
      <c r="AU20" s="43"/>
      <c r="AV20" s="43"/>
      <c r="AW20" s="43"/>
      <c r="AX20" s="45"/>
      <c r="AY20" s="43"/>
      <c r="AZ20" s="43"/>
      <c r="BA20" s="43"/>
      <c r="BB20" s="43"/>
      <c r="BC20" s="43"/>
      <c r="BD20" s="43"/>
      <c r="BE20" s="43"/>
      <c r="BF20" s="43"/>
      <c r="BG20" s="43"/>
      <c r="BH20" s="43"/>
      <c r="BI20" s="43"/>
      <c r="BJ20" s="45"/>
      <c r="BK20" s="43"/>
      <c r="BL20" s="43"/>
      <c r="BM20" s="43"/>
      <c r="BN20" s="43"/>
      <c r="BO20" s="43"/>
      <c r="BP20" s="43"/>
      <c r="BQ20" s="43"/>
      <c r="BR20" s="43"/>
      <c r="BS20" s="43"/>
      <c r="BT20" s="43"/>
      <c r="BU20" s="43"/>
      <c r="BV20" s="45"/>
      <c r="BW20" s="43"/>
      <c r="BX20" s="43"/>
      <c r="BY20" s="225">
        <f t="shared" si="0"/>
        <v>0</v>
      </c>
    </row>
    <row r="21" spans="1:77" ht="15.75" x14ac:dyDescent="0.2">
      <c r="B21" s="1268"/>
      <c r="C21" s="1269"/>
      <c r="D21" s="1269"/>
      <c r="E21" s="1269"/>
      <c r="F21" s="1270"/>
      <c r="G21" s="1274" t="str">
        <f>'FICHA ESTANDAR ECOSISTEMA'!G270</f>
        <v/>
      </c>
      <c r="H21" s="1274"/>
      <c r="I21" s="1274"/>
      <c r="J21" s="636" t="str">
        <f>'FICHA ESTANDAR ECOSISTEMA'!P270</f>
        <v/>
      </c>
      <c r="K21" s="636"/>
      <c r="L21" s="739">
        <f>COSTOS!S50</f>
        <v>0</v>
      </c>
      <c r="M21" s="739"/>
      <c r="N21" s="538">
        <f>COSTOS!W50</f>
        <v>0</v>
      </c>
      <c r="O21" s="538"/>
      <c r="P21" s="42"/>
      <c r="Q21" s="41"/>
      <c r="R21" s="41"/>
      <c r="S21" s="43"/>
      <c r="T21" s="44"/>
      <c r="U21" s="44"/>
      <c r="V21" s="43"/>
      <c r="W21" s="45"/>
      <c r="X21" s="43"/>
      <c r="Y21" s="43"/>
      <c r="Z21" s="44"/>
      <c r="AA21" s="43"/>
      <c r="AB21" s="43"/>
      <c r="AC21" s="43"/>
      <c r="AD21" s="43"/>
      <c r="AE21" s="43"/>
      <c r="AF21" s="43"/>
      <c r="AG21" s="43"/>
      <c r="AH21" s="43"/>
      <c r="AI21" s="43"/>
      <c r="AJ21" s="43"/>
      <c r="AK21" s="43"/>
      <c r="AL21" s="45"/>
      <c r="AM21" s="43"/>
      <c r="AN21" s="43"/>
      <c r="AO21" s="43"/>
      <c r="AP21" s="43"/>
      <c r="AQ21" s="43"/>
      <c r="AR21" s="43"/>
      <c r="AS21" s="43"/>
      <c r="AT21" s="43"/>
      <c r="AU21" s="43"/>
      <c r="AV21" s="43"/>
      <c r="AW21" s="43"/>
      <c r="AX21" s="45"/>
      <c r="AY21" s="43"/>
      <c r="AZ21" s="43"/>
      <c r="BA21" s="43"/>
      <c r="BB21" s="43"/>
      <c r="BC21" s="43"/>
      <c r="BD21" s="43"/>
      <c r="BE21" s="43"/>
      <c r="BF21" s="43"/>
      <c r="BG21" s="43"/>
      <c r="BH21" s="43"/>
      <c r="BI21" s="43"/>
      <c r="BJ21" s="45"/>
      <c r="BK21" s="43"/>
      <c r="BL21" s="43"/>
      <c r="BM21" s="43"/>
      <c r="BN21" s="43"/>
      <c r="BO21" s="43"/>
      <c r="BP21" s="43"/>
      <c r="BQ21" s="43"/>
      <c r="BR21" s="43"/>
      <c r="BS21" s="43"/>
      <c r="BT21" s="43"/>
      <c r="BU21" s="43"/>
      <c r="BV21" s="45"/>
      <c r="BW21" s="43"/>
      <c r="BX21" s="43"/>
      <c r="BY21" s="225">
        <f t="shared" si="0"/>
        <v>0</v>
      </c>
    </row>
    <row r="22" spans="1:77" ht="15.75" customHeight="1" x14ac:dyDescent="0.2">
      <c r="B22" s="1268"/>
      <c r="C22" s="1269"/>
      <c r="D22" s="1269"/>
      <c r="E22" s="1269"/>
      <c r="F22" s="1270"/>
      <c r="G22" s="1274" t="str">
        <f>'FICHA ESTANDAR ECOSISTEMA'!G271</f>
        <v/>
      </c>
      <c r="H22" s="1274"/>
      <c r="I22" s="1274"/>
      <c r="J22" s="636" t="str">
        <f>'FICHA ESTANDAR ECOSISTEMA'!P271</f>
        <v/>
      </c>
      <c r="K22" s="636"/>
      <c r="L22" s="739">
        <f>COSTOS!S55</f>
        <v>0</v>
      </c>
      <c r="M22" s="739"/>
      <c r="N22" s="538">
        <f>COSTOS!W55</f>
        <v>0</v>
      </c>
      <c r="O22" s="538"/>
      <c r="P22" s="42"/>
      <c r="Q22" s="41"/>
      <c r="R22" s="41"/>
      <c r="S22" s="43"/>
      <c r="T22" s="44"/>
      <c r="U22" s="44"/>
      <c r="V22" s="43"/>
      <c r="W22" s="45"/>
      <c r="X22" s="43"/>
      <c r="Y22" s="43"/>
      <c r="Z22" s="44"/>
      <c r="AA22" s="43"/>
      <c r="AB22" s="43"/>
      <c r="AC22" s="43"/>
      <c r="AD22" s="43"/>
      <c r="AE22" s="43"/>
      <c r="AF22" s="43"/>
      <c r="AG22" s="43"/>
      <c r="AH22" s="43"/>
      <c r="AI22" s="43"/>
      <c r="AJ22" s="43"/>
      <c r="AK22" s="43"/>
      <c r="AL22" s="45"/>
      <c r="AM22" s="43"/>
      <c r="AN22" s="43"/>
      <c r="AO22" s="43"/>
      <c r="AP22" s="43"/>
      <c r="AQ22" s="43"/>
      <c r="AR22" s="43"/>
      <c r="AS22" s="43"/>
      <c r="AT22" s="43"/>
      <c r="AU22" s="43"/>
      <c r="AV22" s="43"/>
      <c r="AW22" s="43"/>
      <c r="AX22" s="45"/>
      <c r="AY22" s="43"/>
      <c r="AZ22" s="43"/>
      <c r="BA22" s="43"/>
      <c r="BB22" s="43"/>
      <c r="BC22" s="43"/>
      <c r="BD22" s="43"/>
      <c r="BE22" s="43"/>
      <c r="BF22" s="43"/>
      <c r="BG22" s="43"/>
      <c r="BH22" s="43"/>
      <c r="BI22" s="43"/>
      <c r="BJ22" s="45"/>
      <c r="BK22" s="43"/>
      <c r="BL22" s="43"/>
      <c r="BM22" s="43"/>
      <c r="BN22" s="43"/>
      <c r="BO22" s="43"/>
      <c r="BP22" s="43"/>
      <c r="BQ22" s="43"/>
      <c r="BR22" s="43"/>
      <c r="BS22" s="43"/>
      <c r="BT22" s="43"/>
      <c r="BU22" s="43"/>
      <c r="BV22" s="45"/>
      <c r="BW22" s="43"/>
      <c r="BX22" s="43"/>
      <c r="BY22" s="225">
        <f t="shared" si="0"/>
        <v>0</v>
      </c>
    </row>
    <row r="23" spans="1:77" ht="15.75" x14ac:dyDescent="0.2">
      <c r="B23" s="1271"/>
      <c r="C23" s="1272"/>
      <c r="D23" s="1272"/>
      <c r="E23" s="1272"/>
      <c r="F23" s="1273"/>
      <c r="G23" s="1274" t="str">
        <f>'FICHA ESTANDAR ECOSISTEMA'!G272</f>
        <v/>
      </c>
      <c r="H23" s="1274"/>
      <c r="I23" s="1274"/>
      <c r="J23" s="636">
        <f>'FICHA ESTANDAR ECOSISTEMA'!P272</f>
        <v>0</v>
      </c>
      <c r="K23" s="636"/>
      <c r="L23" s="739">
        <f>COSTOS!S61</f>
        <v>0</v>
      </c>
      <c r="M23" s="739"/>
      <c r="N23" s="538">
        <f>COSTOS!W61</f>
        <v>0</v>
      </c>
      <c r="O23" s="538"/>
      <c r="P23" s="42"/>
      <c r="Q23" s="41"/>
      <c r="R23" s="41"/>
      <c r="S23" s="43"/>
      <c r="T23" s="44"/>
      <c r="U23" s="44"/>
      <c r="V23" s="43"/>
      <c r="W23" s="45"/>
      <c r="X23" s="43"/>
      <c r="Y23" s="43"/>
      <c r="Z23" s="44"/>
      <c r="AA23" s="43"/>
      <c r="AB23" s="43"/>
      <c r="AC23" s="43"/>
      <c r="AD23" s="43"/>
      <c r="AE23" s="43"/>
      <c r="AF23" s="43"/>
      <c r="AG23" s="43"/>
      <c r="AH23" s="43"/>
      <c r="AI23" s="43"/>
      <c r="AJ23" s="43"/>
      <c r="AK23" s="43"/>
      <c r="AL23" s="45"/>
      <c r="AM23" s="43"/>
      <c r="AN23" s="43"/>
      <c r="AO23" s="43"/>
      <c r="AP23" s="43"/>
      <c r="AQ23" s="43"/>
      <c r="AR23" s="43"/>
      <c r="AS23" s="43"/>
      <c r="AT23" s="43"/>
      <c r="AU23" s="43"/>
      <c r="AV23" s="43"/>
      <c r="AW23" s="43"/>
      <c r="AX23" s="45"/>
      <c r="AY23" s="43"/>
      <c r="AZ23" s="43"/>
      <c r="BA23" s="43"/>
      <c r="BB23" s="43"/>
      <c r="BC23" s="43"/>
      <c r="BD23" s="43"/>
      <c r="BE23" s="43"/>
      <c r="BF23" s="43"/>
      <c r="BG23" s="43"/>
      <c r="BH23" s="43"/>
      <c r="BI23" s="43"/>
      <c r="BJ23" s="45"/>
      <c r="BK23" s="43"/>
      <c r="BL23" s="43"/>
      <c r="BM23" s="43"/>
      <c r="BN23" s="43"/>
      <c r="BO23" s="43"/>
      <c r="BP23" s="43"/>
      <c r="BQ23" s="43"/>
      <c r="BR23" s="43"/>
      <c r="BS23" s="43"/>
      <c r="BT23" s="43"/>
      <c r="BU23" s="43"/>
      <c r="BV23" s="45"/>
      <c r="BW23" s="43"/>
      <c r="BX23" s="43"/>
      <c r="BY23" s="225">
        <f t="shared" si="0"/>
        <v>0</v>
      </c>
    </row>
    <row r="24" spans="1:77" ht="15.75" x14ac:dyDescent="0.2">
      <c r="A24" s="40">
        <v>4</v>
      </c>
      <c r="B24" s="1265" t="str">
        <f>IF('FICHA ESTANDAR ECOSISTEMA'!C194="","",'FICHA ESTANDAR ECOSISTEMA'!C194)</f>
        <v/>
      </c>
      <c r="C24" s="1266"/>
      <c r="D24" s="1266"/>
      <c r="E24" s="1266"/>
      <c r="F24" s="1267"/>
      <c r="G24" s="1274" t="str">
        <f>'FICHA ESTANDAR ECOSISTEMA'!G273</f>
        <v/>
      </c>
      <c r="H24" s="1274"/>
      <c r="I24" s="1274"/>
      <c r="J24" s="636" t="str">
        <f>'FICHA ESTANDAR ECOSISTEMA'!P273</f>
        <v/>
      </c>
      <c r="K24" s="636"/>
      <c r="L24" s="739">
        <f>COSTOS!S64</f>
        <v>0</v>
      </c>
      <c r="M24" s="739"/>
      <c r="N24" s="538">
        <f>COSTOS!W64</f>
        <v>0</v>
      </c>
      <c r="O24" s="538"/>
      <c r="P24" s="42"/>
      <c r="Q24" s="41"/>
      <c r="R24" s="41"/>
      <c r="S24" s="43"/>
      <c r="T24" s="44"/>
      <c r="U24" s="44"/>
      <c r="V24" s="43"/>
      <c r="W24" s="45"/>
      <c r="X24" s="43"/>
      <c r="Y24" s="43"/>
      <c r="Z24" s="44"/>
      <c r="AA24" s="43"/>
      <c r="AB24" s="43"/>
      <c r="AC24" s="43"/>
      <c r="AD24" s="43"/>
      <c r="AE24" s="43"/>
      <c r="AF24" s="43"/>
      <c r="AG24" s="43"/>
      <c r="AH24" s="43"/>
      <c r="AI24" s="43"/>
      <c r="AJ24" s="43"/>
      <c r="AK24" s="43"/>
      <c r="AL24" s="45"/>
      <c r="AM24" s="43"/>
      <c r="AN24" s="43"/>
      <c r="AO24" s="43"/>
      <c r="AP24" s="43"/>
      <c r="AQ24" s="43"/>
      <c r="AR24" s="43"/>
      <c r="AS24" s="43"/>
      <c r="AT24" s="43"/>
      <c r="AU24" s="43"/>
      <c r="AV24" s="43"/>
      <c r="AW24" s="43"/>
      <c r="AX24" s="45"/>
      <c r="AY24" s="43"/>
      <c r="AZ24" s="43"/>
      <c r="BA24" s="43"/>
      <c r="BB24" s="43"/>
      <c r="BC24" s="43"/>
      <c r="BD24" s="43"/>
      <c r="BE24" s="43"/>
      <c r="BF24" s="43"/>
      <c r="BG24" s="43"/>
      <c r="BH24" s="43"/>
      <c r="BI24" s="43"/>
      <c r="BJ24" s="45"/>
      <c r="BK24" s="43"/>
      <c r="BL24" s="43"/>
      <c r="BM24" s="43"/>
      <c r="BN24" s="43"/>
      <c r="BO24" s="43"/>
      <c r="BP24" s="43"/>
      <c r="BQ24" s="43"/>
      <c r="BR24" s="43"/>
      <c r="BS24" s="43"/>
      <c r="BT24" s="43"/>
      <c r="BU24" s="43"/>
      <c r="BV24" s="45"/>
      <c r="BW24" s="43"/>
      <c r="BX24" s="43"/>
      <c r="BY24" s="225">
        <f t="shared" si="0"/>
        <v>0</v>
      </c>
    </row>
    <row r="25" spans="1:77" ht="15.75" x14ac:dyDescent="0.2">
      <c r="B25" s="1268"/>
      <c r="C25" s="1269"/>
      <c r="D25" s="1269"/>
      <c r="E25" s="1269"/>
      <c r="F25" s="1270"/>
      <c r="G25" s="1274" t="str">
        <f>'FICHA ESTANDAR ECOSISTEMA'!G274</f>
        <v/>
      </c>
      <c r="H25" s="1274"/>
      <c r="I25" s="1274"/>
      <c r="J25" s="636" t="str">
        <f>'FICHA ESTANDAR ECOSISTEMA'!P274</f>
        <v/>
      </c>
      <c r="K25" s="636"/>
      <c r="L25" s="739">
        <f>COSTOS!S68</f>
        <v>0</v>
      </c>
      <c r="M25" s="739"/>
      <c r="N25" s="538">
        <f>COSTOS!W68</f>
        <v>0</v>
      </c>
      <c r="O25" s="538"/>
      <c r="P25" s="42"/>
      <c r="Q25" s="41"/>
      <c r="R25" s="41"/>
      <c r="S25" s="43"/>
      <c r="T25" s="44"/>
      <c r="U25" s="44"/>
      <c r="V25" s="43"/>
      <c r="W25" s="45"/>
      <c r="X25" s="43"/>
      <c r="Y25" s="43"/>
      <c r="Z25" s="44"/>
      <c r="AA25" s="43"/>
      <c r="AB25" s="43"/>
      <c r="AC25" s="43"/>
      <c r="AD25" s="43"/>
      <c r="AE25" s="43"/>
      <c r="AF25" s="43"/>
      <c r="AG25" s="43"/>
      <c r="AH25" s="43"/>
      <c r="AI25" s="43"/>
      <c r="AJ25" s="43"/>
      <c r="AK25" s="43"/>
      <c r="AL25" s="45"/>
      <c r="AM25" s="43"/>
      <c r="AN25" s="43"/>
      <c r="AO25" s="43"/>
      <c r="AP25" s="43"/>
      <c r="AQ25" s="43"/>
      <c r="AR25" s="43"/>
      <c r="AS25" s="43"/>
      <c r="AT25" s="43"/>
      <c r="AU25" s="43"/>
      <c r="AV25" s="43"/>
      <c r="AW25" s="43"/>
      <c r="AX25" s="45"/>
      <c r="AY25" s="43"/>
      <c r="AZ25" s="43"/>
      <c r="BA25" s="43"/>
      <c r="BB25" s="43"/>
      <c r="BC25" s="43"/>
      <c r="BD25" s="43"/>
      <c r="BE25" s="43"/>
      <c r="BF25" s="43"/>
      <c r="BG25" s="43"/>
      <c r="BH25" s="43"/>
      <c r="BI25" s="43"/>
      <c r="BJ25" s="45"/>
      <c r="BK25" s="43"/>
      <c r="BL25" s="43"/>
      <c r="BM25" s="43"/>
      <c r="BN25" s="43"/>
      <c r="BO25" s="43"/>
      <c r="BP25" s="43"/>
      <c r="BQ25" s="43"/>
      <c r="BR25" s="43"/>
      <c r="BS25" s="43"/>
      <c r="BT25" s="43"/>
      <c r="BU25" s="43"/>
      <c r="BV25" s="45"/>
      <c r="BW25" s="43"/>
      <c r="BX25" s="43"/>
      <c r="BY25" s="225">
        <f t="shared" si="0"/>
        <v>0</v>
      </c>
    </row>
    <row r="26" spans="1:77" ht="15.75" x14ac:dyDescent="0.2">
      <c r="B26" s="1268"/>
      <c r="C26" s="1269"/>
      <c r="D26" s="1269"/>
      <c r="E26" s="1269"/>
      <c r="F26" s="1270"/>
      <c r="G26" s="1274" t="str">
        <f>'FICHA ESTANDAR ECOSISTEMA'!G275</f>
        <v/>
      </c>
      <c r="H26" s="1274"/>
      <c r="I26" s="1274"/>
      <c r="J26" s="636" t="str">
        <f>'FICHA ESTANDAR ECOSISTEMA'!P275</f>
        <v/>
      </c>
      <c r="K26" s="636"/>
      <c r="L26" s="739">
        <f>COSTOS!S72</f>
        <v>0</v>
      </c>
      <c r="M26" s="739"/>
      <c r="N26" s="538">
        <f>COSTOS!W72</f>
        <v>0</v>
      </c>
      <c r="O26" s="538"/>
      <c r="P26" s="42"/>
      <c r="Q26" s="41"/>
      <c r="R26" s="41"/>
      <c r="S26" s="43"/>
      <c r="T26" s="44"/>
      <c r="U26" s="44"/>
      <c r="V26" s="43"/>
      <c r="W26" s="45"/>
      <c r="X26" s="43"/>
      <c r="Y26" s="43"/>
      <c r="Z26" s="44"/>
      <c r="AA26" s="43"/>
      <c r="AB26" s="43"/>
      <c r="AC26" s="43"/>
      <c r="AD26" s="43"/>
      <c r="AE26" s="43"/>
      <c r="AF26" s="43"/>
      <c r="AG26" s="43"/>
      <c r="AH26" s="43"/>
      <c r="AI26" s="43"/>
      <c r="AJ26" s="43"/>
      <c r="AK26" s="43"/>
      <c r="AL26" s="45"/>
      <c r="AM26" s="43"/>
      <c r="AN26" s="43"/>
      <c r="AO26" s="43"/>
      <c r="AP26" s="43"/>
      <c r="AQ26" s="43"/>
      <c r="AR26" s="43"/>
      <c r="AS26" s="43"/>
      <c r="AT26" s="43"/>
      <c r="AU26" s="43"/>
      <c r="AV26" s="43"/>
      <c r="AW26" s="43"/>
      <c r="AX26" s="45"/>
      <c r="AY26" s="43"/>
      <c r="AZ26" s="43"/>
      <c r="BA26" s="43"/>
      <c r="BB26" s="43"/>
      <c r="BC26" s="43"/>
      <c r="BD26" s="43"/>
      <c r="BE26" s="43"/>
      <c r="BF26" s="43"/>
      <c r="BG26" s="43"/>
      <c r="BH26" s="43"/>
      <c r="BI26" s="43"/>
      <c r="BJ26" s="45"/>
      <c r="BK26" s="43"/>
      <c r="BL26" s="43"/>
      <c r="BM26" s="43"/>
      <c r="BN26" s="43"/>
      <c r="BO26" s="43"/>
      <c r="BP26" s="43"/>
      <c r="BQ26" s="43"/>
      <c r="BR26" s="43"/>
      <c r="BS26" s="43"/>
      <c r="BT26" s="43"/>
      <c r="BU26" s="43"/>
      <c r="BV26" s="45"/>
      <c r="BW26" s="43"/>
      <c r="BX26" s="43"/>
      <c r="BY26" s="225">
        <f t="shared" si="0"/>
        <v>0</v>
      </c>
    </row>
    <row r="27" spans="1:77" ht="15.75" x14ac:dyDescent="0.2">
      <c r="B27" s="1268"/>
      <c r="C27" s="1269"/>
      <c r="D27" s="1269"/>
      <c r="E27" s="1269"/>
      <c r="F27" s="1270"/>
      <c r="G27" s="1274" t="str">
        <f>'FICHA ESTANDAR ECOSISTEMA'!G276</f>
        <v/>
      </c>
      <c r="H27" s="1274"/>
      <c r="I27" s="1274"/>
      <c r="J27" s="636" t="str">
        <f>'FICHA ESTANDAR ECOSISTEMA'!P276</f>
        <v/>
      </c>
      <c r="K27" s="636"/>
      <c r="L27" s="739">
        <f>COSTOS!S76</f>
        <v>0</v>
      </c>
      <c r="M27" s="739"/>
      <c r="N27" s="538">
        <f>COSTOS!W76</f>
        <v>0</v>
      </c>
      <c r="O27" s="538"/>
      <c r="P27" s="42"/>
      <c r="Q27" s="41"/>
      <c r="R27" s="41"/>
      <c r="S27" s="43"/>
      <c r="T27" s="44"/>
      <c r="U27" s="44"/>
      <c r="V27" s="43"/>
      <c r="W27" s="45"/>
      <c r="X27" s="43"/>
      <c r="Y27" s="43"/>
      <c r="Z27" s="44"/>
      <c r="AA27" s="43"/>
      <c r="AB27" s="43"/>
      <c r="AC27" s="43"/>
      <c r="AD27" s="43"/>
      <c r="AE27" s="43"/>
      <c r="AF27" s="43"/>
      <c r="AG27" s="43"/>
      <c r="AH27" s="43"/>
      <c r="AI27" s="43"/>
      <c r="AJ27" s="43"/>
      <c r="AK27" s="43"/>
      <c r="AL27" s="45"/>
      <c r="AM27" s="43"/>
      <c r="AN27" s="43"/>
      <c r="AO27" s="43"/>
      <c r="AP27" s="43"/>
      <c r="AQ27" s="43"/>
      <c r="AR27" s="43"/>
      <c r="AS27" s="43"/>
      <c r="AT27" s="43"/>
      <c r="AU27" s="43"/>
      <c r="AV27" s="43"/>
      <c r="AW27" s="43"/>
      <c r="AX27" s="45"/>
      <c r="AY27" s="43"/>
      <c r="AZ27" s="43"/>
      <c r="BA27" s="43"/>
      <c r="BB27" s="43"/>
      <c r="BC27" s="43"/>
      <c r="BD27" s="43"/>
      <c r="BE27" s="43"/>
      <c r="BF27" s="43"/>
      <c r="BG27" s="43"/>
      <c r="BH27" s="43"/>
      <c r="BI27" s="43"/>
      <c r="BJ27" s="45"/>
      <c r="BK27" s="43"/>
      <c r="BL27" s="43"/>
      <c r="BM27" s="43"/>
      <c r="BN27" s="43"/>
      <c r="BO27" s="43"/>
      <c r="BP27" s="43"/>
      <c r="BQ27" s="43"/>
      <c r="BR27" s="43"/>
      <c r="BS27" s="43"/>
      <c r="BT27" s="43"/>
      <c r="BU27" s="43"/>
      <c r="BV27" s="45"/>
      <c r="BW27" s="43"/>
      <c r="BX27" s="43"/>
      <c r="BY27" s="225">
        <f t="shared" si="0"/>
        <v>0</v>
      </c>
    </row>
    <row r="28" spans="1:77" ht="15.75" x14ac:dyDescent="0.2">
      <c r="B28" s="1271"/>
      <c r="C28" s="1272"/>
      <c r="D28" s="1272"/>
      <c r="E28" s="1272"/>
      <c r="F28" s="1273"/>
      <c r="G28" s="1274" t="str">
        <f>'FICHA ESTANDAR ECOSISTEMA'!G277</f>
        <v/>
      </c>
      <c r="H28" s="1274"/>
      <c r="I28" s="1274"/>
      <c r="J28" s="636">
        <f>'FICHA ESTANDAR ECOSISTEMA'!P277</f>
        <v>0</v>
      </c>
      <c r="K28" s="636"/>
      <c r="L28" s="739">
        <f>COSTOS!S78</f>
        <v>0</v>
      </c>
      <c r="M28" s="739"/>
      <c r="N28" s="538">
        <f>COSTOS!W78</f>
        <v>0</v>
      </c>
      <c r="O28" s="538"/>
      <c r="P28" s="42"/>
      <c r="Q28" s="41"/>
      <c r="R28" s="41"/>
      <c r="S28" s="43"/>
      <c r="T28" s="44"/>
      <c r="U28" s="44"/>
      <c r="V28" s="43"/>
      <c r="W28" s="45"/>
      <c r="X28" s="43"/>
      <c r="Y28" s="43"/>
      <c r="Z28" s="44"/>
      <c r="AA28" s="43"/>
      <c r="AB28" s="43"/>
      <c r="AC28" s="43"/>
      <c r="AD28" s="43"/>
      <c r="AE28" s="43"/>
      <c r="AF28" s="43"/>
      <c r="AG28" s="43"/>
      <c r="AH28" s="43"/>
      <c r="AI28" s="43"/>
      <c r="AJ28" s="43"/>
      <c r="AK28" s="43"/>
      <c r="AL28" s="45"/>
      <c r="AM28" s="43"/>
      <c r="AN28" s="43"/>
      <c r="AO28" s="43"/>
      <c r="AP28" s="43"/>
      <c r="AQ28" s="43"/>
      <c r="AR28" s="43"/>
      <c r="AS28" s="43"/>
      <c r="AT28" s="43"/>
      <c r="AU28" s="43"/>
      <c r="AV28" s="43"/>
      <c r="AW28" s="43"/>
      <c r="AX28" s="45"/>
      <c r="AY28" s="43"/>
      <c r="AZ28" s="43"/>
      <c r="BA28" s="43"/>
      <c r="BB28" s="43"/>
      <c r="BC28" s="43"/>
      <c r="BD28" s="43"/>
      <c r="BE28" s="43"/>
      <c r="BF28" s="43"/>
      <c r="BG28" s="43"/>
      <c r="BH28" s="43"/>
      <c r="BI28" s="43"/>
      <c r="BJ28" s="45"/>
      <c r="BK28" s="43"/>
      <c r="BL28" s="43"/>
      <c r="BM28" s="43"/>
      <c r="BN28" s="43"/>
      <c r="BO28" s="43"/>
      <c r="BP28" s="43"/>
      <c r="BQ28" s="43"/>
      <c r="BR28" s="43"/>
      <c r="BS28" s="43"/>
      <c r="BT28" s="43"/>
      <c r="BU28" s="43"/>
      <c r="BV28" s="45"/>
      <c r="BW28" s="43"/>
      <c r="BX28" s="43"/>
      <c r="BY28" s="225">
        <f t="shared" si="0"/>
        <v>0</v>
      </c>
    </row>
    <row r="29" spans="1:77" ht="15.75" x14ac:dyDescent="0.2">
      <c r="A29" s="40">
        <v>5</v>
      </c>
      <c r="B29" s="1265" t="str">
        <f>IF('FICHA ESTANDAR ECOSISTEMA'!C195="","",'FICHA ESTANDAR ECOSISTEMA'!C195)</f>
        <v/>
      </c>
      <c r="C29" s="1266"/>
      <c r="D29" s="1266"/>
      <c r="E29" s="1266"/>
      <c r="F29" s="1267"/>
      <c r="G29" s="1274" t="str">
        <f>'FICHA ESTANDAR ECOSISTEMA'!G278</f>
        <v/>
      </c>
      <c r="H29" s="1274"/>
      <c r="I29" s="1274"/>
      <c r="J29" s="636" t="str">
        <f>'FICHA ESTANDAR ECOSISTEMA'!P278</f>
        <v/>
      </c>
      <c r="K29" s="636"/>
      <c r="L29" s="739">
        <f>COSTOS!S81</f>
        <v>0</v>
      </c>
      <c r="M29" s="739"/>
      <c r="N29" s="538">
        <f>COSTOS!W81</f>
        <v>0</v>
      </c>
      <c r="O29" s="538"/>
      <c r="P29" s="42"/>
      <c r="Q29" s="41"/>
      <c r="R29" s="41"/>
      <c r="S29" s="43"/>
      <c r="T29" s="44"/>
      <c r="U29" s="44"/>
      <c r="V29" s="43"/>
      <c r="W29" s="45"/>
      <c r="X29" s="43"/>
      <c r="Y29" s="43"/>
      <c r="Z29" s="44"/>
      <c r="AA29" s="43"/>
      <c r="AB29" s="43"/>
      <c r="AC29" s="43"/>
      <c r="AD29" s="43"/>
      <c r="AE29" s="43"/>
      <c r="AF29" s="43"/>
      <c r="AG29" s="43"/>
      <c r="AH29" s="43"/>
      <c r="AI29" s="43"/>
      <c r="AJ29" s="43"/>
      <c r="AK29" s="43"/>
      <c r="AL29" s="45"/>
      <c r="AM29" s="43"/>
      <c r="AN29" s="43"/>
      <c r="AO29" s="43"/>
      <c r="AP29" s="43"/>
      <c r="AQ29" s="43"/>
      <c r="AR29" s="43"/>
      <c r="AS29" s="43"/>
      <c r="AT29" s="43"/>
      <c r="AU29" s="43"/>
      <c r="AV29" s="43"/>
      <c r="AW29" s="43"/>
      <c r="AX29" s="45"/>
      <c r="AY29" s="43"/>
      <c r="AZ29" s="43"/>
      <c r="BA29" s="43"/>
      <c r="BB29" s="43"/>
      <c r="BC29" s="43"/>
      <c r="BD29" s="43"/>
      <c r="BE29" s="43"/>
      <c r="BF29" s="43"/>
      <c r="BG29" s="43"/>
      <c r="BH29" s="43"/>
      <c r="BI29" s="43"/>
      <c r="BJ29" s="45"/>
      <c r="BK29" s="43"/>
      <c r="BL29" s="43"/>
      <c r="BM29" s="43"/>
      <c r="BN29" s="43"/>
      <c r="BO29" s="43"/>
      <c r="BP29" s="43"/>
      <c r="BQ29" s="43"/>
      <c r="BR29" s="43"/>
      <c r="BS29" s="43"/>
      <c r="BT29" s="43"/>
      <c r="BU29" s="43"/>
      <c r="BV29" s="45"/>
      <c r="BW29" s="43"/>
      <c r="BX29" s="43"/>
      <c r="BY29" s="225">
        <f t="shared" si="0"/>
        <v>0</v>
      </c>
    </row>
    <row r="30" spans="1:77" ht="15.75" x14ac:dyDescent="0.2">
      <c r="B30" s="1268"/>
      <c r="C30" s="1269"/>
      <c r="D30" s="1269"/>
      <c r="E30" s="1269"/>
      <c r="F30" s="1270"/>
      <c r="G30" s="1274" t="str">
        <f>'FICHA ESTANDAR ECOSISTEMA'!G279</f>
        <v/>
      </c>
      <c r="H30" s="1274"/>
      <c r="I30" s="1274"/>
      <c r="J30" s="636" t="str">
        <f>'FICHA ESTANDAR ECOSISTEMA'!P279</f>
        <v/>
      </c>
      <c r="K30" s="636"/>
      <c r="L30" s="739">
        <f>COSTOS!S84</f>
        <v>0</v>
      </c>
      <c r="M30" s="739"/>
      <c r="N30" s="538">
        <f>COSTOS!W84</f>
        <v>0</v>
      </c>
      <c r="O30" s="538"/>
      <c r="P30" s="42"/>
      <c r="Q30" s="41"/>
      <c r="R30" s="41"/>
      <c r="S30" s="43"/>
      <c r="T30" s="44"/>
      <c r="U30" s="44"/>
      <c r="V30" s="43"/>
      <c r="W30" s="45"/>
      <c r="X30" s="43"/>
      <c r="Y30" s="43"/>
      <c r="Z30" s="44"/>
      <c r="AA30" s="43"/>
      <c r="AB30" s="43"/>
      <c r="AC30" s="43"/>
      <c r="AD30" s="43"/>
      <c r="AE30" s="43"/>
      <c r="AF30" s="43"/>
      <c r="AG30" s="43"/>
      <c r="AH30" s="43"/>
      <c r="AI30" s="43"/>
      <c r="AJ30" s="43"/>
      <c r="AK30" s="43"/>
      <c r="AL30" s="45"/>
      <c r="AM30" s="43"/>
      <c r="AN30" s="43"/>
      <c r="AO30" s="43"/>
      <c r="AP30" s="43"/>
      <c r="AQ30" s="43"/>
      <c r="AR30" s="43"/>
      <c r="AS30" s="43"/>
      <c r="AT30" s="43"/>
      <c r="AU30" s="43"/>
      <c r="AV30" s="43"/>
      <c r="AW30" s="43"/>
      <c r="AX30" s="45"/>
      <c r="AY30" s="43"/>
      <c r="AZ30" s="43"/>
      <c r="BA30" s="43"/>
      <c r="BB30" s="43"/>
      <c r="BC30" s="43"/>
      <c r="BD30" s="43"/>
      <c r="BE30" s="43"/>
      <c r="BF30" s="43"/>
      <c r="BG30" s="43"/>
      <c r="BH30" s="43"/>
      <c r="BI30" s="43"/>
      <c r="BJ30" s="45"/>
      <c r="BK30" s="43"/>
      <c r="BL30" s="43"/>
      <c r="BM30" s="43"/>
      <c r="BN30" s="43"/>
      <c r="BO30" s="43"/>
      <c r="BP30" s="43"/>
      <c r="BQ30" s="43"/>
      <c r="BR30" s="43"/>
      <c r="BS30" s="43"/>
      <c r="BT30" s="43"/>
      <c r="BU30" s="43"/>
      <c r="BV30" s="45"/>
      <c r="BW30" s="43"/>
      <c r="BX30" s="43"/>
      <c r="BY30" s="225">
        <f t="shared" si="0"/>
        <v>0</v>
      </c>
    </row>
    <row r="31" spans="1:77" ht="15.75" x14ac:dyDescent="0.2">
      <c r="B31" s="1268"/>
      <c r="C31" s="1269"/>
      <c r="D31" s="1269"/>
      <c r="E31" s="1269"/>
      <c r="F31" s="1270"/>
      <c r="G31" s="1274" t="str">
        <f>'FICHA ESTANDAR ECOSISTEMA'!G280</f>
        <v/>
      </c>
      <c r="H31" s="1274"/>
      <c r="I31" s="1274"/>
      <c r="J31" s="636" t="str">
        <f>'FICHA ESTANDAR ECOSISTEMA'!P280</f>
        <v/>
      </c>
      <c r="K31" s="636"/>
      <c r="L31" s="739">
        <f>COSTOS!S87</f>
        <v>0</v>
      </c>
      <c r="M31" s="739"/>
      <c r="N31" s="538">
        <f>COSTOS!W87</f>
        <v>0</v>
      </c>
      <c r="O31" s="538"/>
      <c r="P31" s="42"/>
      <c r="Q31" s="41"/>
      <c r="R31" s="41"/>
      <c r="S31" s="43"/>
      <c r="T31" s="44"/>
      <c r="U31" s="44"/>
      <c r="V31" s="43"/>
      <c r="W31" s="45"/>
      <c r="X31" s="43"/>
      <c r="Y31" s="43"/>
      <c r="Z31" s="44"/>
      <c r="AA31" s="43"/>
      <c r="AB31" s="43"/>
      <c r="AC31" s="43"/>
      <c r="AD31" s="43"/>
      <c r="AE31" s="43"/>
      <c r="AF31" s="43"/>
      <c r="AG31" s="43"/>
      <c r="AH31" s="43"/>
      <c r="AI31" s="43"/>
      <c r="AJ31" s="43"/>
      <c r="AK31" s="43"/>
      <c r="AL31" s="45"/>
      <c r="AM31" s="43"/>
      <c r="AN31" s="43"/>
      <c r="AO31" s="43"/>
      <c r="AP31" s="43"/>
      <c r="AQ31" s="43"/>
      <c r="AR31" s="43"/>
      <c r="AS31" s="43"/>
      <c r="AT31" s="43"/>
      <c r="AU31" s="43"/>
      <c r="AV31" s="43"/>
      <c r="AW31" s="43"/>
      <c r="AX31" s="45"/>
      <c r="AY31" s="43"/>
      <c r="AZ31" s="43"/>
      <c r="BA31" s="43"/>
      <c r="BB31" s="43"/>
      <c r="BC31" s="43"/>
      <c r="BD31" s="43"/>
      <c r="BE31" s="43"/>
      <c r="BF31" s="43"/>
      <c r="BG31" s="43"/>
      <c r="BH31" s="43"/>
      <c r="BI31" s="43"/>
      <c r="BJ31" s="45"/>
      <c r="BK31" s="43"/>
      <c r="BL31" s="43"/>
      <c r="BM31" s="43"/>
      <c r="BN31" s="43"/>
      <c r="BO31" s="43"/>
      <c r="BP31" s="43"/>
      <c r="BQ31" s="43"/>
      <c r="BR31" s="43"/>
      <c r="BS31" s="43"/>
      <c r="BT31" s="43"/>
      <c r="BU31" s="43"/>
      <c r="BV31" s="45"/>
      <c r="BW31" s="43"/>
      <c r="BX31" s="43"/>
      <c r="BY31" s="225">
        <f t="shared" si="0"/>
        <v>0</v>
      </c>
    </row>
    <row r="32" spans="1:77" ht="15.75" x14ac:dyDescent="0.2">
      <c r="B32" s="1268"/>
      <c r="C32" s="1269"/>
      <c r="D32" s="1269"/>
      <c r="E32" s="1269"/>
      <c r="F32" s="1270"/>
      <c r="G32" s="1274" t="str">
        <f>'FICHA ESTANDAR ECOSISTEMA'!G281</f>
        <v/>
      </c>
      <c r="H32" s="1274"/>
      <c r="I32" s="1274"/>
      <c r="J32" s="636" t="str">
        <f>'FICHA ESTANDAR ECOSISTEMA'!P281</f>
        <v/>
      </c>
      <c r="K32" s="636"/>
      <c r="L32" s="739">
        <f>COSTOS!S89</f>
        <v>0</v>
      </c>
      <c r="M32" s="739"/>
      <c r="N32" s="538">
        <f>COSTOS!W89</f>
        <v>0</v>
      </c>
      <c r="O32" s="538"/>
      <c r="P32" s="42"/>
      <c r="Q32" s="41"/>
      <c r="R32" s="41"/>
      <c r="S32" s="43"/>
      <c r="T32" s="44"/>
      <c r="U32" s="44"/>
      <c r="V32" s="43"/>
      <c r="W32" s="45"/>
      <c r="X32" s="43"/>
      <c r="Y32" s="43"/>
      <c r="Z32" s="44"/>
      <c r="AA32" s="43"/>
      <c r="AB32" s="43"/>
      <c r="AC32" s="43"/>
      <c r="AD32" s="43"/>
      <c r="AE32" s="43"/>
      <c r="AF32" s="43"/>
      <c r="AG32" s="43"/>
      <c r="AH32" s="43"/>
      <c r="AI32" s="43"/>
      <c r="AJ32" s="43"/>
      <c r="AK32" s="43"/>
      <c r="AL32" s="45"/>
      <c r="AM32" s="43"/>
      <c r="AN32" s="43"/>
      <c r="AO32" s="43"/>
      <c r="AP32" s="43"/>
      <c r="AQ32" s="43"/>
      <c r="AR32" s="43"/>
      <c r="AS32" s="43"/>
      <c r="AT32" s="43"/>
      <c r="AU32" s="43"/>
      <c r="AV32" s="43"/>
      <c r="AW32" s="43"/>
      <c r="AX32" s="45"/>
      <c r="AY32" s="43"/>
      <c r="AZ32" s="43"/>
      <c r="BA32" s="43"/>
      <c r="BB32" s="43"/>
      <c r="BC32" s="43"/>
      <c r="BD32" s="43"/>
      <c r="BE32" s="43"/>
      <c r="BF32" s="43"/>
      <c r="BG32" s="43"/>
      <c r="BH32" s="43"/>
      <c r="BI32" s="43"/>
      <c r="BJ32" s="45"/>
      <c r="BK32" s="43"/>
      <c r="BL32" s="43"/>
      <c r="BM32" s="43"/>
      <c r="BN32" s="43"/>
      <c r="BO32" s="43"/>
      <c r="BP32" s="43"/>
      <c r="BQ32" s="43"/>
      <c r="BR32" s="43"/>
      <c r="BS32" s="43"/>
      <c r="BT32" s="43"/>
      <c r="BU32" s="43"/>
      <c r="BV32" s="45"/>
      <c r="BW32" s="43"/>
      <c r="BX32" s="43"/>
      <c r="BY32" s="225">
        <f t="shared" si="0"/>
        <v>0</v>
      </c>
    </row>
    <row r="33" spans="1:77" ht="15.75" x14ac:dyDescent="0.2">
      <c r="B33" s="1268"/>
      <c r="C33" s="1269"/>
      <c r="D33" s="1269"/>
      <c r="E33" s="1269"/>
      <c r="F33" s="1270"/>
      <c r="G33" s="1274" t="str">
        <f>'FICHA ESTANDAR ECOSISTEMA'!G282</f>
        <v/>
      </c>
      <c r="H33" s="1274"/>
      <c r="I33" s="1274"/>
      <c r="J33" s="636" t="str">
        <f>'FICHA ESTANDAR ECOSISTEMA'!P282</f>
        <v/>
      </c>
      <c r="K33" s="636"/>
      <c r="L33" s="739">
        <f>COSTOS!S91</f>
        <v>0</v>
      </c>
      <c r="M33" s="739"/>
      <c r="N33" s="538">
        <f>COSTOS!W91</f>
        <v>0</v>
      </c>
      <c r="O33" s="538"/>
      <c r="P33" s="42"/>
      <c r="Q33" s="41"/>
      <c r="R33" s="41"/>
      <c r="S33" s="43"/>
      <c r="T33" s="44"/>
      <c r="U33" s="44"/>
      <c r="V33" s="43"/>
      <c r="W33" s="45"/>
      <c r="X33" s="43"/>
      <c r="Y33" s="43"/>
      <c r="Z33" s="44"/>
      <c r="AA33" s="43"/>
      <c r="AB33" s="43"/>
      <c r="AC33" s="43"/>
      <c r="AD33" s="43"/>
      <c r="AE33" s="43"/>
      <c r="AF33" s="43"/>
      <c r="AG33" s="43"/>
      <c r="AH33" s="43"/>
      <c r="AI33" s="43"/>
      <c r="AJ33" s="43"/>
      <c r="AK33" s="43"/>
      <c r="AL33" s="45"/>
      <c r="AM33" s="43"/>
      <c r="AN33" s="43"/>
      <c r="AO33" s="43"/>
      <c r="AP33" s="43"/>
      <c r="AQ33" s="43"/>
      <c r="AR33" s="43"/>
      <c r="AS33" s="43"/>
      <c r="AT33" s="43"/>
      <c r="AU33" s="43"/>
      <c r="AV33" s="43"/>
      <c r="AW33" s="43"/>
      <c r="AX33" s="45"/>
      <c r="AY33" s="43"/>
      <c r="AZ33" s="43"/>
      <c r="BA33" s="43"/>
      <c r="BB33" s="43"/>
      <c r="BC33" s="43"/>
      <c r="BD33" s="43"/>
      <c r="BE33" s="43"/>
      <c r="BF33" s="43"/>
      <c r="BG33" s="43"/>
      <c r="BH33" s="43"/>
      <c r="BI33" s="43"/>
      <c r="BJ33" s="45"/>
      <c r="BK33" s="43"/>
      <c r="BL33" s="43"/>
      <c r="BM33" s="43"/>
      <c r="BN33" s="43"/>
      <c r="BO33" s="43"/>
      <c r="BP33" s="43"/>
      <c r="BQ33" s="43"/>
      <c r="BR33" s="43"/>
      <c r="BS33" s="43"/>
      <c r="BT33" s="43"/>
      <c r="BU33" s="43"/>
      <c r="BV33" s="45"/>
      <c r="BW33" s="43"/>
      <c r="BX33" s="43"/>
      <c r="BY33" s="225">
        <f t="shared" si="0"/>
        <v>0</v>
      </c>
    </row>
    <row r="34" spans="1:77" ht="15.75" x14ac:dyDescent="0.2">
      <c r="B34" s="1271"/>
      <c r="C34" s="1272"/>
      <c r="D34" s="1272"/>
      <c r="E34" s="1272"/>
      <c r="F34" s="1273"/>
      <c r="G34" s="1274" t="str">
        <f>'FICHA ESTANDAR ECOSISTEMA'!G283</f>
        <v/>
      </c>
      <c r="H34" s="1274"/>
      <c r="I34" s="1274"/>
      <c r="J34" s="636">
        <f>'FICHA ESTANDAR ECOSISTEMA'!P283</f>
        <v>0</v>
      </c>
      <c r="K34" s="636"/>
      <c r="L34" s="739">
        <f>COSTOS!S93</f>
        <v>0</v>
      </c>
      <c r="M34" s="739"/>
      <c r="N34" s="538">
        <f>COSTOS!W93</f>
        <v>0</v>
      </c>
      <c r="O34" s="538"/>
      <c r="P34" s="42"/>
      <c r="Q34" s="41"/>
      <c r="R34" s="41"/>
      <c r="S34" s="43"/>
      <c r="T34" s="44"/>
      <c r="U34" s="44"/>
      <c r="V34" s="43"/>
      <c r="W34" s="45"/>
      <c r="X34" s="43"/>
      <c r="Y34" s="43"/>
      <c r="Z34" s="44"/>
      <c r="AA34" s="43"/>
      <c r="AB34" s="43"/>
      <c r="AC34" s="43"/>
      <c r="AD34" s="43"/>
      <c r="AE34" s="43"/>
      <c r="AF34" s="43"/>
      <c r="AG34" s="43"/>
      <c r="AH34" s="43"/>
      <c r="AI34" s="43"/>
      <c r="AJ34" s="43"/>
      <c r="AK34" s="43"/>
      <c r="AL34" s="45"/>
      <c r="AM34" s="43"/>
      <c r="AN34" s="43"/>
      <c r="AO34" s="43"/>
      <c r="AP34" s="43"/>
      <c r="AQ34" s="43"/>
      <c r="AR34" s="43"/>
      <c r="AS34" s="43"/>
      <c r="AT34" s="43"/>
      <c r="AU34" s="43"/>
      <c r="AV34" s="43"/>
      <c r="AW34" s="43"/>
      <c r="AX34" s="45"/>
      <c r="AY34" s="43"/>
      <c r="AZ34" s="43"/>
      <c r="BA34" s="43"/>
      <c r="BB34" s="43"/>
      <c r="BC34" s="43"/>
      <c r="BD34" s="43"/>
      <c r="BE34" s="43"/>
      <c r="BF34" s="43"/>
      <c r="BG34" s="43"/>
      <c r="BH34" s="43"/>
      <c r="BI34" s="43"/>
      <c r="BJ34" s="45"/>
      <c r="BK34" s="43"/>
      <c r="BL34" s="43"/>
      <c r="BM34" s="43"/>
      <c r="BN34" s="43"/>
      <c r="BO34" s="43"/>
      <c r="BP34" s="43"/>
      <c r="BQ34" s="43"/>
      <c r="BR34" s="43"/>
      <c r="BS34" s="43"/>
      <c r="BT34" s="43"/>
      <c r="BU34" s="43"/>
      <c r="BV34" s="45"/>
      <c r="BW34" s="43"/>
      <c r="BX34" s="43"/>
      <c r="BY34" s="225">
        <f t="shared" si="0"/>
        <v>0</v>
      </c>
    </row>
    <row r="35" spans="1:77" ht="15.75" x14ac:dyDescent="0.2">
      <c r="A35" s="40">
        <v>6</v>
      </c>
      <c r="B35" s="1265" t="str">
        <f>IF('FICHA ESTANDAR ECOSISTEMA'!C196="","",'FICHA ESTANDAR ECOSISTEMA'!C196)</f>
        <v/>
      </c>
      <c r="C35" s="1266"/>
      <c r="D35" s="1266"/>
      <c r="E35" s="1266"/>
      <c r="F35" s="1267"/>
      <c r="G35" s="1274" t="str">
        <f>'FICHA ESTANDAR ECOSISTEMA'!G284</f>
        <v/>
      </c>
      <c r="H35" s="1274"/>
      <c r="I35" s="1274"/>
      <c r="J35" s="636" t="str">
        <f>'FICHA ESTANDAR ECOSISTEMA'!P284</f>
        <v/>
      </c>
      <c r="K35" s="636"/>
      <c r="L35" s="739">
        <f>COSTOS!S96</f>
        <v>0</v>
      </c>
      <c r="M35" s="739"/>
      <c r="N35" s="538">
        <f>COSTOS!W96</f>
        <v>0</v>
      </c>
      <c r="O35" s="538"/>
      <c r="P35" s="42"/>
      <c r="Q35" s="41"/>
      <c r="R35" s="41"/>
      <c r="S35" s="43"/>
      <c r="T35" s="44"/>
      <c r="U35" s="44"/>
      <c r="V35" s="43"/>
      <c r="W35" s="45"/>
      <c r="X35" s="43"/>
      <c r="Y35" s="43"/>
      <c r="Z35" s="44"/>
      <c r="AA35" s="43"/>
      <c r="AB35" s="43"/>
      <c r="AC35" s="43"/>
      <c r="AD35" s="43"/>
      <c r="AE35" s="43"/>
      <c r="AF35" s="43"/>
      <c r="AG35" s="43"/>
      <c r="AH35" s="43"/>
      <c r="AI35" s="43"/>
      <c r="AJ35" s="43"/>
      <c r="AK35" s="43"/>
      <c r="AL35" s="45"/>
      <c r="AM35" s="43"/>
      <c r="AN35" s="43"/>
      <c r="AO35" s="43"/>
      <c r="AP35" s="43"/>
      <c r="AQ35" s="43"/>
      <c r="AR35" s="43"/>
      <c r="AS35" s="43"/>
      <c r="AT35" s="43"/>
      <c r="AU35" s="43"/>
      <c r="AV35" s="43"/>
      <c r="AW35" s="43"/>
      <c r="AX35" s="45"/>
      <c r="AY35" s="43"/>
      <c r="AZ35" s="43"/>
      <c r="BA35" s="43"/>
      <c r="BB35" s="43"/>
      <c r="BC35" s="43"/>
      <c r="BD35" s="43"/>
      <c r="BE35" s="43"/>
      <c r="BF35" s="43"/>
      <c r="BG35" s="43"/>
      <c r="BH35" s="43"/>
      <c r="BI35" s="43"/>
      <c r="BJ35" s="45"/>
      <c r="BK35" s="43"/>
      <c r="BL35" s="43"/>
      <c r="BM35" s="43"/>
      <c r="BN35" s="43"/>
      <c r="BO35" s="43"/>
      <c r="BP35" s="43"/>
      <c r="BQ35" s="43"/>
      <c r="BR35" s="43"/>
      <c r="BS35" s="43"/>
      <c r="BT35" s="43"/>
      <c r="BU35" s="43"/>
      <c r="BV35" s="45"/>
      <c r="BW35" s="43"/>
      <c r="BX35" s="43"/>
      <c r="BY35" s="225">
        <f t="shared" si="0"/>
        <v>0</v>
      </c>
    </row>
    <row r="36" spans="1:77" ht="15.75" x14ac:dyDescent="0.2">
      <c r="B36" s="1268"/>
      <c r="C36" s="1269"/>
      <c r="D36" s="1269"/>
      <c r="E36" s="1269"/>
      <c r="F36" s="1270"/>
      <c r="G36" s="1274" t="str">
        <f>'FICHA ESTANDAR ECOSISTEMA'!G285</f>
        <v/>
      </c>
      <c r="H36" s="1274"/>
      <c r="I36" s="1274"/>
      <c r="J36" s="636" t="str">
        <f>'FICHA ESTANDAR ECOSISTEMA'!P285</f>
        <v/>
      </c>
      <c r="K36" s="636"/>
      <c r="L36" s="739">
        <f>COSTOS!S98</f>
        <v>0</v>
      </c>
      <c r="M36" s="739"/>
      <c r="N36" s="538">
        <f>COSTOS!W98</f>
        <v>0</v>
      </c>
      <c r="O36" s="538"/>
      <c r="P36" s="42"/>
      <c r="Q36" s="41"/>
      <c r="R36" s="41"/>
      <c r="S36" s="43"/>
      <c r="T36" s="44"/>
      <c r="U36" s="44"/>
      <c r="V36" s="43"/>
      <c r="W36" s="45"/>
      <c r="X36" s="43"/>
      <c r="Y36" s="43"/>
      <c r="Z36" s="44"/>
      <c r="AA36" s="43"/>
      <c r="AB36" s="43"/>
      <c r="AC36" s="43"/>
      <c r="AD36" s="43"/>
      <c r="AE36" s="43"/>
      <c r="AF36" s="43"/>
      <c r="AG36" s="43"/>
      <c r="AH36" s="43"/>
      <c r="AI36" s="43"/>
      <c r="AJ36" s="43"/>
      <c r="AK36" s="43"/>
      <c r="AL36" s="45"/>
      <c r="AM36" s="43"/>
      <c r="AN36" s="43"/>
      <c r="AO36" s="43"/>
      <c r="AP36" s="43"/>
      <c r="AQ36" s="43"/>
      <c r="AR36" s="43"/>
      <c r="AS36" s="43"/>
      <c r="AT36" s="43"/>
      <c r="AU36" s="43"/>
      <c r="AV36" s="43"/>
      <c r="AW36" s="43"/>
      <c r="AX36" s="45"/>
      <c r="AY36" s="43"/>
      <c r="AZ36" s="43"/>
      <c r="BA36" s="43"/>
      <c r="BB36" s="43"/>
      <c r="BC36" s="43"/>
      <c r="BD36" s="43"/>
      <c r="BE36" s="43"/>
      <c r="BF36" s="43"/>
      <c r="BG36" s="43"/>
      <c r="BH36" s="43"/>
      <c r="BI36" s="43"/>
      <c r="BJ36" s="45"/>
      <c r="BK36" s="43"/>
      <c r="BL36" s="43"/>
      <c r="BM36" s="43"/>
      <c r="BN36" s="43"/>
      <c r="BO36" s="43"/>
      <c r="BP36" s="43"/>
      <c r="BQ36" s="43"/>
      <c r="BR36" s="43"/>
      <c r="BS36" s="43"/>
      <c r="BT36" s="43"/>
      <c r="BU36" s="43"/>
      <c r="BV36" s="45"/>
      <c r="BW36" s="43"/>
      <c r="BX36" s="43"/>
      <c r="BY36" s="225">
        <f t="shared" si="0"/>
        <v>0</v>
      </c>
    </row>
    <row r="37" spans="1:77" ht="15.75" x14ac:dyDescent="0.2">
      <c r="B37" s="1268"/>
      <c r="C37" s="1269"/>
      <c r="D37" s="1269"/>
      <c r="E37" s="1269"/>
      <c r="F37" s="1270"/>
      <c r="G37" s="1274" t="str">
        <f>'FICHA ESTANDAR ECOSISTEMA'!G286</f>
        <v/>
      </c>
      <c r="H37" s="1274"/>
      <c r="I37" s="1274"/>
      <c r="J37" s="636" t="str">
        <f>'FICHA ESTANDAR ECOSISTEMA'!P286</f>
        <v/>
      </c>
      <c r="K37" s="636"/>
      <c r="L37" s="739">
        <f>COSTOS!S100</f>
        <v>0</v>
      </c>
      <c r="M37" s="739"/>
      <c r="N37" s="538">
        <f>COSTOS!W100</f>
        <v>0</v>
      </c>
      <c r="O37" s="538"/>
      <c r="P37" s="42"/>
      <c r="Q37" s="41"/>
      <c r="R37" s="41"/>
      <c r="S37" s="43"/>
      <c r="T37" s="44"/>
      <c r="U37" s="44"/>
      <c r="V37" s="43"/>
      <c r="W37" s="45"/>
      <c r="X37" s="43"/>
      <c r="Y37" s="43"/>
      <c r="Z37" s="44"/>
      <c r="AA37" s="43"/>
      <c r="AB37" s="43"/>
      <c r="AC37" s="43"/>
      <c r="AD37" s="43"/>
      <c r="AE37" s="43"/>
      <c r="AF37" s="43"/>
      <c r="AG37" s="43"/>
      <c r="AH37" s="43"/>
      <c r="AI37" s="43"/>
      <c r="AJ37" s="43"/>
      <c r="AK37" s="43"/>
      <c r="AL37" s="45"/>
      <c r="AM37" s="43"/>
      <c r="AN37" s="43"/>
      <c r="AO37" s="43"/>
      <c r="AP37" s="43"/>
      <c r="AQ37" s="43"/>
      <c r="AR37" s="43"/>
      <c r="AS37" s="43"/>
      <c r="AT37" s="43"/>
      <c r="AU37" s="43"/>
      <c r="AV37" s="43"/>
      <c r="AW37" s="43"/>
      <c r="AX37" s="45"/>
      <c r="AY37" s="43"/>
      <c r="AZ37" s="43"/>
      <c r="BA37" s="43"/>
      <c r="BB37" s="43"/>
      <c r="BC37" s="43"/>
      <c r="BD37" s="43"/>
      <c r="BE37" s="43"/>
      <c r="BF37" s="43"/>
      <c r="BG37" s="43"/>
      <c r="BH37" s="43"/>
      <c r="BI37" s="43"/>
      <c r="BJ37" s="45"/>
      <c r="BK37" s="43"/>
      <c r="BL37" s="43"/>
      <c r="BM37" s="43"/>
      <c r="BN37" s="43"/>
      <c r="BO37" s="43"/>
      <c r="BP37" s="43"/>
      <c r="BQ37" s="43"/>
      <c r="BR37" s="43"/>
      <c r="BS37" s="43"/>
      <c r="BT37" s="43"/>
      <c r="BU37" s="43"/>
      <c r="BV37" s="45"/>
      <c r="BW37" s="43"/>
      <c r="BX37" s="43"/>
      <c r="BY37" s="225">
        <f t="shared" si="0"/>
        <v>0</v>
      </c>
    </row>
    <row r="38" spans="1:77" ht="15.75" x14ac:dyDescent="0.2">
      <c r="B38" s="1268"/>
      <c r="C38" s="1269"/>
      <c r="D38" s="1269"/>
      <c r="E38" s="1269"/>
      <c r="F38" s="1270"/>
      <c r="G38" s="1274" t="str">
        <f>'FICHA ESTANDAR ECOSISTEMA'!G287:K287</f>
        <v/>
      </c>
      <c r="H38" s="1274"/>
      <c r="I38" s="1274"/>
      <c r="J38" s="636" t="str">
        <f>'FICHA ESTANDAR ECOSISTEMA'!P287</f>
        <v/>
      </c>
      <c r="K38" s="636"/>
      <c r="L38" s="739">
        <f>COSTOS!S102</f>
        <v>0</v>
      </c>
      <c r="M38" s="739"/>
      <c r="N38" s="538">
        <f>COSTOS!W102</f>
        <v>0</v>
      </c>
      <c r="O38" s="538"/>
      <c r="P38" s="42"/>
      <c r="Q38" s="41"/>
      <c r="R38" s="41"/>
      <c r="S38" s="43"/>
      <c r="T38" s="44"/>
      <c r="U38" s="44"/>
      <c r="V38" s="43"/>
      <c r="W38" s="45"/>
      <c r="X38" s="43"/>
      <c r="Y38" s="43"/>
      <c r="Z38" s="44"/>
      <c r="AA38" s="43"/>
      <c r="AB38" s="43"/>
      <c r="AC38" s="43"/>
      <c r="AD38" s="43"/>
      <c r="AE38" s="43"/>
      <c r="AF38" s="43"/>
      <c r="AG38" s="43"/>
      <c r="AH38" s="43"/>
      <c r="AI38" s="43"/>
      <c r="AJ38" s="43"/>
      <c r="AK38" s="43"/>
      <c r="AL38" s="45"/>
      <c r="AM38" s="43"/>
      <c r="AN38" s="43"/>
      <c r="AO38" s="43"/>
      <c r="AP38" s="43"/>
      <c r="AQ38" s="43"/>
      <c r="AR38" s="43"/>
      <c r="AS38" s="43"/>
      <c r="AT38" s="43"/>
      <c r="AU38" s="43"/>
      <c r="AV38" s="43"/>
      <c r="AW38" s="43"/>
      <c r="AX38" s="45"/>
      <c r="AY38" s="43"/>
      <c r="AZ38" s="43"/>
      <c r="BA38" s="43"/>
      <c r="BB38" s="43"/>
      <c r="BC38" s="43"/>
      <c r="BD38" s="43"/>
      <c r="BE38" s="43"/>
      <c r="BF38" s="43"/>
      <c r="BG38" s="43"/>
      <c r="BH38" s="43"/>
      <c r="BI38" s="43"/>
      <c r="BJ38" s="45"/>
      <c r="BK38" s="43"/>
      <c r="BL38" s="43"/>
      <c r="BM38" s="43"/>
      <c r="BN38" s="43"/>
      <c r="BO38" s="43"/>
      <c r="BP38" s="43"/>
      <c r="BQ38" s="43"/>
      <c r="BR38" s="43"/>
      <c r="BS38" s="43"/>
      <c r="BT38" s="43"/>
      <c r="BU38" s="43"/>
      <c r="BV38" s="45"/>
      <c r="BW38" s="43"/>
      <c r="BX38" s="43"/>
      <c r="BY38" s="225">
        <f t="shared" si="0"/>
        <v>0</v>
      </c>
    </row>
    <row r="39" spans="1:77" ht="15.75" x14ac:dyDescent="0.2">
      <c r="B39" s="1271"/>
      <c r="C39" s="1272"/>
      <c r="D39" s="1272"/>
      <c r="E39" s="1272"/>
      <c r="F39" s="1273"/>
      <c r="G39" s="1274" t="str">
        <f>'FICHA ESTANDAR ECOSISTEMA'!G288</f>
        <v/>
      </c>
      <c r="H39" s="1274"/>
      <c r="I39" s="1274"/>
      <c r="J39" s="636">
        <f>'FICHA ESTANDAR ECOSISTEMA'!P288</f>
        <v>0</v>
      </c>
      <c r="K39" s="636"/>
      <c r="L39" s="739">
        <f>COSTOS!S104</f>
        <v>0</v>
      </c>
      <c r="M39" s="739"/>
      <c r="N39" s="538">
        <f>COSTOS!W104</f>
        <v>0</v>
      </c>
      <c r="O39" s="538"/>
      <c r="P39" s="42"/>
      <c r="Q39" s="41"/>
      <c r="R39" s="41"/>
      <c r="S39" s="43"/>
      <c r="T39" s="44"/>
      <c r="U39" s="44"/>
      <c r="V39" s="43"/>
      <c r="W39" s="45"/>
      <c r="X39" s="43"/>
      <c r="Y39" s="43"/>
      <c r="Z39" s="44"/>
      <c r="AA39" s="43"/>
      <c r="AB39" s="43"/>
      <c r="AC39" s="43"/>
      <c r="AD39" s="43"/>
      <c r="AE39" s="43"/>
      <c r="AF39" s="43"/>
      <c r="AG39" s="43"/>
      <c r="AH39" s="43"/>
      <c r="AI39" s="43"/>
      <c r="AJ39" s="43"/>
      <c r="AK39" s="43"/>
      <c r="AL39" s="45"/>
      <c r="AM39" s="43"/>
      <c r="AN39" s="43"/>
      <c r="AO39" s="43"/>
      <c r="AP39" s="43"/>
      <c r="AQ39" s="43"/>
      <c r="AR39" s="43"/>
      <c r="AS39" s="43"/>
      <c r="AT39" s="43"/>
      <c r="AU39" s="43"/>
      <c r="AV39" s="43"/>
      <c r="AW39" s="43"/>
      <c r="AX39" s="45"/>
      <c r="AY39" s="43"/>
      <c r="AZ39" s="43"/>
      <c r="BA39" s="43"/>
      <c r="BB39" s="43"/>
      <c r="BC39" s="43"/>
      <c r="BD39" s="43"/>
      <c r="BE39" s="43"/>
      <c r="BF39" s="43"/>
      <c r="BG39" s="43"/>
      <c r="BH39" s="43"/>
      <c r="BI39" s="43"/>
      <c r="BJ39" s="45"/>
      <c r="BK39" s="43"/>
      <c r="BL39" s="43"/>
      <c r="BM39" s="43"/>
      <c r="BN39" s="43"/>
      <c r="BO39" s="43"/>
      <c r="BP39" s="43"/>
      <c r="BQ39" s="43"/>
      <c r="BR39" s="43"/>
      <c r="BS39" s="43"/>
      <c r="BT39" s="43"/>
      <c r="BU39" s="43"/>
      <c r="BV39" s="45"/>
      <c r="BW39" s="43"/>
      <c r="BX39" s="43"/>
      <c r="BY39" s="225">
        <f t="shared" si="0"/>
        <v>0</v>
      </c>
    </row>
    <row r="40" spans="1:77" ht="15.75" x14ac:dyDescent="0.2">
      <c r="B40" s="1274" t="s">
        <v>924</v>
      </c>
      <c r="C40" s="1274"/>
      <c r="D40" s="1274"/>
      <c r="E40" s="1274"/>
      <c r="F40" s="1274"/>
      <c r="G40" s="1274"/>
      <c r="H40" s="1274"/>
      <c r="I40" s="1274"/>
      <c r="J40" s="636" t="s">
        <v>326</v>
      </c>
      <c r="K40" s="636"/>
      <c r="L40" s="528"/>
      <c r="M40" s="528"/>
      <c r="N40" s="1289">
        <f>COSTOS!U106</f>
        <v>0</v>
      </c>
      <c r="O40" s="1289"/>
      <c r="P40" s="42"/>
      <c r="Q40" s="42"/>
      <c r="R40" s="42"/>
      <c r="S40" s="42"/>
      <c r="T40" s="44"/>
      <c r="U40" s="44"/>
      <c r="V40" s="43"/>
      <c r="W40" s="45"/>
      <c r="X40" s="43"/>
      <c r="Y40" s="43"/>
      <c r="Z40" s="44"/>
      <c r="AA40" s="43"/>
      <c r="AB40" s="43"/>
      <c r="AC40" s="43"/>
      <c r="AD40" s="43"/>
      <c r="AE40" s="43"/>
      <c r="AF40" s="43"/>
      <c r="AG40" s="43"/>
      <c r="AH40" s="43"/>
      <c r="AI40" s="43"/>
      <c r="AJ40" s="43"/>
      <c r="AK40" s="43"/>
      <c r="AL40" s="45"/>
      <c r="AM40" s="43"/>
      <c r="AN40" s="43"/>
      <c r="AO40" s="43"/>
      <c r="AP40" s="43"/>
      <c r="AQ40" s="43"/>
      <c r="AR40" s="43"/>
      <c r="AS40" s="43"/>
      <c r="AT40" s="43"/>
      <c r="AU40" s="43"/>
      <c r="AV40" s="43"/>
      <c r="AW40" s="43"/>
      <c r="AX40" s="45"/>
      <c r="AY40" s="43"/>
      <c r="AZ40" s="43"/>
      <c r="BA40" s="43"/>
      <c r="BB40" s="43"/>
      <c r="BC40" s="43"/>
      <c r="BD40" s="43"/>
      <c r="BE40" s="43"/>
      <c r="BF40" s="43"/>
      <c r="BG40" s="43"/>
      <c r="BH40" s="43"/>
      <c r="BI40" s="43"/>
      <c r="BJ40" s="45"/>
      <c r="BK40" s="43"/>
      <c r="BL40" s="43"/>
      <c r="BM40" s="43"/>
      <c r="BN40" s="43"/>
      <c r="BO40" s="43"/>
      <c r="BP40" s="43"/>
      <c r="BQ40" s="43"/>
      <c r="BR40" s="43"/>
      <c r="BS40" s="43"/>
      <c r="BT40" s="43"/>
      <c r="BU40" s="43"/>
      <c r="BV40" s="45"/>
      <c r="BW40" s="43"/>
      <c r="BX40" s="43"/>
      <c r="BY40" s="225">
        <f>SUM(P40:BX40)</f>
        <v>0</v>
      </c>
    </row>
    <row r="41" spans="1:77" ht="15.75" x14ac:dyDescent="0.2">
      <c r="B41" s="1274" t="s">
        <v>391</v>
      </c>
      <c r="C41" s="1274"/>
      <c r="D41" s="1274"/>
      <c r="E41" s="1274"/>
      <c r="F41" s="1274"/>
      <c r="G41" s="1274"/>
      <c r="H41" s="1274"/>
      <c r="I41" s="1274"/>
      <c r="J41" s="636" t="s">
        <v>326</v>
      </c>
      <c r="K41" s="636"/>
      <c r="L41" s="528"/>
      <c r="M41" s="528"/>
      <c r="N41" s="1289">
        <f>COSTOS!U107</f>
        <v>0</v>
      </c>
      <c r="O41" s="1289"/>
      <c r="P41" s="42"/>
      <c r="Q41" s="41"/>
      <c r="R41" s="41"/>
      <c r="S41" s="43"/>
      <c r="T41" s="44"/>
      <c r="U41" s="44"/>
      <c r="V41" s="43"/>
      <c r="W41" s="45"/>
      <c r="X41" s="43"/>
      <c r="Y41" s="43"/>
      <c r="Z41" s="44"/>
      <c r="AA41" s="43"/>
      <c r="AB41" s="43"/>
      <c r="AC41" s="43"/>
      <c r="AD41" s="43"/>
      <c r="AE41" s="43"/>
      <c r="AF41" s="43"/>
      <c r="AG41" s="43"/>
      <c r="AH41" s="43"/>
      <c r="AI41" s="43"/>
      <c r="AJ41" s="43"/>
      <c r="AK41" s="43"/>
      <c r="AL41" s="45"/>
      <c r="AM41" s="43"/>
      <c r="AN41" s="43"/>
      <c r="AO41" s="43"/>
      <c r="AP41" s="43"/>
      <c r="AQ41" s="43"/>
      <c r="AR41" s="43"/>
      <c r="AS41" s="43"/>
      <c r="AT41" s="43"/>
      <c r="AU41" s="43"/>
      <c r="AV41" s="43"/>
      <c r="AW41" s="43"/>
      <c r="AX41" s="45"/>
      <c r="AY41" s="43"/>
      <c r="AZ41" s="43"/>
      <c r="BA41" s="43"/>
      <c r="BB41" s="43"/>
      <c r="BC41" s="43"/>
      <c r="BD41" s="43"/>
      <c r="BE41" s="43"/>
      <c r="BF41" s="43"/>
      <c r="BG41" s="43"/>
      <c r="BH41" s="43"/>
      <c r="BI41" s="43"/>
      <c r="BJ41" s="45"/>
      <c r="BK41" s="43"/>
      <c r="BL41" s="43"/>
      <c r="BM41" s="43"/>
      <c r="BN41" s="43"/>
      <c r="BO41" s="43"/>
      <c r="BP41" s="43"/>
      <c r="BQ41" s="43"/>
      <c r="BR41" s="43"/>
      <c r="BS41" s="43"/>
      <c r="BT41" s="43"/>
      <c r="BU41" s="43"/>
      <c r="BV41" s="45"/>
      <c r="BW41" s="43"/>
      <c r="BX41" s="43"/>
      <c r="BY41" s="225">
        <f t="shared" si="0"/>
        <v>0</v>
      </c>
    </row>
    <row r="42" spans="1:77" ht="15.75" x14ac:dyDescent="0.2">
      <c r="B42" s="1274" t="s">
        <v>1138</v>
      </c>
      <c r="C42" s="1274"/>
      <c r="D42" s="1274"/>
      <c r="E42" s="1274"/>
      <c r="F42" s="1274"/>
      <c r="G42" s="1274"/>
      <c r="H42" s="1274"/>
      <c r="I42" s="1274"/>
      <c r="J42" s="636" t="s">
        <v>1055</v>
      </c>
      <c r="K42" s="636"/>
      <c r="L42" s="528"/>
      <c r="M42" s="528"/>
      <c r="N42" s="1289">
        <f>COSTOS!U108</f>
        <v>0</v>
      </c>
      <c r="O42" s="1289"/>
      <c r="P42" s="42"/>
      <c r="Q42" s="41"/>
      <c r="R42" s="41"/>
      <c r="S42" s="43"/>
      <c r="T42" s="44"/>
      <c r="U42" s="44"/>
      <c r="V42" s="43"/>
      <c r="W42" s="45"/>
      <c r="X42" s="43"/>
      <c r="Y42" s="43"/>
      <c r="Z42" s="44"/>
      <c r="AA42" s="43"/>
      <c r="AB42" s="43"/>
      <c r="AC42" s="43"/>
      <c r="AD42" s="43"/>
      <c r="AE42" s="43"/>
      <c r="AF42" s="43"/>
      <c r="AG42" s="43"/>
      <c r="AH42" s="43"/>
      <c r="AI42" s="43"/>
      <c r="AJ42" s="43"/>
      <c r="AK42" s="43"/>
      <c r="AL42" s="45"/>
      <c r="AM42" s="43"/>
      <c r="AN42" s="43"/>
      <c r="AO42" s="43"/>
      <c r="AP42" s="43"/>
      <c r="AQ42" s="43"/>
      <c r="AR42" s="43"/>
      <c r="AS42" s="43"/>
      <c r="AT42" s="43"/>
      <c r="AU42" s="43"/>
      <c r="AV42" s="43"/>
      <c r="AW42" s="43"/>
      <c r="AX42" s="45"/>
      <c r="AY42" s="43"/>
      <c r="AZ42" s="43"/>
      <c r="BA42" s="43"/>
      <c r="BB42" s="43"/>
      <c r="BC42" s="43"/>
      <c r="BD42" s="43"/>
      <c r="BE42" s="43"/>
      <c r="BF42" s="43"/>
      <c r="BG42" s="43"/>
      <c r="BH42" s="43"/>
      <c r="BI42" s="43"/>
      <c r="BJ42" s="45"/>
      <c r="BK42" s="43"/>
      <c r="BL42" s="43"/>
      <c r="BM42" s="43"/>
      <c r="BN42" s="43"/>
      <c r="BO42" s="43"/>
      <c r="BP42" s="43"/>
      <c r="BQ42" s="43"/>
      <c r="BR42" s="43"/>
      <c r="BS42" s="43"/>
      <c r="BT42" s="43"/>
      <c r="BU42" s="43"/>
      <c r="BV42" s="45"/>
      <c r="BW42" s="43"/>
      <c r="BX42" s="43"/>
      <c r="BY42" s="225">
        <f t="shared" si="0"/>
        <v>0</v>
      </c>
    </row>
    <row r="43" spans="1:77" ht="15.75" x14ac:dyDescent="0.2">
      <c r="B43" s="1274" t="s">
        <v>1139</v>
      </c>
      <c r="C43" s="1274"/>
      <c r="D43" s="1274"/>
      <c r="E43" s="1274"/>
      <c r="F43" s="1274"/>
      <c r="G43" s="1274"/>
      <c r="H43" s="1274"/>
      <c r="I43" s="1274"/>
      <c r="J43" s="636" t="s">
        <v>1055</v>
      </c>
      <c r="K43" s="636"/>
      <c r="L43" s="528"/>
      <c r="M43" s="528"/>
      <c r="N43" s="1289">
        <f>COSTOS!U109</f>
        <v>0</v>
      </c>
      <c r="O43" s="1289"/>
      <c r="P43" s="42"/>
      <c r="Q43" s="42"/>
      <c r="R43" s="42"/>
      <c r="S43" s="42"/>
      <c r="T43" s="44"/>
      <c r="U43" s="44"/>
      <c r="V43" s="43"/>
      <c r="W43" s="45"/>
      <c r="X43" s="43"/>
      <c r="Y43" s="43"/>
      <c r="Z43" s="44"/>
      <c r="AA43" s="43"/>
      <c r="AB43" s="43"/>
      <c r="AC43" s="43"/>
      <c r="AD43" s="43"/>
      <c r="AE43" s="43"/>
      <c r="AF43" s="43"/>
      <c r="AG43" s="43"/>
      <c r="AH43" s="43"/>
      <c r="AI43" s="43"/>
      <c r="AJ43" s="43"/>
      <c r="AK43" s="43"/>
      <c r="AL43" s="45"/>
      <c r="AM43" s="43"/>
      <c r="AN43" s="43"/>
      <c r="AO43" s="43"/>
      <c r="AP43" s="43"/>
      <c r="AQ43" s="43"/>
      <c r="AR43" s="43"/>
      <c r="AS43" s="43"/>
      <c r="AT43" s="43"/>
      <c r="AU43" s="43"/>
      <c r="AV43" s="43"/>
      <c r="AW43" s="43"/>
      <c r="AX43" s="45"/>
      <c r="AY43" s="43"/>
      <c r="AZ43" s="43"/>
      <c r="BA43" s="43"/>
      <c r="BB43" s="43"/>
      <c r="BC43" s="43"/>
      <c r="BD43" s="43"/>
      <c r="BE43" s="43"/>
      <c r="BF43" s="43"/>
      <c r="BG43" s="43"/>
      <c r="BH43" s="43"/>
      <c r="BI43" s="43"/>
      <c r="BJ43" s="45"/>
      <c r="BK43" s="43"/>
      <c r="BL43" s="43"/>
      <c r="BM43" s="43"/>
      <c r="BN43" s="43"/>
      <c r="BO43" s="43"/>
      <c r="BP43" s="43"/>
      <c r="BQ43" s="43"/>
      <c r="BR43" s="43"/>
      <c r="BS43" s="43"/>
      <c r="BT43" s="43"/>
      <c r="BU43" s="43"/>
      <c r="BV43" s="45"/>
      <c r="BW43" s="43"/>
      <c r="BX43" s="43"/>
      <c r="BY43" s="225">
        <f t="shared" si="0"/>
        <v>0</v>
      </c>
    </row>
    <row r="44" spans="1:77" ht="15.75" x14ac:dyDescent="0.2">
      <c r="B44" s="1301" t="s">
        <v>1140</v>
      </c>
      <c r="C44" s="1301"/>
      <c r="D44" s="1301"/>
      <c r="E44" s="1301"/>
      <c r="F44" s="1301"/>
      <c r="G44" s="1301"/>
      <c r="H44" s="1301"/>
      <c r="I44" s="1301"/>
      <c r="J44" s="1301"/>
      <c r="K44" s="1301"/>
      <c r="L44" s="1301"/>
      <c r="M44" s="1301"/>
      <c r="N44" s="1291">
        <f>SUM(N9:O43)</f>
        <v>0</v>
      </c>
      <c r="O44" s="1291"/>
      <c r="P44" s="46">
        <f t="shared" ref="P44:AU44" si="1">SUM(P9:P43)</f>
        <v>0</v>
      </c>
      <c r="Q44" s="46">
        <f t="shared" si="1"/>
        <v>0</v>
      </c>
      <c r="R44" s="46">
        <f t="shared" si="1"/>
        <v>0</v>
      </c>
      <c r="S44" s="46">
        <f t="shared" si="1"/>
        <v>0</v>
      </c>
      <c r="T44" s="46">
        <f t="shared" si="1"/>
        <v>0</v>
      </c>
      <c r="U44" s="46">
        <f t="shared" si="1"/>
        <v>0</v>
      </c>
      <c r="V44" s="46">
        <f t="shared" si="1"/>
        <v>0</v>
      </c>
      <c r="W44" s="46">
        <f t="shared" si="1"/>
        <v>0</v>
      </c>
      <c r="X44" s="46">
        <f t="shared" si="1"/>
        <v>0</v>
      </c>
      <c r="Y44" s="46">
        <f t="shared" si="1"/>
        <v>0</v>
      </c>
      <c r="Z44" s="46">
        <f t="shared" si="1"/>
        <v>0</v>
      </c>
      <c r="AA44" s="46">
        <f t="shared" si="1"/>
        <v>0</v>
      </c>
      <c r="AB44" s="46">
        <f t="shared" si="1"/>
        <v>0</v>
      </c>
      <c r="AC44" s="46">
        <f t="shared" si="1"/>
        <v>0</v>
      </c>
      <c r="AD44" s="46">
        <f t="shared" si="1"/>
        <v>0</v>
      </c>
      <c r="AE44" s="46">
        <f t="shared" si="1"/>
        <v>0</v>
      </c>
      <c r="AF44" s="46">
        <f t="shared" si="1"/>
        <v>0</v>
      </c>
      <c r="AG44" s="46">
        <f t="shared" si="1"/>
        <v>0</v>
      </c>
      <c r="AH44" s="46">
        <f t="shared" si="1"/>
        <v>0</v>
      </c>
      <c r="AI44" s="46">
        <f t="shared" si="1"/>
        <v>0</v>
      </c>
      <c r="AJ44" s="46">
        <f t="shared" si="1"/>
        <v>0</v>
      </c>
      <c r="AK44" s="46">
        <f t="shared" si="1"/>
        <v>0</v>
      </c>
      <c r="AL44" s="46">
        <f t="shared" si="1"/>
        <v>0</v>
      </c>
      <c r="AM44" s="46">
        <f t="shared" si="1"/>
        <v>0</v>
      </c>
      <c r="AN44" s="46">
        <f t="shared" si="1"/>
        <v>0</v>
      </c>
      <c r="AO44" s="46">
        <f t="shared" si="1"/>
        <v>0</v>
      </c>
      <c r="AP44" s="46">
        <f t="shared" si="1"/>
        <v>0</v>
      </c>
      <c r="AQ44" s="46">
        <f t="shared" si="1"/>
        <v>0</v>
      </c>
      <c r="AR44" s="46">
        <f t="shared" si="1"/>
        <v>0</v>
      </c>
      <c r="AS44" s="46">
        <f t="shared" si="1"/>
        <v>0</v>
      </c>
      <c r="AT44" s="46">
        <f t="shared" si="1"/>
        <v>0</v>
      </c>
      <c r="AU44" s="46">
        <f t="shared" si="1"/>
        <v>0</v>
      </c>
      <c r="AV44" s="46">
        <f t="shared" ref="AV44:BX44" si="2">SUM(AV9:AV43)</f>
        <v>0</v>
      </c>
      <c r="AW44" s="46">
        <f t="shared" si="2"/>
        <v>0</v>
      </c>
      <c r="AX44" s="46">
        <f t="shared" si="2"/>
        <v>0</v>
      </c>
      <c r="AY44" s="46">
        <f t="shared" si="2"/>
        <v>0</v>
      </c>
      <c r="AZ44" s="46">
        <f t="shared" si="2"/>
        <v>0</v>
      </c>
      <c r="BA44" s="46">
        <f t="shared" si="2"/>
        <v>0</v>
      </c>
      <c r="BB44" s="46">
        <f t="shared" si="2"/>
        <v>0</v>
      </c>
      <c r="BC44" s="46">
        <f t="shared" si="2"/>
        <v>0</v>
      </c>
      <c r="BD44" s="46">
        <f t="shared" si="2"/>
        <v>0</v>
      </c>
      <c r="BE44" s="46">
        <f t="shared" si="2"/>
        <v>0</v>
      </c>
      <c r="BF44" s="46">
        <f t="shared" si="2"/>
        <v>0</v>
      </c>
      <c r="BG44" s="46">
        <f t="shared" si="2"/>
        <v>0</v>
      </c>
      <c r="BH44" s="46">
        <f t="shared" si="2"/>
        <v>0</v>
      </c>
      <c r="BI44" s="46">
        <f t="shared" si="2"/>
        <v>0</v>
      </c>
      <c r="BJ44" s="46">
        <f t="shared" si="2"/>
        <v>0</v>
      </c>
      <c r="BK44" s="46">
        <f t="shared" si="2"/>
        <v>0</v>
      </c>
      <c r="BL44" s="46">
        <f t="shared" si="2"/>
        <v>0</v>
      </c>
      <c r="BM44" s="46">
        <f t="shared" si="2"/>
        <v>0</v>
      </c>
      <c r="BN44" s="46">
        <f t="shared" si="2"/>
        <v>0</v>
      </c>
      <c r="BO44" s="46">
        <f t="shared" si="2"/>
        <v>0</v>
      </c>
      <c r="BP44" s="46">
        <f t="shared" si="2"/>
        <v>0</v>
      </c>
      <c r="BQ44" s="46">
        <f t="shared" si="2"/>
        <v>0</v>
      </c>
      <c r="BR44" s="46">
        <f t="shared" si="2"/>
        <v>0</v>
      </c>
      <c r="BS44" s="46">
        <f t="shared" si="2"/>
        <v>0</v>
      </c>
      <c r="BT44" s="46">
        <f t="shared" si="2"/>
        <v>0</v>
      </c>
      <c r="BU44" s="46">
        <f t="shared" si="2"/>
        <v>0</v>
      </c>
      <c r="BV44" s="46">
        <f t="shared" si="2"/>
        <v>0</v>
      </c>
      <c r="BW44" s="46">
        <f t="shared" si="2"/>
        <v>0</v>
      </c>
      <c r="BX44" s="46">
        <f t="shared" si="2"/>
        <v>0</v>
      </c>
      <c r="BY44" s="225">
        <f t="shared" si="0"/>
        <v>0</v>
      </c>
    </row>
    <row r="45" spans="1:77" ht="13.5" thickBot="1" x14ac:dyDescent="0.25"/>
    <row r="46" spans="1:77" ht="24" thickBot="1" x14ac:dyDescent="0.4">
      <c r="B46" s="1313" t="s">
        <v>1049</v>
      </c>
      <c r="C46" s="1314"/>
      <c r="D46" s="1314"/>
      <c r="E46" s="1314"/>
      <c r="F46" s="1314"/>
      <c r="G46" s="1314"/>
      <c r="H46" s="1314"/>
      <c r="I46" s="1314"/>
      <c r="J46" s="1314"/>
      <c r="K46" s="1314"/>
      <c r="L46" s="1314"/>
      <c r="M46" s="1315"/>
    </row>
    <row r="47" spans="1:77" x14ac:dyDescent="0.2">
      <c r="B47" s="497"/>
      <c r="C47" s="497"/>
      <c r="D47" s="497"/>
      <c r="E47" s="497"/>
      <c r="F47" s="497"/>
      <c r="G47" s="483"/>
      <c r="H47" s="483"/>
      <c r="I47" s="483"/>
      <c r="J47" s="497"/>
      <c r="K47" s="483"/>
      <c r="L47" s="483"/>
      <c r="M47" s="483"/>
    </row>
    <row r="48" spans="1:77" ht="15.75" customHeight="1" x14ac:dyDescent="0.2">
      <c r="B48" s="1278" t="s">
        <v>382</v>
      </c>
      <c r="C48" s="1279"/>
      <c r="D48" s="1279"/>
      <c r="E48" s="1279"/>
      <c r="F48" s="1280"/>
      <c r="G48" s="1278" t="s">
        <v>583</v>
      </c>
      <c r="H48" s="1279"/>
      <c r="I48" s="1279"/>
      <c r="J48" s="1279"/>
      <c r="K48" s="1280"/>
      <c r="L48" s="1278" t="s">
        <v>564</v>
      </c>
      <c r="M48" s="1280"/>
    </row>
    <row r="49" spans="1:13" ht="15.75" customHeight="1" x14ac:dyDescent="0.2">
      <c r="B49" s="1281"/>
      <c r="C49" s="1282"/>
      <c r="D49" s="1282"/>
      <c r="E49" s="1282"/>
      <c r="F49" s="1283"/>
      <c r="G49" s="1284"/>
      <c r="H49" s="1285"/>
      <c r="I49" s="1285"/>
      <c r="J49" s="1285"/>
      <c r="K49" s="1286"/>
      <c r="L49" s="1281"/>
      <c r="M49" s="1283"/>
    </row>
    <row r="50" spans="1:13" ht="15.75" x14ac:dyDescent="0.2">
      <c r="B50" s="1284"/>
      <c r="C50" s="1285"/>
      <c r="D50" s="1285"/>
      <c r="E50" s="1285"/>
      <c r="F50" s="1286"/>
      <c r="G50" s="498">
        <v>1</v>
      </c>
      <c r="H50" s="498">
        <v>2</v>
      </c>
      <c r="I50" s="498">
        <v>3</v>
      </c>
      <c r="J50" s="498">
        <v>4</v>
      </c>
      <c r="K50" s="498">
        <v>5</v>
      </c>
      <c r="L50" s="1284"/>
      <c r="M50" s="1286"/>
    </row>
    <row r="51" spans="1:13" ht="15.75" x14ac:dyDescent="0.2">
      <c r="A51" s="40">
        <v>1</v>
      </c>
      <c r="B51" s="614" t="str">
        <f>B9</f>
        <v/>
      </c>
      <c r="C51" s="614"/>
      <c r="D51" s="614"/>
      <c r="E51" s="614"/>
      <c r="F51" s="614"/>
      <c r="G51" s="47">
        <f>IF($L$2="MES",SUM(P9:AA12),IF($L$2="BIMESTRE",SUM(P9:U12),IF($L$2="TRIMESTRE",SUM(P9:S12),IF($L$2="SEMESTRE",SUM(P9:Q12),IF($L$2="AÑO",SUM(P9:P12))))))</f>
        <v>0</v>
      </c>
      <c r="H51" s="47">
        <f>IF($L$2="MES",SUM(AB9:AM12),IF($L$2="BIMESTRE",SUM(V9:AA12),IF($L$2="TRIMESTRE",SUM(T9:W12),IF($L$2="SEMESTRE",SUM(R9:S12),IF($L$2="AÑO",SUM(Q9:Q12))))))</f>
        <v>0</v>
      </c>
      <c r="I51" s="47">
        <f>IF($L$2="MES",SUM(AN9:AY12),IF($L$2="BIMESTRE",SUM(AB9:AG12),IF($L$2="TRIMESTRE",SUM(X9:AA12),IF($L$2="SEMESTRE",SUM(T9:U12),IF($L$2="AÑO",SUM(R9:R12))))))</f>
        <v>0</v>
      </c>
      <c r="J51" s="67">
        <f>IF($L$2="MES",SUM(AZ9:BK12),IF($L$2="BIMESTRE",SUM(AH9:AM12),IF($L$2="TRIMESTRE",SUM(AB9:AE12),IF($L$2="SEMESTRE",SUM(V9:W12),IF($L$2="AÑO",SUM(S9:S12))))))</f>
        <v>0</v>
      </c>
      <c r="K51" s="47">
        <f>IF($L$2="MES",SUM(BL9:BW12),IF($L$2="BIMESTRE",SUM(AN9:AS12),IF($L$2="TRIMESTRE",SUM(AF9:AI12),IF($L$2="SEMESTRE",SUM(X9:Y12),IF($L$2="AÑO",SUM(T9:T12))))))</f>
        <v>0</v>
      </c>
      <c r="L51" s="1293">
        <f>SUM(G51:K51)</f>
        <v>0</v>
      </c>
      <c r="M51" s="1294"/>
    </row>
    <row r="52" spans="1:13" ht="15.75" x14ac:dyDescent="0.2">
      <c r="A52" s="40">
        <v>2</v>
      </c>
      <c r="B52" s="614" t="str">
        <f>B13</f>
        <v/>
      </c>
      <c r="C52" s="614"/>
      <c r="D52" s="614"/>
      <c r="E52" s="614"/>
      <c r="F52" s="614"/>
      <c r="G52" s="47">
        <f>IF($L$2="MES",SUM(P13:AA19),IF($L$2="BIMESTRE",SUM(P13:U19),IF($L$2="TRIMESTRE",SUM(P13:S19),IF($L$2="SEMESTRE",SUM(P13:Q19),IF($L$2="AÑO",SUM(P13:P19))))))</f>
        <v>0</v>
      </c>
      <c r="H52" s="47">
        <f>IF($L$2="MES",SUM(AB13:AM19),IF($L$2="BIMESTRE",SUM(V13:AA19),IF($L$2="TRIMESTRE",SUM(T13:W19),IF($L$2="SEMESTRE",SUM(R13:S19),IF($L$2="AÑO",SUM(Q13:Q19))))))</f>
        <v>0</v>
      </c>
      <c r="I52" s="47">
        <f>IF($L$2="MES",SUM(AN13:AY19),IF($L$2="BIMESTRE",SUM(AB13:AG19),IF($L$2="TRIMESTRE",SUM(X13:AA19),IF($L$2="SEMESTRE",SUM(T13:U19),IF($L$2="AÑO",SUM(R13:R19))))))</f>
        <v>0</v>
      </c>
      <c r="J52" s="67">
        <f>IF($L$2="MES",SUM(AZ13:BK19),IF($L$2="BIMESTRE",SUM(AH13:AM19),IF($L$2="TRIMESTRE",SUM(AB13:AE19),IF($L$2="SEMESTRE",SUM(V13:W19),IF($L$2="AÑO",SUM(S13:S19))))))</f>
        <v>0</v>
      </c>
      <c r="K52" s="47">
        <f>IF($L$2="MES",SUM(BL13:BW19),IF($L$2="BIMESTRE",SUM(AN13:AS19),IF($L$2="TRIMESTRE",SUM(AF13:AI19),IF($L$2="SEMESTRE",SUM(X13:Y19),IF($L$2="AÑO",SUM(T13:T19))))))</f>
        <v>0</v>
      </c>
      <c r="L52" s="1293">
        <f t="shared" ref="L52:L60" si="3">SUM(G52:K52)</f>
        <v>0</v>
      </c>
      <c r="M52" s="1294"/>
    </row>
    <row r="53" spans="1:13" ht="15.75" x14ac:dyDescent="0.2">
      <c r="A53" s="40">
        <v>3</v>
      </c>
      <c r="B53" s="614" t="str">
        <f>B20</f>
        <v/>
      </c>
      <c r="C53" s="614"/>
      <c r="D53" s="614"/>
      <c r="E53" s="614"/>
      <c r="F53" s="614"/>
      <c r="G53" s="47">
        <f>IF($L$2="MES",SUM(P20:AA23),IF($L$2="BIMESTRE",SUM(P20:U23),IF($L$2="TRIMESTRE",SUM(P20:S23),IF($L$2="SEMESTRE",SUM(P20:Q23),IF($L$2="AÑO",SUM(P20:P23))))))</f>
        <v>0</v>
      </c>
      <c r="H53" s="47">
        <f>IF($L$2="MES",SUM(AB20:AM23),IF($L$2="BIMESTRE",SUM(V20:AA23),IF($L$2="TRIMESTRE",SUM(T20:W23),IF($L$2="SEMESTRE",SUM(R20:S23),IF($L$2="AÑO",SUM(Q20:Q23))))))</f>
        <v>0</v>
      </c>
      <c r="I53" s="47">
        <f>IF($L$2="MES",SUM(AN20:AY23),IF($L$2="BIMESTRE",SUM(AB20:AG23),IF($L$2="TRIMESTRE",SUM(X20:AA23),IF($L$2="SEMESTRE",SUM(T20:U23),IF($L$2="AÑO",SUM(R20:R23))))))</f>
        <v>0</v>
      </c>
      <c r="J53" s="67">
        <f>IF($L$2="MES",SUM(AZ20:BK23),IF($L$2="BIMESTRE",SUM(AH20:AM23),IF($L$2="TRIMESTRE",SUM(AB20:AE23),IF($L$2="SEMESTRE",SUM(V20:W23),IF($L$2="AÑO",SUM(S20:S23))))))</f>
        <v>0</v>
      </c>
      <c r="K53" s="47">
        <f>IF($L$2="MES",SUM(BL20:BW23),IF($L$2="BIMESTRE",SUM(AN20:AS23),IF($L$2="TRIMESTRE",SUM(AF20:AI23),IF($L$2="SEMESTRE",SUM(X20:Y23),IF($L$2="AÑO",SUM(T20:T23))))))</f>
        <v>0</v>
      </c>
      <c r="L53" s="1293">
        <f t="shared" si="3"/>
        <v>0</v>
      </c>
      <c r="M53" s="1294"/>
    </row>
    <row r="54" spans="1:13" ht="15.75" x14ac:dyDescent="0.2">
      <c r="A54" s="40">
        <v>4</v>
      </c>
      <c r="B54" s="614" t="str">
        <f>B24</f>
        <v/>
      </c>
      <c r="C54" s="614"/>
      <c r="D54" s="614"/>
      <c r="E54" s="614"/>
      <c r="F54" s="614"/>
      <c r="G54" s="47">
        <f>IF($L$2="MES",SUM(P24:AA28),IF($L$2="BIMESTRE",SUM(P24:U28),IF($L$2="TRIMESTRE",SUM(P24:S28),IF($L$2="SEMESTRE",SUM(P24:Q28),IF($L$2="AÑO",SUM(P24:P28))))))</f>
        <v>0</v>
      </c>
      <c r="H54" s="47">
        <f>IF($L$2="MES",SUM(AB24:AM28),IF($L$2="BIMESTRE",SUM(V24:AA28),IF($L$2="TRIMESTRE",SUM(T24:W28),IF($L$2="SEMESTRE",SUM(R24:S28),IF($L$2="AÑO",SUM(Q24:Q28))))))</f>
        <v>0</v>
      </c>
      <c r="I54" s="47">
        <f>IF($L$2="MES",SUM(AN24:AY28),IF($L$2="BIMESTRE",SUM(AB24:AG28),IF($L$2="TRIMESTRE",SUM(X24:AA28),IF($L$2="SEMESTRE",SUM(T24:U28),IF($L$2="AÑO",SUM(R24:R28))))))</f>
        <v>0</v>
      </c>
      <c r="J54" s="67">
        <f>IF($L$2="MES",SUM(AZ24:BK28),IF($L$2="BIMESTRE",SUM(AH24:AM28),IF($L$2="TRIMESTRE",SUM(AB24:AE28),IF($L$2="SEMESTRE",SUM(V24:W28),IF($L$2="AÑO",SUM(S24:S28))))))</f>
        <v>0</v>
      </c>
      <c r="K54" s="47">
        <f>IF($L$2="MES",SUM(BL24:BW28),IF($L$2="BIMESTRE",SUM(AN24:AS28),IF($L$2="TRIMESTRE",SUM(AF24:AI28),IF($L$2="SEMESTRE",SUM(X24:Y28),IF($L$2="AÑO",SUM(T24:T28))))))</f>
        <v>0</v>
      </c>
      <c r="L54" s="1293">
        <f t="shared" si="3"/>
        <v>0</v>
      </c>
      <c r="M54" s="1294"/>
    </row>
    <row r="55" spans="1:13" ht="18" customHeight="1" x14ac:dyDescent="0.2">
      <c r="A55" s="40">
        <v>5</v>
      </c>
      <c r="B55" s="614" t="str">
        <f>B29</f>
        <v/>
      </c>
      <c r="C55" s="614"/>
      <c r="D55" s="614"/>
      <c r="E55" s="614"/>
      <c r="F55" s="614"/>
      <c r="G55" s="47">
        <f>IF($L$2="MES",SUM(P29:AA34),IF($L$2="BIMESTRE",SUM(P29:U34),IF($L$2="TRIMESTRE",SUM(P29:S34),IF($L$2="SEMESTRE",SUM(P29:Q34),IF($L$2="AÑO",SUM(P29:P34))))))</f>
        <v>0</v>
      </c>
      <c r="H55" s="47">
        <f>IF($L$2="MES",SUM(AB29:AM34),IF($L$2="BIMESTRE",SUM(V29:AA34),IF($L$2="TRIMESTRE",SUM(T29:W34),IF($L$2="SEMESTRE",SUM(R29:S34),IF($L$2="AÑO",SUM(Q29:Q34))))))</f>
        <v>0</v>
      </c>
      <c r="I55" s="47">
        <f>IF($L$2="MES",SUM(AN29:AY34),IF($L$2="BIMESTRE",SUM(AB29:AG34),IF($L$2="TRIMESTRE",SUM(X29:AA34),IF($L$2="SEMESTRE",SUM(T29:U34),IF($L$2="AÑO",SUM(R29:R34))))))</f>
        <v>0</v>
      </c>
      <c r="J55" s="67">
        <f>IF($L$2="MES",SUM(AZ29:BK34),IF($L$2="BIMESTRE",SUM(AH29:AM34),IF($L$2="TRIMESTRE",SUM(AB29:AE34),IF($L$2="SEMESTRE",SUM(V29:W34),IF($L$2="AÑO",SUM(S29:S34))))))</f>
        <v>0</v>
      </c>
      <c r="K55" s="47">
        <f>IF($L$2="MES",SUM(BL29:BW34),IF($L$2="BIMESTRE",SUM(AN29:AS34),IF($L$2="TRIMESTRE",SUM(AF29:AI34),IF($L$2="SEMESTRE",SUM(X29:Y34),IF($L$2="AÑO",SUM(T29:T34))))))</f>
        <v>0</v>
      </c>
      <c r="L55" s="1293">
        <f t="shared" si="3"/>
        <v>0</v>
      </c>
      <c r="M55" s="1294"/>
    </row>
    <row r="56" spans="1:13" ht="33" customHeight="1" x14ac:dyDescent="0.2">
      <c r="A56" s="40">
        <v>6</v>
      </c>
      <c r="B56" s="614" t="str">
        <f>B35</f>
        <v/>
      </c>
      <c r="C56" s="614"/>
      <c r="D56" s="614"/>
      <c r="E56" s="614"/>
      <c r="F56" s="614"/>
      <c r="G56" s="47">
        <f>IF($L$2="MES",SUM(P35:AA39),IF($L$2="BIMESTRE",SUM(P35:U39),IF($L$2="TRIMESTRE",SUM(P35:S39),IF($L$2="SEMESTRE",SUM(P35:Q39),IF($L$2="AÑO",SUM(P35:P39))))))</f>
        <v>0</v>
      </c>
      <c r="H56" s="47">
        <f>IF($L$2="MES",SUM(AB35:AM39),IF($L$2="BIMESTRE",SUM(V35:AA39),IF($L$2="TRIMESTRE",SUM(T35:W39),IF($L$2="SEMESTRE",SUM(R35:S39),IF($L$2="AÑO",SUM(Q35:Q39))))))</f>
        <v>0</v>
      </c>
      <c r="I56" s="47">
        <f>IF($L$2="MES",SUM(AN35:AY39),IF($L$2="BIMESTRE",SUM(AB35:AG39),IF($L$2="TRIMESTRE",SUM(X35:AA39),IF($L$2="SEMESTRE",SUM(T35:U39),IF($L$2="AÑO",SUM(R35:R39))))))</f>
        <v>0</v>
      </c>
      <c r="J56" s="67">
        <f>IF($L$2="MES",SUM(AZ35:BK39),IF($L$2="BIMESTRE",SUM(AH35:AM39),IF($L$2="TRIMESTRE",SUM(AB35:AE39),IF($L$2="SEMESTRE",SUM(V35:W39),IF($L$2="AÑO",SUM(S35:S39))))))</f>
        <v>0</v>
      </c>
      <c r="K56" s="47">
        <f>IF($L$2="MES",SUM(BL35:BW39),IF($L$2="BIMESTRE",SUM(AN35:AS39),IF($L$2="TRIMESTRE",SUM(AF35:AI39),IF($L$2="SEMESTRE",SUM(X35:Y39),IF($L$2="AÑO",SUM(T35:T39))))))</f>
        <v>0</v>
      </c>
      <c r="L56" s="1293">
        <f t="shared" si="3"/>
        <v>0</v>
      </c>
      <c r="M56" s="1294"/>
    </row>
    <row r="57" spans="1:13" ht="15.75" x14ac:dyDescent="0.2">
      <c r="B57" s="614" t="str">
        <f>B40</f>
        <v>GESTIÓN DEL PROYECTO</v>
      </c>
      <c r="C57" s="614"/>
      <c r="D57" s="614"/>
      <c r="E57" s="614"/>
      <c r="F57" s="614"/>
      <c r="G57" s="47">
        <f>IF($L$2="MES",SUM(P40:AA40),IF($L$2="BIMESTRE",SUM(P40:U40),IF($L$2="TRIMESTRE",SUM(P40:S40),IF($L$2="SEMESTRE",SUM(P40:Q40),IF($L$2="AÑO",SUM(P40))))))</f>
        <v>0</v>
      </c>
      <c r="H57" s="47">
        <f>IF($L$2="MES",SUM(AB40:AM40),IF($L$2="BIMESTRE",SUM(V40:AA40),IF($L$2="TRIMESTRE",SUM(T40:W40),IF($L$2="SEMESTRE",SUM(R40:S40),IF($L$2="AÑO",SUM(Q40))))))</f>
        <v>0</v>
      </c>
      <c r="I57" s="47">
        <f>IF($L$2="MES",SUM(AN40:AY40),IF($L$2="BIMESTRE",SUM(AB40:AG40),IF($L$2="TRIMESTRE",SUM(X40:AA40),IF($L$2="SEMESTRE",SUM(T40:U40),IF($L$2="AÑO",SUM(R40))))))</f>
        <v>0</v>
      </c>
      <c r="J57" s="67">
        <f>IF($L$2="MES",SUM(AZ40:BK40),IF($L$2="BIMESTRE",SUM(AH40:AM40),IF($L$2="TRIMESTRE",SUM(AB40:AE40),IF($L$2="SEMESTRE",SUM(V40:W40),IF($L$2="AÑO",SUM(S40))))))</f>
        <v>0</v>
      </c>
      <c r="K57" s="47">
        <f>IF($L$2="MES",SUM(BL40:BW40),IF($L$2="BIMESTRE",SUM(AN40:AS40),IF($L$2="TRIMESTRE",SUM(AF40:AI40),IF($L$2="SEMESTRE",SUM(X40:Y40),IF($L$2="AÑO",SUM(T40))))))</f>
        <v>0</v>
      </c>
      <c r="L57" s="1293">
        <f t="shared" si="3"/>
        <v>0</v>
      </c>
      <c r="M57" s="1294"/>
    </row>
    <row r="58" spans="1:13" ht="15.75" x14ac:dyDescent="0.2">
      <c r="B58" s="614" t="str">
        <f>B41</f>
        <v>ESTUDIO DEFINITIVO</v>
      </c>
      <c r="C58" s="614"/>
      <c r="D58" s="614"/>
      <c r="E58" s="614"/>
      <c r="F58" s="614"/>
      <c r="G58" s="47">
        <f>IF($L$2="MES",SUM(P41:AA41),IF($L$2="BIMESTRE",SUM(P41:U41),IF($L$2="TRIMESTRE",SUM(P41:S41),IF($L$2="SEMESTRE",SUM(P41:Q41),IF($L$2="AÑO",SUM(P41))))))</f>
        <v>0</v>
      </c>
      <c r="H58" s="47">
        <f>IF($L$2="MES",SUM(AB41:AM41),IF($L$2="BIMESTRE",SUM(V41:AA41),IF($L$2="TRIMESTRE",SUM(T41:W41),IF($L$2="SEMESTRE",SUM(R41:S41),IF($L$2="AÑO",SUM(Q41))))))</f>
        <v>0</v>
      </c>
      <c r="I58" s="47">
        <f>IF($L$2="MES",SUM(AN41:AY41),IF($L$2="BIMESTRE",SUM(AB41:AG41),IF($L$2="TRIMESTRE",SUM(X41:AA41),IF($L$2="SEMESTRE",SUM(T41:U41),IF($L$2="AÑO",SUM(R41))))))</f>
        <v>0</v>
      </c>
      <c r="J58" s="67">
        <f>IF($L$2="MES",SUM(AZ41:BK41),IF($L$2="BIMESTRE",SUM(AH41:AM41),IF($L$2="TRIMESTRE",SUM(AB41:AE41),IF($L$2="SEMESTRE",SUM(V41:W41),IF($L$2="AÑO",SUM(S41))))))</f>
        <v>0</v>
      </c>
      <c r="K58" s="47">
        <f>IF($L$2="MES",SUM(BL41:BW41),IF($L$2="BIMESTRE",SUM(AN41:AS41),IF($L$2="TRIMESTRE",SUM(AF41:AI41),IF($L$2="SEMESTRE",SUM(X41:Y41),IF($L$2="AÑO",SUM(T41))))))</f>
        <v>0</v>
      </c>
      <c r="L58" s="1293">
        <f t="shared" si="3"/>
        <v>0</v>
      </c>
      <c r="M58" s="1294"/>
    </row>
    <row r="59" spans="1:13" ht="15.75" x14ac:dyDescent="0.2">
      <c r="B59" s="614" t="str">
        <f>B42</f>
        <v>SUPERVISIÓN DE EXPEDIENTE TÉCNICO</v>
      </c>
      <c r="C59" s="614"/>
      <c r="D59" s="614"/>
      <c r="E59" s="614"/>
      <c r="F59" s="614"/>
      <c r="G59" s="47">
        <f>IF($L$2="MES",SUM(P42:AA42),IF($L$2="BIMESTRE",SUM(P42:U42),IF($L$2="TRIMESTRE",SUM(P42:S42),IF($L$2="SEMESTRE",SUM(P42:Q42),IF($L$2="AÑO",SUM(P42))))))</f>
        <v>0</v>
      </c>
      <c r="H59" s="47">
        <f>IF($L$2="MES",SUM(AB42:AM42),IF($L$2="BIMESTRE",SUM(V42:AA42),IF($L$2="TRIMESTRE",SUM(T42:W42),IF($L$2="SEMESTRE",SUM(R42:S42),IF($L$2="AÑO",SUM(Q42))))))</f>
        <v>0</v>
      </c>
      <c r="I59" s="47">
        <f>IF($L$2="MES",SUM(AN42:AY42),IF($L$2="BIMESTRE",SUM(AB42:AG42),IF($L$2="TRIMESTRE",SUM(X42:AA42),IF($L$2="SEMESTRE",SUM(T42:U42),IF($L$2="AÑO",SUM(R42))))))</f>
        <v>0</v>
      </c>
      <c r="J59" s="67">
        <f>IF($L$2="MES",SUM(AZ42:BK42),IF($L$2="BIMESTRE",SUM(AH42:AM42),IF($L$2="TRIMESTRE",SUM(AB42:AE42),IF($L$2="SEMESTRE",SUM(V42:W42),IF($L$2="AÑO",SUM(S42))))))</f>
        <v>0</v>
      </c>
      <c r="K59" s="47">
        <f>IF($L$2="MES",SUM(BL42:BW42),IF($L$2="BIMESTRE",SUM(AN42:AS42),IF($L$2="TRIMESTRE",SUM(AF42:AI42),IF($L$2="SEMESTRE",SUM(X42:Y42),IF($L$2="AÑO",SUM(T42))))))</f>
        <v>0</v>
      </c>
      <c r="L59" s="1293">
        <f t="shared" si="3"/>
        <v>0</v>
      </c>
      <c r="M59" s="1294"/>
    </row>
    <row r="60" spans="1:13" ht="15.75" x14ac:dyDescent="0.2">
      <c r="B60" s="614" t="str">
        <f>B43</f>
        <v>SUPERVISIÓN DE EJECUCIÓN DE PROYECTO Y LIQUIDACIÓN</v>
      </c>
      <c r="C60" s="614"/>
      <c r="D60" s="614"/>
      <c r="E60" s="614"/>
      <c r="F60" s="614"/>
      <c r="G60" s="47">
        <f>IF($L$2="MES",SUM(P43:AA43),IF($L$2="BIMESTRE",SUM(P43:U43),IF($L$2="TRIMESTRE",SUM(P43:S43),IF($L$2="SEMESTRE",SUM(P43:Q43),IF($L$2="AÑO",SUM(P43))))))</f>
        <v>0</v>
      </c>
      <c r="H60" s="47">
        <f>IF($L$2="MES",SUM(AB43:AM43),IF($L$2="BIMESTRE",SUM(V43:AA43),IF($L$2="TRIMESTRE",SUM(T43:W43),IF($L$2="SEMESTRE",SUM(R43:S43),IF($L$2="AÑO",SUM(Q43))))))</f>
        <v>0</v>
      </c>
      <c r="I60" s="47">
        <f>IF($L$2="MES",SUM(AN43:AY43),IF($L$2="BIMESTRE",SUM(AB43:AG43),IF($L$2="TRIMESTRE",SUM(X43:AA43),IF($L$2="SEMESTRE",SUM(T43:U43),IF($L$2="AÑO",SUM(R43))))))</f>
        <v>0</v>
      </c>
      <c r="J60" s="67">
        <f>IF($L$2="MES",SUM(AZ43:BK43),IF($L$2="BIMESTRE",SUM(AH43:AM43),IF($L$2="TRIMESTRE",SUM(AB43:AE43),IF($L$2="SEMESTRE",SUM(V43:W43),IF($L$2="AÑO",SUM(S43))))))</f>
        <v>0</v>
      </c>
      <c r="K60" s="47">
        <f>IF($L$2="MES",SUM(BL43:BW43),IF($L$2="BIMESTRE",SUM(AN43:AS43),IF($L$2="TRIMESTRE",SUM(AF43:AI43),IF($L$2="SEMESTRE",SUM(X43:Y43),IF($L$2="AÑO",SUM(T43))))))</f>
        <v>0</v>
      </c>
      <c r="L60" s="1293">
        <f t="shared" si="3"/>
        <v>0</v>
      </c>
      <c r="M60" s="1294"/>
    </row>
    <row r="61" spans="1:13" ht="15.75" x14ac:dyDescent="0.2">
      <c r="B61" s="762" t="str">
        <f>B44</f>
        <v>INVERSIÓN TOTAL</v>
      </c>
      <c r="C61" s="762"/>
      <c r="D61" s="762"/>
      <c r="E61" s="762"/>
      <c r="F61" s="762"/>
      <c r="G61" s="412">
        <f>SUM(G51:G60)</f>
        <v>0</v>
      </c>
      <c r="H61" s="412">
        <f>SUM(H51:H60)</f>
        <v>0</v>
      </c>
      <c r="I61" s="412">
        <f>SUM(I51:I60)</f>
        <v>0</v>
      </c>
      <c r="J61" s="68">
        <f>SUM(J51:J60)</f>
        <v>0</v>
      </c>
      <c r="K61" s="412">
        <f>SUM(K51:K60)</f>
        <v>0</v>
      </c>
      <c r="L61" s="1326">
        <f>SUM(L51:M60)</f>
        <v>0</v>
      </c>
      <c r="M61" s="1327"/>
    </row>
    <row r="63" spans="1:13" ht="13.5" thickBot="1" x14ac:dyDescent="0.25"/>
    <row r="64" spans="1:13" x14ac:dyDescent="0.2">
      <c r="B64" s="1320" t="s">
        <v>654</v>
      </c>
      <c r="C64" s="1321"/>
      <c r="D64" s="1322"/>
      <c r="E64" s="1318" t="s">
        <v>926</v>
      </c>
      <c r="F64" s="1318"/>
      <c r="G64" s="1318"/>
      <c r="H64" s="1318"/>
      <c r="I64" s="1318"/>
      <c r="J64" s="1318"/>
    </row>
    <row r="65" spans="1:81" ht="13.5" thickBot="1" x14ac:dyDescent="0.25">
      <c r="B65" s="1323"/>
      <c r="C65" s="1324"/>
      <c r="D65" s="1325"/>
      <c r="E65" s="1318"/>
      <c r="F65" s="1318"/>
      <c r="G65" s="1318"/>
      <c r="H65" s="1318"/>
      <c r="I65" s="1318"/>
      <c r="J65" s="1318"/>
    </row>
    <row r="67" spans="1:81" ht="21" x14ac:dyDescent="0.35">
      <c r="B67" s="1319" t="s">
        <v>1050</v>
      </c>
      <c r="C67" s="1319"/>
      <c r="D67" s="1319"/>
      <c r="E67" s="1319"/>
      <c r="F67" s="1319"/>
      <c r="G67" s="483"/>
      <c r="H67" s="483"/>
      <c r="I67" s="483"/>
      <c r="J67" s="497"/>
      <c r="K67" s="483"/>
      <c r="L67" s="483"/>
      <c r="M67" s="483"/>
      <c r="N67" s="483"/>
      <c r="O67" s="483"/>
    </row>
    <row r="68" spans="1:81" ht="15.75" x14ac:dyDescent="0.2">
      <c r="B68" s="1278" t="s">
        <v>250</v>
      </c>
      <c r="C68" s="1279"/>
      <c r="D68" s="1279"/>
      <c r="E68" s="1279"/>
      <c r="F68" s="1280"/>
      <c r="G68" s="1290" t="s">
        <v>558</v>
      </c>
      <c r="H68" s="1290"/>
      <c r="I68" s="1290"/>
      <c r="J68" s="1290" t="s">
        <v>589</v>
      </c>
      <c r="K68" s="1290"/>
      <c r="L68" s="1278" t="s">
        <v>251</v>
      </c>
      <c r="M68" s="1280"/>
      <c r="N68" s="1278" t="s">
        <v>252</v>
      </c>
      <c r="O68" s="1280"/>
      <c r="P68" s="1287" t="str">
        <f>P6</f>
        <v>AÑO</v>
      </c>
      <c r="Q68" s="1288"/>
      <c r="R68" s="1288"/>
      <c r="S68" s="1288"/>
      <c r="T68" s="1288"/>
      <c r="U68" s="1288"/>
      <c r="V68" s="1288"/>
      <c r="W68" s="1288"/>
      <c r="X68" s="1288"/>
      <c r="Y68" s="1288"/>
      <c r="Z68" s="1288"/>
      <c r="AA68" s="1288"/>
      <c r="AB68" s="1288"/>
      <c r="AC68" s="1288"/>
      <c r="AD68" s="1288"/>
      <c r="AE68" s="1288"/>
      <c r="AF68" s="1288"/>
      <c r="AG68" s="1288"/>
      <c r="AH68" s="1288"/>
      <c r="AI68" s="1288"/>
      <c r="AJ68" s="1288"/>
      <c r="AK68" s="1288"/>
      <c r="AL68" s="1288"/>
      <c r="AM68" s="1288"/>
      <c r="AN68" s="1288"/>
      <c r="AO68" s="1288"/>
      <c r="AP68" s="1288"/>
      <c r="AQ68" s="1288"/>
      <c r="AR68" s="1288"/>
      <c r="AS68" s="1288"/>
      <c r="AT68" s="1288"/>
      <c r="AU68" s="1288"/>
      <c r="AV68" s="1288"/>
      <c r="AW68" s="1288"/>
      <c r="AX68" s="1288"/>
      <c r="AY68" s="1288"/>
      <c r="AZ68" s="1288"/>
      <c r="BA68" s="1288"/>
      <c r="BB68" s="1288"/>
      <c r="BC68" s="1288"/>
      <c r="BD68" s="1288"/>
      <c r="BE68" s="1288"/>
      <c r="BF68" s="1288"/>
      <c r="BG68" s="1288"/>
      <c r="BH68" s="1288"/>
      <c r="BI68" s="1288"/>
      <c r="BJ68" s="1288"/>
      <c r="BK68" s="1288"/>
      <c r="BL68" s="1288"/>
      <c r="BM68" s="1288"/>
      <c r="BN68" s="1288"/>
      <c r="BO68" s="1288"/>
      <c r="BP68" s="1288"/>
      <c r="BQ68" s="1288"/>
      <c r="BR68" s="1288"/>
      <c r="BS68" s="1288"/>
      <c r="BT68" s="1288"/>
      <c r="BU68" s="1288"/>
      <c r="BV68" s="1288"/>
      <c r="BW68" s="1288"/>
      <c r="BX68" s="1306"/>
      <c r="BY68" s="1305" t="s">
        <v>564</v>
      </c>
      <c r="BZ68" s="1305"/>
      <c r="CA68" s="1305"/>
      <c r="CB68" s="1305" t="s">
        <v>920</v>
      </c>
      <c r="CC68" s="1305"/>
    </row>
    <row r="69" spans="1:81" ht="15.75" customHeight="1" x14ac:dyDescent="0.2">
      <c r="B69" s="1281"/>
      <c r="C69" s="1282"/>
      <c r="D69" s="1282"/>
      <c r="E69" s="1282"/>
      <c r="F69" s="1283"/>
      <c r="G69" s="1290"/>
      <c r="H69" s="1290"/>
      <c r="I69" s="1290"/>
      <c r="J69" s="1290"/>
      <c r="K69" s="1290"/>
      <c r="L69" s="1281"/>
      <c r="M69" s="1283"/>
      <c r="N69" s="1281"/>
      <c r="O69" s="1283"/>
      <c r="P69" s="1287" t="s">
        <v>557</v>
      </c>
      <c r="Q69" s="1288"/>
      <c r="R69" s="1288"/>
      <c r="S69" s="1288"/>
      <c r="T69" s="1288"/>
      <c r="U69" s="1288"/>
      <c r="V69" s="1288"/>
      <c r="W69" s="1288"/>
      <c r="X69" s="1288"/>
      <c r="Y69" s="1288"/>
      <c r="Z69" s="1288"/>
      <c r="AA69" s="1288"/>
      <c r="AB69" s="1288"/>
      <c r="AC69" s="1288"/>
      <c r="AD69" s="1288"/>
      <c r="AE69" s="1288"/>
      <c r="AF69" s="1288"/>
      <c r="AG69" s="1288"/>
      <c r="AH69" s="1288"/>
      <c r="AI69" s="1288"/>
      <c r="AJ69" s="1288"/>
      <c r="AK69" s="1288"/>
      <c r="AL69" s="1288"/>
      <c r="AM69" s="1288"/>
      <c r="AN69" s="1288"/>
      <c r="AO69" s="1288"/>
      <c r="AP69" s="1288"/>
      <c r="AQ69" s="1288"/>
      <c r="AR69" s="1288"/>
      <c r="AS69" s="1288"/>
      <c r="AT69" s="1288"/>
      <c r="AU69" s="1288"/>
      <c r="AV69" s="1288"/>
      <c r="AW69" s="1288"/>
      <c r="AX69" s="1288"/>
      <c r="AY69" s="1288"/>
      <c r="AZ69" s="1288"/>
      <c r="BA69" s="1288"/>
      <c r="BB69" s="1288"/>
      <c r="BC69" s="1288"/>
      <c r="BD69" s="1288"/>
      <c r="BE69" s="1288"/>
      <c r="BF69" s="1288"/>
      <c r="BG69" s="1288"/>
      <c r="BH69" s="1288"/>
      <c r="BI69" s="1288"/>
      <c r="BJ69" s="1288"/>
      <c r="BK69" s="1288"/>
      <c r="BL69" s="1288"/>
      <c r="BM69" s="1288"/>
      <c r="BN69" s="1288"/>
      <c r="BO69" s="1288"/>
      <c r="BP69" s="1288"/>
      <c r="BQ69" s="1288"/>
      <c r="BR69" s="1288"/>
      <c r="BS69" s="1288"/>
      <c r="BT69" s="1288"/>
      <c r="BU69" s="1288"/>
      <c r="BV69" s="1288"/>
      <c r="BW69" s="1288"/>
      <c r="BX69" s="1306"/>
      <c r="BY69" s="1305"/>
      <c r="BZ69" s="1305"/>
      <c r="CA69" s="1305"/>
      <c r="CB69" s="1305"/>
      <c r="CC69" s="1305"/>
    </row>
    <row r="70" spans="1:81" ht="15.75" x14ac:dyDescent="0.2">
      <c r="B70" s="1284"/>
      <c r="C70" s="1285"/>
      <c r="D70" s="1285"/>
      <c r="E70" s="1285"/>
      <c r="F70" s="1286"/>
      <c r="G70" s="1290"/>
      <c r="H70" s="1290"/>
      <c r="I70" s="1290"/>
      <c r="J70" s="1290"/>
      <c r="K70" s="1290"/>
      <c r="L70" s="1284"/>
      <c r="M70" s="1286"/>
      <c r="N70" s="1284"/>
      <c r="O70" s="1286"/>
      <c r="P70" s="189">
        <v>1</v>
      </c>
      <c r="Q70" s="187">
        <v>2</v>
      </c>
      <c r="R70" s="187">
        <v>3</v>
      </c>
      <c r="S70" s="187">
        <v>4</v>
      </c>
      <c r="T70" s="189">
        <v>5</v>
      </c>
      <c r="U70" s="187">
        <v>6</v>
      </c>
      <c r="V70" s="189">
        <v>7</v>
      </c>
      <c r="W70" s="187">
        <v>8</v>
      </c>
      <c r="X70" s="189">
        <v>9</v>
      </c>
      <c r="Y70" s="187">
        <v>10</v>
      </c>
      <c r="Z70" s="189">
        <v>11</v>
      </c>
      <c r="AA70" s="187">
        <v>12</v>
      </c>
      <c r="AB70" s="189">
        <v>13</v>
      </c>
      <c r="AC70" s="187">
        <v>14</v>
      </c>
      <c r="AD70" s="189">
        <v>15</v>
      </c>
      <c r="AE70" s="187">
        <v>16</v>
      </c>
      <c r="AF70" s="189">
        <v>17</v>
      </c>
      <c r="AG70" s="187">
        <v>18</v>
      </c>
      <c r="AH70" s="189">
        <v>19</v>
      </c>
      <c r="AI70" s="187">
        <v>20</v>
      </c>
      <c r="AJ70" s="189">
        <v>21</v>
      </c>
      <c r="AK70" s="187">
        <v>22</v>
      </c>
      <c r="AL70" s="189">
        <v>23</v>
      </c>
      <c r="AM70" s="187">
        <v>24</v>
      </c>
      <c r="AN70" s="189">
        <v>25</v>
      </c>
      <c r="AO70" s="187">
        <v>26</v>
      </c>
      <c r="AP70" s="189">
        <v>27</v>
      </c>
      <c r="AQ70" s="187">
        <v>28</v>
      </c>
      <c r="AR70" s="189">
        <v>29</v>
      </c>
      <c r="AS70" s="187">
        <v>30</v>
      </c>
      <c r="AT70" s="189">
        <v>31</v>
      </c>
      <c r="AU70" s="187">
        <v>32</v>
      </c>
      <c r="AV70" s="189">
        <v>33</v>
      </c>
      <c r="AW70" s="187">
        <v>34</v>
      </c>
      <c r="AX70" s="189">
        <v>35</v>
      </c>
      <c r="AY70" s="187">
        <v>36</v>
      </c>
      <c r="AZ70" s="189">
        <v>37</v>
      </c>
      <c r="BA70" s="187">
        <v>38</v>
      </c>
      <c r="BB70" s="189">
        <v>39</v>
      </c>
      <c r="BC70" s="187">
        <v>40</v>
      </c>
      <c r="BD70" s="189">
        <v>41</v>
      </c>
      <c r="BE70" s="187">
        <v>42</v>
      </c>
      <c r="BF70" s="189">
        <v>43</v>
      </c>
      <c r="BG70" s="187">
        <v>44</v>
      </c>
      <c r="BH70" s="189">
        <v>45</v>
      </c>
      <c r="BI70" s="187">
        <v>46</v>
      </c>
      <c r="BJ70" s="189">
        <v>47</v>
      </c>
      <c r="BK70" s="187">
        <v>48</v>
      </c>
      <c r="BL70" s="189">
        <v>49</v>
      </c>
      <c r="BM70" s="187">
        <v>50</v>
      </c>
      <c r="BN70" s="189">
        <v>51</v>
      </c>
      <c r="BO70" s="187">
        <v>52</v>
      </c>
      <c r="BP70" s="189">
        <v>53</v>
      </c>
      <c r="BQ70" s="187">
        <v>54</v>
      </c>
      <c r="BR70" s="189">
        <v>55</v>
      </c>
      <c r="BS70" s="187">
        <v>56</v>
      </c>
      <c r="BT70" s="189">
        <v>57</v>
      </c>
      <c r="BU70" s="187">
        <v>58</v>
      </c>
      <c r="BV70" s="189">
        <v>59</v>
      </c>
      <c r="BW70" s="187">
        <v>60</v>
      </c>
      <c r="BX70" s="189" t="s">
        <v>563</v>
      </c>
      <c r="BY70" s="1305"/>
      <c r="BZ70" s="1305"/>
      <c r="CA70" s="1305"/>
      <c r="CB70" s="1305"/>
      <c r="CC70" s="1305"/>
    </row>
    <row r="71" spans="1:81" ht="15.75" x14ac:dyDescent="0.2">
      <c r="A71" s="40">
        <v>1</v>
      </c>
      <c r="B71" s="1265" t="str">
        <f>COSTOS!B7</f>
        <v/>
      </c>
      <c r="C71" s="1266"/>
      <c r="D71" s="1266"/>
      <c r="E71" s="1266"/>
      <c r="F71" s="1267"/>
      <c r="G71" s="1274" t="str">
        <f>CRONOGRAMA!G9</f>
        <v/>
      </c>
      <c r="H71" s="1274"/>
      <c r="I71" s="1274"/>
      <c r="J71" s="1312" t="str">
        <f>COSTOS!R8</f>
        <v/>
      </c>
      <c r="K71" s="634"/>
      <c r="L71" s="1307" t="str">
        <f>IF('FICHA ESTANDAR ECOSISTEMA'!T296="","",'FICHA ESTANDAR ECOSISTEMA'!T296)</f>
        <v/>
      </c>
      <c r="M71" s="1307"/>
      <c r="N71" s="1303" t="str">
        <f>IF('FICHA ESTANDAR ECOSISTEMA'!V296="","",'FICHA ESTANDAR ECOSISTEMA'!V296)</f>
        <v/>
      </c>
      <c r="O71" s="1304"/>
      <c r="P71" s="42"/>
      <c r="Q71" s="48"/>
      <c r="R71" s="48"/>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1291">
        <f>SUM(P71:BX71)</f>
        <v>0</v>
      </c>
      <c r="BZ71" s="1291"/>
      <c r="CA71" s="1291"/>
      <c r="CB71" s="1316">
        <f>'FICHA ESTANDAR ECOSISTEMA'!N296</f>
        <v>0</v>
      </c>
      <c r="CC71" s="1316"/>
    </row>
    <row r="72" spans="1:81" ht="15.75" x14ac:dyDescent="0.2">
      <c r="B72" s="1268"/>
      <c r="C72" s="1269"/>
      <c r="D72" s="1269"/>
      <c r="E72" s="1269"/>
      <c r="F72" s="1270"/>
      <c r="G72" s="1274" t="str">
        <f>CRONOGRAMA!G10</f>
        <v/>
      </c>
      <c r="H72" s="1274"/>
      <c r="I72" s="1274"/>
      <c r="J72" s="1311" t="str">
        <f>COSTOS!R14</f>
        <v/>
      </c>
      <c r="K72" s="636"/>
      <c r="L72" s="1307" t="str">
        <f>IF('FICHA ESTANDAR ECOSISTEMA'!T297="","",'FICHA ESTANDAR ECOSISTEMA'!T297)</f>
        <v/>
      </c>
      <c r="M72" s="1307"/>
      <c r="N72" s="1303" t="str">
        <f>IF('FICHA ESTANDAR ECOSISTEMA'!V297="","",'FICHA ESTANDAR ECOSISTEMA'!V297)</f>
        <v/>
      </c>
      <c r="O72" s="1304"/>
      <c r="P72" s="42"/>
      <c r="Q72" s="48"/>
      <c r="R72" s="48"/>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1291">
        <f t="shared" ref="BY72:BY105" si="4">SUM(P72:BX72)</f>
        <v>0</v>
      </c>
      <c r="BZ72" s="1291"/>
      <c r="CA72" s="1291"/>
      <c r="CB72" s="1316">
        <f>'FICHA ESTANDAR ECOSISTEMA'!N297</f>
        <v>0</v>
      </c>
      <c r="CC72" s="1316"/>
    </row>
    <row r="73" spans="1:81" ht="15.75" x14ac:dyDescent="0.2">
      <c r="B73" s="1268"/>
      <c r="C73" s="1269"/>
      <c r="D73" s="1269"/>
      <c r="E73" s="1269"/>
      <c r="F73" s="1270"/>
      <c r="G73" s="1274" t="str">
        <f>CRONOGRAMA!G11</f>
        <v/>
      </c>
      <c r="H73" s="1274"/>
      <c r="I73" s="1274"/>
      <c r="J73" s="1311" t="str">
        <f>COSTOS!R17</f>
        <v/>
      </c>
      <c r="K73" s="636"/>
      <c r="L73" s="1307" t="str">
        <f>IF('FICHA ESTANDAR ECOSISTEMA'!T298="","",'FICHA ESTANDAR ECOSISTEMA'!T298)</f>
        <v/>
      </c>
      <c r="M73" s="1307"/>
      <c r="N73" s="1303" t="str">
        <f>IF('FICHA ESTANDAR ECOSISTEMA'!V298="","",'FICHA ESTANDAR ECOSISTEMA'!V298)</f>
        <v/>
      </c>
      <c r="O73" s="1304"/>
      <c r="P73" s="42"/>
      <c r="Q73" s="48"/>
      <c r="R73" s="48"/>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1291">
        <f t="shared" si="4"/>
        <v>0</v>
      </c>
      <c r="BZ73" s="1291"/>
      <c r="CA73" s="1291"/>
      <c r="CB73" s="1316">
        <f>'FICHA ESTANDAR ECOSISTEMA'!N298</f>
        <v>0</v>
      </c>
      <c r="CC73" s="1316"/>
    </row>
    <row r="74" spans="1:81" ht="15.75" x14ac:dyDescent="0.2">
      <c r="B74" s="1271"/>
      <c r="C74" s="1272"/>
      <c r="D74" s="1272"/>
      <c r="E74" s="1272"/>
      <c r="F74" s="1273"/>
      <c r="G74" s="1274" t="str">
        <f>CRONOGRAMA!G12</f>
        <v/>
      </c>
      <c r="H74" s="1274"/>
      <c r="I74" s="1274"/>
      <c r="J74" s="1311" t="str">
        <f>COSTOS!R21</f>
        <v/>
      </c>
      <c r="K74" s="636"/>
      <c r="L74" s="1307" t="str">
        <f>IF('FICHA ESTANDAR ECOSISTEMA'!T299="","",'FICHA ESTANDAR ECOSISTEMA'!T299)</f>
        <v/>
      </c>
      <c r="M74" s="1307"/>
      <c r="N74" s="1303" t="str">
        <f>IF('FICHA ESTANDAR ECOSISTEMA'!V299="","",'FICHA ESTANDAR ECOSISTEMA'!V299)</f>
        <v/>
      </c>
      <c r="O74" s="1304"/>
      <c r="P74" s="42"/>
      <c r="Q74" s="48"/>
      <c r="R74" s="48"/>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1291">
        <f t="shared" si="4"/>
        <v>0</v>
      </c>
      <c r="BZ74" s="1291"/>
      <c r="CA74" s="1291"/>
      <c r="CB74" s="1316">
        <f>'FICHA ESTANDAR ECOSISTEMA'!N299</f>
        <v>0</v>
      </c>
      <c r="CC74" s="1316"/>
    </row>
    <row r="75" spans="1:81" ht="15.75" customHeight="1" x14ac:dyDescent="0.2">
      <c r="A75" s="40">
        <v>2</v>
      </c>
      <c r="B75" s="1265" t="str">
        <f>COSTOS!B23</f>
        <v/>
      </c>
      <c r="C75" s="1266"/>
      <c r="D75" s="1266"/>
      <c r="E75" s="1266"/>
      <c r="F75" s="1267"/>
      <c r="G75" s="1274" t="str">
        <f>CRONOGRAMA!G13</f>
        <v/>
      </c>
      <c r="H75" s="1274"/>
      <c r="I75" s="1274"/>
      <c r="J75" s="1311" t="str">
        <f>COSTOS!R24</f>
        <v/>
      </c>
      <c r="K75" s="636"/>
      <c r="L75" s="1307" t="str">
        <f>IF('FICHA ESTANDAR ECOSISTEMA'!T301="","",'FICHA ESTANDAR ECOSISTEMA'!T301)</f>
        <v/>
      </c>
      <c r="M75" s="1307"/>
      <c r="N75" s="1303" t="str">
        <f>IF('FICHA ESTANDAR ECOSISTEMA'!V301="","",'FICHA ESTANDAR ECOSISTEMA'!V301)</f>
        <v/>
      </c>
      <c r="O75" s="1304"/>
      <c r="P75" s="42"/>
      <c r="Q75" s="48"/>
      <c r="R75" s="48"/>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1291">
        <f t="shared" si="4"/>
        <v>0</v>
      </c>
      <c r="BZ75" s="1291"/>
      <c r="CA75" s="1291"/>
      <c r="CB75" s="1316">
        <f>'FICHA ESTANDAR ECOSISTEMA'!N301</f>
        <v>0</v>
      </c>
      <c r="CC75" s="1316"/>
    </row>
    <row r="76" spans="1:81" ht="15.75" x14ac:dyDescent="0.2">
      <c r="B76" s="1268"/>
      <c r="C76" s="1269"/>
      <c r="D76" s="1269"/>
      <c r="E76" s="1269"/>
      <c r="F76" s="1270"/>
      <c r="G76" s="1274" t="str">
        <f>CRONOGRAMA!G14</f>
        <v/>
      </c>
      <c r="H76" s="1274"/>
      <c r="I76" s="1274"/>
      <c r="J76" s="1311" t="str">
        <f>COSTOS!R27</f>
        <v/>
      </c>
      <c r="K76" s="636"/>
      <c r="L76" s="1307" t="str">
        <f>IF('FICHA ESTANDAR ECOSISTEMA'!T302="","",'FICHA ESTANDAR ECOSISTEMA'!T302)</f>
        <v/>
      </c>
      <c r="M76" s="1307"/>
      <c r="N76" s="1303" t="str">
        <f>IF('FICHA ESTANDAR ECOSISTEMA'!V302="","",'FICHA ESTANDAR ECOSISTEMA'!V302)</f>
        <v/>
      </c>
      <c r="O76" s="1304"/>
      <c r="P76" s="42"/>
      <c r="Q76" s="48"/>
      <c r="R76" s="48"/>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1291">
        <f t="shared" si="4"/>
        <v>0</v>
      </c>
      <c r="BZ76" s="1291"/>
      <c r="CA76" s="1291"/>
      <c r="CB76" s="1316">
        <f>'FICHA ESTANDAR ECOSISTEMA'!N302</f>
        <v>0</v>
      </c>
      <c r="CC76" s="1316"/>
    </row>
    <row r="77" spans="1:81" ht="15.75" x14ac:dyDescent="0.2">
      <c r="B77" s="1268"/>
      <c r="C77" s="1269"/>
      <c r="D77" s="1269"/>
      <c r="E77" s="1269"/>
      <c r="F77" s="1270"/>
      <c r="G77" s="1274" t="str">
        <f>CRONOGRAMA!G15</f>
        <v/>
      </c>
      <c r="H77" s="1274"/>
      <c r="I77" s="1274"/>
      <c r="J77" s="1311" t="str">
        <f>COSTOS!R29</f>
        <v/>
      </c>
      <c r="K77" s="636"/>
      <c r="L77" s="1307" t="str">
        <f>IF('FICHA ESTANDAR ECOSISTEMA'!T303="","",'FICHA ESTANDAR ECOSISTEMA'!T303)</f>
        <v/>
      </c>
      <c r="M77" s="1307"/>
      <c r="N77" s="1303" t="str">
        <f>IF('FICHA ESTANDAR ECOSISTEMA'!V303="","",'FICHA ESTANDAR ECOSISTEMA'!V303)</f>
        <v/>
      </c>
      <c r="O77" s="1304"/>
      <c r="P77" s="42"/>
      <c r="Q77" s="48"/>
      <c r="R77" s="48"/>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1291">
        <f t="shared" si="4"/>
        <v>0</v>
      </c>
      <c r="BZ77" s="1291"/>
      <c r="CA77" s="1291"/>
      <c r="CB77" s="1316">
        <f>'FICHA ESTANDAR ECOSISTEMA'!N303</f>
        <v>0</v>
      </c>
      <c r="CC77" s="1316"/>
    </row>
    <row r="78" spans="1:81" ht="15.75" x14ac:dyDescent="0.2">
      <c r="B78" s="1268"/>
      <c r="C78" s="1269"/>
      <c r="D78" s="1269"/>
      <c r="E78" s="1269"/>
      <c r="F78" s="1270"/>
      <c r="G78" s="1274" t="str">
        <f>CRONOGRAMA!G16</f>
        <v/>
      </c>
      <c r="H78" s="1274"/>
      <c r="I78" s="1274"/>
      <c r="J78" s="1311" t="str">
        <f>COSTOS!R33</f>
        <v/>
      </c>
      <c r="K78" s="636"/>
      <c r="L78" s="1307" t="str">
        <f>IF('FICHA ESTANDAR ECOSISTEMA'!T304="","",'FICHA ESTANDAR ECOSISTEMA'!T304)</f>
        <v/>
      </c>
      <c r="M78" s="1307"/>
      <c r="N78" s="1303" t="str">
        <f>IF('FICHA ESTANDAR ECOSISTEMA'!V304="","",'FICHA ESTANDAR ECOSISTEMA'!V304)</f>
        <v/>
      </c>
      <c r="O78" s="1304"/>
      <c r="P78" s="42"/>
      <c r="Q78" s="48"/>
      <c r="R78" s="48"/>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1291">
        <f t="shared" si="4"/>
        <v>0</v>
      </c>
      <c r="BZ78" s="1291"/>
      <c r="CA78" s="1291"/>
      <c r="CB78" s="1316">
        <f>'FICHA ESTANDAR ECOSISTEMA'!N304</f>
        <v>0</v>
      </c>
      <c r="CC78" s="1316"/>
    </row>
    <row r="79" spans="1:81" ht="15.75" customHeight="1" x14ac:dyDescent="0.2">
      <c r="B79" s="1268"/>
      <c r="C79" s="1269"/>
      <c r="D79" s="1269"/>
      <c r="E79" s="1269"/>
      <c r="F79" s="1270"/>
      <c r="G79" s="1274" t="str">
        <f>CRONOGRAMA!G17</f>
        <v/>
      </c>
      <c r="H79" s="1274"/>
      <c r="I79" s="1274"/>
      <c r="J79" s="1311" t="str">
        <f>COSTOS!R37</f>
        <v/>
      </c>
      <c r="K79" s="636"/>
      <c r="L79" s="1307" t="str">
        <f>IF('FICHA ESTANDAR ECOSISTEMA'!T305="","",'FICHA ESTANDAR ECOSISTEMA'!T305)</f>
        <v/>
      </c>
      <c r="M79" s="1307"/>
      <c r="N79" s="1303" t="str">
        <f>IF('FICHA ESTANDAR ECOSISTEMA'!V305="","",'FICHA ESTANDAR ECOSISTEMA'!V305)</f>
        <v/>
      </c>
      <c r="O79" s="1304"/>
      <c r="P79" s="42"/>
      <c r="Q79" s="48"/>
      <c r="R79" s="48"/>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1291">
        <f t="shared" si="4"/>
        <v>0</v>
      </c>
      <c r="BZ79" s="1291"/>
      <c r="CA79" s="1291"/>
      <c r="CB79" s="1316">
        <f>'FICHA ESTANDAR ECOSISTEMA'!N305</f>
        <v>0</v>
      </c>
      <c r="CC79" s="1316"/>
    </row>
    <row r="80" spans="1:81" ht="15.75" customHeight="1" x14ac:dyDescent="0.2">
      <c r="B80" s="1268"/>
      <c r="C80" s="1269"/>
      <c r="D80" s="1269"/>
      <c r="E80" s="1269"/>
      <c r="F80" s="1270"/>
      <c r="G80" s="1274" t="str">
        <f>CRONOGRAMA!G18</f>
        <v/>
      </c>
      <c r="H80" s="1274"/>
      <c r="I80" s="1274"/>
      <c r="J80" s="1311" t="str">
        <f>COSTOS!R41</f>
        <v/>
      </c>
      <c r="K80" s="636"/>
      <c r="L80" s="1307" t="str">
        <f>IF('FICHA ESTANDAR ECOSISTEMA'!T306="","",'FICHA ESTANDAR ECOSISTEMA'!T306)</f>
        <v/>
      </c>
      <c r="M80" s="1307"/>
      <c r="N80" s="1303" t="str">
        <f>IF('FICHA ESTANDAR ECOSISTEMA'!V306="","",'FICHA ESTANDAR ECOSISTEMA'!V306)</f>
        <v/>
      </c>
      <c r="O80" s="1304"/>
      <c r="P80" s="42"/>
      <c r="Q80" s="48"/>
      <c r="R80" s="48"/>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1291">
        <f t="shared" si="4"/>
        <v>0</v>
      </c>
      <c r="BZ80" s="1291"/>
      <c r="CA80" s="1291"/>
      <c r="CB80" s="1316">
        <f>'FICHA ESTANDAR ECOSISTEMA'!N306</f>
        <v>0</v>
      </c>
      <c r="CC80" s="1316"/>
    </row>
    <row r="81" spans="1:81" ht="15.75" customHeight="1" x14ac:dyDescent="0.2">
      <c r="B81" s="1271"/>
      <c r="C81" s="1272"/>
      <c r="D81" s="1272"/>
      <c r="E81" s="1272"/>
      <c r="F81" s="1273"/>
      <c r="G81" s="1274" t="str">
        <f>CRONOGRAMA!G19</f>
        <v/>
      </c>
      <c r="H81" s="1274"/>
      <c r="I81" s="1274"/>
      <c r="J81" s="1311" t="str">
        <f>COSTOS!R43</f>
        <v/>
      </c>
      <c r="K81" s="636"/>
      <c r="L81" s="1307" t="str">
        <f>IF('FICHA ESTANDAR ECOSISTEMA'!T307="","",'FICHA ESTANDAR ECOSISTEMA'!T307)</f>
        <v/>
      </c>
      <c r="M81" s="1307"/>
      <c r="N81" s="1303" t="str">
        <f>IF('FICHA ESTANDAR ECOSISTEMA'!V307="","",'FICHA ESTANDAR ECOSISTEMA'!V307)</f>
        <v/>
      </c>
      <c r="O81" s="1304"/>
      <c r="P81" s="42"/>
      <c r="Q81" s="48"/>
      <c r="R81" s="48"/>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1291">
        <f t="shared" si="4"/>
        <v>0</v>
      </c>
      <c r="BZ81" s="1291"/>
      <c r="CA81" s="1291"/>
      <c r="CB81" s="1316">
        <f>'FICHA ESTANDAR ECOSISTEMA'!N307</f>
        <v>0</v>
      </c>
      <c r="CC81" s="1316"/>
    </row>
    <row r="82" spans="1:81" ht="15.75" x14ac:dyDescent="0.2">
      <c r="A82" s="40">
        <v>3</v>
      </c>
      <c r="B82" s="1265" t="str">
        <f>COSTOS!B45</f>
        <v/>
      </c>
      <c r="C82" s="1266"/>
      <c r="D82" s="1266"/>
      <c r="E82" s="1266"/>
      <c r="F82" s="1267"/>
      <c r="G82" s="1274" t="str">
        <f>CRONOGRAMA!G20</f>
        <v/>
      </c>
      <c r="H82" s="1274"/>
      <c r="I82" s="1274"/>
      <c r="J82" s="1311" t="str">
        <f>COSTOS!R46</f>
        <v/>
      </c>
      <c r="K82" s="636"/>
      <c r="L82" s="1307" t="str">
        <f>IF('FICHA ESTANDAR ECOSISTEMA'!T309="","",'FICHA ESTANDAR ECOSISTEMA'!T309)</f>
        <v/>
      </c>
      <c r="M82" s="1307"/>
      <c r="N82" s="1303" t="str">
        <f>IF('FICHA ESTANDAR ECOSISTEMA'!V309="","",'FICHA ESTANDAR ECOSISTEMA'!V309)</f>
        <v/>
      </c>
      <c r="O82" s="1304"/>
      <c r="P82" s="42"/>
      <c r="Q82" s="48"/>
      <c r="R82" s="48"/>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1291">
        <f t="shared" si="4"/>
        <v>0</v>
      </c>
      <c r="BZ82" s="1291"/>
      <c r="CA82" s="1291"/>
      <c r="CB82" s="1316">
        <f>'FICHA ESTANDAR ECOSISTEMA'!N309</f>
        <v>0</v>
      </c>
      <c r="CC82" s="1316"/>
    </row>
    <row r="83" spans="1:81" ht="15.75" x14ac:dyDescent="0.2">
      <c r="B83" s="1268"/>
      <c r="C83" s="1269"/>
      <c r="D83" s="1269"/>
      <c r="E83" s="1269"/>
      <c r="F83" s="1270"/>
      <c r="G83" s="1274" t="str">
        <f>CRONOGRAMA!G21</f>
        <v/>
      </c>
      <c r="H83" s="1274"/>
      <c r="I83" s="1274"/>
      <c r="J83" s="1311" t="str">
        <f>COSTOS!R50</f>
        <v/>
      </c>
      <c r="K83" s="636"/>
      <c r="L83" s="1307" t="str">
        <f>IF('FICHA ESTANDAR ECOSISTEMA'!T310="","",'FICHA ESTANDAR ECOSISTEMA'!T310)</f>
        <v/>
      </c>
      <c r="M83" s="1307"/>
      <c r="N83" s="1303" t="str">
        <f>IF('FICHA ESTANDAR ECOSISTEMA'!V310="","",'FICHA ESTANDAR ECOSISTEMA'!V310)</f>
        <v/>
      </c>
      <c r="O83" s="1304"/>
      <c r="P83" s="42"/>
      <c r="Q83" s="48"/>
      <c r="R83" s="48"/>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1291">
        <f t="shared" si="4"/>
        <v>0</v>
      </c>
      <c r="BZ83" s="1291"/>
      <c r="CA83" s="1291"/>
      <c r="CB83" s="1316">
        <f>'FICHA ESTANDAR ECOSISTEMA'!N310</f>
        <v>0</v>
      </c>
      <c r="CC83" s="1316"/>
    </row>
    <row r="84" spans="1:81" ht="15.75" x14ac:dyDescent="0.2">
      <c r="B84" s="1268"/>
      <c r="C84" s="1269"/>
      <c r="D84" s="1269"/>
      <c r="E84" s="1269"/>
      <c r="F84" s="1270"/>
      <c r="G84" s="1274" t="str">
        <f>CRONOGRAMA!G22</f>
        <v/>
      </c>
      <c r="H84" s="1274"/>
      <c r="I84" s="1274"/>
      <c r="J84" s="1311" t="str">
        <f>COSTOS!R55</f>
        <v/>
      </c>
      <c r="K84" s="636"/>
      <c r="L84" s="1307" t="str">
        <f>IF('FICHA ESTANDAR ECOSISTEMA'!T311="","",'FICHA ESTANDAR ECOSISTEMA'!T311)</f>
        <v/>
      </c>
      <c r="M84" s="1307"/>
      <c r="N84" s="1303" t="str">
        <f>IF('FICHA ESTANDAR ECOSISTEMA'!V311="","",'FICHA ESTANDAR ECOSISTEMA'!V311)</f>
        <v/>
      </c>
      <c r="O84" s="1304"/>
      <c r="P84" s="42"/>
      <c r="Q84" s="48"/>
      <c r="R84" s="48"/>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1291">
        <f t="shared" si="4"/>
        <v>0</v>
      </c>
      <c r="BZ84" s="1291"/>
      <c r="CA84" s="1291"/>
      <c r="CB84" s="1316">
        <f>'FICHA ESTANDAR ECOSISTEMA'!N311</f>
        <v>0</v>
      </c>
      <c r="CC84" s="1316"/>
    </row>
    <row r="85" spans="1:81" ht="15.75" x14ac:dyDescent="0.2">
      <c r="B85" s="1271"/>
      <c r="C85" s="1272"/>
      <c r="D85" s="1272"/>
      <c r="E85" s="1272"/>
      <c r="F85" s="1273"/>
      <c r="G85" s="1274" t="str">
        <f>CRONOGRAMA!G23</f>
        <v/>
      </c>
      <c r="H85" s="1274"/>
      <c r="I85" s="1274"/>
      <c r="J85" s="1311" t="str">
        <f>COSTOS!R61</f>
        <v/>
      </c>
      <c r="K85" s="636"/>
      <c r="L85" s="1307" t="str">
        <f>IF('FICHA ESTANDAR ECOSISTEMA'!T312="","",'FICHA ESTANDAR ECOSISTEMA'!T312)</f>
        <v/>
      </c>
      <c r="M85" s="1307"/>
      <c r="N85" s="1303" t="str">
        <f>IF('FICHA ESTANDAR ECOSISTEMA'!V312="","",'FICHA ESTANDAR ECOSISTEMA'!V312)</f>
        <v/>
      </c>
      <c r="O85" s="1304"/>
      <c r="P85" s="42"/>
      <c r="Q85" s="48"/>
      <c r="R85" s="48"/>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1291">
        <f t="shared" si="4"/>
        <v>0</v>
      </c>
      <c r="BZ85" s="1291"/>
      <c r="CA85" s="1291"/>
      <c r="CB85" s="1316">
        <f>'FICHA ESTANDAR ECOSISTEMA'!N312</f>
        <v>0</v>
      </c>
      <c r="CC85" s="1316"/>
    </row>
    <row r="86" spans="1:81" ht="15.75" x14ac:dyDescent="0.2">
      <c r="A86" s="40">
        <v>4</v>
      </c>
      <c r="B86" s="1265" t="str">
        <f>COSTOS!B63</f>
        <v/>
      </c>
      <c r="C86" s="1266"/>
      <c r="D86" s="1266"/>
      <c r="E86" s="1266"/>
      <c r="F86" s="1267"/>
      <c r="G86" s="1274" t="str">
        <f>CRONOGRAMA!G24</f>
        <v/>
      </c>
      <c r="H86" s="1274"/>
      <c r="I86" s="1274"/>
      <c r="J86" s="1311" t="str">
        <f>COSTOS!R64</f>
        <v/>
      </c>
      <c r="K86" s="636"/>
      <c r="L86" s="1307" t="str">
        <f>IF('FICHA ESTANDAR ECOSISTEMA'!T314="","",'FICHA ESTANDAR ECOSISTEMA'!T314)</f>
        <v/>
      </c>
      <c r="M86" s="1307"/>
      <c r="N86" s="1303" t="str">
        <f>IF('FICHA ESTANDAR ECOSISTEMA'!V314="","",'FICHA ESTANDAR ECOSISTEMA'!V314)</f>
        <v/>
      </c>
      <c r="O86" s="1304"/>
      <c r="P86" s="42"/>
      <c r="Q86" s="48"/>
      <c r="R86" s="48"/>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1291">
        <f t="shared" si="4"/>
        <v>0</v>
      </c>
      <c r="BZ86" s="1291"/>
      <c r="CA86" s="1291"/>
      <c r="CB86" s="1316">
        <f>'FICHA ESTANDAR ECOSISTEMA'!N314</f>
        <v>0</v>
      </c>
      <c r="CC86" s="1316"/>
    </row>
    <row r="87" spans="1:81" ht="15.75" x14ac:dyDescent="0.2">
      <c r="B87" s="1268"/>
      <c r="C87" s="1269"/>
      <c r="D87" s="1269"/>
      <c r="E87" s="1269"/>
      <c r="F87" s="1270"/>
      <c r="G87" s="1274" t="str">
        <f>CRONOGRAMA!G25</f>
        <v/>
      </c>
      <c r="H87" s="1274"/>
      <c r="I87" s="1274"/>
      <c r="J87" s="1311" t="str">
        <f>COSTOS!R68</f>
        <v/>
      </c>
      <c r="K87" s="636"/>
      <c r="L87" s="1307" t="str">
        <f>IF('FICHA ESTANDAR ECOSISTEMA'!T315="","",'FICHA ESTANDAR ECOSISTEMA'!T315)</f>
        <v/>
      </c>
      <c r="M87" s="1307"/>
      <c r="N87" s="1303" t="str">
        <f>IF('FICHA ESTANDAR ECOSISTEMA'!V315="","",'FICHA ESTANDAR ECOSISTEMA'!V315)</f>
        <v/>
      </c>
      <c r="O87" s="1304"/>
      <c r="P87" s="42"/>
      <c r="Q87" s="48"/>
      <c r="R87" s="48"/>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1291">
        <f t="shared" si="4"/>
        <v>0</v>
      </c>
      <c r="BZ87" s="1291"/>
      <c r="CA87" s="1291"/>
      <c r="CB87" s="1316">
        <f>'FICHA ESTANDAR ECOSISTEMA'!N315</f>
        <v>0</v>
      </c>
      <c r="CC87" s="1316"/>
    </row>
    <row r="88" spans="1:81" ht="15.75" x14ac:dyDescent="0.2">
      <c r="B88" s="1268"/>
      <c r="C88" s="1269"/>
      <c r="D88" s="1269"/>
      <c r="E88" s="1269"/>
      <c r="F88" s="1270"/>
      <c r="G88" s="1274" t="str">
        <f>CRONOGRAMA!G26</f>
        <v/>
      </c>
      <c r="H88" s="1274"/>
      <c r="I88" s="1274"/>
      <c r="J88" s="1311" t="str">
        <f>COSTOS!R72</f>
        <v/>
      </c>
      <c r="K88" s="636"/>
      <c r="L88" s="1307" t="str">
        <f>IF('FICHA ESTANDAR ECOSISTEMA'!T316="","",'FICHA ESTANDAR ECOSISTEMA'!T316)</f>
        <v/>
      </c>
      <c r="M88" s="1307"/>
      <c r="N88" s="1303" t="str">
        <f>IF('FICHA ESTANDAR ECOSISTEMA'!V316="","",'FICHA ESTANDAR ECOSISTEMA'!V316)</f>
        <v/>
      </c>
      <c r="O88" s="1304"/>
      <c r="P88" s="42"/>
      <c r="Q88" s="48"/>
      <c r="R88" s="48"/>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1291">
        <f t="shared" si="4"/>
        <v>0</v>
      </c>
      <c r="BZ88" s="1291"/>
      <c r="CA88" s="1291"/>
      <c r="CB88" s="1316">
        <f>'FICHA ESTANDAR ECOSISTEMA'!N316</f>
        <v>0</v>
      </c>
      <c r="CC88" s="1316"/>
    </row>
    <row r="89" spans="1:81" ht="15.75" x14ac:dyDescent="0.2">
      <c r="B89" s="1268"/>
      <c r="C89" s="1269"/>
      <c r="D89" s="1269"/>
      <c r="E89" s="1269"/>
      <c r="F89" s="1270"/>
      <c r="G89" s="1274" t="str">
        <f>CRONOGRAMA!G27</f>
        <v/>
      </c>
      <c r="H89" s="1274"/>
      <c r="I89" s="1274"/>
      <c r="J89" s="1311" t="str">
        <f>COSTOS!R76</f>
        <v/>
      </c>
      <c r="K89" s="636"/>
      <c r="L89" s="1307" t="str">
        <f>IF('FICHA ESTANDAR ECOSISTEMA'!T317="","",'FICHA ESTANDAR ECOSISTEMA'!T317)</f>
        <v/>
      </c>
      <c r="M89" s="1307"/>
      <c r="N89" s="1303" t="str">
        <f>IF('FICHA ESTANDAR ECOSISTEMA'!V317="","",'FICHA ESTANDAR ECOSISTEMA'!V317)</f>
        <v/>
      </c>
      <c r="O89" s="1304"/>
      <c r="P89" s="42"/>
      <c r="Q89" s="48"/>
      <c r="R89" s="48"/>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1291">
        <f t="shared" si="4"/>
        <v>0</v>
      </c>
      <c r="BZ89" s="1291"/>
      <c r="CA89" s="1291"/>
      <c r="CB89" s="1316">
        <f>'FICHA ESTANDAR ECOSISTEMA'!N317</f>
        <v>0</v>
      </c>
      <c r="CC89" s="1316"/>
    </row>
    <row r="90" spans="1:81" ht="15.75" x14ac:dyDescent="0.2">
      <c r="B90" s="1271"/>
      <c r="C90" s="1272"/>
      <c r="D90" s="1272"/>
      <c r="E90" s="1272"/>
      <c r="F90" s="1273"/>
      <c r="G90" s="1274" t="str">
        <f>CRONOGRAMA!G28</f>
        <v/>
      </c>
      <c r="H90" s="1274"/>
      <c r="I90" s="1274"/>
      <c r="J90" s="1311" t="str">
        <f>COSTOS!R78</f>
        <v/>
      </c>
      <c r="K90" s="636"/>
      <c r="L90" s="1307" t="str">
        <f>IF('FICHA ESTANDAR ECOSISTEMA'!T318="","",'FICHA ESTANDAR ECOSISTEMA'!T318)</f>
        <v/>
      </c>
      <c r="M90" s="1307"/>
      <c r="N90" s="1303" t="str">
        <f>IF('FICHA ESTANDAR ECOSISTEMA'!V318="","",'FICHA ESTANDAR ECOSISTEMA'!V318)</f>
        <v/>
      </c>
      <c r="O90" s="1304"/>
      <c r="P90" s="42"/>
      <c r="Q90" s="48"/>
      <c r="R90" s="48"/>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1291">
        <f t="shared" si="4"/>
        <v>0</v>
      </c>
      <c r="BZ90" s="1291"/>
      <c r="CA90" s="1291"/>
      <c r="CB90" s="1316">
        <f>'FICHA ESTANDAR ECOSISTEMA'!N318</f>
        <v>0</v>
      </c>
      <c r="CC90" s="1316"/>
    </row>
    <row r="91" spans="1:81" ht="15.75" x14ac:dyDescent="0.2">
      <c r="A91" s="40">
        <v>5</v>
      </c>
      <c r="B91" s="1265" t="str">
        <f>COSTOS!B80</f>
        <v/>
      </c>
      <c r="C91" s="1266"/>
      <c r="D91" s="1266"/>
      <c r="E91" s="1266"/>
      <c r="F91" s="1267"/>
      <c r="G91" s="1274" t="str">
        <f>CRONOGRAMA!G29</f>
        <v/>
      </c>
      <c r="H91" s="1274"/>
      <c r="I91" s="1274"/>
      <c r="J91" s="1311" t="str">
        <f>COSTOS!R81</f>
        <v/>
      </c>
      <c r="K91" s="636"/>
      <c r="L91" s="1307" t="str">
        <f>IF('FICHA ESTANDAR ECOSISTEMA'!T320="","",'FICHA ESTANDAR ECOSISTEMA'!T320)</f>
        <v/>
      </c>
      <c r="M91" s="1307"/>
      <c r="N91" s="1303" t="str">
        <f>IF('FICHA ESTANDAR ECOSISTEMA'!V320="","",'FICHA ESTANDAR ECOSISTEMA'!V320)</f>
        <v/>
      </c>
      <c r="O91" s="1304"/>
      <c r="P91" s="42"/>
      <c r="Q91" s="48"/>
      <c r="R91" s="48"/>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1291">
        <f t="shared" si="4"/>
        <v>0</v>
      </c>
      <c r="BZ91" s="1291"/>
      <c r="CA91" s="1291"/>
      <c r="CB91" s="1316">
        <f>'FICHA ESTANDAR ECOSISTEMA'!N320</f>
        <v>0</v>
      </c>
      <c r="CC91" s="1316"/>
    </row>
    <row r="92" spans="1:81" ht="15.75" x14ac:dyDescent="0.2">
      <c r="B92" s="1268"/>
      <c r="C92" s="1269"/>
      <c r="D92" s="1269"/>
      <c r="E92" s="1269"/>
      <c r="F92" s="1270"/>
      <c r="G92" s="1274" t="str">
        <f>CRONOGRAMA!G30</f>
        <v/>
      </c>
      <c r="H92" s="1274"/>
      <c r="I92" s="1274"/>
      <c r="J92" s="1311" t="str">
        <f>COSTOS!R84</f>
        <v/>
      </c>
      <c r="K92" s="636"/>
      <c r="L92" s="1307" t="str">
        <f>IF('FICHA ESTANDAR ECOSISTEMA'!T321="","",'FICHA ESTANDAR ECOSISTEMA'!T321)</f>
        <v/>
      </c>
      <c r="M92" s="1307"/>
      <c r="N92" s="1303" t="str">
        <f>IF('FICHA ESTANDAR ECOSISTEMA'!V321="","",'FICHA ESTANDAR ECOSISTEMA'!V321)</f>
        <v/>
      </c>
      <c r="O92" s="1304"/>
      <c r="P92" s="42"/>
      <c r="Q92" s="48"/>
      <c r="R92" s="48"/>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1291">
        <f t="shared" si="4"/>
        <v>0</v>
      </c>
      <c r="BZ92" s="1291"/>
      <c r="CA92" s="1291"/>
      <c r="CB92" s="1316">
        <f>'FICHA ESTANDAR ECOSISTEMA'!N321</f>
        <v>0</v>
      </c>
      <c r="CC92" s="1316"/>
    </row>
    <row r="93" spans="1:81" ht="15.75" x14ac:dyDescent="0.2">
      <c r="B93" s="1268"/>
      <c r="C93" s="1269"/>
      <c r="D93" s="1269"/>
      <c r="E93" s="1269"/>
      <c r="F93" s="1270"/>
      <c r="G93" s="1274" t="str">
        <f>CRONOGRAMA!G31</f>
        <v/>
      </c>
      <c r="H93" s="1274"/>
      <c r="I93" s="1274"/>
      <c r="J93" s="1311" t="str">
        <f>COSTOS!R87</f>
        <v/>
      </c>
      <c r="K93" s="636"/>
      <c r="L93" s="1307" t="str">
        <f>IF('FICHA ESTANDAR ECOSISTEMA'!T322="","",'FICHA ESTANDAR ECOSISTEMA'!T322)</f>
        <v/>
      </c>
      <c r="M93" s="1307"/>
      <c r="N93" s="1303" t="str">
        <f>IF('FICHA ESTANDAR ECOSISTEMA'!V322="","",'FICHA ESTANDAR ECOSISTEMA'!V322)</f>
        <v/>
      </c>
      <c r="O93" s="1304"/>
      <c r="P93" s="42"/>
      <c r="Q93" s="48"/>
      <c r="R93" s="48"/>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1291">
        <f t="shared" si="4"/>
        <v>0</v>
      </c>
      <c r="BZ93" s="1291"/>
      <c r="CA93" s="1291"/>
      <c r="CB93" s="1316">
        <f>'FICHA ESTANDAR ECOSISTEMA'!N322</f>
        <v>0</v>
      </c>
      <c r="CC93" s="1316"/>
    </row>
    <row r="94" spans="1:81" ht="36" customHeight="1" x14ac:dyDescent="0.2">
      <c r="B94" s="1268"/>
      <c r="C94" s="1269"/>
      <c r="D94" s="1269"/>
      <c r="E94" s="1269"/>
      <c r="F94" s="1270"/>
      <c r="G94" s="1274" t="str">
        <f>CRONOGRAMA!G32</f>
        <v/>
      </c>
      <c r="H94" s="1274"/>
      <c r="I94" s="1274"/>
      <c r="J94" s="1311" t="str">
        <f>COSTOS!R89</f>
        <v/>
      </c>
      <c r="K94" s="636"/>
      <c r="L94" s="1307" t="str">
        <f>IF('FICHA ESTANDAR ECOSISTEMA'!T323="","",'FICHA ESTANDAR ECOSISTEMA'!T323)</f>
        <v/>
      </c>
      <c r="M94" s="1307"/>
      <c r="N94" s="1303" t="str">
        <f>IF('FICHA ESTANDAR ECOSISTEMA'!V323="","",'FICHA ESTANDAR ECOSISTEMA'!V323)</f>
        <v/>
      </c>
      <c r="O94" s="1304"/>
      <c r="P94" s="42"/>
      <c r="Q94" s="48"/>
      <c r="R94" s="48"/>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1291">
        <f t="shared" si="4"/>
        <v>0</v>
      </c>
      <c r="BZ94" s="1291"/>
      <c r="CA94" s="1291"/>
      <c r="CB94" s="1316">
        <f>'FICHA ESTANDAR ECOSISTEMA'!N323</f>
        <v>0</v>
      </c>
      <c r="CC94" s="1316"/>
    </row>
    <row r="95" spans="1:81" ht="15.75" x14ac:dyDescent="0.2">
      <c r="B95" s="1268"/>
      <c r="C95" s="1269"/>
      <c r="D95" s="1269"/>
      <c r="E95" s="1269"/>
      <c r="F95" s="1270"/>
      <c r="G95" s="1274" t="str">
        <f>CRONOGRAMA!G33</f>
        <v/>
      </c>
      <c r="H95" s="1274"/>
      <c r="I95" s="1274"/>
      <c r="J95" s="1311" t="str">
        <f>COSTOS!R91</f>
        <v/>
      </c>
      <c r="K95" s="636"/>
      <c r="L95" s="1307" t="str">
        <f>IF('FICHA ESTANDAR ECOSISTEMA'!T324="","",'FICHA ESTANDAR ECOSISTEMA'!T324)</f>
        <v/>
      </c>
      <c r="M95" s="1307"/>
      <c r="N95" s="1303" t="str">
        <f>IF('FICHA ESTANDAR ECOSISTEMA'!V324="","",'FICHA ESTANDAR ECOSISTEMA'!V324)</f>
        <v/>
      </c>
      <c r="O95" s="1304"/>
      <c r="P95" s="42"/>
      <c r="Q95" s="48"/>
      <c r="R95" s="48"/>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1291">
        <f t="shared" si="4"/>
        <v>0</v>
      </c>
      <c r="BZ95" s="1291"/>
      <c r="CA95" s="1291"/>
      <c r="CB95" s="1316">
        <f>'FICHA ESTANDAR ECOSISTEMA'!N324</f>
        <v>0</v>
      </c>
      <c r="CC95" s="1316"/>
    </row>
    <row r="96" spans="1:81" ht="15.75" x14ac:dyDescent="0.2">
      <c r="B96" s="1271"/>
      <c r="C96" s="1272"/>
      <c r="D96" s="1272"/>
      <c r="E96" s="1272"/>
      <c r="F96" s="1273"/>
      <c r="G96" s="1274" t="str">
        <f>CRONOGRAMA!G34</f>
        <v/>
      </c>
      <c r="H96" s="1274"/>
      <c r="I96" s="1274"/>
      <c r="J96" s="1311" t="str">
        <f>COSTOS!R93</f>
        <v/>
      </c>
      <c r="K96" s="636"/>
      <c r="L96" s="1307" t="str">
        <f>IF('FICHA ESTANDAR ECOSISTEMA'!T325="","",'FICHA ESTANDAR ECOSISTEMA'!T325)</f>
        <v/>
      </c>
      <c r="M96" s="1307"/>
      <c r="N96" s="1303" t="str">
        <f>IF('FICHA ESTANDAR ECOSISTEMA'!V325="","",'FICHA ESTANDAR ECOSISTEMA'!V325)</f>
        <v/>
      </c>
      <c r="O96" s="1304"/>
      <c r="P96" s="42"/>
      <c r="Q96" s="48"/>
      <c r="R96" s="48"/>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1291">
        <f t="shared" si="4"/>
        <v>0</v>
      </c>
      <c r="BZ96" s="1291"/>
      <c r="CA96" s="1291"/>
      <c r="CB96" s="1316">
        <f>'FICHA ESTANDAR ECOSISTEMA'!N325</f>
        <v>0</v>
      </c>
      <c r="CC96" s="1316"/>
    </row>
    <row r="97" spans="1:81" ht="15.75" x14ac:dyDescent="0.2">
      <c r="A97" s="40">
        <v>6</v>
      </c>
      <c r="B97" s="1265" t="str">
        <f>COSTOS!B95</f>
        <v/>
      </c>
      <c r="C97" s="1266"/>
      <c r="D97" s="1266"/>
      <c r="E97" s="1266"/>
      <c r="F97" s="1267"/>
      <c r="G97" s="1274" t="str">
        <f>CRONOGRAMA!G35</f>
        <v/>
      </c>
      <c r="H97" s="1274"/>
      <c r="I97" s="1274"/>
      <c r="J97" s="1311" t="str">
        <f>COSTOS!R96</f>
        <v/>
      </c>
      <c r="K97" s="636"/>
      <c r="L97" s="1307" t="str">
        <f>IF('FICHA ESTANDAR ECOSISTEMA'!T327="","",'FICHA ESTANDAR ECOSISTEMA'!T327)</f>
        <v/>
      </c>
      <c r="M97" s="1307"/>
      <c r="N97" s="1303" t="str">
        <f>IF('FICHA ESTANDAR ECOSISTEMA'!V327="","",'FICHA ESTANDAR ECOSISTEMA'!V327)</f>
        <v/>
      </c>
      <c r="O97" s="1304"/>
      <c r="P97" s="42"/>
      <c r="Q97" s="48"/>
      <c r="R97" s="48"/>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1291">
        <f t="shared" si="4"/>
        <v>0</v>
      </c>
      <c r="BZ97" s="1291"/>
      <c r="CA97" s="1291"/>
      <c r="CB97" s="1316">
        <f>'FICHA ESTANDAR ECOSISTEMA'!N327</f>
        <v>0</v>
      </c>
      <c r="CC97" s="1316"/>
    </row>
    <row r="98" spans="1:81" ht="15.75" x14ac:dyDescent="0.2">
      <c r="B98" s="1268"/>
      <c r="C98" s="1269"/>
      <c r="D98" s="1269"/>
      <c r="E98" s="1269"/>
      <c r="F98" s="1270"/>
      <c r="G98" s="1274" t="str">
        <f>CRONOGRAMA!G36</f>
        <v/>
      </c>
      <c r="H98" s="1274"/>
      <c r="I98" s="1274"/>
      <c r="J98" s="1311" t="str">
        <f>COSTOS!R98</f>
        <v/>
      </c>
      <c r="K98" s="636"/>
      <c r="L98" s="1307" t="str">
        <f>IF('FICHA ESTANDAR ECOSISTEMA'!T328="","",'FICHA ESTANDAR ECOSISTEMA'!T328)</f>
        <v/>
      </c>
      <c r="M98" s="1307"/>
      <c r="N98" s="1303" t="str">
        <f>IF('FICHA ESTANDAR ECOSISTEMA'!V328="","",'FICHA ESTANDAR ECOSISTEMA'!V328)</f>
        <v/>
      </c>
      <c r="O98" s="1304"/>
      <c r="P98" s="42"/>
      <c r="Q98" s="48"/>
      <c r="R98" s="48"/>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1291">
        <f t="shared" si="4"/>
        <v>0</v>
      </c>
      <c r="BZ98" s="1291"/>
      <c r="CA98" s="1291"/>
      <c r="CB98" s="1316">
        <f>'FICHA ESTANDAR ECOSISTEMA'!N328</f>
        <v>0</v>
      </c>
      <c r="CC98" s="1316"/>
    </row>
    <row r="99" spans="1:81" ht="15.75" x14ac:dyDescent="0.2">
      <c r="B99" s="1268"/>
      <c r="C99" s="1269"/>
      <c r="D99" s="1269"/>
      <c r="E99" s="1269"/>
      <c r="F99" s="1270"/>
      <c r="G99" s="1274" t="str">
        <f>CRONOGRAMA!G37</f>
        <v/>
      </c>
      <c r="H99" s="1274"/>
      <c r="I99" s="1274"/>
      <c r="J99" s="1311" t="str">
        <f>COSTOS!R100</f>
        <v/>
      </c>
      <c r="K99" s="636"/>
      <c r="L99" s="1307" t="str">
        <f>IF('FICHA ESTANDAR ECOSISTEMA'!T329="","",'FICHA ESTANDAR ECOSISTEMA'!T329)</f>
        <v/>
      </c>
      <c r="M99" s="1307"/>
      <c r="N99" s="1303" t="str">
        <f>IF('FICHA ESTANDAR ECOSISTEMA'!V329="","",'FICHA ESTANDAR ECOSISTEMA'!V329)</f>
        <v/>
      </c>
      <c r="O99" s="1304"/>
      <c r="P99" s="42"/>
      <c r="Q99" s="48"/>
      <c r="R99" s="48"/>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1291">
        <f t="shared" si="4"/>
        <v>0</v>
      </c>
      <c r="BZ99" s="1291"/>
      <c r="CA99" s="1291"/>
      <c r="CB99" s="1316">
        <f>'FICHA ESTANDAR ECOSISTEMA'!N329</f>
        <v>0</v>
      </c>
      <c r="CC99" s="1316"/>
    </row>
    <row r="100" spans="1:81" ht="15.75" x14ac:dyDescent="0.2">
      <c r="B100" s="1268"/>
      <c r="C100" s="1269"/>
      <c r="D100" s="1269"/>
      <c r="E100" s="1269"/>
      <c r="F100" s="1270"/>
      <c r="G100" s="1274" t="str">
        <f>CRONOGRAMA!G38</f>
        <v/>
      </c>
      <c r="H100" s="1274"/>
      <c r="I100" s="1274"/>
      <c r="J100" s="1311" t="str">
        <f>COSTOS!R102</f>
        <v/>
      </c>
      <c r="K100" s="636"/>
      <c r="L100" s="1307" t="str">
        <f>IF('FICHA ESTANDAR ECOSISTEMA'!T330="","",'FICHA ESTANDAR ECOSISTEMA'!T330)</f>
        <v/>
      </c>
      <c r="M100" s="1307"/>
      <c r="N100" s="1303" t="str">
        <f>IF('FICHA ESTANDAR ECOSISTEMA'!V330="","",'FICHA ESTANDAR ECOSISTEMA'!V330)</f>
        <v/>
      </c>
      <c r="O100" s="1304"/>
      <c r="P100" s="42"/>
      <c r="Q100" s="48"/>
      <c r="R100" s="48"/>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1291">
        <f t="shared" si="4"/>
        <v>0</v>
      </c>
      <c r="BZ100" s="1291"/>
      <c r="CA100" s="1291"/>
      <c r="CB100" s="1316">
        <f>'FICHA ESTANDAR ECOSISTEMA'!N330</f>
        <v>0</v>
      </c>
      <c r="CC100" s="1316"/>
    </row>
    <row r="101" spans="1:81" ht="15.75" x14ac:dyDescent="0.2">
      <c r="B101" s="1271"/>
      <c r="C101" s="1272"/>
      <c r="D101" s="1272"/>
      <c r="E101" s="1272"/>
      <c r="F101" s="1273"/>
      <c r="G101" s="1274" t="str">
        <f>CRONOGRAMA!G39</f>
        <v/>
      </c>
      <c r="H101" s="1274"/>
      <c r="I101" s="1274"/>
      <c r="J101" s="1311" t="str">
        <f>COSTOS!R104</f>
        <v/>
      </c>
      <c r="K101" s="636"/>
      <c r="L101" s="1307" t="str">
        <f>IF('FICHA ESTANDAR ECOSISTEMA'!T331="","",'FICHA ESTANDAR ECOSISTEMA'!T331)</f>
        <v/>
      </c>
      <c r="M101" s="1307"/>
      <c r="N101" s="1303" t="str">
        <f>IF('FICHA ESTANDAR ECOSISTEMA'!V331="","",'FICHA ESTANDAR ECOSISTEMA'!V331)</f>
        <v/>
      </c>
      <c r="O101" s="1304"/>
      <c r="P101" s="42"/>
      <c r="Q101" s="48"/>
      <c r="R101" s="48"/>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1291">
        <f t="shared" si="4"/>
        <v>0</v>
      </c>
      <c r="BZ101" s="1291"/>
      <c r="CA101" s="1291"/>
      <c r="CB101" s="1316">
        <f>'FICHA ESTANDAR ECOSISTEMA'!N331</f>
        <v>0</v>
      </c>
      <c r="CC101" s="1316"/>
    </row>
    <row r="102" spans="1:81" ht="15.75" x14ac:dyDescent="0.2">
      <c r="B102" s="1274" t="s">
        <v>924</v>
      </c>
      <c r="C102" s="1274"/>
      <c r="D102" s="1274"/>
      <c r="E102" s="1274"/>
      <c r="F102" s="1274"/>
      <c r="G102" s="1274"/>
      <c r="H102" s="1274"/>
      <c r="I102" s="1274"/>
      <c r="J102" s="636" t="s">
        <v>326</v>
      </c>
      <c r="K102" s="636"/>
      <c r="L102" s="1308"/>
      <c r="M102" s="1308"/>
      <c r="N102" s="1309"/>
      <c r="O102" s="1310"/>
      <c r="P102" s="42"/>
      <c r="Q102" s="48"/>
      <c r="R102" s="48"/>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1291">
        <f t="shared" si="4"/>
        <v>0</v>
      </c>
      <c r="BZ102" s="1291"/>
      <c r="CA102" s="1291"/>
      <c r="CB102" s="1317"/>
      <c r="CC102" s="1317"/>
    </row>
    <row r="103" spans="1:81" ht="15.75" x14ac:dyDescent="0.2">
      <c r="B103" s="1274" t="s">
        <v>391</v>
      </c>
      <c r="C103" s="1274"/>
      <c r="D103" s="1274"/>
      <c r="E103" s="1274"/>
      <c r="F103" s="1274"/>
      <c r="G103" s="1274"/>
      <c r="H103" s="1274"/>
      <c r="I103" s="1274"/>
      <c r="J103" s="636" t="s">
        <v>326</v>
      </c>
      <c r="K103" s="636"/>
      <c r="L103" s="1308"/>
      <c r="M103" s="1308"/>
      <c r="N103" s="1309"/>
      <c r="O103" s="1310"/>
      <c r="P103" s="42"/>
      <c r="Q103" s="48"/>
      <c r="R103" s="48"/>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1291">
        <f t="shared" si="4"/>
        <v>0</v>
      </c>
      <c r="BZ103" s="1291"/>
      <c r="CA103" s="1291"/>
      <c r="CB103" s="1317"/>
      <c r="CC103" s="1317"/>
    </row>
    <row r="104" spans="1:81" ht="15.75" x14ac:dyDescent="0.2">
      <c r="B104" s="1274" t="s">
        <v>1138</v>
      </c>
      <c r="C104" s="1274"/>
      <c r="D104" s="1274"/>
      <c r="E104" s="1274"/>
      <c r="F104" s="1274"/>
      <c r="G104" s="1274"/>
      <c r="H104" s="1274"/>
      <c r="I104" s="1274"/>
      <c r="J104" s="636" t="s">
        <v>1055</v>
      </c>
      <c r="K104" s="636"/>
      <c r="L104" s="1308"/>
      <c r="M104" s="1308"/>
      <c r="N104" s="1309"/>
      <c r="O104" s="1310"/>
      <c r="P104" s="42"/>
      <c r="Q104" s="48"/>
      <c r="R104" s="48"/>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1291">
        <f t="shared" si="4"/>
        <v>0</v>
      </c>
      <c r="BZ104" s="1291"/>
      <c r="CA104" s="1291"/>
      <c r="CB104" s="1317"/>
      <c r="CC104" s="1317"/>
    </row>
    <row r="105" spans="1:81" ht="15.75" x14ac:dyDescent="0.2">
      <c r="B105" s="1274" t="s">
        <v>1139</v>
      </c>
      <c r="C105" s="1274"/>
      <c r="D105" s="1274"/>
      <c r="E105" s="1274"/>
      <c r="F105" s="1274"/>
      <c r="G105" s="1274"/>
      <c r="H105" s="1274"/>
      <c r="I105" s="1274"/>
      <c r="J105" s="636" t="s">
        <v>1055</v>
      </c>
      <c r="K105" s="636"/>
      <c r="L105" s="1308"/>
      <c r="M105" s="1308"/>
      <c r="N105" s="1309"/>
      <c r="O105" s="1310"/>
      <c r="P105" s="42"/>
      <c r="Q105" s="48"/>
      <c r="R105" s="48"/>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1291">
        <f t="shared" si="4"/>
        <v>0</v>
      </c>
      <c r="BZ105" s="1291"/>
      <c r="CA105" s="1291"/>
      <c r="CB105" s="1317"/>
      <c r="CC105" s="1317"/>
    </row>
    <row r="109" spans="1:81" ht="13.5" thickBot="1" x14ac:dyDescent="0.25"/>
    <row r="110" spans="1:81" ht="24" thickBot="1" x14ac:dyDescent="0.4">
      <c r="B110" s="1313" t="s">
        <v>1141</v>
      </c>
      <c r="C110" s="1314"/>
      <c r="D110" s="1314"/>
      <c r="E110" s="1314"/>
      <c r="F110" s="1314"/>
      <c r="G110" s="1314"/>
      <c r="H110" s="1314"/>
      <c r="I110" s="1314"/>
      <c r="J110" s="1314"/>
      <c r="K110" s="1314"/>
      <c r="L110" s="1314"/>
      <c r="M110" s="1315"/>
    </row>
    <row r="111" spans="1:81" x14ac:dyDescent="0.2">
      <c r="B111" s="497"/>
      <c r="C111" s="497"/>
      <c r="D111" s="497"/>
      <c r="E111" s="497"/>
      <c r="F111" s="497"/>
      <c r="G111" s="483"/>
      <c r="H111" s="483"/>
      <c r="I111" s="483"/>
      <c r="J111" s="497"/>
      <c r="K111" s="483"/>
      <c r="L111" s="483"/>
      <c r="M111" s="483"/>
    </row>
    <row r="112" spans="1:81" ht="15.75" customHeight="1" x14ac:dyDescent="0.2">
      <c r="B112" s="1278" t="s">
        <v>382</v>
      </c>
      <c r="C112" s="1279"/>
      <c r="D112" s="1279"/>
      <c r="E112" s="1279"/>
      <c r="F112" s="1280"/>
      <c r="G112" s="1278" t="s">
        <v>590</v>
      </c>
      <c r="H112" s="1279"/>
      <c r="I112" s="1279"/>
      <c r="J112" s="1279"/>
      <c r="K112" s="1280"/>
      <c r="L112" s="1278" t="s">
        <v>564</v>
      </c>
      <c r="M112" s="1280"/>
    </row>
    <row r="113" spans="1:13" ht="15.75" customHeight="1" x14ac:dyDescent="0.2">
      <c r="B113" s="1281"/>
      <c r="C113" s="1282"/>
      <c r="D113" s="1282"/>
      <c r="E113" s="1282"/>
      <c r="F113" s="1283"/>
      <c r="G113" s="1284"/>
      <c r="H113" s="1285"/>
      <c r="I113" s="1285"/>
      <c r="J113" s="1285"/>
      <c r="K113" s="1286"/>
      <c r="L113" s="1281"/>
      <c r="M113" s="1283"/>
    </row>
    <row r="114" spans="1:13" ht="15.75" x14ac:dyDescent="0.2">
      <c r="B114" s="1284"/>
      <c r="C114" s="1285"/>
      <c r="D114" s="1285"/>
      <c r="E114" s="1285"/>
      <c r="F114" s="1286"/>
      <c r="G114" s="498">
        <v>1</v>
      </c>
      <c r="H114" s="498">
        <v>2</v>
      </c>
      <c r="I114" s="498">
        <v>3</v>
      </c>
      <c r="J114" s="498">
        <v>4</v>
      </c>
      <c r="K114" s="498">
        <v>5</v>
      </c>
      <c r="L114" s="1284"/>
      <c r="M114" s="1286"/>
    </row>
    <row r="115" spans="1:13" s="228" customFormat="1" ht="15.75" x14ac:dyDescent="0.2">
      <c r="A115" s="228">
        <v>1</v>
      </c>
      <c r="B115" s="543" t="str">
        <f>B71</f>
        <v/>
      </c>
      <c r="C115" s="543"/>
      <c r="D115" s="543"/>
      <c r="E115" s="543"/>
      <c r="F115" s="543"/>
      <c r="G115" s="231">
        <f>IF($L$2="MES",SUM(P71:AA73),IF($L$2="BIMESTRE",SUM(P71:U73),IF($L$2="TRIMESTRE",SUM(P71:S73),IF($L$2="SEMESTRE",SUM(P71:Q73),IF($L$2="AÑO",SUM(P71:P73))))))</f>
        <v>0</v>
      </c>
      <c r="H115" s="231">
        <f>IF($L$2="MES",SUM(AB71:AM73),IF($L$2="BIMESTRE",SUM(V71:AA73),IF($L$2="TRIMESTRE",SUM(T71:W73),IF($L$2="SEMESTRE",SUM(R71:S73),IF($L$2="AÑO",SUM(Q71:Q73))))))</f>
        <v>0</v>
      </c>
      <c r="I115" s="231">
        <f>IF($L$2="MES",SUM(AN71:AY72),IF($L$2="BIMESTRE",SUM(AB71:AG72),IF($L$2="TRIMESTRE",SUM(X71:AA72),IF($L$2="SEMESTRE",SUM(T71:U72),IF($L$2="AÑO",SUM(R71:R72))))))</f>
        <v>0</v>
      </c>
      <c r="J115" s="232">
        <f>IF($L$2="MES",SUM(AZ71:BK72),IF($L$2="BIMESTRE",SUM(AH71:AM72),IF($L$2="TRIMESTRE",SUM(AB71:AE72),IF($L$2="SEMESTRE",SUM(V71:W72),IF($L$2="AÑO",SUM(S71:S72))))))</f>
        <v>0</v>
      </c>
      <c r="K115" s="231">
        <f>IF($L$2="MES",SUM(BL71:BW72),IF($L$2="BIMESTRE",SUM(AN71:AS72),IF($L$2="TRIMESTRE",SUM(AF71:AI72),IF($L$2="SEMESTRE",SUM(X71:Y72),IF($L$2="AÑO",SUM(T71:T72))))))</f>
        <v>0</v>
      </c>
      <c r="L115" s="721">
        <f>SUM(G115:K115)</f>
        <v>0</v>
      </c>
      <c r="M115" s="720"/>
    </row>
    <row r="116" spans="1:13" ht="15.75" x14ac:dyDescent="0.2">
      <c r="A116" s="40">
        <v>2</v>
      </c>
      <c r="B116" s="614" t="str">
        <f>B75</f>
        <v/>
      </c>
      <c r="C116" s="614"/>
      <c r="D116" s="614"/>
      <c r="E116" s="614"/>
      <c r="F116" s="614"/>
      <c r="G116" s="49">
        <f>IF($L$2="MES",SUM(P75:AA81),IF($L$2="BIMESTRE",SUM(P75:U81),IF($L$2="TRIMESTRE",SUM(P75:S81),IF($L$2="SEMESTRE",SUM(P75:Q81),IF($L$2="AÑO",SUM(P75:P81))))))</f>
        <v>0</v>
      </c>
      <c r="H116" s="49">
        <f>IF($L$2="MES",SUM(AB75:AM81),IF($L$2="BIMESTRE",SUM(V75:AA81),IF($L$2="TRIMESTRE",SUM(T75:W81),IF($L$2="SEMESTRE",SUM(R75:S81),IF($L$2="AÑO",SUM(Q75:Q81))))))</f>
        <v>0</v>
      </c>
      <c r="I116" s="49">
        <f>IF($L$2="MES",SUM(AN75:AY81),IF($L$2="BIMESTRE",SUM(AB75:AG81),IF($L$2="TRIMESTRE",SUM(X75:AA81),IF($L$2="SEMESTRE",SUM(T75:U81),IF($L$2="AÑO",SUM(R75:R81))))))</f>
        <v>0</v>
      </c>
      <c r="J116" s="69">
        <f>IF($L$2="MES",SUM(AZ75:BK81),IF($L$2="BIMESTRE",SUM(AH75:AM81),IF($L$2="TRIMESTRE",SUM(AB75:AE81),IF($L$2="SEMESTRE",SUM(V75:W81),IF($L$2="AÑO",SUM(S75:S81))))))</f>
        <v>0</v>
      </c>
      <c r="K116" s="49">
        <f>IF($L$2="MES",SUM(BL75:BW81),IF($L$2="BIMESTRE",SUM(AN75:AS81),IF($L$2="TRIMESTRE",SUM(AF75:AI81),IF($L$2="SEMESTRE",SUM(X75:Y81),IF($L$2="AÑO",SUM(T75:T81))))))</f>
        <v>0</v>
      </c>
      <c r="L116" s="1293">
        <f t="shared" ref="L116:L124" si="5">SUM(G116:K116)</f>
        <v>0</v>
      </c>
      <c r="M116" s="1294"/>
    </row>
    <row r="117" spans="1:13" ht="15.75" x14ac:dyDescent="0.2">
      <c r="A117" s="40">
        <v>3</v>
      </c>
      <c r="B117" s="614" t="str">
        <f>B82</f>
        <v/>
      </c>
      <c r="C117" s="614"/>
      <c r="D117" s="614"/>
      <c r="E117" s="614"/>
      <c r="F117" s="614"/>
      <c r="G117" s="49">
        <f>IF($L$2="MES",SUM(P82:AA85),IF($L$2="BIMESTRE",SUM(P82:U85),IF($L$2="TRIMESTRE",SUM(P82:S85),IF($L$2="SEMESTRE",SUM(P82:Q85),IF($L$2="AÑO",SUM(P82:P85))))))</f>
        <v>0</v>
      </c>
      <c r="H117" s="49">
        <f>IF($L$2="MES",SUM(AB82:AM85),IF($L$2="BIMESTRE",SUM(V82:AA85),IF($L$2="TRIMESTRE",SUM(T82:W85),IF($L$2="SEMESTRE",SUM(R82:S85),IF($L$2="AÑO",SUM(Q82:Q85))))))</f>
        <v>0</v>
      </c>
      <c r="I117" s="49">
        <f>IF($L$2="MES",SUM(AN82:AY85),IF($L$2="BIMESTRE",SUM(AB82:AG85),IF($L$2="TRIMESTRE",SUM(X82:AA85),IF($L$2="SEMESTRE",SUM(T82:U85),IF($L$2="AÑO",SUM(R82:R85))))))</f>
        <v>0</v>
      </c>
      <c r="J117" s="69">
        <f>IF($L$2="MES",SUM(AZ82:BK85),IF($L$2="BIMESTRE",SUM(AH82:AM85),IF($L$2="TRIMESTRE",SUM(AB82:AE85),IF($L$2="SEMESTRE",SUM(V82:W85),IF($L$2="AÑO",SUM(S82:S85))))))</f>
        <v>0</v>
      </c>
      <c r="K117" s="49">
        <f>IF($L$2="MES",SUM(BL82:BW85),IF($L$2="BIMESTRE",SUM(AN82:AS85),IF($L$2="TRIMESTRE",SUM(AF82:AI85),IF($L$2="SEMESTRE",SUM(X82:Y85),IF($L$2="AÑO",SUM(T82:T85))))))</f>
        <v>0</v>
      </c>
      <c r="L117" s="1293">
        <f t="shared" si="5"/>
        <v>0</v>
      </c>
      <c r="M117" s="1294"/>
    </row>
    <row r="118" spans="1:13" ht="15.75" x14ac:dyDescent="0.2">
      <c r="A118" s="40">
        <v>4</v>
      </c>
      <c r="B118" s="614" t="str">
        <f>B86</f>
        <v/>
      </c>
      <c r="C118" s="614"/>
      <c r="D118" s="614"/>
      <c r="E118" s="614"/>
      <c r="F118" s="614"/>
      <c r="G118" s="49">
        <f>IF($L$2="MES",SUM(P86:AA90),IF($L$2="BIMESTRE",SUM(P86:U90),IF($L$2="TRIMESTRE",SUM(P86:S90),IF($L$2="SEMESTRE",SUM(P86:Q90),IF($L$2="AÑO",SUM(P86:P90))))))</f>
        <v>0</v>
      </c>
      <c r="H118" s="49">
        <f>IF($L$2="MES",SUM(AB86:AM90),IF($L$2="BIMESTRE",SUM(V86:AA90),IF($L$2="TRIMESTRE",SUM(T86:W90),IF($L$2="SEMESTRE",SUM(R86:S90),IF($L$2="AÑO",SUM(Q86:Q90))))))</f>
        <v>0</v>
      </c>
      <c r="I118" s="49">
        <f>IF($L$2="MES",SUM(AN86:AY90),IF($L$2="BIMESTRE",SUM(AB86:AG90),IF($L$2="TRIMESTRE",SUM(X86:AA90),IF($L$2="SEMESTRE",SUM(T86:U90),IF($L$2="AÑO",SUM(R86:R90))))))</f>
        <v>0</v>
      </c>
      <c r="J118" s="69">
        <f>IF($L$2="MES",SUM(AZ86:BK90),IF($L$2="BIMESTRE",SUM(AH86:AM90),IF($L$2="TRIMESTRE",SUM(AB86:AE90),IF($L$2="SEMESTRE",SUM(V86:W90),IF($L$2="AÑO",SUM(S86:S90))))))</f>
        <v>0</v>
      </c>
      <c r="K118" s="49">
        <f>IF($L$2="MES",SUM(BL86:BW90),IF($L$2="BIMESTRE",SUM(AN86:AS90),IF($L$2="TRIMESTRE",SUM(AF86:AI90),IF($L$2="SEMESTRE",SUM(X86:Y90),IF($L$2="AÑO",SUM(T86:T90))))))</f>
        <v>0</v>
      </c>
      <c r="L118" s="1293">
        <f t="shared" si="5"/>
        <v>0</v>
      </c>
      <c r="M118" s="1294"/>
    </row>
    <row r="119" spans="1:13" ht="15.75" x14ac:dyDescent="0.2">
      <c r="A119" s="40">
        <v>5</v>
      </c>
      <c r="B119" s="614" t="str">
        <f>B91</f>
        <v/>
      </c>
      <c r="C119" s="614"/>
      <c r="D119" s="614"/>
      <c r="E119" s="614"/>
      <c r="F119" s="614"/>
      <c r="G119" s="49">
        <f>IF($L$2="MES",SUM(P91:AA96),IF($L$2="BIMESTRE",SUM(P91:U96),IF($L$2="TRIMESTRE",SUM(P91:S96),IF($L$2="SEMESTRE",SUM(P91:Q96),IF($L$2="AÑO",SUM(P91:P96))))))</f>
        <v>0</v>
      </c>
      <c r="H119" s="49">
        <f>IF($L$2="MES",SUM(AB91:AM96),IF($L$2="BIMESTRE",SUM(V91:AA96),IF($L$2="TRIMESTRE",SUM(T91:W96),IF($L$2="SEMESTRE",SUM(R91:S96),IF($L$2="AÑO",SUM(Q91:Q96))))))</f>
        <v>0</v>
      </c>
      <c r="I119" s="49">
        <f>IF($L$2="MES",SUM(AN91:AY96),IF($L$2="BIMESTRE",SUM(AB91:AG96),IF($L$2="TRIMESTRE",SUM(X91:AA96),IF($L$2="SEMESTRE",SUM(T91:U96),IF($L$2="AÑO",SUM(R91:R96))))))</f>
        <v>0</v>
      </c>
      <c r="J119" s="69">
        <f>IF($L$2="MES",SUM(AZ91:BK96),IF($L$2="BIMESTRE",SUM(AH91:AM96),IF($L$2="TRIMESTRE",SUM(AB91:AE96),IF($L$2="SEMESTRE",SUM(V91:W96),IF($L$2="AÑO",SUM(S91:S96))))))</f>
        <v>0</v>
      </c>
      <c r="K119" s="49">
        <f>IF($L$2="MES",SUM(BL91:BW96),IF($L$2="BIMESTRE",SUM(AN91:AS96),IF($L$2="TRIMESTRE",SUM(AF91:AI96),IF($L$2="SEMESTRE",SUM(X91:Y96),IF($L$2="AÑO",SUM(T91:T96))))))</f>
        <v>0</v>
      </c>
      <c r="L119" s="1293">
        <f t="shared" si="5"/>
        <v>0</v>
      </c>
      <c r="M119" s="1294"/>
    </row>
    <row r="120" spans="1:13" ht="15.75" x14ac:dyDescent="0.2">
      <c r="A120" s="40">
        <v>6</v>
      </c>
      <c r="B120" s="614" t="str">
        <f>B97</f>
        <v/>
      </c>
      <c r="C120" s="614"/>
      <c r="D120" s="614"/>
      <c r="E120" s="614"/>
      <c r="F120" s="614"/>
      <c r="G120" s="49">
        <f>IF($L$2="MES",SUM(P97:AA101),IF($L$2="BIMESTRE",SUM(P97:U101),IF($L$2="TRIMESTRE",SUM(P97:S101),IF($L$2="SEMESTRE",SUM(P97:Q101),IF($L$2="AÑO",SUM(P97:P101))))))</f>
        <v>0</v>
      </c>
      <c r="H120" s="49">
        <f>IF($L$2="MES",SUM(AB97:AM101),IF($L$2="BIMESTRE",SUM(V97:AA101),IF($L$2="TRIMESTRE",SUM(T97:W101),IF($L$2="SEMESTRE",SUM(R97:S101),IF($L$2="AÑO",SUM(Q97:Q101))))))</f>
        <v>0</v>
      </c>
      <c r="I120" s="49">
        <f>IF($L$2="MES",SUM(AN97:AY101),IF($L$2="BIMESTRE",SUM(AB97:AG101),IF($L$2="TRIMESTRE",SUM(X97:AA101),IF($L$2="SEMESTRE",SUM(T97:U101),IF($L$2="AÑO",SUM(R97:R101))))))</f>
        <v>0</v>
      </c>
      <c r="J120" s="69">
        <f>IF($L$2="MES",SUM(AZ97:BK101),IF($L$2="BIMESTRE",SUM(AH97:AM101),IF($L$2="TRIMESTRE",SUM(AB97:AE101),IF($L$2="SEMESTRE",SUM(V97:W101),IF($L$2="AÑO",SUM(S97:S101))))))</f>
        <v>0</v>
      </c>
      <c r="K120" s="49">
        <f>IF($L$2="MES",SUM(BL97:BW101),IF($L$2="BIMESTRE",SUM(AN97:AS101),IF($L$2="TRIMESTRE",SUM(AF97:AI101),IF($L$2="SEMESTRE",SUM(X97:Y101),IF($L$2="AÑO",SUM(T97:T101))))))</f>
        <v>0</v>
      </c>
      <c r="L120" s="1293">
        <f t="shared" si="5"/>
        <v>0</v>
      </c>
      <c r="M120" s="1294"/>
    </row>
    <row r="121" spans="1:13" ht="15.75" x14ac:dyDescent="0.2">
      <c r="B121" s="614" t="str">
        <f>B102</f>
        <v>GESTIÓN DEL PROYECTO</v>
      </c>
      <c r="C121" s="614"/>
      <c r="D121" s="614"/>
      <c r="E121" s="614"/>
      <c r="F121" s="614"/>
      <c r="G121" s="49">
        <f>IF($L$2="MES",SUM(P102:AA102),IF($L$2="BIMESTRE",SUM(P102:U102),IF($L$2="TRIMESTRE",SUM(P102:S102),IF($L$2="SEMESTRE",SUM(P102:Q102),IF($L$2="AÑO",SUM(P102))))))</f>
        <v>0</v>
      </c>
      <c r="H121" s="49">
        <f>IF($L$2="MES",SUM(AB102:AM102),IF($L$2="BIMESTRE",SUM(V102:AA102),IF($L$2="TRIMESTRE",SUM(T102:W102),IF($L$2="SEMESTRE",SUM(R102:S102),IF($L$2="AÑO",SUM(Q102))))))</f>
        <v>0</v>
      </c>
      <c r="I121" s="49">
        <f>IF($L$2="MES",SUM(AN102:AY102),IF($L$2="BIMESTRE",SUM(AB102:AG102),IF($L$2="TRIMESTRE",SUM(X102:AA102),IF($L$2="SEMESTRE",SUM(T102:U102),IF($L$2="AÑO",SUM(R102))))))</f>
        <v>0</v>
      </c>
      <c r="J121" s="69">
        <f>IF($L$2="MES",SUM(AZ102:BK102),IF($L$2="BIMESTRE",SUM(AH102:AM102),IF($L$2="TRIMESTRE",SUM(AB102:AE102),IF($L$2="SEMESTRE",SUM(V102:W102),IF($L$2="AÑO",SUM(S102))))))</f>
        <v>0</v>
      </c>
      <c r="K121" s="49">
        <f>IF($L$2="MES",SUM(BL102:BW102),IF($L$2="BIMESTRE",SUM(AN102:AS102),IF($L$2="TRIMESTRE",SUM(AF102:AI102),IF($L$2="SEMESTRE",SUM(X102:Y102),IF($L$2="AÑO",SUM(T102))))))</f>
        <v>0</v>
      </c>
      <c r="L121" s="1293">
        <f>SUM(G121:K121)</f>
        <v>0</v>
      </c>
      <c r="M121" s="1294"/>
    </row>
    <row r="122" spans="1:13" ht="15.75" x14ac:dyDescent="0.2">
      <c r="B122" s="614" t="str">
        <f>B103</f>
        <v>ESTUDIO DEFINITIVO</v>
      </c>
      <c r="C122" s="614"/>
      <c r="D122" s="614"/>
      <c r="E122" s="614"/>
      <c r="F122" s="614"/>
      <c r="G122" s="49">
        <f>IF($L$2="MES",SUM(P103:AA103),IF($L$2="BIMESTRE",SUM(P103:U103),IF($L$2="TRIMESTRE",SUM(P103:S103),IF($L$2="SEMESTRE",SUM(P103:Q103),IF($L$2="AÑO",SUM(P103))))))</f>
        <v>0</v>
      </c>
      <c r="H122" s="49">
        <f>IF($L$2="MES",SUM(AB103:AM103),IF($L$2="BIMESTRE",SUM(V103:AA103),IF($L$2="TRIMESTRE",SUM(T103:W103),IF($L$2="SEMESTRE",SUM(R103:S103),IF($L$2="AÑO",SUM(Q103))))))</f>
        <v>0</v>
      </c>
      <c r="I122" s="49">
        <f>IF($L$2="MES",SUM(AN103:AY103),IF($L$2="BIMESTRE",SUM(AB103:AG103),IF($L$2="TRIMESTRE",SUM(X103:AA103),IF($L$2="SEMESTRE",SUM(T103:U103),IF($L$2="AÑO",SUM(R103))))))</f>
        <v>0</v>
      </c>
      <c r="J122" s="69">
        <f>IF($L$2="MES",SUM(AZ103:BK103),IF($L$2="BIMESTRE",SUM(AH103:AM103),IF($L$2="TRIMESTRE",SUM(AB103:AE103),IF($L$2="SEMESTRE",SUM(V103:W103),IF($L$2="AÑO",SUM(S103))))))</f>
        <v>0</v>
      </c>
      <c r="K122" s="49">
        <f>IF($L$2="MES",SUM(BL103:BW103),IF($L$2="BIMESTRE",SUM(AN103:AS103),IF($L$2="TRIMESTRE",SUM(AF103:AI103),IF($L$2="SEMESTRE",SUM(X103:Y103),IF($L$2="AÑO",SUM(T103))))))</f>
        <v>0</v>
      </c>
      <c r="L122" s="1293">
        <f t="shared" si="5"/>
        <v>0</v>
      </c>
      <c r="M122" s="1294"/>
    </row>
    <row r="123" spans="1:13" ht="15.75" x14ac:dyDescent="0.2">
      <c r="B123" s="614" t="str">
        <f>B104</f>
        <v>SUPERVISIÓN DE EXPEDIENTE TÉCNICO</v>
      </c>
      <c r="C123" s="614"/>
      <c r="D123" s="614"/>
      <c r="E123" s="614"/>
      <c r="F123" s="614"/>
      <c r="G123" s="49">
        <f>IF($L$2="MES",SUM(P104:AA104),IF($L$2="BIMESTRE",SUM(P104:U104),IF($L$2="TRIMESTRE",SUM(P104:S104),IF($L$2="SEMESTRE",SUM(P104:Q104),IF($L$2="AÑO",SUM(P104))))))</f>
        <v>0</v>
      </c>
      <c r="H123" s="49">
        <f>IF($L$2="MES",SUM(AB104:AM104),IF($L$2="BIMESTRE",SUM(V104:AA104),IF($L$2="TRIMESTRE",SUM(T104:W104),IF($L$2="SEMESTRE",SUM(R104:S104),IF($L$2="AÑO",SUM(Q104))))))</f>
        <v>0</v>
      </c>
      <c r="I123" s="49">
        <f>IF($L$2="MES",SUM(AN104:AY104),IF($L$2="BIMESTRE",SUM(AB104:AG104),IF($L$2="TRIMESTRE",SUM(X104:AA104),IF($L$2="SEMESTRE",SUM(T104:U104),IF($L$2="AÑO",SUM(R104))))))</f>
        <v>0</v>
      </c>
      <c r="J123" s="69">
        <f>IF($L$2="MES",SUM(AZ104:BK104),IF($L$2="BIMESTRE",SUM(AH104:AM104),IF($L$2="TRIMESTRE",SUM(AB104:AE104),IF($L$2="SEMESTRE",SUM(V104:W104),IF($L$2="AÑO",SUM(S104))))))</f>
        <v>0</v>
      </c>
      <c r="K123" s="49">
        <f>IF($L$2="MES",SUM(BL104:BW104),IF($L$2="BIMESTRE",SUM(AN104:AS104),IF($L$2="TRIMESTRE",SUM(AF104:AI104),IF($L$2="SEMESTRE",SUM(X104:Y104),IF($L$2="AÑO",SUM(T104))))))</f>
        <v>0</v>
      </c>
      <c r="L123" s="1293">
        <f t="shared" si="5"/>
        <v>0</v>
      </c>
      <c r="M123" s="1294"/>
    </row>
    <row r="124" spans="1:13" ht="15.75" x14ac:dyDescent="0.2">
      <c r="B124" s="614" t="str">
        <f>B105</f>
        <v>SUPERVISIÓN DE EJECUCIÓN DE PROYECTO Y LIQUIDACIÓN</v>
      </c>
      <c r="C124" s="614"/>
      <c r="D124" s="614"/>
      <c r="E124" s="614"/>
      <c r="F124" s="614"/>
      <c r="G124" s="49">
        <f>IF($L$2="MES",SUM(P105:AA105),IF($L$2="BIMESTRE",SUM(P105:U105),IF($L$2="TRIMESTRE",SUM(P105:S105),IF($L$2="SEMESTRE",SUM(P105:Q105),IF($L$2="AÑO",SUM(P105))))))</f>
        <v>0</v>
      </c>
      <c r="H124" s="49">
        <f>IF($L$2="MES",SUM(AB105:AM105),IF($L$2="BIMESTRE",SUM(V105:AA105),IF($L$2="TRIMESTRE",SUM(T105:W107),IF($L$2="SEMESTRE",SUM(R105:S105),IF($L$2="AÑO",SUM(Q105))))))</f>
        <v>0</v>
      </c>
      <c r="I124" s="49">
        <f>IF($L$2="MES",SUM(AN105:AY105),IF($L$2="BIMESTRE",SUM(AB105:AG105),IF($L$2="TRIMESTRE",SUM(X105:AA105),IF($L$2="SEMESTRE",SUM(T105:U105),IF($L$2="AÑO",SUM(R105))))))</f>
        <v>0</v>
      </c>
      <c r="J124" s="69">
        <f>IF($L$2="MES",SUM(AZ105:BK105),IF($L$2="BIMESTRE",SUM(AH105:AM105),IF($L$2="TRIMESTRE",SUM(AB105:AE105),IF($L$2="SEMESTRE",SUM(V105:W105),IF($L$2="AÑO",SUM(S105))))))</f>
        <v>0</v>
      </c>
      <c r="K124" s="49">
        <f>IF($L$2="MES",SUM(BL105:BW105),IF($L$2="BIMESTRE",SUM(AN105:AS105),IF($L$2="TRIMESTRE",SUM(AF105:AI105),IF($L$2="SEMESTRE",SUM(X105:Y105),IF($L$2="AÑO",SUM(T105))))))</f>
        <v>0</v>
      </c>
      <c r="L124" s="1293">
        <f t="shared" si="5"/>
        <v>0</v>
      </c>
      <c r="M124" s="1294"/>
    </row>
    <row r="125" spans="1:13" x14ac:dyDescent="0.2">
      <c r="B125" s="497"/>
      <c r="C125" s="497"/>
      <c r="D125" s="497"/>
      <c r="E125" s="497"/>
      <c r="F125" s="497"/>
      <c r="G125" s="483"/>
      <c r="H125" s="483"/>
      <c r="I125" s="483"/>
      <c r="J125" s="497"/>
      <c r="K125" s="483"/>
      <c r="L125" s="483"/>
      <c r="M125" s="483"/>
    </row>
    <row r="126" spans="1:13" x14ac:dyDescent="0.2">
      <c r="B126" s="497"/>
      <c r="C126" s="497"/>
      <c r="D126" s="497"/>
      <c r="E126" s="497"/>
      <c r="F126" s="497"/>
      <c r="G126" s="483"/>
      <c r="H126" s="483"/>
      <c r="I126" s="483"/>
      <c r="J126" s="497"/>
      <c r="K126" s="483"/>
      <c r="L126" s="483"/>
      <c r="M126" s="483"/>
    </row>
  </sheetData>
  <sheetProtection algorithmName="SHA-512" hashValue="MifqqxLBASgmENUQ7PfCxIxgUvqNt/03jf8BlFk0SaUx5ng8gL0y39bXTb5OYIBQSUjXnhvwnNouZdAvVIS6wQ==" saltValue="iC5+hzaJQJe0u/7xQPeNIw==" spinCount="100000" sheet="1" objects="1" scenarios="1" formatCells="0" formatColumns="0" formatRows="0" insertColumns="0" insertRows="0"/>
  <mergeCells count="446">
    <mergeCell ref="L60:M60"/>
    <mergeCell ref="L61:M61"/>
    <mergeCell ref="B46:M46"/>
    <mergeCell ref="J105:K105"/>
    <mergeCell ref="G104:I104"/>
    <mergeCell ref="J104:K104"/>
    <mergeCell ref="B104:F104"/>
    <mergeCell ref="B102:F102"/>
    <mergeCell ref="G102:I102"/>
    <mergeCell ref="J102:K102"/>
    <mergeCell ref="B103:F103"/>
    <mergeCell ref="L92:M92"/>
    <mergeCell ref="G100:I100"/>
    <mergeCell ref="J100:K100"/>
    <mergeCell ref="L98:M98"/>
    <mergeCell ref="G94:I94"/>
    <mergeCell ref="J94:K94"/>
    <mergeCell ref="L93:M93"/>
    <mergeCell ref="L94:M94"/>
    <mergeCell ref="J98:K98"/>
    <mergeCell ref="G91:I91"/>
    <mergeCell ref="G88:I88"/>
    <mergeCell ref="G74:I74"/>
    <mergeCell ref="L75:M75"/>
    <mergeCell ref="CB96:CC96"/>
    <mergeCell ref="CB79:CC79"/>
    <mergeCell ref="BY6:BY8"/>
    <mergeCell ref="G112:K113"/>
    <mergeCell ref="L121:M121"/>
    <mergeCell ref="L122:M122"/>
    <mergeCell ref="L123:M123"/>
    <mergeCell ref="B64:D65"/>
    <mergeCell ref="B121:F121"/>
    <mergeCell ref="B122:F122"/>
    <mergeCell ref="B115:F115"/>
    <mergeCell ref="B116:F116"/>
    <mergeCell ref="B117:F117"/>
    <mergeCell ref="B118:F118"/>
    <mergeCell ref="B119:F119"/>
    <mergeCell ref="B120:F120"/>
    <mergeCell ref="L71:M71"/>
    <mergeCell ref="L72:M72"/>
    <mergeCell ref="G71:I71"/>
    <mergeCell ref="L112:M114"/>
    <mergeCell ref="B123:F123"/>
    <mergeCell ref="G96:I96"/>
    <mergeCell ref="J96:K96"/>
    <mergeCell ref="L96:M96"/>
    <mergeCell ref="CB88:CC88"/>
    <mergeCell ref="CB89:CC89"/>
    <mergeCell ref="CB90:CC90"/>
    <mergeCell ref="CB91:CC91"/>
    <mergeCell ref="CB92:CC92"/>
    <mergeCell ref="E64:J65"/>
    <mergeCell ref="CB93:CC93"/>
    <mergeCell ref="CB94:CC94"/>
    <mergeCell ref="CB95:CC95"/>
    <mergeCell ref="B67:F67"/>
    <mergeCell ref="CB80:CC80"/>
    <mergeCell ref="CB81:CC81"/>
    <mergeCell ref="CB82:CC82"/>
    <mergeCell ref="CB83:CC83"/>
    <mergeCell ref="CB84:CC84"/>
    <mergeCell ref="CB85:CC85"/>
    <mergeCell ref="CB86:CC86"/>
    <mergeCell ref="CB87:CC87"/>
    <mergeCell ref="CB68:CC70"/>
    <mergeCell ref="CB71:CC71"/>
    <mergeCell ref="CB72:CC72"/>
    <mergeCell ref="CB73:CC73"/>
    <mergeCell ref="CB74:CC74"/>
    <mergeCell ref="CB75:CC75"/>
    <mergeCell ref="CB104:CC104"/>
    <mergeCell ref="CB105:CC105"/>
    <mergeCell ref="CB97:CC97"/>
    <mergeCell ref="CB98:CC98"/>
    <mergeCell ref="CB99:CC99"/>
    <mergeCell ref="CB100:CC100"/>
    <mergeCell ref="CB101:CC101"/>
    <mergeCell ref="CB102:CC102"/>
    <mergeCell ref="CB103:CC103"/>
    <mergeCell ref="CB76:CC76"/>
    <mergeCell ref="CB77:CC77"/>
    <mergeCell ref="CB78:CC78"/>
    <mergeCell ref="N78:O78"/>
    <mergeCell ref="N82:O82"/>
    <mergeCell ref="L83:M83"/>
    <mergeCell ref="N83:O83"/>
    <mergeCell ref="BY83:CA83"/>
    <mergeCell ref="BY77:CA77"/>
    <mergeCell ref="BY78:CA78"/>
    <mergeCell ref="BY79:CA79"/>
    <mergeCell ref="BY82:CA82"/>
    <mergeCell ref="BY80:CA80"/>
    <mergeCell ref="N80:O80"/>
    <mergeCell ref="L76:M76"/>
    <mergeCell ref="BY85:CA85"/>
    <mergeCell ref="BY86:CA86"/>
    <mergeCell ref="L85:M85"/>
    <mergeCell ref="N85:O85"/>
    <mergeCell ref="J91:K91"/>
    <mergeCell ref="J81:K81"/>
    <mergeCell ref="L81:M81"/>
    <mergeCell ref="N81:O81"/>
    <mergeCell ref="BY81:CA81"/>
    <mergeCell ref="J84:K84"/>
    <mergeCell ref="L84:M84"/>
    <mergeCell ref="N84:O84"/>
    <mergeCell ref="BY84:CA84"/>
    <mergeCell ref="L82:M82"/>
    <mergeCell ref="BY89:CA89"/>
    <mergeCell ref="N89:O89"/>
    <mergeCell ref="J85:K85"/>
    <mergeCell ref="N86:O86"/>
    <mergeCell ref="L86:M86"/>
    <mergeCell ref="J89:K89"/>
    <mergeCell ref="BY90:CA90"/>
    <mergeCell ref="BY91:CA91"/>
    <mergeCell ref="BY92:CA92"/>
    <mergeCell ref="BY87:CA87"/>
    <mergeCell ref="BY88:CA88"/>
    <mergeCell ref="J88:K88"/>
    <mergeCell ref="N87:O87"/>
    <mergeCell ref="J87:K87"/>
    <mergeCell ref="L88:M88"/>
    <mergeCell ref="N88:O88"/>
    <mergeCell ref="L89:M89"/>
    <mergeCell ref="N90:O90"/>
    <mergeCell ref="L90:M90"/>
    <mergeCell ref="G103:I103"/>
    <mergeCell ref="J103:K103"/>
    <mergeCell ref="G99:I99"/>
    <mergeCell ref="L105:M105"/>
    <mergeCell ref="N105:O105"/>
    <mergeCell ref="J99:K99"/>
    <mergeCell ref="L99:M99"/>
    <mergeCell ref="G97:I97"/>
    <mergeCell ref="J97:K97"/>
    <mergeCell ref="G98:I98"/>
    <mergeCell ref="L115:M115"/>
    <mergeCell ref="L116:M116"/>
    <mergeCell ref="B105:F105"/>
    <mergeCell ref="G105:I105"/>
    <mergeCell ref="B112:F114"/>
    <mergeCell ref="B110:M110"/>
    <mergeCell ref="B124:F124"/>
    <mergeCell ref="L124:M124"/>
    <mergeCell ref="L117:M117"/>
    <mergeCell ref="L118:M118"/>
    <mergeCell ref="L119:M119"/>
    <mergeCell ref="L120:M120"/>
    <mergeCell ref="J93:K93"/>
    <mergeCell ref="N98:O98"/>
    <mergeCell ref="B97:F101"/>
    <mergeCell ref="G101:I101"/>
    <mergeCell ref="L91:M91"/>
    <mergeCell ref="N91:O91"/>
    <mergeCell ref="G92:I92"/>
    <mergeCell ref="N95:O95"/>
    <mergeCell ref="J101:K101"/>
    <mergeCell ref="N92:O92"/>
    <mergeCell ref="J92:K92"/>
    <mergeCell ref="G72:I72"/>
    <mergeCell ref="J72:K72"/>
    <mergeCell ref="L74:M74"/>
    <mergeCell ref="G75:I75"/>
    <mergeCell ref="J75:K75"/>
    <mergeCell ref="G79:I79"/>
    <mergeCell ref="G80:I80"/>
    <mergeCell ref="G81:I81"/>
    <mergeCell ref="J79:K79"/>
    <mergeCell ref="L79:M79"/>
    <mergeCell ref="G76:I76"/>
    <mergeCell ref="L77:M77"/>
    <mergeCell ref="L78:M78"/>
    <mergeCell ref="G87:I87"/>
    <mergeCell ref="G89:I89"/>
    <mergeCell ref="J74:K74"/>
    <mergeCell ref="BY97:CA97"/>
    <mergeCell ref="BY98:CA98"/>
    <mergeCell ref="L97:M97"/>
    <mergeCell ref="N97:O97"/>
    <mergeCell ref="BY93:CA93"/>
    <mergeCell ref="BY94:CA94"/>
    <mergeCell ref="BY95:CA95"/>
    <mergeCell ref="N96:O96"/>
    <mergeCell ref="L95:M95"/>
    <mergeCell ref="G85:I85"/>
    <mergeCell ref="N77:O77"/>
    <mergeCell ref="L80:M80"/>
    <mergeCell ref="L87:M87"/>
    <mergeCell ref="G86:I86"/>
    <mergeCell ref="J86:K86"/>
    <mergeCell ref="J80:K80"/>
    <mergeCell ref="N79:O79"/>
    <mergeCell ref="N93:O93"/>
    <mergeCell ref="N94:O94"/>
    <mergeCell ref="G95:I95"/>
    <mergeCell ref="J95:K95"/>
    <mergeCell ref="B68:F70"/>
    <mergeCell ref="G68:I70"/>
    <mergeCell ref="J68:K70"/>
    <mergeCell ref="B71:F74"/>
    <mergeCell ref="B82:F85"/>
    <mergeCell ref="B86:F90"/>
    <mergeCell ref="B91:F96"/>
    <mergeCell ref="G83:I83"/>
    <mergeCell ref="J83:K83"/>
    <mergeCell ref="J76:K76"/>
    <mergeCell ref="G77:I77"/>
    <mergeCell ref="J77:K77"/>
    <mergeCell ref="G78:I78"/>
    <mergeCell ref="J78:K78"/>
    <mergeCell ref="G82:I82"/>
    <mergeCell ref="J82:K82"/>
    <mergeCell ref="G93:I93"/>
    <mergeCell ref="G84:I84"/>
    <mergeCell ref="B75:F81"/>
    <mergeCell ref="G73:I73"/>
    <mergeCell ref="G90:I90"/>
    <mergeCell ref="J90:K90"/>
    <mergeCell ref="J73:K73"/>
    <mergeCell ref="J71:K71"/>
    <mergeCell ref="BY105:CA105"/>
    <mergeCell ref="L102:M102"/>
    <mergeCell ref="N102:O102"/>
    <mergeCell ref="BY102:CA102"/>
    <mergeCell ref="L103:M103"/>
    <mergeCell ref="N103:O103"/>
    <mergeCell ref="BY103:CA103"/>
    <mergeCell ref="L104:M104"/>
    <mergeCell ref="N104:O104"/>
    <mergeCell ref="BY104:CA104"/>
    <mergeCell ref="BY101:CA101"/>
    <mergeCell ref="L101:M101"/>
    <mergeCell ref="N101:O101"/>
    <mergeCell ref="L100:M100"/>
    <mergeCell ref="N100:O100"/>
    <mergeCell ref="BY100:CA100"/>
    <mergeCell ref="BY99:CA99"/>
    <mergeCell ref="N99:O99"/>
    <mergeCell ref="BY96:CA96"/>
    <mergeCell ref="L68:M70"/>
    <mergeCell ref="N68:O70"/>
    <mergeCell ref="N71:O71"/>
    <mergeCell ref="BY68:CA70"/>
    <mergeCell ref="BY71:CA71"/>
    <mergeCell ref="BY72:CA72"/>
    <mergeCell ref="BY74:CA74"/>
    <mergeCell ref="BY75:CA75"/>
    <mergeCell ref="BY76:CA76"/>
    <mergeCell ref="P68:BX68"/>
    <mergeCell ref="P69:BX69"/>
    <mergeCell ref="BY73:CA73"/>
    <mergeCell ref="N75:O75"/>
    <mergeCell ref="N76:O76"/>
    <mergeCell ref="L73:M73"/>
    <mergeCell ref="N73:O73"/>
    <mergeCell ref="N72:O72"/>
    <mergeCell ref="N74:O74"/>
    <mergeCell ref="B60:F60"/>
    <mergeCell ref="B61:F61"/>
    <mergeCell ref="B1:D2"/>
    <mergeCell ref="B57:F57"/>
    <mergeCell ref="B58:F58"/>
    <mergeCell ref="B54:F54"/>
    <mergeCell ref="B55:F55"/>
    <mergeCell ref="B56:F56"/>
    <mergeCell ref="B48:F50"/>
    <mergeCell ref="B44:M44"/>
    <mergeCell ref="B9:F12"/>
    <mergeCell ref="G10:I10"/>
    <mergeCell ref="G12:I12"/>
    <mergeCell ref="G6:I8"/>
    <mergeCell ref="L40:M40"/>
    <mergeCell ref="L41:M41"/>
    <mergeCell ref="L42:M42"/>
    <mergeCell ref="L13:M13"/>
    <mergeCell ref="G39:I39"/>
    <mergeCell ref="G35:I35"/>
    <mergeCell ref="G36:I36"/>
    <mergeCell ref="G37:I37"/>
    <mergeCell ref="J37:K37"/>
    <mergeCell ref="B4:F4"/>
    <mergeCell ref="N25:O25"/>
    <mergeCell ref="N26:O26"/>
    <mergeCell ref="N27:O27"/>
    <mergeCell ref="N17:O17"/>
    <mergeCell ref="N18:O18"/>
    <mergeCell ref="N19:O19"/>
    <mergeCell ref="B59:F59"/>
    <mergeCell ref="L48:M50"/>
    <mergeCell ref="L51:M51"/>
    <mergeCell ref="L52:M52"/>
    <mergeCell ref="L53:M53"/>
    <mergeCell ref="L54:M54"/>
    <mergeCell ref="L55:M55"/>
    <mergeCell ref="L56:M56"/>
    <mergeCell ref="L57:M57"/>
    <mergeCell ref="L58:M58"/>
    <mergeCell ref="L59:M59"/>
    <mergeCell ref="B51:F51"/>
    <mergeCell ref="B52:F52"/>
    <mergeCell ref="B53:F53"/>
    <mergeCell ref="G48:K49"/>
    <mergeCell ref="N38:O38"/>
    <mergeCell ref="B29:F34"/>
    <mergeCell ref="G30:I30"/>
    <mergeCell ref="G32:I32"/>
    <mergeCell ref="G33:I33"/>
    <mergeCell ref="G34:I34"/>
    <mergeCell ref="J30:K30"/>
    <mergeCell ref="L35:M35"/>
    <mergeCell ref="N31:O31"/>
    <mergeCell ref="N32:O32"/>
    <mergeCell ref="N33:O33"/>
    <mergeCell ref="N30:O30"/>
    <mergeCell ref="L34:M34"/>
    <mergeCell ref="N34:O34"/>
    <mergeCell ref="L37:M37"/>
    <mergeCell ref="L39:M39"/>
    <mergeCell ref="L30:M30"/>
    <mergeCell ref="L31:M31"/>
    <mergeCell ref="G15:I15"/>
    <mergeCell ref="N44:O44"/>
    <mergeCell ref="J6:K8"/>
    <mergeCell ref="J9:K9"/>
    <mergeCell ref="J13:K13"/>
    <mergeCell ref="L9:M9"/>
    <mergeCell ref="J36:K36"/>
    <mergeCell ref="N20:O20"/>
    <mergeCell ref="N24:O24"/>
    <mergeCell ref="N29:O29"/>
    <mergeCell ref="N35:O35"/>
    <mergeCell ref="N36:O36"/>
    <mergeCell ref="N37:O37"/>
    <mergeCell ref="N39:O39"/>
    <mergeCell ref="J40:K40"/>
    <mergeCell ref="J41:K41"/>
    <mergeCell ref="J42:K42"/>
    <mergeCell ref="J43:K43"/>
    <mergeCell ref="J16:K16"/>
    <mergeCell ref="G31:I31"/>
    <mergeCell ref="G38:I38"/>
    <mergeCell ref="J38:K38"/>
    <mergeCell ref="L38:M38"/>
    <mergeCell ref="L20:M20"/>
    <mergeCell ref="P6:BX6"/>
    <mergeCell ref="P7:BX7"/>
    <mergeCell ref="L43:M43"/>
    <mergeCell ref="J20:K20"/>
    <mergeCell ref="J24:K24"/>
    <mergeCell ref="J29:K29"/>
    <mergeCell ref="J35:K35"/>
    <mergeCell ref="L36:M36"/>
    <mergeCell ref="N40:O40"/>
    <mergeCell ref="N41:O41"/>
    <mergeCell ref="N42:O42"/>
    <mergeCell ref="N43:O43"/>
    <mergeCell ref="N6:O8"/>
    <mergeCell ref="N9:O9"/>
    <mergeCell ref="N13:O13"/>
    <mergeCell ref="L6:M8"/>
    <mergeCell ref="J14:K14"/>
    <mergeCell ref="J15:K15"/>
    <mergeCell ref="J11:K11"/>
    <mergeCell ref="L29:M29"/>
    <mergeCell ref="L11:M11"/>
    <mergeCell ref="N11:O11"/>
    <mergeCell ref="J17:K17"/>
    <mergeCell ref="J18:K18"/>
    <mergeCell ref="J19:K19"/>
    <mergeCell ref="B6:F8"/>
    <mergeCell ref="G43:I43"/>
    <mergeCell ref="G9:I9"/>
    <mergeCell ref="G13:I13"/>
    <mergeCell ref="G20:I20"/>
    <mergeCell ref="G24:I24"/>
    <mergeCell ref="G29:I29"/>
    <mergeCell ref="B42:F42"/>
    <mergeCell ref="B43:F43"/>
    <mergeCell ref="G40:I40"/>
    <mergeCell ref="G41:I41"/>
    <mergeCell ref="G42:I42"/>
    <mergeCell ref="B40:F40"/>
    <mergeCell ref="B41:F41"/>
    <mergeCell ref="G16:I16"/>
    <mergeCell ref="B35:F39"/>
    <mergeCell ref="G11:I11"/>
    <mergeCell ref="B13:F19"/>
    <mergeCell ref="G17:I17"/>
    <mergeCell ref="G18:I18"/>
    <mergeCell ref="G19:I19"/>
    <mergeCell ref="G22:I22"/>
    <mergeCell ref="B20:F23"/>
    <mergeCell ref="G14:I14"/>
    <mergeCell ref="G21:I21"/>
    <mergeCell ref="J21:K21"/>
    <mergeCell ref="L21:M21"/>
    <mergeCell ref="N21:O21"/>
    <mergeCell ref="G23:I23"/>
    <mergeCell ref="J23:K23"/>
    <mergeCell ref="L23:M23"/>
    <mergeCell ref="J22:K22"/>
    <mergeCell ref="L22:M22"/>
    <mergeCell ref="N23:O23"/>
    <mergeCell ref="N14:O14"/>
    <mergeCell ref="N15:O15"/>
    <mergeCell ref="N22:O22"/>
    <mergeCell ref="B24:F28"/>
    <mergeCell ref="L24:M24"/>
    <mergeCell ref="G25:I25"/>
    <mergeCell ref="G26:I26"/>
    <mergeCell ref="G27:I27"/>
    <mergeCell ref="G28:I28"/>
    <mergeCell ref="J25:K25"/>
    <mergeCell ref="J26:K26"/>
    <mergeCell ref="J27:K27"/>
    <mergeCell ref="L25:M25"/>
    <mergeCell ref="L26:M26"/>
    <mergeCell ref="L27:M27"/>
    <mergeCell ref="L28:M28"/>
    <mergeCell ref="J2:K2"/>
    <mergeCell ref="L32:M32"/>
    <mergeCell ref="L33:M33"/>
    <mergeCell ref="J28:K28"/>
    <mergeCell ref="J31:K31"/>
    <mergeCell ref="J32:K32"/>
    <mergeCell ref="J33:K33"/>
    <mergeCell ref="J34:K34"/>
    <mergeCell ref="J39:K39"/>
    <mergeCell ref="L17:M17"/>
    <mergeCell ref="L10:M10"/>
    <mergeCell ref="L12:M12"/>
    <mergeCell ref="L14:M14"/>
    <mergeCell ref="L15:M15"/>
    <mergeCell ref="L16:M16"/>
    <mergeCell ref="J12:K12"/>
    <mergeCell ref="J10:K10"/>
    <mergeCell ref="L18:M18"/>
    <mergeCell ref="L19:M19"/>
    <mergeCell ref="L2:N2"/>
    <mergeCell ref="N28:O28"/>
    <mergeCell ref="N16:O16"/>
    <mergeCell ref="N10:O10"/>
    <mergeCell ref="N12:O12"/>
  </mergeCells>
  <hyperlinks>
    <hyperlink ref="B1:D2" location="'FICHA ESTANDAR ECOSISTEMA'!B391" display="VOLVER A FICHA"/>
    <hyperlink ref="B64:D65" location="'FICHA ESTANDAR ECOSISTEMA'!B424" display="VOLVER A FICHA"/>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datos!$B$197:$B$201</xm:f>
          </x14:formula1>
          <xm:sqref>L2:N2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30"/>
  <sheetViews>
    <sheetView workbookViewId="0">
      <selection activeCell="B2" sqref="B2:D3"/>
    </sheetView>
  </sheetViews>
  <sheetFormatPr baseColWidth="10" defaultColWidth="11.42578125" defaultRowHeight="12.75" x14ac:dyDescent="0.2"/>
  <cols>
    <col min="1" max="1" width="4.140625" style="40" customWidth="1"/>
    <col min="2" max="2" width="21.140625" style="40" customWidth="1"/>
    <col min="3" max="3" width="19.5703125" style="40" customWidth="1"/>
    <col min="4" max="4" width="25.85546875" style="40" customWidth="1"/>
    <col min="5" max="14" width="7.7109375" style="40" customWidth="1"/>
    <col min="15" max="16384" width="11.42578125" style="40"/>
  </cols>
  <sheetData>
    <row r="1" spans="2:14" ht="13.5" thickBot="1" x14ac:dyDescent="0.25"/>
    <row r="2" spans="2:14" x14ac:dyDescent="0.2">
      <c r="B2" s="1093" t="s">
        <v>443</v>
      </c>
      <c r="C2" s="1094"/>
      <c r="D2" s="1095"/>
      <c r="E2" s="483"/>
      <c r="F2" s="483"/>
      <c r="G2" s="483"/>
      <c r="H2" s="483"/>
      <c r="I2" s="483"/>
      <c r="J2" s="483"/>
      <c r="K2" s="483"/>
      <c r="L2" s="483"/>
      <c r="M2" s="483"/>
      <c r="N2" s="483"/>
    </row>
    <row r="3" spans="2:14" ht="13.5" thickBot="1" x14ac:dyDescent="0.25">
      <c r="B3" s="1096"/>
      <c r="C3" s="1097"/>
      <c r="D3" s="1098"/>
      <c r="E3" s="483"/>
      <c r="F3" s="483"/>
      <c r="G3" s="483"/>
      <c r="H3" s="483"/>
      <c r="I3" s="483"/>
      <c r="J3" s="483"/>
      <c r="K3" s="483"/>
      <c r="L3" s="483"/>
      <c r="M3" s="483"/>
      <c r="N3" s="483"/>
    </row>
    <row r="4" spans="2:14" ht="13.5" thickBot="1" x14ac:dyDescent="0.25">
      <c r="B4" s="483"/>
      <c r="C4" s="483"/>
      <c r="D4" s="483"/>
      <c r="E4" s="483"/>
      <c r="F4" s="483"/>
      <c r="G4" s="483"/>
      <c r="H4" s="483"/>
      <c r="I4" s="483"/>
      <c r="J4" s="483"/>
      <c r="K4" s="483"/>
      <c r="L4" s="483"/>
      <c r="M4" s="483"/>
      <c r="N4" s="483"/>
    </row>
    <row r="5" spans="2:14" ht="16.5" thickBot="1" x14ac:dyDescent="0.3">
      <c r="B5" s="1335" t="s">
        <v>1047</v>
      </c>
      <c r="C5" s="1336"/>
      <c r="D5" s="1336"/>
      <c r="E5" s="1336"/>
      <c r="F5" s="1336"/>
      <c r="G5" s="1336"/>
      <c r="H5" s="1336"/>
      <c r="I5" s="1336"/>
      <c r="J5" s="1336"/>
      <c r="K5" s="1336"/>
      <c r="L5" s="1336"/>
      <c r="M5" s="1336"/>
      <c r="N5" s="1337"/>
    </row>
    <row r="6" spans="2:14" x14ac:dyDescent="0.2">
      <c r="B6" s="483"/>
      <c r="C6" s="483"/>
      <c r="D6" s="483"/>
      <c r="E6" s="483"/>
      <c r="F6" s="483"/>
      <c r="G6" s="483"/>
      <c r="H6" s="483"/>
      <c r="I6" s="483"/>
      <c r="J6" s="483"/>
      <c r="K6" s="483"/>
      <c r="L6" s="483"/>
      <c r="M6" s="483"/>
      <c r="N6" s="483"/>
    </row>
    <row r="7" spans="2:14" x14ac:dyDescent="0.2">
      <c r="B7" s="1341" t="s">
        <v>249</v>
      </c>
      <c r="C7" s="1341"/>
      <c r="D7" s="1341"/>
      <c r="E7" s="1338" t="s">
        <v>253</v>
      </c>
      <c r="F7" s="1339"/>
      <c r="G7" s="1339"/>
      <c r="H7" s="1339"/>
      <c r="I7" s="1339"/>
      <c r="J7" s="1339"/>
      <c r="K7" s="1339"/>
      <c r="L7" s="1339"/>
      <c r="M7" s="1339"/>
      <c r="N7" s="1340"/>
    </row>
    <row r="8" spans="2:14" x14ac:dyDescent="0.2">
      <c r="B8" s="1341"/>
      <c r="C8" s="1341"/>
      <c r="D8" s="1341"/>
      <c r="E8" s="484">
        <v>1</v>
      </c>
      <c r="F8" s="484">
        <v>2</v>
      </c>
      <c r="G8" s="484">
        <v>3</v>
      </c>
      <c r="H8" s="484">
        <v>4</v>
      </c>
      <c r="I8" s="484">
        <v>5</v>
      </c>
      <c r="J8" s="484">
        <v>6</v>
      </c>
      <c r="K8" s="484">
        <v>7</v>
      </c>
      <c r="L8" s="484">
        <v>8</v>
      </c>
      <c r="M8" s="484">
        <v>9</v>
      </c>
      <c r="N8" s="484">
        <v>10</v>
      </c>
    </row>
    <row r="9" spans="2:14" ht="12.75" customHeight="1" x14ac:dyDescent="0.2">
      <c r="B9" s="1342" t="s">
        <v>17</v>
      </c>
      <c r="C9" s="1342" t="s">
        <v>18</v>
      </c>
      <c r="D9" s="50" t="s">
        <v>280</v>
      </c>
      <c r="E9" s="51">
        <f>SUM(E10:E12)</f>
        <v>0</v>
      </c>
      <c r="F9" s="51">
        <f t="shared" ref="F9:N9" si="0">SUM(F10:F12)</f>
        <v>0</v>
      </c>
      <c r="G9" s="51">
        <f t="shared" si="0"/>
        <v>0</v>
      </c>
      <c r="H9" s="51">
        <f t="shared" si="0"/>
        <v>0</v>
      </c>
      <c r="I9" s="51">
        <f t="shared" si="0"/>
        <v>0</v>
      </c>
      <c r="J9" s="51">
        <f t="shared" si="0"/>
        <v>0</v>
      </c>
      <c r="K9" s="51">
        <f t="shared" si="0"/>
        <v>0</v>
      </c>
      <c r="L9" s="51">
        <f t="shared" si="0"/>
        <v>0</v>
      </c>
      <c r="M9" s="51">
        <f t="shared" si="0"/>
        <v>0</v>
      </c>
      <c r="N9" s="51">
        <f t="shared" si="0"/>
        <v>0</v>
      </c>
    </row>
    <row r="10" spans="2:14" ht="12.75" customHeight="1" x14ac:dyDescent="0.2">
      <c r="B10" s="1342"/>
      <c r="C10" s="1342"/>
      <c r="D10" s="52"/>
      <c r="E10" s="53"/>
      <c r="F10" s="53"/>
      <c r="G10" s="53"/>
      <c r="H10" s="53"/>
      <c r="I10" s="53"/>
      <c r="J10" s="53"/>
      <c r="K10" s="53"/>
      <c r="L10" s="53"/>
      <c r="M10" s="53"/>
      <c r="N10" s="53"/>
    </row>
    <row r="11" spans="2:14" ht="12.75" customHeight="1" x14ac:dyDescent="0.2">
      <c r="B11" s="1342"/>
      <c r="C11" s="1342"/>
      <c r="D11" s="52"/>
      <c r="E11" s="53"/>
      <c r="F11" s="53"/>
      <c r="G11" s="53"/>
      <c r="H11" s="53"/>
      <c r="I11" s="53"/>
      <c r="J11" s="53"/>
      <c r="K11" s="53"/>
      <c r="L11" s="53"/>
      <c r="M11" s="53"/>
      <c r="N11" s="53"/>
    </row>
    <row r="12" spans="2:14" ht="12.75" customHeight="1" x14ac:dyDescent="0.2">
      <c r="B12" s="1342"/>
      <c r="C12" s="1342"/>
      <c r="D12" s="52"/>
      <c r="E12" s="53"/>
      <c r="F12" s="53"/>
      <c r="G12" s="53"/>
      <c r="H12" s="53"/>
      <c r="I12" s="53"/>
      <c r="J12" s="53"/>
      <c r="K12" s="53"/>
      <c r="L12" s="53"/>
      <c r="M12" s="53"/>
      <c r="N12" s="53"/>
    </row>
    <row r="13" spans="2:14" x14ac:dyDescent="0.2">
      <c r="B13" s="1342"/>
      <c r="C13" s="1342"/>
      <c r="D13" s="54" t="s">
        <v>519</v>
      </c>
      <c r="E13" s="51">
        <f t="shared" ref="E13:N13" si="1">SUM(E14:E16)</f>
        <v>0</v>
      </c>
      <c r="F13" s="51">
        <f t="shared" si="1"/>
        <v>0</v>
      </c>
      <c r="G13" s="51">
        <f t="shared" si="1"/>
        <v>0</v>
      </c>
      <c r="H13" s="51">
        <f t="shared" si="1"/>
        <v>0</v>
      </c>
      <c r="I13" s="51">
        <f t="shared" si="1"/>
        <v>0</v>
      </c>
      <c r="J13" s="51">
        <f t="shared" si="1"/>
        <v>0</v>
      </c>
      <c r="K13" s="51">
        <f t="shared" si="1"/>
        <v>0</v>
      </c>
      <c r="L13" s="51">
        <f t="shared" si="1"/>
        <v>0</v>
      </c>
      <c r="M13" s="51">
        <f t="shared" si="1"/>
        <v>0</v>
      </c>
      <c r="N13" s="51">
        <f t="shared" si="1"/>
        <v>0</v>
      </c>
    </row>
    <row r="14" spans="2:14" x14ac:dyDescent="0.2">
      <c r="B14" s="1342"/>
      <c r="C14" s="1342"/>
      <c r="D14" s="52"/>
      <c r="E14" s="53"/>
      <c r="F14" s="53"/>
      <c r="G14" s="53"/>
      <c r="H14" s="53"/>
      <c r="I14" s="53"/>
      <c r="J14" s="53"/>
      <c r="K14" s="53"/>
      <c r="L14" s="53"/>
      <c r="M14" s="53"/>
      <c r="N14" s="53"/>
    </row>
    <row r="15" spans="2:14" x14ac:dyDescent="0.2">
      <c r="B15" s="1342"/>
      <c r="C15" s="1342"/>
      <c r="D15" s="52"/>
      <c r="E15" s="53"/>
      <c r="F15" s="53"/>
      <c r="G15" s="53"/>
      <c r="H15" s="53"/>
      <c r="I15" s="53"/>
      <c r="J15" s="53"/>
      <c r="K15" s="53"/>
      <c r="L15" s="53"/>
      <c r="M15" s="53"/>
      <c r="N15" s="53"/>
    </row>
    <row r="16" spans="2:14" x14ac:dyDescent="0.2">
      <c r="B16" s="1342"/>
      <c r="C16" s="1342"/>
      <c r="D16" s="52"/>
      <c r="E16" s="53"/>
      <c r="F16" s="53"/>
      <c r="G16" s="53"/>
      <c r="H16" s="53"/>
      <c r="I16" s="53"/>
      <c r="J16" s="53"/>
      <c r="K16" s="53"/>
      <c r="L16" s="53"/>
      <c r="M16" s="53"/>
      <c r="N16" s="53"/>
    </row>
    <row r="17" spans="2:14" ht="12.75" customHeight="1" x14ac:dyDescent="0.2">
      <c r="B17" s="1342"/>
      <c r="C17" s="1342"/>
      <c r="D17" s="54" t="s">
        <v>520</v>
      </c>
      <c r="E17" s="51">
        <f t="shared" ref="E17:N17" si="2">SUM(E18:E20)</f>
        <v>0</v>
      </c>
      <c r="F17" s="51">
        <f t="shared" si="2"/>
        <v>0</v>
      </c>
      <c r="G17" s="51">
        <f t="shared" si="2"/>
        <v>0</v>
      </c>
      <c r="H17" s="51">
        <f t="shared" si="2"/>
        <v>0</v>
      </c>
      <c r="I17" s="51">
        <f t="shared" si="2"/>
        <v>0</v>
      </c>
      <c r="J17" s="51">
        <f t="shared" si="2"/>
        <v>0</v>
      </c>
      <c r="K17" s="51">
        <f t="shared" si="2"/>
        <v>0</v>
      </c>
      <c r="L17" s="51">
        <f t="shared" si="2"/>
        <v>0</v>
      </c>
      <c r="M17" s="51">
        <f t="shared" si="2"/>
        <v>0</v>
      </c>
      <c r="N17" s="51">
        <f t="shared" si="2"/>
        <v>0</v>
      </c>
    </row>
    <row r="18" spans="2:14" ht="12.75" customHeight="1" x14ac:dyDescent="0.2">
      <c r="B18" s="1342"/>
      <c r="C18" s="1342"/>
      <c r="D18" s="52"/>
      <c r="E18" s="53"/>
      <c r="F18" s="53"/>
      <c r="G18" s="53"/>
      <c r="H18" s="53"/>
      <c r="I18" s="53"/>
      <c r="J18" s="53"/>
      <c r="K18" s="53"/>
      <c r="L18" s="53"/>
      <c r="M18" s="53"/>
      <c r="N18" s="53"/>
    </row>
    <row r="19" spans="2:14" ht="12.75" customHeight="1" x14ac:dyDescent="0.2">
      <c r="B19" s="1342"/>
      <c r="C19" s="1342"/>
      <c r="D19" s="52"/>
      <c r="E19" s="53"/>
      <c r="F19" s="53"/>
      <c r="G19" s="53"/>
      <c r="H19" s="53"/>
      <c r="I19" s="53"/>
      <c r="J19" s="53"/>
      <c r="K19" s="53"/>
      <c r="L19" s="53"/>
      <c r="M19" s="53"/>
      <c r="N19" s="53"/>
    </row>
    <row r="20" spans="2:14" ht="12.75" customHeight="1" x14ac:dyDescent="0.2">
      <c r="B20" s="1342"/>
      <c r="C20" s="1342"/>
      <c r="D20" s="52"/>
      <c r="E20" s="53"/>
      <c r="F20" s="53"/>
      <c r="G20" s="53"/>
      <c r="H20" s="53"/>
      <c r="I20" s="53"/>
      <c r="J20" s="53"/>
      <c r="K20" s="53"/>
      <c r="L20" s="53"/>
      <c r="M20" s="53"/>
      <c r="N20" s="53"/>
    </row>
    <row r="21" spans="2:14" ht="12.75" customHeight="1" x14ac:dyDescent="0.2">
      <c r="B21" s="1342"/>
      <c r="C21" s="1342"/>
      <c r="D21" s="54" t="s">
        <v>281</v>
      </c>
      <c r="E21" s="51">
        <f t="shared" ref="E21:N21" si="3">SUM(E22:E24)</f>
        <v>0</v>
      </c>
      <c r="F21" s="51">
        <f t="shared" si="3"/>
        <v>0</v>
      </c>
      <c r="G21" s="51">
        <f t="shared" si="3"/>
        <v>0</v>
      </c>
      <c r="H21" s="51">
        <f t="shared" si="3"/>
        <v>0</v>
      </c>
      <c r="I21" s="51">
        <f t="shared" si="3"/>
        <v>0</v>
      </c>
      <c r="J21" s="51">
        <f t="shared" si="3"/>
        <v>0</v>
      </c>
      <c r="K21" s="51">
        <f t="shared" si="3"/>
        <v>0</v>
      </c>
      <c r="L21" s="51">
        <f t="shared" si="3"/>
        <v>0</v>
      </c>
      <c r="M21" s="51">
        <f t="shared" si="3"/>
        <v>0</v>
      </c>
      <c r="N21" s="51">
        <f t="shared" si="3"/>
        <v>0</v>
      </c>
    </row>
    <row r="22" spans="2:14" ht="12.75" customHeight="1" x14ac:dyDescent="0.2">
      <c r="B22" s="1342"/>
      <c r="C22" s="1342"/>
      <c r="D22" s="52"/>
      <c r="E22" s="53"/>
      <c r="F22" s="53"/>
      <c r="G22" s="53"/>
      <c r="H22" s="53"/>
      <c r="I22" s="53"/>
      <c r="J22" s="53"/>
      <c r="K22" s="53"/>
      <c r="L22" s="53"/>
      <c r="M22" s="53"/>
      <c r="N22" s="53"/>
    </row>
    <row r="23" spans="2:14" ht="12.75" customHeight="1" x14ac:dyDescent="0.2">
      <c r="B23" s="1342"/>
      <c r="C23" s="1342"/>
      <c r="D23" s="52"/>
      <c r="E23" s="53"/>
      <c r="F23" s="53"/>
      <c r="G23" s="53"/>
      <c r="H23" s="53"/>
      <c r="I23" s="53"/>
      <c r="J23" s="53"/>
      <c r="K23" s="53"/>
      <c r="L23" s="53"/>
      <c r="M23" s="53"/>
      <c r="N23" s="53"/>
    </row>
    <row r="24" spans="2:14" ht="12.75" customHeight="1" x14ac:dyDescent="0.2">
      <c r="B24" s="1342"/>
      <c r="C24" s="1342"/>
      <c r="D24" s="52"/>
      <c r="E24" s="53"/>
      <c r="F24" s="53"/>
      <c r="G24" s="53"/>
      <c r="H24" s="53"/>
      <c r="I24" s="53"/>
      <c r="J24" s="53"/>
      <c r="K24" s="53"/>
      <c r="L24" s="53"/>
      <c r="M24" s="53"/>
      <c r="N24" s="53"/>
    </row>
    <row r="25" spans="2:14" ht="12.75" customHeight="1" x14ac:dyDescent="0.2">
      <c r="B25" s="1342"/>
      <c r="C25" s="1342" t="s">
        <v>20</v>
      </c>
      <c r="D25" s="54" t="s">
        <v>520</v>
      </c>
      <c r="E25" s="51">
        <f t="shared" ref="E25:N25" si="4">SUM(E26:E28)</f>
        <v>0</v>
      </c>
      <c r="F25" s="51">
        <f t="shared" si="4"/>
        <v>0</v>
      </c>
      <c r="G25" s="51">
        <f t="shared" si="4"/>
        <v>0</v>
      </c>
      <c r="H25" s="51">
        <f t="shared" si="4"/>
        <v>0</v>
      </c>
      <c r="I25" s="51">
        <f t="shared" si="4"/>
        <v>0</v>
      </c>
      <c r="J25" s="51">
        <f t="shared" si="4"/>
        <v>0</v>
      </c>
      <c r="K25" s="51">
        <f t="shared" si="4"/>
        <v>0</v>
      </c>
      <c r="L25" s="51">
        <f t="shared" si="4"/>
        <v>0</v>
      </c>
      <c r="M25" s="51">
        <f t="shared" si="4"/>
        <v>0</v>
      </c>
      <c r="N25" s="51">
        <f t="shared" si="4"/>
        <v>0</v>
      </c>
    </row>
    <row r="26" spans="2:14" x14ac:dyDescent="0.2">
      <c r="B26" s="1342"/>
      <c r="C26" s="1342"/>
      <c r="D26" s="55"/>
      <c r="E26" s="53"/>
      <c r="F26" s="53"/>
      <c r="G26" s="53"/>
      <c r="H26" s="53"/>
      <c r="I26" s="53"/>
      <c r="J26" s="53"/>
      <c r="K26" s="53"/>
      <c r="L26" s="53"/>
      <c r="M26" s="53"/>
      <c r="N26" s="53"/>
    </row>
    <row r="27" spans="2:14" x14ac:dyDescent="0.2">
      <c r="B27" s="1342"/>
      <c r="C27" s="1342"/>
      <c r="D27" s="55"/>
      <c r="E27" s="53"/>
      <c r="F27" s="53"/>
      <c r="G27" s="53"/>
      <c r="H27" s="53"/>
      <c r="I27" s="53"/>
      <c r="J27" s="53"/>
      <c r="K27" s="53"/>
      <c r="L27" s="53"/>
      <c r="M27" s="53"/>
      <c r="N27" s="53"/>
    </row>
    <row r="28" spans="2:14" x14ac:dyDescent="0.2">
      <c r="B28" s="1342"/>
      <c r="C28" s="1342"/>
      <c r="D28" s="55"/>
      <c r="E28" s="53"/>
      <c r="F28" s="53"/>
      <c r="G28" s="53"/>
      <c r="H28" s="53"/>
      <c r="I28" s="53"/>
      <c r="J28" s="53"/>
      <c r="K28" s="53"/>
      <c r="L28" s="53"/>
      <c r="M28" s="53"/>
      <c r="N28" s="53"/>
    </row>
    <row r="29" spans="2:14" x14ac:dyDescent="0.2">
      <c r="B29" s="1342"/>
      <c r="C29" s="1342"/>
      <c r="D29" s="54" t="s">
        <v>281</v>
      </c>
      <c r="E29" s="51">
        <f t="shared" ref="E29:N29" si="5">SUM(E30:E32)</f>
        <v>0</v>
      </c>
      <c r="F29" s="51">
        <f t="shared" si="5"/>
        <v>0</v>
      </c>
      <c r="G29" s="51">
        <f t="shared" si="5"/>
        <v>0</v>
      </c>
      <c r="H29" s="51">
        <f t="shared" si="5"/>
        <v>0</v>
      </c>
      <c r="I29" s="51">
        <f t="shared" si="5"/>
        <v>0</v>
      </c>
      <c r="J29" s="51">
        <f t="shared" si="5"/>
        <v>0</v>
      </c>
      <c r="K29" s="51">
        <f t="shared" si="5"/>
        <v>0</v>
      </c>
      <c r="L29" s="51">
        <f t="shared" si="5"/>
        <v>0</v>
      </c>
      <c r="M29" s="51">
        <f t="shared" si="5"/>
        <v>0</v>
      </c>
      <c r="N29" s="51">
        <f t="shared" si="5"/>
        <v>0</v>
      </c>
    </row>
    <row r="30" spans="2:14" x14ac:dyDescent="0.2">
      <c r="B30" s="1342"/>
      <c r="C30" s="1342"/>
      <c r="D30" s="55"/>
      <c r="E30" s="53"/>
      <c r="F30" s="53"/>
      <c r="G30" s="53"/>
      <c r="H30" s="53"/>
      <c r="I30" s="53"/>
      <c r="J30" s="53"/>
      <c r="K30" s="53"/>
      <c r="L30" s="53"/>
      <c r="M30" s="53"/>
      <c r="N30" s="53"/>
    </row>
    <row r="31" spans="2:14" x14ac:dyDescent="0.2">
      <c r="B31" s="1342"/>
      <c r="C31" s="1342"/>
      <c r="D31" s="55"/>
      <c r="E31" s="53"/>
      <c r="F31" s="53"/>
      <c r="G31" s="53"/>
      <c r="H31" s="53"/>
      <c r="I31" s="53"/>
      <c r="J31" s="53"/>
      <c r="K31" s="53"/>
      <c r="L31" s="53"/>
      <c r="M31" s="53"/>
      <c r="N31" s="53"/>
    </row>
    <row r="32" spans="2:14" ht="12.75" customHeight="1" x14ac:dyDescent="0.2">
      <c r="B32" s="1342"/>
      <c r="C32" s="1342"/>
      <c r="D32" s="55"/>
      <c r="E32" s="53"/>
      <c r="F32" s="53"/>
      <c r="G32" s="53"/>
      <c r="H32" s="53"/>
      <c r="I32" s="53"/>
      <c r="J32" s="53"/>
      <c r="K32" s="53"/>
      <c r="L32" s="53"/>
      <c r="M32" s="53"/>
      <c r="N32" s="53"/>
    </row>
    <row r="33" spans="2:14" ht="12.75" customHeight="1" x14ac:dyDescent="0.2">
      <c r="B33" s="1342"/>
      <c r="C33" s="1343" t="s">
        <v>594</v>
      </c>
      <c r="D33" s="1344"/>
      <c r="E33" s="51">
        <f>E9+E13+E17+E21</f>
        <v>0</v>
      </c>
      <c r="F33" s="51">
        <f t="shared" ref="F33:N33" si="6">F9+F13+F17+F21</f>
        <v>0</v>
      </c>
      <c r="G33" s="51">
        <f t="shared" si="6"/>
        <v>0</v>
      </c>
      <c r="H33" s="51">
        <f t="shared" si="6"/>
        <v>0</v>
      </c>
      <c r="I33" s="51">
        <f t="shared" si="6"/>
        <v>0</v>
      </c>
      <c r="J33" s="51">
        <f t="shared" si="6"/>
        <v>0</v>
      </c>
      <c r="K33" s="51">
        <f t="shared" si="6"/>
        <v>0</v>
      </c>
      <c r="L33" s="51">
        <f t="shared" si="6"/>
        <v>0</v>
      </c>
      <c r="M33" s="51">
        <f t="shared" si="6"/>
        <v>0</v>
      </c>
      <c r="N33" s="51">
        <f t="shared" si="6"/>
        <v>0</v>
      </c>
    </row>
    <row r="34" spans="2:14" ht="12.75" customHeight="1" x14ac:dyDescent="0.2">
      <c r="B34" s="1342"/>
      <c r="C34" s="1343" t="s">
        <v>595</v>
      </c>
      <c r="D34" s="1344"/>
      <c r="E34" s="51">
        <f>E25+E29</f>
        <v>0</v>
      </c>
      <c r="F34" s="51">
        <f t="shared" ref="F34:N34" si="7">F25+F29</f>
        <v>0</v>
      </c>
      <c r="G34" s="51">
        <f t="shared" si="7"/>
        <v>0</v>
      </c>
      <c r="H34" s="51">
        <f t="shared" si="7"/>
        <v>0</v>
      </c>
      <c r="I34" s="51">
        <f t="shared" si="7"/>
        <v>0</v>
      </c>
      <c r="J34" s="51">
        <f t="shared" si="7"/>
        <v>0</v>
      </c>
      <c r="K34" s="51">
        <f t="shared" si="7"/>
        <v>0</v>
      </c>
      <c r="L34" s="51">
        <f t="shared" si="7"/>
        <v>0</v>
      </c>
      <c r="M34" s="51">
        <f t="shared" si="7"/>
        <v>0</v>
      </c>
      <c r="N34" s="51">
        <f t="shared" si="7"/>
        <v>0</v>
      </c>
    </row>
    <row r="35" spans="2:14" ht="12.75" customHeight="1" x14ac:dyDescent="0.2">
      <c r="B35" s="1332" t="s">
        <v>19</v>
      </c>
      <c r="C35" s="1333" t="s">
        <v>18</v>
      </c>
      <c r="D35" s="56" t="s">
        <v>280</v>
      </c>
      <c r="E35" s="51">
        <f t="shared" ref="E35:N35" si="8">SUM(E36:E38)</f>
        <v>0</v>
      </c>
      <c r="F35" s="51">
        <f t="shared" si="8"/>
        <v>0</v>
      </c>
      <c r="G35" s="51">
        <f t="shared" si="8"/>
        <v>0</v>
      </c>
      <c r="H35" s="51">
        <f t="shared" si="8"/>
        <v>0</v>
      </c>
      <c r="I35" s="51">
        <f t="shared" si="8"/>
        <v>0</v>
      </c>
      <c r="J35" s="51">
        <f t="shared" si="8"/>
        <v>0</v>
      </c>
      <c r="K35" s="51">
        <f t="shared" si="8"/>
        <v>0</v>
      </c>
      <c r="L35" s="51">
        <f t="shared" si="8"/>
        <v>0</v>
      </c>
      <c r="M35" s="51">
        <f t="shared" si="8"/>
        <v>0</v>
      </c>
      <c r="N35" s="51">
        <f t="shared" si="8"/>
        <v>0</v>
      </c>
    </row>
    <row r="36" spans="2:14" ht="12.75" customHeight="1" x14ac:dyDescent="0.2">
      <c r="B36" s="1332"/>
      <c r="C36" s="1333"/>
      <c r="D36" s="52"/>
      <c r="E36" s="53"/>
      <c r="F36" s="53"/>
      <c r="G36" s="53"/>
      <c r="H36" s="53"/>
      <c r="I36" s="53"/>
      <c r="J36" s="53"/>
      <c r="K36" s="53"/>
      <c r="L36" s="53"/>
      <c r="M36" s="53"/>
      <c r="N36" s="53"/>
    </row>
    <row r="37" spans="2:14" ht="12.75" customHeight="1" x14ac:dyDescent="0.2">
      <c r="B37" s="1332"/>
      <c r="C37" s="1333"/>
      <c r="D37" s="52"/>
      <c r="E37" s="53"/>
      <c r="F37" s="53"/>
      <c r="G37" s="53"/>
      <c r="H37" s="53"/>
      <c r="I37" s="53"/>
      <c r="J37" s="53"/>
      <c r="K37" s="53"/>
      <c r="L37" s="53"/>
      <c r="M37" s="53"/>
      <c r="N37" s="53"/>
    </row>
    <row r="38" spans="2:14" ht="12.75" customHeight="1" x14ac:dyDescent="0.2">
      <c r="B38" s="1332"/>
      <c r="C38" s="1333"/>
      <c r="D38" s="52"/>
      <c r="E38" s="53"/>
      <c r="F38" s="53"/>
      <c r="G38" s="53"/>
      <c r="H38" s="53"/>
      <c r="I38" s="53"/>
      <c r="J38" s="53"/>
      <c r="K38" s="53"/>
      <c r="L38" s="53"/>
      <c r="M38" s="53"/>
      <c r="N38" s="53"/>
    </row>
    <row r="39" spans="2:14" ht="12.75" customHeight="1" x14ac:dyDescent="0.2">
      <c r="B39" s="1332"/>
      <c r="C39" s="1333"/>
      <c r="D39" s="57" t="s">
        <v>519</v>
      </c>
      <c r="E39" s="51">
        <f t="shared" ref="E39:N39" si="9">SUM(E40:E42)</f>
        <v>0</v>
      </c>
      <c r="F39" s="51">
        <f t="shared" si="9"/>
        <v>0</v>
      </c>
      <c r="G39" s="51">
        <f t="shared" si="9"/>
        <v>0</v>
      </c>
      <c r="H39" s="51">
        <f t="shared" si="9"/>
        <v>0</v>
      </c>
      <c r="I39" s="51">
        <f t="shared" si="9"/>
        <v>0</v>
      </c>
      <c r="J39" s="51">
        <f t="shared" si="9"/>
        <v>0</v>
      </c>
      <c r="K39" s="51">
        <f t="shared" si="9"/>
        <v>0</v>
      </c>
      <c r="L39" s="51">
        <f t="shared" si="9"/>
        <v>0</v>
      </c>
      <c r="M39" s="51">
        <f t="shared" si="9"/>
        <v>0</v>
      </c>
      <c r="N39" s="51">
        <f t="shared" si="9"/>
        <v>0</v>
      </c>
    </row>
    <row r="40" spans="2:14" ht="12.75" customHeight="1" x14ac:dyDescent="0.2">
      <c r="B40" s="1332"/>
      <c r="C40" s="1333"/>
      <c r="D40" s="52"/>
      <c r="E40" s="53"/>
      <c r="F40" s="53"/>
      <c r="G40" s="53"/>
      <c r="H40" s="53"/>
      <c r="I40" s="53"/>
      <c r="J40" s="53"/>
      <c r="K40" s="53"/>
      <c r="L40" s="53"/>
      <c r="M40" s="53"/>
      <c r="N40" s="53"/>
    </row>
    <row r="41" spans="2:14" ht="12.75" customHeight="1" x14ac:dyDescent="0.2">
      <c r="B41" s="1332"/>
      <c r="C41" s="1333"/>
      <c r="D41" s="52"/>
      <c r="E41" s="53"/>
      <c r="F41" s="53"/>
      <c r="G41" s="53"/>
      <c r="H41" s="53"/>
      <c r="I41" s="53"/>
      <c r="J41" s="53"/>
      <c r="K41" s="53"/>
      <c r="L41" s="53"/>
      <c r="M41" s="53"/>
      <c r="N41" s="53"/>
    </row>
    <row r="42" spans="2:14" ht="12.75" customHeight="1" x14ac:dyDescent="0.2">
      <c r="B42" s="1332"/>
      <c r="C42" s="1333"/>
      <c r="D42" s="52"/>
      <c r="E42" s="53"/>
      <c r="F42" s="53"/>
      <c r="G42" s="53"/>
      <c r="H42" s="53"/>
      <c r="I42" s="53"/>
      <c r="J42" s="53"/>
      <c r="K42" s="53"/>
      <c r="L42" s="53"/>
      <c r="M42" s="53"/>
      <c r="N42" s="53"/>
    </row>
    <row r="43" spans="2:14" ht="12.75" customHeight="1" x14ac:dyDescent="0.2">
      <c r="B43" s="1332"/>
      <c r="C43" s="1333"/>
      <c r="D43" s="57" t="s">
        <v>520</v>
      </c>
      <c r="E43" s="51">
        <f t="shared" ref="E43:N43" si="10">SUM(E44:E46)</f>
        <v>0</v>
      </c>
      <c r="F43" s="51">
        <f t="shared" si="10"/>
        <v>0</v>
      </c>
      <c r="G43" s="51">
        <f t="shared" si="10"/>
        <v>0</v>
      </c>
      <c r="H43" s="51">
        <f t="shared" si="10"/>
        <v>0</v>
      </c>
      <c r="I43" s="51">
        <f t="shared" si="10"/>
        <v>0</v>
      </c>
      <c r="J43" s="51">
        <f t="shared" si="10"/>
        <v>0</v>
      </c>
      <c r="K43" s="51">
        <f t="shared" si="10"/>
        <v>0</v>
      </c>
      <c r="L43" s="51">
        <f t="shared" si="10"/>
        <v>0</v>
      </c>
      <c r="M43" s="51">
        <f t="shared" si="10"/>
        <v>0</v>
      </c>
      <c r="N43" s="51">
        <f t="shared" si="10"/>
        <v>0</v>
      </c>
    </row>
    <row r="44" spans="2:14" ht="12.75" customHeight="1" x14ac:dyDescent="0.2">
      <c r="B44" s="1332"/>
      <c r="C44" s="1333"/>
      <c r="D44" s="52"/>
      <c r="E44" s="53"/>
      <c r="F44" s="53"/>
      <c r="G44" s="53"/>
      <c r="H44" s="53"/>
      <c r="I44" s="53"/>
      <c r="J44" s="53"/>
      <c r="K44" s="53"/>
      <c r="L44" s="53"/>
      <c r="M44" s="53"/>
      <c r="N44" s="53"/>
    </row>
    <row r="45" spans="2:14" ht="12.75" customHeight="1" x14ac:dyDescent="0.2">
      <c r="B45" s="1332"/>
      <c r="C45" s="1333"/>
      <c r="D45" s="52"/>
      <c r="E45" s="53"/>
      <c r="F45" s="53"/>
      <c r="G45" s="53"/>
      <c r="H45" s="53"/>
      <c r="I45" s="53"/>
      <c r="J45" s="53"/>
      <c r="K45" s="53"/>
      <c r="L45" s="53"/>
      <c r="M45" s="53"/>
      <c r="N45" s="53"/>
    </row>
    <row r="46" spans="2:14" ht="12.75" customHeight="1" x14ac:dyDescent="0.2">
      <c r="B46" s="1332"/>
      <c r="C46" s="1333"/>
      <c r="D46" s="52"/>
      <c r="E46" s="53"/>
      <c r="F46" s="53"/>
      <c r="G46" s="53"/>
      <c r="H46" s="53"/>
      <c r="I46" s="53"/>
      <c r="J46" s="53"/>
      <c r="K46" s="53"/>
      <c r="L46" s="53"/>
      <c r="M46" s="53"/>
      <c r="N46" s="53"/>
    </row>
    <row r="47" spans="2:14" ht="12.75" customHeight="1" x14ac:dyDescent="0.2">
      <c r="B47" s="1332"/>
      <c r="C47" s="1333"/>
      <c r="D47" s="57" t="s">
        <v>281</v>
      </c>
      <c r="E47" s="51">
        <f t="shared" ref="E47:N47" si="11">SUM(E48:E50)</f>
        <v>0</v>
      </c>
      <c r="F47" s="51">
        <f t="shared" si="11"/>
        <v>0</v>
      </c>
      <c r="G47" s="51">
        <f t="shared" si="11"/>
        <v>0</v>
      </c>
      <c r="H47" s="51">
        <f t="shared" si="11"/>
        <v>0</v>
      </c>
      <c r="I47" s="51">
        <f t="shared" si="11"/>
        <v>0</v>
      </c>
      <c r="J47" s="51">
        <f t="shared" si="11"/>
        <v>0</v>
      </c>
      <c r="K47" s="51">
        <f t="shared" si="11"/>
        <v>0</v>
      </c>
      <c r="L47" s="51">
        <f t="shared" si="11"/>
        <v>0</v>
      </c>
      <c r="M47" s="51">
        <f t="shared" si="11"/>
        <v>0</v>
      </c>
      <c r="N47" s="51">
        <f t="shared" si="11"/>
        <v>0</v>
      </c>
    </row>
    <row r="48" spans="2:14" ht="12.75" customHeight="1" x14ac:dyDescent="0.2">
      <c r="B48" s="1332"/>
      <c r="C48" s="1333"/>
      <c r="D48" s="52"/>
      <c r="E48" s="53"/>
      <c r="F48" s="53"/>
      <c r="G48" s="53"/>
      <c r="H48" s="53"/>
      <c r="I48" s="53"/>
      <c r="J48" s="53"/>
      <c r="K48" s="53"/>
      <c r="L48" s="53"/>
      <c r="M48" s="53"/>
      <c r="N48" s="53"/>
    </row>
    <row r="49" spans="2:14" ht="12.75" customHeight="1" x14ac:dyDescent="0.2">
      <c r="B49" s="1332"/>
      <c r="C49" s="1333"/>
      <c r="D49" s="52"/>
      <c r="E49" s="53"/>
      <c r="F49" s="53"/>
      <c r="G49" s="53"/>
      <c r="H49" s="53"/>
      <c r="I49" s="53"/>
      <c r="J49" s="53"/>
      <c r="K49" s="53"/>
      <c r="L49" s="53"/>
      <c r="M49" s="53"/>
      <c r="N49" s="53"/>
    </row>
    <row r="50" spans="2:14" ht="12.75" customHeight="1" x14ac:dyDescent="0.2">
      <c r="B50" s="1332"/>
      <c r="C50" s="1333"/>
      <c r="D50" s="52"/>
      <c r="E50" s="53"/>
      <c r="F50" s="53"/>
      <c r="G50" s="53"/>
      <c r="H50" s="53"/>
      <c r="I50" s="53"/>
      <c r="J50" s="53"/>
      <c r="K50" s="53"/>
      <c r="L50" s="53"/>
      <c r="M50" s="53"/>
      <c r="N50" s="53"/>
    </row>
    <row r="51" spans="2:14" ht="12.75" customHeight="1" x14ac:dyDescent="0.2">
      <c r="B51" s="1332"/>
      <c r="C51" s="1333" t="s">
        <v>20</v>
      </c>
      <c r="D51" s="57" t="s">
        <v>520</v>
      </c>
      <c r="E51" s="51">
        <f t="shared" ref="E51:N51" si="12">SUM(E52:E54)</f>
        <v>0</v>
      </c>
      <c r="F51" s="51">
        <f t="shared" si="12"/>
        <v>0</v>
      </c>
      <c r="G51" s="51">
        <f t="shared" si="12"/>
        <v>0</v>
      </c>
      <c r="H51" s="51">
        <f t="shared" si="12"/>
        <v>0</v>
      </c>
      <c r="I51" s="51">
        <f t="shared" si="12"/>
        <v>0</v>
      </c>
      <c r="J51" s="51">
        <f t="shared" si="12"/>
        <v>0</v>
      </c>
      <c r="K51" s="51">
        <f t="shared" si="12"/>
        <v>0</v>
      </c>
      <c r="L51" s="51">
        <f t="shared" si="12"/>
        <v>0</v>
      </c>
      <c r="M51" s="51">
        <f t="shared" si="12"/>
        <v>0</v>
      </c>
      <c r="N51" s="51">
        <f t="shared" si="12"/>
        <v>0</v>
      </c>
    </row>
    <row r="52" spans="2:14" x14ac:dyDescent="0.2">
      <c r="B52" s="1332"/>
      <c r="C52" s="1333"/>
      <c r="D52" s="55"/>
      <c r="E52" s="53"/>
      <c r="F52" s="53"/>
      <c r="G52" s="53"/>
      <c r="H52" s="53"/>
      <c r="I52" s="53"/>
      <c r="J52" s="53"/>
      <c r="K52" s="53"/>
      <c r="L52" s="53"/>
      <c r="M52" s="53"/>
      <c r="N52" s="53"/>
    </row>
    <row r="53" spans="2:14" x14ac:dyDescent="0.2">
      <c r="B53" s="1332"/>
      <c r="C53" s="1333"/>
      <c r="D53" s="55"/>
      <c r="E53" s="53"/>
      <c r="F53" s="53"/>
      <c r="G53" s="53"/>
      <c r="H53" s="53"/>
      <c r="I53" s="53"/>
      <c r="J53" s="53"/>
      <c r="K53" s="53"/>
      <c r="L53" s="53"/>
      <c r="M53" s="53"/>
      <c r="N53" s="53"/>
    </row>
    <row r="54" spans="2:14" x14ac:dyDescent="0.2">
      <c r="B54" s="1332"/>
      <c r="C54" s="1333"/>
      <c r="D54" s="55"/>
      <c r="E54" s="53"/>
      <c r="F54" s="53"/>
      <c r="G54" s="53"/>
      <c r="H54" s="53"/>
      <c r="I54" s="53"/>
      <c r="J54" s="53"/>
      <c r="K54" s="53"/>
      <c r="L54" s="53"/>
      <c r="M54" s="53"/>
      <c r="N54" s="53"/>
    </row>
    <row r="55" spans="2:14" x14ac:dyDescent="0.2">
      <c r="B55" s="1332"/>
      <c r="C55" s="1333"/>
      <c r="D55" s="57" t="s">
        <v>281</v>
      </c>
      <c r="E55" s="51">
        <f t="shared" ref="E55:N55" si="13">SUM(E56:E58)</f>
        <v>0</v>
      </c>
      <c r="F55" s="51">
        <f t="shared" si="13"/>
        <v>0</v>
      </c>
      <c r="G55" s="51">
        <f t="shared" si="13"/>
        <v>0</v>
      </c>
      <c r="H55" s="51">
        <f t="shared" si="13"/>
        <v>0</v>
      </c>
      <c r="I55" s="51">
        <f t="shared" si="13"/>
        <v>0</v>
      </c>
      <c r="J55" s="51">
        <f t="shared" si="13"/>
        <v>0</v>
      </c>
      <c r="K55" s="51">
        <f t="shared" si="13"/>
        <v>0</v>
      </c>
      <c r="L55" s="51">
        <f t="shared" si="13"/>
        <v>0</v>
      </c>
      <c r="M55" s="51">
        <f t="shared" si="13"/>
        <v>0</v>
      </c>
      <c r="N55" s="51">
        <f t="shared" si="13"/>
        <v>0</v>
      </c>
    </row>
    <row r="56" spans="2:14" x14ac:dyDescent="0.2">
      <c r="B56" s="1332"/>
      <c r="C56" s="1333"/>
      <c r="D56" s="55"/>
      <c r="E56" s="53"/>
      <c r="F56" s="53"/>
      <c r="G56" s="53"/>
      <c r="H56" s="53"/>
      <c r="I56" s="53"/>
      <c r="J56" s="53"/>
      <c r="K56" s="53"/>
      <c r="L56" s="53"/>
      <c r="M56" s="53"/>
      <c r="N56" s="53"/>
    </row>
    <row r="57" spans="2:14" x14ac:dyDescent="0.2">
      <c r="B57" s="1332"/>
      <c r="C57" s="1333"/>
      <c r="D57" s="55"/>
      <c r="E57" s="53"/>
      <c r="F57" s="53"/>
      <c r="G57" s="53"/>
      <c r="H57" s="53"/>
      <c r="I57" s="53"/>
      <c r="J57" s="53"/>
      <c r="K57" s="53"/>
      <c r="L57" s="53"/>
      <c r="M57" s="53"/>
      <c r="N57" s="53"/>
    </row>
    <row r="58" spans="2:14" ht="12.75" customHeight="1" x14ac:dyDescent="0.2">
      <c r="B58" s="1332"/>
      <c r="C58" s="1333"/>
      <c r="D58" s="55"/>
      <c r="E58" s="53"/>
      <c r="F58" s="53"/>
      <c r="G58" s="53"/>
      <c r="H58" s="53"/>
      <c r="I58" s="53"/>
      <c r="J58" s="53"/>
      <c r="K58" s="53"/>
      <c r="L58" s="53"/>
      <c r="M58" s="53"/>
      <c r="N58" s="53"/>
    </row>
    <row r="59" spans="2:14" ht="12.75" customHeight="1" x14ac:dyDescent="0.2">
      <c r="B59" s="1332"/>
      <c r="C59" s="1345" t="s">
        <v>592</v>
      </c>
      <c r="D59" s="1346"/>
      <c r="E59" s="51">
        <f>E35+E39+E43+E47</f>
        <v>0</v>
      </c>
      <c r="F59" s="51">
        <f t="shared" ref="F59:N59" si="14">F35+F39+F43+F47</f>
        <v>0</v>
      </c>
      <c r="G59" s="51">
        <f t="shared" si="14"/>
        <v>0</v>
      </c>
      <c r="H59" s="51">
        <f t="shared" si="14"/>
        <v>0</v>
      </c>
      <c r="I59" s="51">
        <f t="shared" si="14"/>
        <v>0</v>
      </c>
      <c r="J59" s="51">
        <f t="shared" si="14"/>
        <v>0</v>
      </c>
      <c r="K59" s="51">
        <f t="shared" si="14"/>
        <v>0</v>
      </c>
      <c r="L59" s="51">
        <f t="shared" si="14"/>
        <v>0</v>
      </c>
      <c r="M59" s="51">
        <f t="shared" si="14"/>
        <v>0</v>
      </c>
      <c r="N59" s="51">
        <f t="shared" si="14"/>
        <v>0</v>
      </c>
    </row>
    <row r="60" spans="2:14" ht="12.75" customHeight="1" x14ac:dyDescent="0.2">
      <c r="B60" s="1332"/>
      <c r="C60" s="1345" t="s">
        <v>593</v>
      </c>
      <c r="D60" s="1346"/>
      <c r="E60" s="51">
        <f>E51+E55</f>
        <v>0</v>
      </c>
      <c r="F60" s="51">
        <f t="shared" ref="F60:N60" si="15">F51+F55</f>
        <v>0</v>
      </c>
      <c r="G60" s="51">
        <f t="shared" si="15"/>
        <v>0</v>
      </c>
      <c r="H60" s="51">
        <f t="shared" si="15"/>
        <v>0</v>
      </c>
      <c r="I60" s="51">
        <f t="shared" si="15"/>
        <v>0</v>
      </c>
      <c r="J60" s="51">
        <f t="shared" si="15"/>
        <v>0</v>
      </c>
      <c r="K60" s="51">
        <f t="shared" si="15"/>
        <v>0</v>
      </c>
      <c r="L60" s="51">
        <f t="shared" si="15"/>
        <v>0</v>
      </c>
      <c r="M60" s="51">
        <f t="shared" si="15"/>
        <v>0</v>
      </c>
      <c r="N60" s="51">
        <f t="shared" si="15"/>
        <v>0</v>
      </c>
    </row>
    <row r="61" spans="2:14" ht="12.75" customHeight="1" x14ac:dyDescent="0.2">
      <c r="B61" s="1328" t="s">
        <v>21</v>
      </c>
      <c r="C61" s="1330" t="s">
        <v>18</v>
      </c>
      <c r="D61" s="1331"/>
      <c r="E61" s="51">
        <f>E59-E33</f>
        <v>0</v>
      </c>
      <c r="F61" s="51">
        <f t="shared" ref="F61:N61" si="16">F59-F33</f>
        <v>0</v>
      </c>
      <c r="G61" s="51">
        <f t="shared" si="16"/>
        <v>0</v>
      </c>
      <c r="H61" s="51">
        <f t="shared" si="16"/>
        <v>0</v>
      </c>
      <c r="I61" s="51">
        <f t="shared" si="16"/>
        <v>0</v>
      </c>
      <c r="J61" s="51">
        <f t="shared" si="16"/>
        <v>0</v>
      </c>
      <c r="K61" s="51">
        <f t="shared" si="16"/>
        <v>0</v>
      </c>
      <c r="L61" s="51">
        <f t="shared" si="16"/>
        <v>0</v>
      </c>
      <c r="M61" s="51">
        <f t="shared" si="16"/>
        <v>0</v>
      </c>
      <c r="N61" s="51">
        <f t="shared" si="16"/>
        <v>0</v>
      </c>
    </row>
    <row r="62" spans="2:14" ht="12.75" customHeight="1" x14ac:dyDescent="0.2">
      <c r="B62" s="1329"/>
      <c r="C62" s="1330" t="s">
        <v>20</v>
      </c>
      <c r="D62" s="1331"/>
      <c r="E62" s="51">
        <f>E60-E34</f>
        <v>0</v>
      </c>
      <c r="F62" s="51">
        <f t="shared" ref="F62:N62" si="17">F60-F34</f>
        <v>0</v>
      </c>
      <c r="G62" s="51">
        <f t="shared" si="17"/>
        <v>0</v>
      </c>
      <c r="H62" s="51">
        <f t="shared" si="17"/>
        <v>0</v>
      </c>
      <c r="I62" s="51">
        <f t="shared" si="17"/>
        <v>0</v>
      </c>
      <c r="J62" s="51">
        <f t="shared" si="17"/>
        <v>0</v>
      </c>
      <c r="K62" s="51">
        <f t="shared" si="17"/>
        <v>0</v>
      </c>
      <c r="L62" s="51">
        <f t="shared" si="17"/>
        <v>0</v>
      </c>
      <c r="M62" s="51">
        <f t="shared" si="17"/>
        <v>0</v>
      </c>
      <c r="N62" s="51">
        <f t="shared" si="17"/>
        <v>0</v>
      </c>
    </row>
    <row r="65" spans="2:14" s="190" customFormat="1" ht="16.5" x14ac:dyDescent="0.2">
      <c r="B65" s="1347" t="s">
        <v>1026</v>
      </c>
      <c r="C65" s="1347"/>
      <c r="D65" s="1347"/>
      <c r="E65" s="485"/>
      <c r="F65" s="485"/>
      <c r="G65" s="485"/>
      <c r="H65" s="486"/>
      <c r="I65" s="486"/>
      <c r="J65" s="486"/>
      <c r="K65" s="486"/>
      <c r="L65" s="486"/>
      <c r="M65" s="486"/>
      <c r="N65" s="486"/>
    </row>
    <row r="66" spans="2:14" s="190" customFormat="1" ht="17.25" customHeight="1" x14ac:dyDescent="0.2">
      <c r="B66" s="1350" t="s">
        <v>1040</v>
      </c>
      <c r="C66" s="1348" t="s">
        <v>1027</v>
      </c>
      <c r="D66" s="1349"/>
      <c r="E66" s="1351" t="s">
        <v>1032</v>
      </c>
      <c r="F66" s="1351"/>
      <c r="G66" s="1351" t="s">
        <v>1034</v>
      </c>
      <c r="H66" s="1351"/>
      <c r="I66" s="1351" t="s">
        <v>1039</v>
      </c>
      <c r="J66" s="1351"/>
      <c r="K66" s="1351" t="s">
        <v>281</v>
      </c>
      <c r="L66" s="1351"/>
      <c r="M66" s="486"/>
      <c r="N66" s="486"/>
    </row>
    <row r="67" spans="2:14" s="190" customFormat="1" ht="15.75" customHeight="1" x14ac:dyDescent="0.2">
      <c r="B67" s="1350"/>
      <c r="C67" s="487" t="s">
        <v>1028</v>
      </c>
      <c r="D67" s="487" t="s">
        <v>1029</v>
      </c>
      <c r="E67" s="1351"/>
      <c r="F67" s="1351"/>
      <c r="G67" s="1351"/>
      <c r="H67" s="1351"/>
      <c r="I67" s="1351"/>
      <c r="J67" s="1351"/>
      <c r="K67" s="1351"/>
      <c r="L67" s="1351"/>
      <c r="M67" s="486"/>
      <c r="N67" s="486"/>
    </row>
    <row r="68" spans="2:14" s="190" customFormat="1" ht="16.5" x14ac:dyDescent="0.2">
      <c r="B68" s="488" t="s">
        <v>1030</v>
      </c>
      <c r="C68" s="489">
        <v>0.86</v>
      </c>
      <c r="D68" s="490" t="s">
        <v>1031</v>
      </c>
      <c r="E68" s="1334">
        <v>0.92592592592592582</v>
      </c>
      <c r="F68" s="1334"/>
      <c r="G68" s="1334">
        <v>0.84745762711864414</v>
      </c>
      <c r="H68" s="1334"/>
      <c r="I68" s="1334">
        <v>0.81719128329297819</v>
      </c>
      <c r="J68" s="1334"/>
      <c r="K68" s="1334">
        <v>0.84745762711864414</v>
      </c>
      <c r="L68" s="1334"/>
      <c r="M68" s="486"/>
      <c r="N68" s="486"/>
    </row>
    <row r="69" spans="2:14" s="190" customFormat="1" ht="16.5" x14ac:dyDescent="0.2">
      <c r="B69" s="488" t="s">
        <v>1033</v>
      </c>
      <c r="C69" s="489">
        <v>0.68</v>
      </c>
      <c r="D69" s="489">
        <v>0.56999999999999995</v>
      </c>
      <c r="E69" s="486"/>
      <c r="F69" s="486"/>
      <c r="G69" s="486"/>
      <c r="H69" s="486"/>
      <c r="I69" s="486"/>
      <c r="J69" s="486"/>
      <c r="K69" s="486"/>
      <c r="L69" s="486"/>
      <c r="M69" s="486"/>
      <c r="N69" s="486"/>
    </row>
    <row r="70" spans="2:14" s="190" customFormat="1" ht="16.5" x14ac:dyDescent="0.2">
      <c r="B70" s="488" t="s">
        <v>1035</v>
      </c>
      <c r="C70" s="489">
        <v>0.6</v>
      </c>
      <c r="D70" s="489">
        <v>0.41</v>
      </c>
      <c r="E70" s="486"/>
      <c r="F70" s="486"/>
      <c r="G70" s="486"/>
      <c r="H70" s="486"/>
      <c r="I70" s="486"/>
      <c r="J70" s="486"/>
      <c r="K70" s="486"/>
      <c r="L70" s="486"/>
      <c r="M70" s="486"/>
      <c r="N70" s="486"/>
    </row>
    <row r="71" spans="2:14" s="190" customFormat="1" ht="16.5" x14ac:dyDescent="0.2">
      <c r="B71" s="488" t="s">
        <v>1037</v>
      </c>
      <c r="C71" s="489">
        <v>0.63</v>
      </c>
      <c r="D71" s="489">
        <v>0.49</v>
      </c>
      <c r="E71" s="486"/>
      <c r="F71" s="486"/>
      <c r="G71" s="486"/>
      <c r="H71" s="486"/>
      <c r="I71" s="486"/>
      <c r="J71" s="486"/>
      <c r="K71" s="486"/>
      <c r="L71" s="486"/>
      <c r="M71" s="486"/>
      <c r="N71" s="486"/>
    </row>
    <row r="72" spans="2:14" ht="13.5" thickBot="1" x14ac:dyDescent="0.25">
      <c r="B72" s="483"/>
      <c r="C72" s="483"/>
      <c r="D72" s="483"/>
      <c r="E72" s="483"/>
      <c r="F72" s="483"/>
      <c r="G72" s="483"/>
      <c r="H72" s="483"/>
      <c r="I72" s="483"/>
      <c r="J72" s="483"/>
      <c r="K72" s="483"/>
      <c r="L72" s="483"/>
      <c r="M72" s="483"/>
      <c r="N72" s="483"/>
    </row>
    <row r="73" spans="2:14" ht="16.5" thickBot="1" x14ac:dyDescent="0.3">
      <c r="B73" s="1335" t="s">
        <v>1046</v>
      </c>
      <c r="C73" s="1336"/>
      <c r="D73" s="1336"/>
      <c r="E73" s="1336"/>
      <c r="F73" s="1336"/>
      <c r="G73" s="1336"/>
      <c r="H73" s="1336"/>
      <c r="I73" s="1336"/>
      <c r="J73" s="1336"/>
      <c r="K73" s="1336"/>
      <c r="L73" s="1336"/>
      <c r="M73" s="1336"/>
      <c r="N73" s="1337"/>
    </row>
    <row r="74" spans="2:14" x14ac:dyDescent="0.2">
      <c r="B74" s="491"/>
      <c r="C74" s="491"/>
      <c r="D74" s="491"/>
      <c r="E74" s="492"/>
      <c r="F74" s="492"/>
      <c r="G74" s="492"/>
      <c r="H74" s="492"/>
      <c r="I74" s="492"/>
      <c r="J74" s="492"/>
      <c r="K74" s="492"/>
      <c r="L74" s="492"/>
      <c r="M74" s="492"/>
      <c r="N74" s="492"/>
    </row>
    <row r="75" spans="2:14" x14ac:dyDescent="0.2">
      <c r="B75" s="1352" t="s">
        <v>249</v>
      </c>
      <c r="C75" s="1353"/>
      <c r="D75" s="1353"/>
      <c r="E75" s="1338" t="s">
        <v>253</v>
      </c>
      <c r="F75" s="1339"/>
      <c r="G75" s="1339"/>
      <c r="H75" s="1339"/>
      <c r="I75" s="1339"/>
      <c r="J75" s="1339"/>
      <c r="K75" s="1339"/>
      <c r="L75" s="1339"/>
      <c r="M75" s="1339"/>
      <c r="N75" s="1340"/>
    </row>
    <row r="76" spans="2:14" x14ac:dyDescent="0.2">
      <c r="B76" s="1354"/>
      <c r="C76" s="1355"/>
      <c r="D76" s="1355"/>
      <c r="E76" s="484">
        <v>1</v>
      </c>
      <c r="F76" s="484">
        <v>2</v>
      </c>
      <c r="G76" s="484">
        <v>3</v>
      </c>
      <c r="H76" s="484">
        <v>4</v>
      </c>
      <c r="I76" s="484">
        <v>5</v>
      </c>
      <c r="J76" s="484">
        <v>6</v>
      </c>
      <c r="K76" s="484">
        <v>7</v>
      </c>
      <c r="L76" s="484">
        <v>8</v>
      </c>
      <c r="M76" s="484">
        <v>9</v>
      </c>
      <c r="N76" s="484">
        <v>10</v>
      </c>
    </row>
    <row r="77" spans="2:14" x14ac:dyDescent="0.2">
      <c r="B77" s="1332" t="s">
        <v>17</v>
      </c>
      <c r="C77" s="1332" t="s">
        <v>18</v>
      </c>
      <c r="D77" s="56" t="s">
        <v>280</v>
      </c>
      <c r="E77" s="493">
        <f>SUM(E78:E80)</f>
        <v>0</v>
      </c>
      <c r="F77" s="493">
        <f t="shared" ref="F77:N77" si="18">SUM(F78:F80)</f>
        <v>0</v>
      </c>
      <c r="G77" s="493">
        <f t="shared" si="18"/>
        <v>0</v>
      </c>
      <c r="H77" s="493">
        <f t="shared" si="18"/>
        <v>0</v>
      </c>
      <c r="I77" s="493">
        <f t="shared" si="18"/>
        <v>0</v>
      </c>
      <c r="J77" s="493">
        <f t="shared" si="18"/>
        <v>0</v>
      </c>
      <c r="K77" s="493">
        <f t="shared" si="18"/>
        <v>0</v>
      </c>
      <c r="L77" s="493">
        <f t="shared" si="18"/>
        <v>0</v>
      </c>
      <c r="M77" s="493">
        <f t="shared" si="18"/>
        <v>0</v>
      </c>
      <c r="N77" s="493">
        <f t="shared" si="18"/>
        <v>0</v>
      </c>
    </row>
    <row r="78" spans="2:14" x14ac:dyDescent="0.2">
      <c r="B78" s="1332"/>
      <c r="C78" s="1332"/>
      <c r="D78" s="494">
        <f>D10</f>
        <v>0</v>
      </c>
      <c r="E78" s="495">
        <f t="shared" ref="E78:N78" si="19">$E$68*E10</f>
        <v>0</v>
      </c>
      <c r="F78" s="495">
        <f t="shared" si="19"/>
        <v>0</v>
      </c>
      <c r="G78" s="495">
        <f t="shared" si="19"/>
        <v>0</v>
      </c>
      <c r="H78" s="495">
        <f t="shared" si="19"/>
        <v>0</v>
      </c>
      <c r="I78" s="495">
        <f t="shared" si="19"/>
        <v>0</v>
      </c>
      <c r="J78" s="495">
        <f t="shared" si="19"/>
        <v>0</v>
      </c>
      <c r="K78" s="495">
        <f t="shared" si="19"/>
        <v>0</v>
      </c>
      <c r="L78" s="495">
        <f t="shared" si="19"/>
        <v>0</v>
      </c>
      <c r="M78" s="495">
        <f t="shared" si="19"/>
        <v>0</v>
      </c>
      <c r="N78" s="495">
        <f t="shared" si="19"/>
        <v>0</v>
      </c>
    </row>
    <row r="79" spans="2:14" x14ac:dyDescent="0.2">
      <c r="B79" s="1332"/>
      <c r="C79" s="1332"/>
      <c r="D79" s="494">
        <f>D11</f>
        <v>0</v>
      </c>
      <c r="E79" s="495">
        <f t="shared" ref="E79:N79" si="20">$E$68*E11</f>
        <v>0</v>
      </c>
      <c r="F79" s="495">
        <f t="shared" si="20"/>
        <v>0</v>
      </c>
      <c r="G79" s="495">
        <f t="shared" si="20"/>
        <v>0</v>
      </c>
      <c r="H79" s="495">
        <f t="shared" si="20"/>
        <v>0</v>
      </c>
      <c r="I79" s="495">
        <f t="shared" si="20"/>
        <v>0</v>
      </c>
      <c r="J79" s="495">
        <f t="shared" si="20"/>
        <v>0</v>
      </c>
      <c r="K79" s="495">
        <f t="shared" si="20"/>
        <v>0</v>
      </c>
      <c r="L79" s="495">
        <f t="shared" si="20"/>
        <v>0</v>
      </c>
      <c r="M79" s="495">
        <f t="shared" si="20"/>
        <v>0</v>
      </c>
      <c r="N79" s="495">
        <f t="shared" si="20"/>
        <v>0</v>
      </c>
    </row>
    <row r="80" spans="2:14" x14ac:dyDescent="0.2">
      <c r="B80" s="1332"/>
      <c r="C80" s="1332"/>
      <c r="D80" s="494">
        <f>D12</f>
        <v>0</v>
      </c>
      <c r="E80" s="495">
        <f t="shared" ref="E80:N80" si="21">$E$68*E12</f>
        <v>0</v>
      </c>
      <c r="F80" s="495">
        <f t="shared" si="21"/>
        <v>0</v>
      </c>
      <c r="G80" s="495">
        <f t="shared" si="21"/>
        <v>0</v>
      </c>
      <c r="H80" s="495">
        <f t="shared" si="21"/>
        <v>0</v>
      </c>
      <c r="I80" s="495">
        <f t="shared" si="21"/>
        <v>0</v>
      </c>
      <c r="J80" s="495">
        <f t="shared" si="21"/>
        <v>0</v>
      </c>
      <c r="K80" s="495">
        <f t="shared" si="21"/>
        <v>0</v>
      </c>
      <c r="L80" s="495">
        <f t="shared" si="21"/>
        <v>0</v>
      </c>
      <c r="M80" s="495">
        <f t="shared" si="21"/>
        <v>0</v>
      </c>
      <c r="N80" s="495">
        <f t="shared" si="21"/>
        <v>0</v>
      </c>
    </row>
    <row r="81" spans="2:14" x14ac:dyDescent="0.2">
      <c r="B81" s="1332"/>
      <c r="C81" s="1332"/>
      <c r="D81" s="57" t="s">
        <v>519</v>
      </c>
      <c r="E81" s="493">
        <f>SUM(E82:E84)</f>
        <v>0</v>
      </c>
      <c r="F81" s="493">
        <f t="shared" ref="F81:N81" si="22">SUM(F82:F84)</f>
        <v>0</v>
      </c>
      <c r="G81" s="493">
        <f t="shared" si="22"/>
        <v>0</v>
      </c>
      <c r="H81" s="493">
        <f t="shared" si="22"/>
        <v>0</v>
      </c>
      <c r="I81" s="493">
        <f t="shared" si="22"/>
        <v>0</v>
      </c>
      <c r="J81" s="493">
        <f t="shared" si="22"/>
        <v>0</v>
      </c>
      <c r="K81" s="493">
        <f t="shared" si="22"/>
        <v>0</v>
      </c>
      <c r="L81" s="493">
        <f t="shared" si="22"/>
        <v>0</v>
      </c>
      <c r="M81" s="493">
        <f t="shared" si="22"/>
        <v>0</v>
      </c>
      <c r="N81" s="493">
        <f t="shared" si="22"/>
        <v>0</v>
      </c>
    </row>
    <row r="82" spans="2:14" x14ac:dyDescent="0.2">
      <c r="B82" s="1332"/>
      <c r="C82" s="1332"/>
      <c r="D82" s="494">
        <f>D14</f>
        <v>0</v>
      </c>
      <c r="E82" s="495">
        <f t="shared" ref="E82:N82" si="23">$G$68*E14</f>
        <v>0</v>
      </c>
      <c r="F82" s="495">
        <f t="shared" si="23"/>
        <v>0</v>
      </c>
      <c r="G82" s="495">
        <f t="shared" si="23"/>
        <v>0</v>
      </c>
      <c r="H82" s="495">
        <f t="shared" si="23"/>
        <v>0</v>
      </c>
      <c r="I82" s="495">
        <f t="shared" si="23"/>
        <v>0</v>
      </c>
      <c r="J82" s="495">
        <f t="shared" si="23"/>
        <v>0</v>
      </c>
      <c r="K82" s="495">
        <f t="shared" si="23"/>
        <v>0</v>
      </c>
      <c r="L82" s="495">
        <f t="shared" si="23"/>
        <v>0</v>
      </c>
      <c r="M82" s="495">
        <f t="shared" si="23"/>
        <v>0</v>
      </c>
      <c r="N82" s="495">
        <f t="shared" si="23"/>
        <v>0</v>
      </c>
    </row>
    <row r="83" spans="2:14" x14ac:dyDescent="0.2">
      <c r="B83" s="1332"/>
      <c r="C83" s="1332"/>
      <c r="D83" s="494">
        <f>D15</f>
        <v>0</v>
      </c>
      <c r="E83" s="495">
        <f t="shared" ref="E83:N83" si="24">$G$68*E15</f>
        <v>0</v>
      </c>
      <c r="F83" s="495">
        <f t="shared" si="24"/>
        <v>0</v>
      </c>
      <c r="G83" s="495">
        <f t="shared" si="24"/>
        <v>0</v>
      </c>
      <c r="H83" s="495">
        <f t="shared" si="24"/>
        <v>0</v>
      </c>
      <c r="I83" s="495">
        <f t="shared" si="24"/>
        <v>0</v>
      </c>
      <c r="J83" s="495">
        <f t="shared" si="24"/>
        <v>0</v>
      </c>
      <c r="K83" s="495">
        <f t="shared" si="24"/>
        <v>0</v>
      </c>
      <c r="L83" s="495">
        <f t="shared" si="24"/>
        <v>0</v>
      </c>
      <c r="M83" s="495">
        <f t="shared" si="24"/>
        <v>0</v>
      </c>
      <c r="N83" s="495">
        <f t="shared" si="24"/>
        <v>0</v>
      </c>
    </row>
    <row r="84" spans="2:14" x14ac:dyDescent="0.2">
      <c r="B84" s="1332"/>
      <c r="C84" s="1332"/>
      <c r="D84" s="494">
        <f>D16</f>
        <v>0</v>
      </c>
      <c r="E84" s="495">
        <f t="shared" ref="E84:N84" si="25">$G$68*E16</f>
        <v>0</v>
      </c>
      <c r="F84" s="495">
        <f t="shared" si="25"/>
        <v>0</v>
      </c>
      <c r="G84" s="495">
        <f t="shared" si="25"/>
        <v>0</v>
      </c>
      <c r="H84" s="495">
        <f t="shared" si="25"/>
        <v>0</v>
      </c>
      <c r="I84" s="495">
        <f t="shared" si="25"/>
        <v>0</v>
      </c>
      <c r="J84" s="495">
        <f t="shared" si="25"/>
        <v>0</v>
      </c>
      <c r="K84" s="495">
        <f t="shared" si="25"/>
        <v>0</v>
      </c>
      <c r="L84" s="495">
        <f t="shared" si="25"/>
        <v>0</v>
      </c>
      <c r="M84" s="495">
        <f t="shared" si="25"/>
        <v>0</v>
      </c>
      <c r="N84" s="495">
        <f t="shared" si="25"/>
        <v>0</v>
      </c>
    </row>
    <row r="85" spans="2:14" x14ac:dyDescent="0.2">
      <c r="B85" s="1332"/>
      <c r="C85" s="1332"/>
      <c r="D85" s="57" t="s">
        <v>520</v>
      </c>
      <c r="E85" s="493">
        <f>SUM(E86:E88)</f>
        <v>0</v>
      </c>
      <c r="F85" s="493">
        <f t="shared" ref="F85:N85" si="26">SUM(F86:F88)</f>
        <v>0</v>
      </c>
      <c r="G85" s="493">
        <f t="shared" si="26"/>
        <v>0</v>
      </c>
      <c r="H85" s="493">
        <f t="shared" si="26"/>
        <v>0</v>
      </c>
      <c r="I85" s="493">
        <f t="shared" si="26"/>
        <v>0</v>
      </c>
      <c r="J85" s="493">
        <f t="shared" si="26"/>
        <v>0</v>
      </c>
      <c r="K85" s="493">
        <f t="shared" si="26"/>
        <v>0</v>
      </c>
      <c r="L85" s="493">
        <f t="shared" si="26"/>
        <v>0</v>
      </c>
      <c r="M85" s="493">
        <f t="shared" si="26"/>
        <v>0</v>
      </c>
      <c r="N85" s="493">
        <f t="shared" si="26"/>
        <v>0</v>
      </c>
    </row>
    <row r="86" spans="2:14" x14ac:dyDescent="0.2">
      <c r="B86" s="1332"/>
      <c r="C86" s="1332"/>
      <c r="D86" s="494">
        <f>D18</f>
        <v>0</v>
      </c>
      <c r="E86" s="495">
        <f t="shared" ref="E86:N86" si="27">$G$68*E18</f>
        <v>0</v>
      </c>
      <c r="F86" s="495">
        <f t="shared" si="27"/>
        <v>0</v>
      </c>
      <c r="G86" s="495">
        <f t="shared" si="27"/>
        <v>0</v>
      </c>
      <c r="H86" s="495">
        <f t="shared" si="27"/>
        <v>0</v>
      </c>
      <c r="I86" s="495">
        <f t="shared" si="27"/>
        <v>0</v>
      </c>
      <c r="J86" s="495">
        <f t="shared" si="27"/>
        <v>0</v>
      </c>
      <c r="K86" s="495">
        <f t="shared" si="27"/>
        <v>0</v>
      </c>
      <c r="L86" s="495">
        <f t="shared" si="27"/>
        <v>0</v>
      </c>
      <c r="M86" s="495">
        <f t="shared" si="27"/>
        <v>0</v>
      </c>
      <c r="N86" s="495">
        <f t="shared" si="27"/>
        <v>0</v>
      </c>
    </row>
    <row r="87" spans="2:14" x14ac:dyDescent="0.2">
      <c r="B87" s="1332"/>
      <c r="C87" s="1332"/>
      <c r="D87" s="494">
        <f>D19</f>
        <v>0</v>
      </c>
      <c r="E87" s="495">
        <f t="shared" ref="E87:N87" si="28">$G$68*E19</f>
        <v>0</v>
      </c>
      <c r="F87" s="495">
        <f t="shared" si="28"/>
        <v>0</v>
      </c>
      <c r="G87" s="495">
        <f t="shared" si="28"/>
        <v>0</v>
      </c>
      <c r="H87" s="495">
        <f t="shared" si="28"/>
        <v>0</v>
      </c>
      <c r="I87" s="495">
        <f t="shared" si="28"/>
        <v>0</v>
      </c>
      <c r="J87" s="495">
        <f t="shared" si="28"/>
        <v>0</v>
      </c>
      <c r="K87" s="495">
        <f t="shared" si="28"/>
        <v>0</v>
      </c>
      <c r="L87" s="495">
        <f t="shared" si="28"/>
        <v>0</v>
      </c>
      <c r="M87" s="495">
        <f t="shared" si="28"/>
        <v>0</v>
      </c>
      <c r="N87" s="495">
        <f t="shared" si="28"/>
        <v>0</v>
      </c>
    </row>
    <row r="88" spans="2:14" x14ac:dyDescent="0.2">
      <c r="B88" s="1332"/>
      <c r="C88" s="1332"/>
      <c r="D88" s="494">
        <f>D20</f>
        <v>0</v>
      </c>
      <c r="E88" s="495">
        <f t="shared" ref="E88:N88" si="29">$G$68*E20</f>
        <v>0</v>
      </c>
      <c r="F88" s="495">
        <f t="shared" si="29"/>
        <v>0</v>
      </c>
      <c r="G88" s="495">
        <f t="shared" si="29"/>
        <v>0</v>
      </c>
      <c r="H88" s="495">
        <f t="shared" si="29"/>
        <v>0</v>
      </c>
      <c r="I88" s="495">
        <f t="shared" si="29"/>
        <v>0</v>
      </c>
      <c r="J88" s="495">
        <f t="shared" si="29"/>
        <v>0</v>
      </c>
      <c r="K88" s="495">
        <f t="shared" si="29"/>
        <v>0</v>
      </c>
      <c r="L88" s="495">
        <f t="shared" si="29"/>
        <v>0</v>
      </c>
      <c r="M88" s="495">
        <f t="shared" si="29"/>
        <v>0</v>
      </c>
      <c r="N88" s="495">
        <f t="shared" si="29"/>
        <v>0</v>
      </c>
    </row>
    <row r="89" spans="2:14" x14ac:dyDescent="0.2">
      <c r="B89" s="1332"/>
      <c r="C89" s="1332"/>
      <c r="D89" s="57" t="s">
        <v>281</v>
      </c>
      <c r="E89" s="493">
        <f>SUM(E90:E92)</f>
        <v>0</v>
      </c>
      <c r="F89" s="493">
        <f t="shared" ref="F89:N89" si="30">SUM(F90:F92)</f>
        <v>0</v>
      </c>
      <c r="G89" s="493">
        <f t="shared" si="30"/>
        <v>0</v>
      </c>
      <c r="H89" s="493">
        <f t="shared" si="30"/>
        <v>0</v>
      </c>
      <c r="I89" s="493">
        <f t="shared" si="30"/>
        <v>0</v>
      </c>
      <c r="J89" s="493">
        <f t="shared" si="30"/>
        <v>0</v>
      </c>
      <c r="K89" s="493">
        <f t="shared" si="30"/>
        <v>0</v>
      </c>
      <c r="L89" s="493">
        <f t="shared" si="30"/>
        <v>0</v>
      </c>
      <c r="M89" s="493">
        <f t="shared" si="30"/>
        <v>0</v>
      </c>
      <c r="N89" s="493">
        <f t="shared" si="30"/>
        <v>0</v>
      </c>
    </row>
    <row r="90" spans="2:14" x14ac:dyDescent="0.2">
      <c r="B90" s="1332"/>
      <c r="C90" s="1332"/>
      <c r="D90" s="494">
        <f>D22</f>
        <v>0</v>
      </c>
      <c r="E90" s="495">
        <f t="shared" ref="E90:N90" si="31">$K$68*E22</f>
        <v>0</v>
      </c>
      <c r="F90" s="495">
        <f t="shared" si="31"/>
        <v>0</v>
      </c>
      <c r="G90" s="495">
        <f t="shared" si="31"/>
        <v>0</v>
      </c>
      <c r="H90" s="495">
        <f t="shared" si="31"/>
        <v>0</v>
      </c>
      <c r="I90" s="495">
        <f t="shared" si="31"/>
        <v>0</v>
      </c>
      <c r="J90" s="495">
        <f t="shared" si="31"/>
        <v>0</v>
      </c>
      <c r="K90" s="495">
        <f t="shared" si="31"/>
        <v>0</v>
      </c>
      <c r="L90" s="495">
        <f t="shared" si="31"/>
        <v>0</v>
      </c>
      <c r="M90" s="495">
        <f t="shared" si="31"/>
        <v>0</v>
      </c>
      <c r="N90" s="495">
        <f t="shared" si="31"/>
        <v>0</v>
      </c>
    </row>
    <row r="91" spans="2:14" x14ac:dyDescent="0.2">
      <c r="B91" s="1332"/>
      <c r="C91" s="1332"/>
      <c r="D91" s="494">
        <f>D23</f>
        <v>0</v>
      </c>
      <c r="E91" s="495">
        <f t="shared" ref="E91:N91" si="32">$K$68*E23</f>
        <v>0</v>
      </c>
      <c r="F91" s="495">
        <f t="shared" si="32"/>
        <v>0</v>
      </c>
      <c r="G91" s="495">
        <f t="shared" si="32"/>
        <v>0</v>
      </c>
      <c r="H91" s="495">
        <f t="shared" si="32"/>
        <v>0</v>
      </c>
      <c r="I91" s="495">
        <f t="shared" si="32"/>
        <v>0</v>
      </c>
      <c r="J91" s="495">
        <f t="shared" si="32"/>
        <v>0</v>
      </c>
      <c r="K91" s="495">
        <f t="shared" si="32"/>
        <v>0</v>
      </c>
      <c r="L91" s="495">
        <f t="shared" si="32"/>
        <v>0</v>
      </c>
      <c r="M91" s="495">
        <f t="shared" si="32"/>
        <v>0</v>
      </c>
      <c r="N91" s="495">
        <f t="shared" si="32"/>
        <v>0</v>
      </c>
    </row>
    <row r="92" spans="2:14" x14ac:dyDescent="0.2">
      <c r="B92" s="1332"/>
      <c r="C92" s="1332"/>
      <c r="D92" s="494">
        <f>D24</f>
        <v>0</v>
      </c>
      <c r="E92" s="495">
        <f t="shared" ref="E92:N92" si="33">$K$68*E24</f>
        <v>0</v>
      </c>
      <c r="F92" s="495">
        <f t="shared" si="33"/>
        <v>0</v>
      </c>
      <c r="G92" s="495">
        <f t="shared" si="33"/>
        <v>0</v>
      </c>
      <c r="H92" s="495">
        <f t="shared" si="33"/>
        <v>0</v>
      </c>
      <c r="I92" s="495">
        <f t="shared" si="33"/>
        <v>0</v>
      </c>
      <c r="J92" s="495">
        <f t="shared" si="33"/>
        <v>0</v>
      </c>
      <c r="K92" s="495">
        <f t="shared" si="33"/>
        <v>0</v>
      </c>
      <c r="L92" s="495">
        <f t="shared" si="33"/>
        <v>0</v>
      </c>
      <c r="M92" s="495">
        <f t="shared" si="33"/>
        <v>0</v>
      </c>
      <c r="N92" s="495">
        <f t="shared" si="33"/>
        <v>0</v>
      </c>
    </row>
    <row r="93" spans="2:14" x14ac:dyDescent="0.2">
      <c r="B93" s="1332"/>
      <c r="C93" s="1332" t="s">
        <v>20</v>
      </c>
      <c r="D93" s="57" t="s">
        <v>520</v>
      </c>
      <c r="E93" s="493">
        <f>SUM(E94:E96)</f>
        <v>0</v>
      </c>
      <c r="F93" s="493">
        <f t="shared" ref="F93:N93" si="34">SUM(F94:F96)</f>
        <v>0</v>
      </c>
      <c r="G93" s="493">
        <f t="shared" si="34"/>
        <v>0</v>
      </c>
      <c r="H93" s="493">
        <f t="shared" si="34"/>
        <v>0</v>
      </c>
      <c r="I93" s="493">
        <f t="shared" si="34"/>
        <v>0</v>
      </c>
      <c r="J93" s="493">
        <f t="shared" si="34"/>
        <v>0</v>
      </c>
      <c r="K93" s="493">
        <f t="shared" si="34"/>
        <v>0</v>
      </c>
      <c r="L93" s="493">
        <f t="shared" si="34"/>
        <v>0</v>
      </c>
      <c r="M93" s="493">
        <f t="shared" si="34"/>
        <v>0</v>
      </c>
      <c r="N93" s="493">
        <f t="shared" si="34"/>
        <v>0</v>
      </c>
    </row>
    <row r="94" spans="2:14" x14ac:dyDescent="0.2">
      <c r="B94" s="1332"/>
      <c r="C94" s="1332"/>
      <c r="D94" s="496">
        <f>D26</f>
        <v>0</v>
      </c>
      <c r="E94" s="495">
        <f t="shared" ref="E94:N94" si="35">$G$68*E26</f>
        <v>0</v>
      </c>
      <c r="F94" s="495">
        <f t="shared" si="35"/>
        <v>0</v>
      </c>
      <c r="G94" s="495">
        <f t="shared" si="35"/>
        <v>0</v>
      </c>
      <c r="H94" s="495">
        <f t="shared" si="35"/>
        <v>0</v>
      </c>
      <c r="I94" s="495">
        <f t="shared" si="35"/>
        <v>0</v>
      </c>
      <c r="J94" s="495">
        <f t="shared" si="35"/>
        <v>0</v>
      </c>
      <c r="K94" s="495">
        <f t="shared" si="35"/>
        <v>0</v>
      </c>
      <c r="L94" s="495">
        <f t="shared" si="35"/>
        <v>0</v>
      </c>
      <c r="M94" s="495">
        <f t="shared" si="35"/>
        <v>0</v>
      </c>
      <c r="N94" s="495">
        <f t="shared" si="35"/>
        <v>0</v>
      </c>
    </row>
    <row r="95" spans="2:14" x14ac:dyDescent="0.2">
      <c r="B95" s="1332"/>
      <c r="C95" s="1332"/>
      <c r="D95" s="496">
        <f>D27</f>
        <v>0</v>
      </c>
      <c r="E95" s="495">
        <f t="shared" ref="E95:N95" si="36">$G$68*E27</f>
        <v>0</v>
      </c>
      <c r="F95" s="495">
        <f t="shared" si="36"/>
        <v>0</v>
      </c>
      <c r="G95" s="495">
        <f t="shared" si="36"/>
        <v>0</v>
      </c>
      <c r="H95" s="495">
        <f t="shared" si="36"/>
        <v>0</v>
      </c>
      <c r="I95" s="495">
        <f t="shared" si="36"/>
        <v>0</v>
      </c>
      <c r="J95" s="495">
        <f t="shared" si="36"/>
        <v>0</v>
      </c>
      <c r="K95" s="495">
        <f t="shared" si="36"/>
        <v>0</v>
      </c>
      <c r="L95" s="495">
        <f t="shared" si="36"/>
        <v>0</v>
      </c>
      <c r="M95" s="495">
        <f t="shared" si="36"/>
        <v>0</v>
      </c>
      <c r="N95" s="495">
        <f t="shared" si="36"/>
        <v>0</v>
      </c>
    </row>
    <row r="96" spans="2:14" x14ac:dyDescent="0.2">
      <c r="B96" s="1332"/>
      <c r="C96" s="1332"/>
      <c r="D96" s="496">
        <f>D28</f>
        <v>0</v>
      </c>
      <c r="E96" s="495">
        <f t="shared" ref="E96:N96" si="37">$G$68*E28</f>
        <v>0</v>
      </c>
      <c r="F96" s="495">
        <f t="shared" si="37"/>
        <v>0</v>
      </c>
      <c r="G96" s="495">
        <f t="shared" si="37"/>
        <v>0</v>
      </c>
      <c r="H96" s="495">
        <f t="shared" si="37"/>
        <v>0</v>
      </c>
      <c r="I96" s="495">
        <f t="shared" si="37"/>
        <v>0</v>
      </c>
      <c r="J96" s="495">
        <f t="shared" si="37"/>
        <v>0</v>
      </c>
      <c r="K96" s="495">
        <f t="shared" si="37"/>
        <v>0</v>
      </c>
      <c r="L96" s="495">
        <f t="shared" si="37"/>
        <v>0</v>
      </c>
      <c r="M96" s="495">
        <f t="shared" si="37"/>
        <v>0</v>
      </c>
      <c r="N96" s="495">
        <f t="shared" si="37"/>
        <v>0</v>
      </c>
    </row>
    <row r="97" spans="2:14" x14ac:dyDescent="0.2">
      <c r="B97" s="1332"/>
      <c r="C97" s="1332"/>
      <c r="D97" s="57" t="s">
        <v>281</v>
      </c>
      <c r="E97" s="493">
        <f>SUM(E98:E100)</f>
        <v>0</v>
      </c>
      <c r="F97" s="493">
        <f t="shared" ref="F97:N97" si="38">SUM(F98:F100)</f>
        <v>0</v>
      </c>
      <c r="G97" s="493">
        <f t="shared" si="38"/>
        <v>0</v>
      </c>
      <c r="H97" s="493">
        <f t="shared" si="38"/>
        <v>0</v>
      </c>
      <c r="I97" s="493">
        <f t="shared" si="38"/>
        <v>0</v>
      </c>
      <c r="J97" s="493">
        <f t="shared" si="38"/>
        <v>0</v>
      </c>
      <c r="K97" s="493">
        <f t="shared" si="38"/>
        <v>0</v>
      </c>
      <c r="L97" s="493">
        <f t="shared" si="38"/>
        <v>0</v>
      </c>
      <c r="M97" s="493">
        <f t="shared" si="38"/>
        <v>0</v>
      </c>
      <c r="N97" s="493">
        <f t="shared" si="38"/>
        <v>0</v>
      </c>
    </row>
    <row r="98" spans="2:14" x14ac:dyDescent="0.2">
      <c r="B98" s="1332"/>
      <c r="C98" s="1332"/>
      <c r="D98" s="496">
        <f>D30</f>
        <v>0</v>
      </c>
      <c r="E98" s="495">
        <f t="shared" ref="E98:N98" si="39">$K$68*E30</f>
        <v>0</v>
      </c>
      <c r="F98" s="495">
        <f t="shared" si="39"/>
        <v>0</v>
      </c>
      <c r="G98" s="495">
        <f t="shared" si="39"/>
        <v>0</v>
      </c>
      <c r="H98" s="495">
        <f t="shared" si="39"/>
        <v>0</v>
      </c>
      <c r="I98" s="495">
        <f t="shared" si="39"/>
        <v>0</v>
      </c>
      <c r="J98" s="495">
        <f t="shared" si="39"/>
        <v>0</v>
      </c>
      <c r="K98" s="495">
        <f t="shared" si="39"/>
        <v>0</v>
      </c>
      <c r="L98" s="495">
        <f t="shared" si="39"/>
        <v>0</v>
      </c>
      <c r="M98" s="495">
        <f t="shared" si="39"/>
        <v>0</v>
      </c>
      <c r="N98" s="495">
        <f t="shared" si="39"/>
        <v>0</v>
      </c>
    </row>
    <row r="99" spans="2:14" x14ac:dyDescent="0.2">
      <c r="B99" s="1332"/>
      <c r="C99" s="1332"/>
      <c r="D99" s="496">
        <f>D31</f>
        <v>0</v>
      </c>
      <c r="E99" s="495">
        <f t="shared" ref="E99:N99" si="40">$K$68*E31</f>
        <v>0</v>
      </c>
      <c r="F99" s="495">
        <f t="shared" si="40"/>
        <v>0</v>
      </c>
      <c r="G99" s="495">
        <f t="shared" si="40"/>
        <v>0</v>
      </c>
      <c r="H99" s="495">
        <f t="shared" si="40"/>
        <v>0</v>
      </c>
      <c r="I99" s="495">
        <f t="shared" si="40"/>
        <v>0</v>
      </c>
      <c r="J99" s="495">
        <f t="shared" si="40"/>
        <v>0</v>
      </c>
      <c r="K99" s="495">
        <f t="shared" si="40"/>
        <v>0</v>
      </c>
      <c r="L99" s="495">
        <f t="shared" si="40"/>
        <v>0</v>
      </c>
      <c r="M99" s="495">
        <f t="shared" si="40"/>
        <v>0</v>
      </c>
      <c r="N99" s="495">
        <f t="shared" si="40"/>
        <v>0</v>
      </c>
    </row>
    <row r="100" spans="2:14" x14ac:dyDescent="0.2">
      <c r="B100" s="1332"/>
      <c r="C100" s="1332"/>
      <c r="D100" s="496">
        <f>D32</f>
        <v>0</v>
      </c>
      <c r="E100" s="495">
        <f t="shared" ref="E100:N100" si="41">$K$68*E32</f>
        <v>0</v>
      </c>
      <c r="F100" s="495">
        <f t="shared" si="41"/>
        <v>0</v>
      </c>
      <c r="G100" s="495">
        <f t="shared" si="41"/>
        <v>0</v>
      </c>
      <c r="H100" s="495">
        <f t="shared" si="41"/>
        <v>0</v>
      </c>
      <c r="I100" s="495">
        <f t="shared" si="41"/>
        <v>0</v>
      </c>
      <c r="J100" s="495">
        <f t="shared" si="41"/>
        <v>0</v>
      </c>
      <c r="K100" s="495">
        <f t="shared" si="41"/>
        <v>0</v>
      </c>
      <c r="L100" s="495">
        <f t="shared" si="41"/>
        <v>0</v>
      </c>
      <c r="M100" s="495">
        <f t="shared" si="41"/>
        <v>0</v>
      </c>
      <c r="N100" s="495">
        <f t="shared" si="41"/>
        <v>0</v>
      </c>
    </row>
    <row r="101" spans="2:14" x14ac:dyDescent="0.2">
      <c r="B101" s="1332"/>
      <c r="C101" s="1330" t="s">
        <v>594</v>
      </c>
      <c r="D101" s="1331"/>
      <c r="E101" s="493">
        <f>E77+E81+E85+E89</f>
        <v>0</v>
      </c>
      <c r="F101" s="493">
        <f t="shared" ref="F101:N101" si="42">F77+F81+F85+F89</f>
        <v>0</v>
      </c>
      <c r="G101" s="493">
        <f t="shared" si="42"/>
        <v>0</v>
      </c>
      <c r="H101" s="493">
        <f t="shared" si="42"/>
        <v>0</v>
      </c>
      <c r="I101" s="493">
        <f t="shared" si="42"/>
        <v>0</v>
      </c>
      <c r="J101" s="493">
        <f t="shared" si="42"/>
        <v>0</v>
      </c>
      <c r="K101" s="493">
        <f t="shared" si="42"/>
        <v>0</v>
      </c>
      <c r="L101" s="493">
        <f t="shared" si="42"/>
        <v>0</v>
      </c>
      <c r="M101" s="493">
        <f t="shared" si="42"/>
        <v>0</v>
      </c>
      <c r="N101" s="493">
        <f t="shared" si="42"/>
        <v>0</v>
      </c>
    </row>
    <row r="102" spans="2:14" ht="25.5" customHeight="1" x14ac:dyDescent="0.2">
      <c r="B102" s="1332"/>
      <c r="C102" s="1330" t="s">
        <v>595</v>
      </c>
      <c r="D102" s="1331"/>
      <c r="E102" s="493">
        <f>E93+E97</f>
        <v>0</v>
      </c>
      <c r="F102" s="493">
        <f t="shared" ref="F102:N102" si="43">F93+F97</f>
        <v>0</v>
      </c>
      <c r="G102" s="493">
        <f t="shared" si="43"/>
        <v>0</v>
      </c>
      <c r="H102" s="493">
        <f t="shared" si="43"/>
        <v>0</v>
      </c>
      <c r="I102" s="493">
        <f t="shared" si="43"/>
        <v>0</v>
      </c>
      <c r="J102" s="493">
        <f t="shared" si="43"/>
        <v>0</v>
      </c>
      <c r="K102" s="493">
        <f t="shared" si="43"/>
        <v>0</v>
      </c>
      <c r="L102" s="493">
        <f t="shared" si="43"/>
        <v>0</v>
      </c>
      <c r="M102" s="493">
        <f t="shared" si="43"/>
        <v>0</v>
      </c>
      <c r="N102" s="493">
        <f t="shared" si="43"/>
        <v>0</v>
      </c>
    </row>
    <row r="103" spans="2:14" x14ac:dyDescent="0.2">
      <c r="B103" s="1332" t="s">
        <v>19</v>
      </c>
      <c r="C103" s="1333" t="s">
        <v>18</v>
      </c>
      <c r="D103" s="56" t="s">
        <v>280</v>
      </c>
      <c r="E103" s="493">
        <f>SUM(E104:E106)</f>
        <v>0</v>
      </c>
      <c r="F103" s="493">
        <f t="shared" ref="F103:N103" si="44">SUM(F104:F106)</f>
        <v>0</v>
      </c>
      <c r="G103" s="493">
        <f t="shared" si="44"/>
        <v>0</v>
      </c>
      <c r="H103" s="493">
        <f t="shared" si="44"/>
        <v>0</v>
      </c>
      <c r="I103" s="493">
        <f t="shared" si="44"/>
        <v>0</v>
      </c>
      <c r="J103" s="493">
        <f t="shared" si="44"/>
        <v>0</v>
      </c>
      <c r="K103" s="493">
        <f t="shared" si="44"/>
        <v>0</v>
      </c>
      <c r="L103" s="493">
        <f t="shared" si="44"/>
        <v>0</v>
      </c>
      <c r="M103" s="493">
        <f t="shared" si="44"/>
        <v>0</v>
      </c>
      <c r="N103" s="493">
        <f t="shared" si="44"/>
        <v>0</v>
      </c>
    </row>
    <row r="104" spans="2:14" x14ac:dyDescent="0.2">
      <c r="B104" s="1332"/>
      <c r="C104" s="1333"/>
      <c r="D104" s="494">
        <f>D36</f>
        <v>0</v>
      </c>
      <c r="E104" s="495">
        <f t="shared" ref="E104:N104" si="45">$E$68*E36</f>
        <v>0</v>
      </c>
      <c r="F104" s="495">
        <f t="shared" si="45"/>
        <v>0</v>
      </c>
      <c r="G104" s="495">
        <f t="shared" si="45"/>
        <v>0</v>
      </c>
      <c r="H104" s="495">
        <f t="shared" si="45"/>
        <v>0</v>
      </c>
      <c r="I104" s="495">
        <f t="shared" si="45"/>
        <v>0</v>
      </c>
      <c r="J104" s="495">
        <f t="shared" si="45"/>
        <v>0</v>
      </c>
      <c r="K104" s="495">
        <f t="shared" si="45"/>
        <v>0</v>
      </c>
      <c r="L104" s="495">
        <f t="shared" si="45"/>
        <v>0</v>
      </c>
      <c r="M104" s="495">
        <f t="shared" si="45"/>
        <v>0</v>
      </c>
      <c r="N104" s="495">
        <f t="shared" si="45"/>
        <v>0</v>
      </c>
    </row>
    <row r="105" spans="2:14" x14ac:dyDescent="0.2">
      <c r="B105" s="1332"/>
      <c r="C105" s="1333"/>
      <c r="D105" s="494">
        <f>D37</f>
        <v>0</v>
      </c>
      <c r="E105" s="495">
        <f t="shared" ref="E105:N105" si="46">$E$68*E37</f>
        <v>0</v>
      </c>
      <c r="F105" s="495">
        <f t="shared" si="46"/>
        <v>0</v>
      </c>
      <c r="G105" s="495">
        <f t="shared" si="46"/>
        <v>0</v>
      </c>
      <c r="H105" s="495">
        <f t="shared" si="46"/>
        <v>0</v>
      </c>
      <c r="I105" s="495">
        <f t="shared" si="46"/>
        <v>0</v>
      </c>
      <c r="J105" s="495">
        <f t="shared" si="46"/>
        <v>0</v>
      </c>
      <c r="K105" s="495">
        <f t="shared" si="46"/>
        <v>0</v>
      </c>
      <c r="L105" s="495">
        <f t="shared" si="46"/>
        <v>0</v>
      </c>
      <c r="M105" s="495">
        <f t="shared" si="46"/>
        <v>0</v>
      </c>
      <c r="N105" s="495">
        <f t="shared" si="46"/>
        <v>0</v>
      </c>
    </row>
    <row r="106" spans="2:14" x14ac:dyDescent="0.2">
      <c r="B106" s="1332"/>
      <c r="C106" s="1333"/>
      <c r="D106" s="494">
        <f>D38</f>
        <v>0</v>
      </c>
      <c r="E106" s="495">
        <f t="shared" ref="E106:N106" si="47">$E$68*E38</f>
        <v>0</v>
      </c>
      <c r="F106" s="495">
        <f t="shared" si="47"/>
        <v>0</v>
      </c>
      <c r="G106" s="495">
        <f t="shared" si="47"/>
        <v>0</v>
      </c>
      <c r="H106" s="495">
        <f t="shared" si="47"/>
        <v>0</v>
      </c>
      <c r="I106" s="495">
        <f t="shared" si="47"/>
        <v>0</v>
      </c>
      <c r="J106" s="495">
        <f t="shared" si="47"/>
        <v>0</v>
      </c>
      <c r="K106" s="495">
        <f t="shared" si="47"/>
        <v>0</v>
      </c>
      <c r="L106" s="495">
        <f t="shared" si="47"/>
        <v>0</v>
      </c>
      <c r="M106" s="495">
        <f t="shared" si="47"/>
        <v>0</v>
      </c>
      <c r="N106" s="495">
        <f t="shared" si="47"/>
        <v>0</v>
      </c>
    </row>
    <row r="107" spans="2:14" x14ac:dyDescent="0.2">
      <c r="B107" s="1332"/>
      <c r="C107" s="1333"/>
      <c r="D107" s="57" t="s">
        <v>519</v>
      </c>
      <c r="E107" s="493">
        <f>SUM(E108:E110)</f>
        <v>0</v>
      </c>
      <c r="F107" s="493">
        <f t="shared" ref="F107:N107" si="48">SUM(F108:F110)</f>
        <v>0</v>
      </c>
      <c r="G107" s="493">
        <f t="shared" si="48"/>
        <v>0</v>
      </c>
      <c r="H107" s="493">
        <f t="shared" si="48"/>
        <v>0</v>
      </c>
      <c r="I107" s="493">
        <f t="shared" si="48"/>
        <v>0</v>
      </c>
      <c r="J107" s="493">
        <f t="shared" si="48"/>
        <v>0</v>
      </c>
      <c r="K107" s="493">
        <f t="shared" si="48"/>
        <v>0</v>
      </c>
      <c r="L107" s="493">
        <f t="shared" si="48"/>
        <v>0</v>
      </c>
      <c r="M107" s="493">
        <f t="shared" si="48"/>
        <v>0</v>
      </c>
      <c r="N107" s="493">
        <f t="shared" si="48"/>
        <v>0</v>
      </c>
    </row>
    <row r="108" spans="2:14" x14ac:dyDescent="0.2">
      <c r="B108" s="1332"/>
      <c r="C108" s="1333"/>
      <c r="D108" s="494">
        <f>D40</f>
        <v>0</v>
      </c>
      <c r="E108" s="495">
        <f t="shared" ref="E108:N108" si="49">$G$68*E40</f>
        <v>0</v>
      </c>
      <c r="F108" s="495">
        <f t="shared" si="49"/>
        <v>0</v>
      </c>
      <c r="G108" s="495">
        <f t="shared" si="49"/>
        <v>0</v>
      </c>
      <c r="H108" s="495">
        <f t="shared" si="49"/>
        <v>0</v>
      </c>
      <c r="I108" s="495">
        <f t="shared" si="49"/>
        <v>0</v>
      </c>
      <c r="J108" s="495">
        <f t="shared" si="49"/>
        <v>0</v>
      </c>
      <c r="K108" s="495">
        <f t="shared" si="49"/>
        <v>0</v>
      </c>
      <c r="L108" s="495">
        <f t="shared" si="49"/>
        <v>0</v>
      </c>
      <c r="M108" s="495">
        <f t="shared" si="49"/>
        <v>0</v>
      </c>
      <c r="N108" s="495">
        <f t="shared" si="49"/>
        <v>0</v>
      </c>
    </row>
    <row r="109" spans="2:14" x14ac:dyDescent="0.2">
      <c r="B109" s="1332"/>
      <c r="C109" s="1333"/>
      <c r="D109" s="494">
        <f>D41</f>
        <v>0</v>
      </c>
      <c r="E109" s="495">
        <f t="shared" ref="E109:N109" si="50">$G$68*E41</f>
        <v>0</v>
      </c>
      <c r="F109" s="495">
        <f t="shared" si="50"/>
        <v>0</v>
      </c>
      <c r="G109" s="495">
        <f t="shared" si="50"/>
        <v>0</v>
      </c>
      <c r="H109" s="495">
        <f t="shared" si="50"/>
        <v>0</v>
      </c>
      <c r="I109" s="495">
        <f t="shared" si="50"/>
        <v>0</v>
      </c>
      <c r="J109" s="495">
        <f t="shared" si="50"/>
        <v>0</v>
      </c>
      <c r="K109" s="495">
        <f t="shared" si="50"/>
        <v>0</v>
      </c>
      <c r="L109" s="495">
        <f t="shared" si="50"/>
        <v>0</v>
      </c>
      <c r="M109" s="495">
        <f t="shared" si="50"/>
        <v>0</v>
      </c>
      <c r="N109" s="495">
        <f t="shared" si="50"/>
        <v>0</v>
      </c>
    </row>
    <row r="110" spans="2:14" x14ac:dyDescent="0.2">
      <c r="B110" s="1332"/>
      <c r="C110" s="1333"/>
      <c r="D110" s="494">
        <f>D42</f>
        <v>0</v>
      </c>
      <c r="E110" s="495">
        <f t="shared" ref="E110:N110" si="51">$G$68*E42</f>
        <v>0</v>
      </c>
      <c r="F110" s="495">
        <f t="shared" si="51"/>
        <v>0</v>
      </c>
      <c r="G110" s="495">
        <f t="shared" si="51"/>
        <v>0</v>
      </c>
      <c r="H110" s="495">
        <f t="shared" si="51"/>
        <v>0</v>
      </c>
      <c r="I110" s="495">
        <f t="shared" si="51"/>
        <v>0</v>
      </c>
      <c r="J110" s="495">
        <f t="shared" si="51"/>
        <v>0</v>
      </c>
      <c r="K110" s="495">
        <f t="shared" si="51"/>
        <v>0</v>
      </c>
      <c r="L110" s="495">
        <f t="shared" si="51"/>
        <v>0</v>
      </c>
      <c r="M110" s="495">
        <f t="shared" si="51"/>
        <v>0</v>
      </c>
      <c r="N110" s="495">
        <f t="shared" si="51"/>
        <v>0</v>
      </c>
    </row>
    <row r="111" spans="2:14" x14ac:dyDescent="0.2">
      <c r="B111" s="1332"/>
      <c r="C111" s="1333"/>
      <c r="D111" s="57" t="s">
        <v>520</v>
      </c>
      <c r="E111" s="493">
        <f>SUM(E112:E114)</f>
        <v>0</v>
      </c>
      <c r="F111" s="493">
        <f t="shared" ref="F111:N111" si="52">SUM(F112:F114)</f>
        <v>0</v>
      </c>
      <c r="G111" s="493">
        <f t="shared" si="52"/>
        <v>0</v>
      </c>
      <c r="H111" s="493">
        <f t="shared" si="52"/>
        <v>0</v>
      </c>
      <c r="I111" s="493">
        <f t="shared" si="52"/>
        <v>0</v>
      </c>
      <c r="J111" s="493">
        <f t="shared" si="52"/>
        <v>0</v>
      </c>
      <c r="K111" s="493">
        <f t="shared" si="52"/>
        <v>0</v>
      </c>
      <c r="L111" s="493">
        <f t="shared" si="52"/>
        <v>0</v>
      </c>
      <c r="M111" s="493">
        <f t="shared" si="52"/>
        <v>0</v>
      </c>
      <c r="N111" s="493">
        <f t="shared" si="52"/>
        <v>0</v>
      </c>
    </row>
    <row r="112" spans="2:14" x14ac:dyDescent="0.2">
      <c r="B112" s="1332"/>
      <c r="C112" s="1333"/>
      <c r="D112" s="494">
        <f>D44</f>
        <v>0</v>
      </c>
      <c r="E112" s="495">
        <f t="shared" ref="E112:N112" si="53">$G$68*E44</f>
        <v>0</v>
      </c>
      <c r="F112" s="495">
        <f t="shared" si="53"/>
        <v>0</v>
      </c>
      <c r="G112" s="495">
        <f t="shared" si="53"/>
        <v>0</v>
      </c>
      <c r="H112" s="495">
        <f t="shared" si="53"/>
        <v>0</v>
      </c>
      <c r="I112" s="495">
        <f t="shared" si="53"/>
        <v>0</v>
      </c>
      <c r="J112" s="495">
        <f t="shared" si="53"/>
        <v>0</v>
      </c>
      <c r="K112" s="495">
        <f t="shared" si="53"/>
        <v>0</v>
      </c>
      <c r="L112" s="495">
        <f t="shared" si="53"/>
        <v>0</v>
      </c>
      <c r="M112" s="495">
        <f t="shared" si="53"/>
        <v>0</v>
      </c>
      <c r="N112" s="495">
        <f t="shared" si="53"/>
        <v>0</v>
      </c>
    </row>
    <row r="113" spans="2:14" x14ac:dyDescent="0.2">
      <c r="B113" s="1332"/>
      <c r="C113" s="1333"/>
      <c r="D113" s="494">
        <f>D45</f>
        <v>0</v>
      </c>
      <c r="E113" s="495">
        <f t="shared" ref="E113:N113" si="54">$G$68*E45</f>
        <v>0</v>
      </c>
      <c r="F113" s="495">
        <f t="shared" si="54"/>
        <v>0</v>
      </c>
      <c r="G113" s="495">
        <f t="shared" si="54"/>
        <v>0</v>
      </c>
      <c r="H113" s="495">
        <f t="shared" si="54"/>
        <v>0</v>
      </c>
      <c r="I113" s="495">
        <f t="shared" si="54"/>
        <v>0</v>
      </c>
      <c r="J113" s="495">
        <f t="shared" si="54"/>
        <v>0</v>
      </c>
      <c r="K113" s="495">
        <f t="shared" si="54"/>
        <v>0</v>
      </c>
      <c r="L113" s="495">
        <f t="shared" si="54"/>
        <v>0</v>
      </c>
      <c r="M113" s="495">
        <f t="shared" si="54"/>
        <v>0</v>
      </c>
      <c r="N113" s="495">
        <f t="shared" si="54"/>
        <v>0</v>
      </c>
    </row>
    <row r="114" spans="2:14" x14ac:dyDescent="0.2">
      <c r="B114" s="1332"/>
      <c r="C114" s="1333"/>
      <c r="D114" s="494">
        <f>D46</f>
        <v>0</v>
      </c>
      <c r="E114" s="495">
        <f t="shared" ref="E114:N114" si="55">$G$68*E46</f>
        <v>0</v>
      </c>
      <c r="F114" s="495">
        <f t="shared" si="55"/>
        <v>0</v>
      </c>
      <c r="G114" s="495">
        <f t="shared" si="55"/>
        <v>0</v>
      </c>
      <c r="H114" s="495">
        <f t="shared" si="55"/>
        <v>0</v>
      </c>
      <c r="I114" s="495">
        <f t="shared" si="55"/>
        <v>0</v>
      </c>
      <c r="J114" s="495">
        <f t="shared" si="55"/>
        <v>0</v>
      </c>
      <c r="K114" s="495">
        <f t="shared" si="55"/>
        <v>0</v>
      </c>
      <c r="L114" s="495">
        <f t="shared" si="55"/>
        <v>0</v>
      </c>
      <c r="M114" s="495">
        <f t="shared" si="55"/>
        <v>0</v>
      </c>
      <c r="N114" s="495">
        <f t="shared" si="55"/>
        <v>0</v>
      </c>
    </row>
    <row r="115" spans="2:14" x14ac:dyDescent="0.2">
      <c r="B115" s="1332"/>
      <c r="C115" s="1333"/>
      <c r="D115" s="57" t="s">
        <v>281</v>
      </c>
      <c r="E115" s="493">
        <f>SUM(E116:E118)</f>
        <v>0</v>
      </c>
      <c r="F115" s="493">
        <f t="shared" ref="F115:N115" si="56">SUM(F116:F118)</f>
        <v>0</v>
      </c>
      <c r="G115" s="493">
        <f t="shared" si="56"/>
        <v>0</v>
      </c>
      <c r="H115" s="493">
        <f t="shared" si="56"/>
        <v>0</v>
      </c>
      <c r="I115" s="493">
        <f t="shared" si="56"/>
        <v>0</v>
      </c>
      <c r="J115" s="493">
        <f t="shared" si="56"/>
        <v>0</v>
      </c>
      <c r="K115" s="493">
        <f t="shared" si="56"/>
        <v>0</v>
      </c>
      <c r="L115" s="493">
        <f t="shared" si="56"/>
        <v>0</v>
      </c>
      <c r="M115" s="493">
        <f t="shared" si="56"/>
        <v>0</v>
      </c>
      <c r="N115" s="493">
        <f t="shared" si="56"/>
        <v>0</v>
      </c>
    </row>
    <row r="116" spans="2:14" x14ac:dyDescent="0.2">
      <c r="B116" s="1332"/>
      <c r="C116" s="1333"/>
      <c r="D116" s="494">
        <f>D48</f>
        <v>0</v>
      </c>
      <c r="E116" s="495">
        <f t="shared" ref="E116:N116" si="57">$K$68*E48</f>
        <v>0</v>
      </c>
      <c r="F116" s="495">
        <f t="shared" si="57"/>
        <v>0</v>
      </c>
      <c r="G116" s="495">
        <f t="shared" si="57"/>
        <v>0</v>
      </c>
      <c r="H116" s="495">
        <f t="shared" si="57"/>
        <v>0</v>
      </c>
      <c r="I116" s="495">
        <f t="shared" si="57"/>
        <v>0</v>
      </c>
      <c r="J116" s="495">
        <f t="shared" si="57"/>
        <v>0</v>
      </c>
      <c r="K116" s="495">
        <f t="shared" si="57"/>
        <v>0</v>
      </c>
      <c r="L116" s="495">
        <f t="shared" si="57"/>
        <v>0</v>
      </c>
      <c r="M116" s="495">
        <f t="shared" si="57"/>
        <v>0</v>
      </c>
      <c r="N116" s="495">
        <f t="shared" si="57"/>
        <v>0</v>
      </c>
    </row>
    <row r="117" spans="2:14" x14ac:dyDescent="0.2">
      <c r="B117" s="1332"/>
      <c r="C117" s="1333"/>
      <c r="D117" s="494">
        <f>D49</f>
        <v>0</v>
      </c>
      <c r="E117" s="495">
        <f t="shared" ref="E117:N117" si="58">$K$68*E49</f>
        <v>0</v>
      </c>
      <c r="F117" s="495">
        <f t="shared" si="58"/>
        <v>0</v>
      </c>
      <c r="G117" s="495">
        <f t="shared" si="58"/>
        <v>0</v>
      </c>
      <c r="H117" s="495">
        <f t="shared" si="58"/>
        <v>0</v>
      </c>
      <c r="I117" s="495">
        <f t="shared" si="58"/>
        <v>0</v>
      </c>
      <c r="J117" s="495">
        <f t="shared" si="58"/>
        <v>0</v>
      </c>
      <c r="K117" s="495">
        <f t="shared" si="58"/>
        <v>0</v>
      </c>
      <c r="L117" s="495">
        <f t="shared" si="58"/>
        <v>0</v>
      </c>
      <c r="M117" s="495">
        <f t="shared" si="58"/>
        <v>0</v>
      </c>
      <c r="N117" s="495">
        <f t="shared" si="58"/>
        <v>0</v>
      </c>
    </row>
    <row r="118" spans="2:14" x14ac:dyDescent="0.2">
      <c r="B118" s="1332"/>
      <c r="C118" s="1333"/>
      <c r="D118" s="494">
        <f>D50</f>
        <v>0</v>
      </c>
      <c r="E118" s="495">
        <f t="shared" ref="E118:N118" si="59">$K$68*E50</f>
        <v>0</v>
      </c>
      <c r="F118" s="495">
        <f t="shared" si="59"/>
        <v>0</v>
      </c>
      <c r="G118" s="495">
        <f t="shared" si="59"/>
        <v>0</v>
      </c>
      <c r="H118" s="495">
        <f t="shared" si="59"/>
        <v>0</v>
      </c>
      <c r="I118" s="495">
        <f t="shared" si="59"/>
        <v>0</v>
      </c>
      <c r="J118" s="495">
        <f t="shared" si="59"/>
        <v>0</v>
      </c>
      <c r="K118" s="495">
        <f t="shared" si="59"/>
        <v>0</v>
      </c>
      <c r="L118" s="495">
        <f t="shared" si="59"/>
        <v>0</v>
      </c>
      <c r="M118" s="495">
        <f t="shared" si="59"/>
        <v>0</v>
      </c>
      <c r="N118" s="495">
        <f t="shared" si="59"/>
        <v>0</v>
      </c>
    </row>
    <row r="119" spans="2:14" x14ac:dyDescent="0.2">
      <c r="B119" s="1332"/>
      <c r="C119" s="1333" t="s">
        <v>20</v>
      </c>
      <c r="D119" s="57" t="s">
        <v>520</v>
      </c>
      <c r="E119" s="493">
        <f>SUM(E120:E122)</f>
        <v>0</v>
      </c>
      <c r="F119" s="493">
        <f t="shared" ref="F119:L119" si="60">SUM(F120:F122)</f>
        <v>0</v>
      </c>
      <c r="G119" s="493">
        <f t="shared" si="60"/>
        <v>0</v>
      </c>
      <c r="H119" s="493">
        <f t="shared" si="60"/>
        <v>0</v>
      </c>
      <c r="I119" s="493">
        <f t="shared" si="60"/>
        <v>0</v>
      </c>
      <c r="J119" s="493">
        <f t="shared" si="60"/>
        <v>0</v>
      </c>
      <c r="K119" s="493">
        <f t="shared" si="60"/>
        <v>0</v>
      </c>
      <c r="L119" s="493">
        <f t="shared" si="60"/>
        <v>0</v>
      </c>
      <c r="M119" s="493">
        <f>SUM(M120:M122)</f>
        <v>0</v>
      </c>
      <c r="N119" s="493">
        <f>SUM(N120:N122)</f>
        <v>0</v>
      </c>
    </row>
    <row r="120" spans="2:14" x14ac:dyDescent="0.2">
      <c r="B120" s="1332"/>
      <c r="C120" s="1333"/>
      <c r="D120" s="496">
        <f>D52</f>
        <v>0</v>
      </c>
      <c r="E120" s="495">
        <f t="shared" ref="E120:N120" si="61">$G$68*E52</f>
        <v>0</v>
      </c>
      <c r="F120" s="495">
        <f t="shared" si="61"/>
        <v>0</v>
      </c>
      <c r="G120" s="495">
        <f t="shared" si="61"/>
        <v>0</v>
      </c>
      <c r="H120" s="495">
        <f t="shared" si="61"/>
        <v>0</v>
      </c>
      <c r="I120" s="495">
        <f t="shared" si="61"/>
        <v>0</v>
      </c>
      <c r="J120" s="495">
        <f t="shared" si="61"/>
        <v>0</v>
      </c>
      <c r="K120" s="495">
        <f t="shared" si="61"/>
        <v>0</v>
      </c>
      <c r="L120" s="495">
        <f t="shared" si="61"/>
        <v>0</v>
      </c>
      <c r="M120" s="495">
        <f t="shared" si="61"/>
        <v>0</v>
      </c>
      <c r="N120" s="495">
        <f t="shared" si="61"/>
        <v>0</v>
      </c>
    </row>
    <row r="121" spans="2:14" x14ac:dyDescent="0.2">
      <c r="B121" s="1332"/>
      <c r="C121" s="1333"/>
      <c r="D121" s="496">
        <f>D53</f>
        <v>0</v>
      </c>
      <c r="E121" s="495">
        <f t="shared" ref="E121:N121" si="62">$G$68*E53</f>
        <v>0</v>
      </c>
      <c r="F121" s="495">
        <f t="shared" si="62"/>
        <v>0</v>
      </c>
      <c r="G121" s="495">
        <f t="shared" si="62"/>
        <v>0</v>
      </c>
      <c r="H121" s="495">
        <f t="shared" si="62"/>
        <v>0</v>
      </c>
      <c r="I121" s="495">
        <f t="shared" si="62"/>
        <v>0</v>
      </c>
      <c r="J121" s="495">
        <f t="shared" si="62"/>
        <v>0</v>
      </c>
      <c r="K121" s="495">
        <f t="shared" si="62"/>
        <v>0</v>
      </c>
      <c r="L121" s="495">
        <f t="shared" si="62"/>
        <v>0</v>
      </c>
      <c r="M121" s="495">
        <f t="shared" si="62"/>
        <v>0</v>
      </c>
      <c r="N121" s="495">
        <f t="shared" si="62"/>
        <v>0</v>
      </c>
    </row>
    <row r="122" spans="2:14" x14ac:dyDescent="0.2">
      <c r="B122" s="1332"/>
      <c r="C122" s="1333"/>
      <c r="D122" s="496">
        <f>D54</f>
        <v>0</v>
      </c>
      <c r="E122" s="495">
        <f t="shared" ref="E122:N122" si="63">$G$68*E54</f>
        <v>0</v>
      </c>
      <c r="F122" s="495">
        <f t="shared" si="63"/>
        <v>0</v>
      </c>
      <c r="G122" s="495">
        <f t="shared" si="63"/>
        <v>0</v>
      </c>
      <c r="H122" s="495">
        <f t="shared" si="63"/>
        <v>0</v>
      </c>
      <c r="I122" s="495">
        <f t="shared" si="63"/>
        <v>0</v>
      </c>
      <c r="J122" s="495">
        <f t="shared" si="63"/>
        <v>0</v>
      </c>
      <c r="K122" s="495">
        <f t="shared" si="63"/>
        <v>0</v>
      </c>
      <c r="L122" s="495">
        <f t="shared" si="63"/>
        <v>0</v>
      </c>
      <c r="M122" s="495">
        <f t="shared" si="63"/>
        <v>0</v>
      </c>
      <c r="N122" s="495">
        <f t="shared" si="63"/>
        <v>0</v>
      </c>
    </row>
    <row r="123" spans="2:14" x14ac:dyDescent="0.2">
      <c r="B123" s="1332"/>
      <c r="C123" s="1333"/>
      <c r="D123" s="57" t="s">
        <v>281</v>
      </c>
      <c r="E123" s="493">
        <f>SUM(E124:E126)</f>
        <v>0</v>
      </c>
      <c r="F123" s="493">
        <f t="shared" ref="F123:N123" si="64">SUM(F124:F126)</f>
        <v>0</v>
      </c>
      <c r="G123" s="493">
        <f t="shared" si="64"/>
        <v>0</v>
      </c>
      <c r="H123" s="493">
        <f t="shared" si="64"/>
        <v>0</v>
      </c>
      <c r="I123" s="493">
        <f t="shared" si="64"/>
        <v>0</v>
      </c>
      <c r="J123" s="493">
        <f t="shared" si="64"/>
        <v>0</v>
      </c>
      <c r="K123" s="493">
        <f t="shared" si="64"/>
        <v>0</v>
      </c>
      <c r="L123" s="493">
        <f t="shared" si="64"/>
        <v>0</v>
      </c>
      <c r="M123" s="493">
        <f t="shared" si="64"/>
        <v>0</v>
      </c>
      <c r="N123" s="493">
        <f t="shared" si="64"/>
        <v>0</v>
      </c>
    </row>
    <row r="124" spans="2:14" x14ac:dyDescent="0.2">
      <c r="B124" s="1332"/>
      <c r="C124" s="1333"/>
      <c r="D124" s="496">
        <f>D56</f>
        <v>0</v>
      </c>
      <c r="E124" s="495">
        <f t="shared" ref="E124:N124" si="65">$K$68*E56</f>
        <v>0</v>
      </c>
      <c r="F124" s="495">
        <f t="shared" si="65"/>
        <v>0</v>
      </c>
      <c r="G124" s="495">
        <f t="shared" si="65"/>
        <v>0</v>
      </c>
      <c r="H124" s="495">
        <f t="shared" si="65"/>
        <v>0</v>
      </c>
      <c r="I124" s="495">
        <f t="shared" si="65"/>
        <v>0</v>
      </c>
      <c r="J124" s="495">
        <f t="shared" si="65"/>
        <v>0</v>
      </c>
      <c r="K124" s="495">
        <f t="shared" si="65"/>
        <v>0</v>
      </c>
      <c r="L124" s="495">
        <f t="shared" si="65"/>
        <v>0</v>
      </c>
      <c r="M124" s="495">
        <f t="shared" si="65"/>
        <v>0</v>
      </c>
      <c r="N124" s="495">
        <f t="shared" si="65"/>
        <v>0</v>
      </c>
    </row>
    <row r="125" spans="2:14" x14ac:dyDescent="0.2">
      <c r="B125" s="1332"/>
      <c r="C125" s="1333"/>
      <c r="D125" s="496">
        <f>D57</f>
        <v>0</v>
      </c>
      <c r="E125" s="495">
        <f t="shared" ref="E125:N125" si="66">$K$68*E57</f>
        <v>0</v>
      </c>
      <c r="F125" s="495">
        <f t="shared" si="66"/>
        <v>0</v>
      </c>
      <c r="G125" s="495">
        <f t="shared" si="66"/>
        <v>0</v>
      </c>
      <c r="H125" s="495">
        <f t="shared" si="66"/>
        <v>0</v>
      </c>
      <c r="I125" s="495">
        <f t="shared" si="66"/>
        <v>0</v>
      </c>
      <c r="J125" s="495">
        <f t="shared" si="66"/>
        <v>0</v>
      </c>
      <c r="K125" s="495">
        <f t="shared" si="66"/>
        <v>0</v>
      </c>
      <c r="L125" s="495">
        <f t="shared" si="66"/>
        <v>0</v>
      </c>
      <c r="M125" s="495">
        <f t="shared" si="66"/>
        <v>0</v>
      </c>
      <c r="N125" s="495">
        <f t="shared" si="66"/>
        <v>0</v>
      </c>
    </row>
    <row r="126" spans="2:14" x14ac:dyDescent="0.2">
      <c r="B126" s="1332"/>
      <c r="C126" s="1333"/>
      <c r="D126" s="496">
        <f>D58</f>
        <v>0</v>
      </c>
      <c r="E126" s="495">
        <f t="shared" ref="E126:N126" si="67">$K$68*E58</f>
        <v>0</v>
      </c>
      <c r="F126" s="495">
        <f t="shared" si="67"/>
        <v>0</v>
      </c>
      <c r="G126" s="495">
        <f t="shared" si="67"/>
        <v>0</v>
      </c>
      <c r="H126" s="495">
        <f t="shared" si="67"/>
        <v>0</v>
      </c>
      <c r="I126" s="495">
        <f t="shared" si="67"/>
        <v>0</v>
      </c>
      <c r="J126" s="495">
        <f t="shared" si="67"/>
        <v>0</v>
      </c>
      <c r="K126" s="495">
        <f t="shared" si="67"/>
        <v>0</v>
      </c>
      <c r="L126" s="495">
        <f t="shared" si="67"/>
        <v>0</v>
      </c>
      <c r="M126" s="495">
        <f t="shared" si="67"/>
        <v>0</v>
      </c>
      <c r="N126" s="495">
        <f t="shared" si="67"/>
        <v>0</v>
      </c>
    </row>
    <row r="127" spans="2:14" x14ac:dyDescent="0.2">
      <c r="B127" s="1332"/>
      <c r="C127" s="1330" t="s">
        <v>592</v>
      </c>
      <c r="D127" s="1331"/>
      <c r="E127" s="493">
        <f>E103+E107+E111+E115</f>
        <v>0</v>
      </c>
      <c r="F127" s="493">
        <f t="shared" ref="F127:N127" si="68">F103+F107+F111+F115</f>
        <v>0</v>
      </c>
      <c r="G127" s="493">
        <f t="shared" si="68"/>
        <v>0</v>
      </c>
      <c r="H127" s="493">
        <f t="shared" si="68"/>
        <v>0</v>
      </c>
      <c r="I127" s="493">
        <f t="shared" si="68"/>
        <v>0</v>
      </c>
      <c r="J127" s="493">
        <f t="shared" si="68"/>
        <v>0</v>
      </c>
      <c r="K127" s="493">
        <f t="shared" si="68"/>
        <v>0</v>
      </c>
      <c r="L127" s="493">
        <f t="shared" si="68"/>
        <v>0</v>
      </c>
      <c r="M127" s="493">
        <f t="shared" si="68"/>
        <v>0</v>
      </c>
      <c r="N127" s="493">
        <f t="shared" si="68"/>
        <v>0</v>
      </c>
    </row>
    <row r="128" spans="2:14" ht="25.5" customHeight="1" x14ac:dyDescent="0.2">
      <c r="B128" s="1332"/>
      <c r="C128" s="1330" t="s">
        <v>593</v>
      </c>
      <c r="D128" s="1331"/>
      <c r="E128" s="493">
        <f>E119+E123</f>
        <v>0</v>
      </c>
      <c r="F128" s="493">
        <f t="shared" ref="F128:N128" si="69">F119+F123</f>
        <v>0</v>
      </c>
      <c r="G128" s="493">
        <f t="shared" si="69"/>
        <v>0</v>
      </c>
      <c r="H128" s="493">
        <f t="shared" si="69"/>
        <v>0</v>
      </c>
      <c r="I128" s="493">
        <f t="shared" si="69"/>
        <v>0</v>
      </c>
      <c r="J128" s="493">
        <f t="shared" si="69"/>
        <v>0</v>
      </c>
      <c r="K128" s="493">
        <f t="shared" si="69"/>
        <v>0</v>
      </c>
      <c r="L128" s="493">
        <f t="shared" si="69"/>
        <v>0</v>
      </c>
      <c r="M128" s="493">
        <f t="shared" si="69"/>
        <v>0</v>
      </c>
      <c r="N128" s="493">
        <f t="shared" si="69"/>
        <v>0</v>
      </c>
    </row>
    <row r="129" spans="2:14" x14ac:dyDescent="0.2">
      <c r="B129" s="1328" t="s">
        <v>21</v>
      </c>
      <c r="C129" s="1330" t="s">
        <v>18</v>
      </c>
      <c r="D129" s="1331"/>
      <c r="E129" s="493">
        <f>E127-E101</f>
        <v>0</v>
      </c>
      <c r="F129" s="493">
        <f t="shared" ref="F129:N130" si="70">F127-F101</f>
        <v>0</v>
      </c>
      <c r="G129" s="493">
        <f t="shared" si="70"/>
        <v>0</v>
      </c>
      <c r="H129" s="493">
        <f t="shared" si="70"/>
        <v>0</v>
      </c>
      <c r="I129" s="493">
        <f t="shared" si="70"/>
        <v>0</v>
      </c>
      <c r="J129" s="493">
        <f t="shared" si="70"/>
        <v>0</v>
      </c>
      <c r="K129" s="493">
        <f t="shared" si="70"/>
        <v>0</v>
      </c>
      <c r="L129" s="493">
        <f t="shared" si="70"/>
        <v>0</v>
      </c>
      <c r="M129" s="493">
        <f t="shared" si="70"/>
        <v>0</v>
      </c>
      <c r="N129" s="493">
        <f t="shared" si="70"/>
        <v>0</v>
      </c>
    </row>
    <row r="130" spans="2:14" x14ac:dyDescent="0.2">
      <c r="B130" s="1329"/>
      <c r="C130" s="1330" t="s">
        <v>20</v>
      </c>
      <c r="D130" s="1331"/>
      <c r="E130" s="493">
        <f>E128-E102</f>
        <v>0</v>
      </c>
      <c r="F130" s="493">
        <f t="shared" si="70"/>
        <v>0</v>
      </c>
      <c r="G130" s="493">
        <f t="shared" si="70"/>
        <v>0</v>
      </c>
      <c r="H130" s="493">
        <f t="shared" si="70"/>
        <v>0</v>
      </c>
      <c r="I130" s="493">
        <f t="shared" si="70"/>
        <v>0</v>
      </c>
      <c r="J130" s="493">
        <f t="shared" si="70"/>
        <v>0</v>
      </c>
      <c r="K130" s="493">
        <f t="shared" si="70"/>
        <v>0</v>
      </c>
      <c r="L130" s="493">
        <f t="shared" si="70"/>
        <v>0</v>
      </c>
      <c r="M130" s="493">
        <f t="shared" si="70"/>
        <v>0</v>
      </c>
      <c r="N130" s="493">
        <f t="shared" si="70"/>
        <v>0</v>
      </c>
    </row>
  </sheetData>
  <sheetProtection algorithmName="SHA-512" hashValue="wBXxZKA+5yB8GypxwMvLATvkvgGvvZN0FR4cTaJ9dyf0MlsXlu2Q5gwotu6SKJzu0sFs1/aWKVBQO33CnSwx8w==" saltValue="zF2J/ttpAREbWRAJXUBafg==" spinCount="100000" sheet="1" objects="1" scenarios="1" formatCells="0" formatColumns="0" formatRows="0" insertColumns="0" insertRows="0"/>
  <mergeCells count="44">
    <mergeCell ref="B65:D65"/>
    <mergeCell ref="C66:D66"/>
    <mergeCell ref="B66:B67"/>
    <mergeCell ref="E66:F67"/>
    <mergeCell ref="B77:B102"/>
    <mergeCell ref="C77:C92"/>
    <mergeCell ref="C93:C100"/>
    <mergeCell ref="C101:D101"/>
    <mergeCell ref="C102:D102"/>
    <mergeCell ref="B75:D76"/>
    <mergeCell ref="E75:N75"/>
    <mergeCell ref="E68:F68"/>
    <mergeCell ref="G66:H67"/>
    <mergeCell ref="I66:J67"/>
    <mergeCell ref="K66:L67"/>
    <mergeCell ref="K68:L68"/>
    <mergeCell ref="B61:B62"/>
    <mergeCell ref="C51:C58"/>
    <mergeCell ref="C35:C50"/>
    <mergeCell ref="C33:D33"/>
    <mergeCell ref="C34:D34"/>
    <mergeCell ref="C59:D59"/>
    <mergeCell ref="C60:D60"/>
    <mergeCell ref="C61:D61"/>
    <mergeCell ref="C62:D62"/>
    <mergeCell ref="B2:D3"/>
    <mergeCell ref="E7:N7"/>
    <mergeCell ref="B7:D8"/>
    <mergeCell ref="B9:B34"/>
    <mergeCell ref="B35:B60"/>
    <mergeCell ref="C9:C24"/>
    <mergeCell ref="C25:C32"/>
    <mergeCell ref="B5:N5"/>
    <mergeCell ref="I68:J68"/>
    <mergeCell ref="G68:H68"/>
    <mergeCell ref="B73:N73"/>
    <mergeCell ref="C127:D127"/>
    <mergeCell ref="C128:D128"/>
    <mergeCell ref="B129:B130"/>
    <mergeCell ref="C129:D129"/>
    <mergeCell ref="C130:D130"/>
    <mergeCell ref="B103:B128"/>
    <mergeCell ref="C103:C118"/>
    <mergeCell ref="C119:C126"/>
  </mergeCells>
  <hyperlinks>
    <hyperlink ref="B2:D3" location="'FICHA ESTANDAR ECOSISTEMA'!B464" display="REGRESAR A FICHA"/>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6"/>
  <sheetViews>
    <sheetView zoomScaleNormal="100" workbookViewId="0">
      <selection activeCell="H13" sqref="H13"/>
    </sheetView>
  </sheetViews>
  <sheetFormatPr baseColWidth="10" defaultColWidth="11.42578125" defaultRowHeight="12.75" x14ac:dyDescent="0.2"/>
  <cols>
    <col min="1" max="1" width="11.42578125" style="59"/>
    <col min="2" max="2" width="36.28515625" style="59" customWidth="1"/>
    <col min="3" max="3" width="17.28515625" style="59" customWidth="1"/>
    <col min="4" max="6" width="15.7109375" style="59" customWidth="1"/>
    <col min="7" max="8" width="14.28515625" style="59" customWidth="1"/>
    <col min="9" max="16384" width="11.42578125" style="59"/>
  </cols>
  <sheetData>
    <row r="1" spans="2:13" ht="13.5" thickBot="1" x14ac:dyDescent="0.25"/>
    <row r="2" spans="2:13" x14ac:dyDescent="0.2">
      <c r="B2" s="1093" t="s">
        <v>443</v>
      </c>
      <c r="C2" s="1095"/>
      <c r="D2" s="472"/>
      <c r="E2" s="472"/>
      <c r="F2" s="472"/>
      <c r="G2" s="472"/>
      <c r="H2" s="472"/>
      <c r="I2" s="472"/>
      <c r="J2" s="472"/>
      <c r="K2" s="472"/>
      <c r="L2" s="472"/>
      <c r="M2" s="472"/>
    </row>
    <row r="3" spans="2:13" ht="13.5" thickBot="1" x14ac:dyDescent="0.25">
      <c r="B3" s="1096"/>
      <c r="C3" s="1098"/>
      <c r="D3" s="472"/>
      <c r="E3" s="472"/>
      <c r="F3" s="472"/>
      <c r="G3" s="472"/>
      <c r="H3" s="472"/>
      <c r="I3" s="472"/>
      <c r="J3" s="472"/>
      <c r="K3" s="472"/>
      <c r="L3" s="472"/>
      <c r="M3" s="472"/>
    </row>
    <row r="4" spans="2:13" x14ac:dyDescent="0.2">
      <c r="B4" s="472"/>
      <c r="C4" s="472"/>
      <c r="D4" s="472"/>
      <c r="E4" s="472"/>
      <c r="F4" s="472"/>
      <c r="G4" s="472"/>
      <c r="H4" s="472"/>
      <c r="I4" s="472"/>
      <c r="J4" s="472"/>
      <c r="K4" s="472"/>
      <c r="L4" s="472"/>
      <c r="M4" s="472"/>
    </row>
    <row r="5" spans="2:13" ht="15.75" x14ac:dyDescent="0.25">
      <c r="B5" s="1364" t="s">
        <v>1249</v>
      </c>
      <c r="C5" s="1364"/>
      <c r="D5" s="1364"/>
      <c r="E5" s="1364"/>
      <c r="F5" s="1364"/>
      <c r="G5" s="1364"/>
      <c r="H5" s="1364"/>
      <c r="I5" s="1364"/>
      <c r="J5" s="1364"/>
      <c r="K5" s="1364"/>
      <c r="L5" s="1364"/>
      <c r="M5" s="1364"/>
    </row>
    <row r="6" spans="2:13" x14ac:dyDescent="0.2">
      <c r="B6" s="473"/>
      <c r="C6" s="473"/>
      <c r="D6" s="473"/>
      <c r="E6" s="473"/>
      <c r="F6" s="473"/>
      <c r="G6" s="472"/>
      <c r="H6" s="472"/>
      <c r="I6" s="472"/>
      <c r="J6" s="472"/>
      <c r="K6" s="472"/>
      <c r="L6" s="472"/>
      <c r="M6" s="472"/>
    </row>
    <row r="7" spans="2:13" ht="15" customHeight="1" x14ac:dyDescent="0.2">
      <c r="B7" s="1356" t="s">
        <v>522</v>
      </c>
      <c r="C7" s="1356" t="s">
        <v>1042</v>
      </c>
      <c r="D7" s="1359" t="s">
        <v>1041</v>
      </c>
      <c r="E7" s="1360"/>
      <c r="F7" s="1360"/>
      <c r="G7" s="1360"/>
      <c r="H7" s="1360"/>
      <c r="I7" s="1360"/>
      <c r="J7" s="1360"/>
      <c r="K7" s="1360"/>
      <c r="L7" s="1360"/>
      <c r="M7" s="1361"/>
    </row>
    <row r="8" spans="2:13" x14ac:dyDescent="0.2">
      <c r="B8" s="1356"/>
      <c r="C8" s="1356"/>
      <c r="D8" s="474">
        <v>1</v>
      </c>
      <c r="E8" s="474">
        <f>+D8+1</f>
        <v>2</v>
      </c>
      <c r="F8" s="474">
        <f t="shared" ref="F8:M8" si="0">+E8+1</f>
        <v>3</v>
      </c>
      <c r="G8" s="474">
        <f t="shared" si="0"/>
        <v>4</v>
      </c>
      <c r="H8" s="474">
        <f t="shared" si="0"/>
        <v>5</v>
      </c>
      <c r="I8" s="474">
        <f t="shared" si="0"/>
        <v>6</v>
      </c>
      <c r="J8" s="474">
        <f t="shared" si="0"/>
        <v>7</v>
      </c>
      <c r="K8" s="474">
        <f t="shared" si="0"/>
        <v>8</v>
      </c>
      <c r="L8" s="474">
        <f t="shared" si="0"/>
        <v>9</v>
      </c>
      <c r="M8" s="474">
        <f t="shared" si="0"/>
        <v>10</v>
      </c>
    </row>
    <row r="9" spans="2:13" x14ac:dyDescent="0.2">
      <c r="B9" s="475" t="s">
        <v>521</v>
      </c>
      <c r="C9" s="475"/>
      <c r="D9" s="1358"/>
      <c r="E9" s="1358"/>
      <c r="F9" s="1358"/>
      <c r="G9" s="1358"/>
      <c r="H9" s="1358"/>
      <c r="I9" s="1358"/>
      <c r="J9" s="1358"/>
      <c r="K9" s="1358"/>
      <c r="L9" s="1358"/>
      <c r="M9" s="1358"/>
    </row>
    <row r="10" spans="2:13" x14ac:dyDescent="0.2">
      <c r="B10" s="197" t="str">
        <f>+COSTOS!B117</f>
        <v/>
      </c>
      <c r="C10" s="196">
        <f>+COSTOS!R117</f>
        <v>0</v>
      </c>
      <c r="D10" s="196"/>
      <c r="E10" s="196"/>
      <c r="F10" s="196"/>
      <c r="G10" s="196"/>
      <c r="H10" s="196"/>
      <c r="I10" s="196"/>
      <c r="J10" s="196"/>
      <c r="K10" s="196"/>
      <c r="L10" s="196"/>
      <c r="M10" s="196"/>
    </row>
    <row r="11" spans="2:13" x14ac:dyDescent="0.2">
      <c r="B11" s="197" t="str">
        <f>+COSTOS!B118</f>
        <v/>
      </c>
      <c r="C11" s="196">
        <f>+COSTOS!R118</f>
        <v>0</v>
      </c>
      <c r="D11" s="196"/>
      <c r="E11" s="196"/>
      <c r="F11" s="196"/>
      <c r="G11" s="196"/>
      <c r="H11" s="196"/>
      <c r="I11" s="196"/>
      <c r="J11" s="196"/>
      <c r="K11" s="196"/>
      <c r="L11" s="196"/>
      <c r="M11" s="196"/>
    </row>
    <row r="12" spans="2:13" x14ac:dyDescent="0.2">
      <c r="B12" s="197" t="str">
        <f>+COSTOS!B119</f>
        <v/>
      </c>
      <c r="C12" s="196">
        <f>+COSTOS!R119</f>
        <v>0</v>
      </c>
      <c r="D12" s="196"/>
      <c r="E12" s="196"/>
      <c r="F12" s="196"/>
      <c r="G12" s="196"/>
      <c r="H12" s="196"/>
      <c r="I12" s="196"/>
      <c r="J12" s="196"/>
      <c r="K12" s="196"/>
      <c r="L12" s="196"/>
      <c r="M12" s="196"/>
    </row>
    <row r="13" spans="2:13" x14ac:dyDescent="0.2">
      <c r="B13" s="197" t="str">
        <f>+COSTOS!B120</f>
        <v/>
      </c>
      <c r="C13" s="196">
        <f>+COSTOS!R120</f>
        <v>0</v>
      </c>
      <c r="D13" s="196"/>
      <c r="E13" s="196"/>
      <c r="F13" s="196"/>
      <c r="G13" s="196"/>
      <c r="H13" s="196"/>
      <c r="I13" s="196"/>
      <c r="J13" s="196"/>
      <c r="K13" s="196"/>
      <c r="L13" s="196"/>
      <c r="M13" s="196"/>
    </row>
    <row r="14" spans="2:13" x14ac:dyDescent="0.2">
      <c r="B14" s="197" t="str">
        <f>+COSTOS!B121</f>
        <v/>
      </c>
      <c r="C14" s="196">
        <f>+COSTOS!R121</f>
        <v>0</v>
      </c>
      <c r="D14" s="196"/>
      <c r="E14" s="196"/>
      <c r="F14" s="196"/>
      <c r="G14" s="196"/>
      <c r="H14" s="196"/>
      <c r="I14" s="196"/>
      <c r="J14" s="196"/>
      <c r="K14" s="196"/>
      <c r="L14" s="196"/>
      <c r="M14" s="196"/>
    </row>
    <row r="15" spans="2:13" x14ac:dyDescent="0.2">
      <c r="B15" s="197" t="str">
        <f>+COSTOS!B122</f>
        <v/>
      </c>
      <c r="C15" s="196">
        <f>+COSTOS!R122</f>
        <v>0</v>
      </c>
      <c r="D15" s="196"/>
      <c r="E15" s="196"/>
      <c r="F15" s="196"/>
      <c r="G15" s="196"/>
      <c r="H15" s="196"/>
      <c r="I15" s="196"/>
      <c r="J15" s="196"/>
      <c r="K15" s="196"/>
      <c r="L15" s="196"/>
      <c r="M15" s="196"/>
    </row>
    <row r="16" spans="2:13" x14ac:dyDescent="0.2">
      <c r="B16" s="197" t="str">
        <f>+COSTOS!B123</f>
        <v>GESTIÓN DEL PROYECTO</v>
      </c>
      <c r="C16" s="196">
        <f>+COSTOS!R123</f>
        <v>0</v>
      </c>
      <c r="D16" s="476"/>
      <c r="E16" s="476"/>
      <c r="F16" s="196"/>
      <c r="G16" s="196"/>
      <c r="H16" s="196"/>
      <c r="I16" s="196"/>
      <c r="J16" s="196"/>
      <c r="K16" s="196"/>
      <c r="L16" s="196"/>
      <c r="M16" s="196"/>
    </row>
    <row r="17" spans="2:13" x14ac:dyDescent="0.2">
      <c r="B17" s="197" t="str">
        <f>+COSTOS!B124</f>
        <v>ESTUDIO DEFINITIVO</v>
      </c>
      <c r="C17" s="196">
        <f>+COSTOS!R124</f>
        <v>0</v>
      </c>
      <c r="D17" s="476"/>
      <c r="E17" s="476"/>
      <c r="F17" s="196"/>
      <c r="G17" s="196"/>
      <c r="H17" s="196"/>
      <c r="I17" s="196"/>
      <c r="J17" s="196"/>
      <c r="K17" s="196"/>
      <c r="L17" s="196"/>
      <c r="M17" s="196"/>
    </row>
    <row r="18" spans="2:13" x14ac:dyDescent="0.2">
      <c r="B18" s="197" t="str">
        <f>+COSTOS!B125</f>
        <v>SUPERVISIÓN DEL ESTUDIO DEFINITIVO</v>
      </c>
      <c r="C18" s="196">
        <f>+COSTOS!R125</f>
        <v>0</v>
      </c>
      <c r="D18" s="476"/>
      <c r="E18" s="476"/>
      <c r="F18" s="196"/>
      <c r="G18" s="196"/>
      <c r="H18" s="196"/>
      <c r="I18" s="196"/>
      <c r="J18" s="196"/>
      <c r="K18" s="196"/>
      <c r="L18" s="196"/>
      <c r="M18" s="196"/>
    </row>
    <row r="19" spans="2:13" x14ac:dyDescent="0.2">
      <c r="B19" s="197" t="str">
        <f>+COSTOS!B126</f>
        <v>SUPERVISIÓN DEL PROYECTO Y LIQUIDACIÓN</v>
      </c>
      <c r="C19" s="196">
        <f>+COSTOS!R126</f>
        <v>0</v>
      </c>
      <c r="D19" s="476"/>
      <c r="E19" s="476"/>
      <c r="F19" s="196"/>
      <c r="G19" s="196"/>
      <c r="H19" s="196"/>
      <c r="I19" s="196"/>
      <c r="J19" s="196"/>
      <c r="K19" s="196"/>
      <c r="L19" s="196"/>
      <c r="M19" s="196"/>
    </row>
    <row r="20" spans="2:13" x14ac:dyDescent="0.2">
      <c r="B20" s="477" t="s">
        <v>1143</v>
      </c>
      <c r="C20" s="207">
        <f>SUM(C10:C19)</f>
        <v>0</v>
      </c>
      <c r="D20" s="207"/>
      <c r="E20" s="207"/>
      <c r="F20" s="207"/>
      <c r="G20" s="207"/>
      <c r="H20" s="207"/>
      <c r="I20" s="207"/>
      <c r="J20" s="207"/>
      <c r="K20" s="207"/>
      <c r="L20" s="207"/>
      <c r="M20" s="207"/>
    </row>
    <row r="21" spans="2:13" x14ac:dyDescent="0.2">
      <c r="B21" s="1357" t="s">
        <v>523</v>
      </c>
      <c r="C21" s="1357"/>
      <c r="D21" s="1357"/>
      <c r="E21" s="1357"/>
      <c r="F21" s="1357"/>
      <c r="G21" s="1357"/>
      <c r="H21" s="1357"/>
      <c r="I21" s="1357"/>
      <c r="J21" s="1357"/>
      <c r="K21" s="1357"/>
      <c r="L21" s="1357"/>
      <c r="M21" s="1357"/>
    </row>
    <row r="22" spans="2:13" x14ac:dyDescent="0.2">
      <c r="B22" s="201" t="s">
        <v>20</v>
      </c>
      <c r="C22" s="203"/>
      <c r="D22" s="203">
        <f>+OYM!E58</f>
        <v>0</v>
      </c>
      <c r="E22" s="203">
        <f>+OYM!F58</f>
        <v>0</v>
      </c>
      <c r="F22" s="203">
        <f>+OYM!G58</f>
        <v>0</v>
      </c>
      <c r="G22" s="203">
        <f>+OYM!H58</f>
        <v>0</v>
      </c>
      <c r="H22" s="203">
        <f>+OYM!I58</f>
        <v>0</v>
      </c>
      <c r="I22" s="203">
        <f>+OYM!J58</f>
        <v>0</v>
      </c>
      <c r="J22" s="203">
        <f>+OYM!K58</f>
        <v>0</v>
      </c>
      <c r="K22" s="203">
        <f>+OYM!L58</f>
        <v>0</v>
      </c>
      <c r="L22" s="203">
        <f>+OYM!M58</f>
        <v>0</v>
      </c>
      <c r="M22" s="203">
        <f>+OYM!N58</f>
        <v>0</v>
      </c>
    </row>
    <row r="23" spans="2:13" x14ac:dyDescent="0.2">
      <c r="B23" s="202" t="s">
        <v>18</v>
      </c>
      <c r="C23" s="203"/>
      <c r="D23" s="203">
        <f>+OYM!E59</f>
        <v>0</v>
      </c>
      <c r="E23" s="203">
        <f>+OYM!F59</f>
        <v>0</v>
      </c>
      <c r="F23" s="203">
        <f>+OYM!G59</f>
        <v>0</v>
      </c>
      <c r="G23" s="203">
        <f>+OYM!H59</f>
        <v>0</v>
      </c>
      <c r="H23" s="203">
        <f>+OYM!I59</f>
        <v>0</v>
      </c>
      <c r="I23" s="203">
        <f>+OYM!J59</f>
        <v>0</v>
      </c>
      <c r="J23" s="203">
        <f>+OYM!K59</f>
        <v>0</v>
      </c>
      <c r="K23" s="203">
        <f>+OYM!L59</f>
        <v>0</v>
      </c>
      <c r="L23" s="203">
        <f>+OYM!M59</f>
        <v>0</v>
      </c>
      <c r="M23" s="203">
        <f>+OYM!N59</f>
        <v>0</v>
      </c>
    </row>
    <row r="24" spans="2:13" ht="25.5" x14ac:dyDescent="0.2">
      <c r="B24" s="206" t="s">
        <v>524</v>
      </c>
      <c r="C24" s="207"/>
      <c r="D24" s="207">
        <f t="shared" ref="D24:M24" si="1">SUM(D22:D23)</f>
        <v>0</v>
      </c>
      <c r="E24" s="207">
        <f t="shared" si="1"/>
        <v>0</v>
      </c>
      <c r="F24" s="207">
        <f t="shared" si="1"/>
        <v>0</v>
      </c>
      <c r="G24" s="207">
        <f t="shared" si="1"/>
        <v>0</v>
      </c>
      <c r="H24" s="207">
        <f t="shared" si="1"/>
        <v>0</v>
      </c>
      <c r="I24" s="207">
        <f t="shared" si="1"/>
        <v>0</v>
      </c>
      <c r="J24" s="207">
        <f t="shared" si="1"/>
        <v>0</v>
      </c>
      <c r="K24" s="207">
        <f t="shared" si="1"/>
        <v>0</v>
      </c>
      <c r="L24" s="207">
        <f t="shared" si="1"/>
        <v>0</v>
      </c>
      <c r="M24" s="207">
        <f t="shared" si="1"/>
        <v>0</v>
      </c>
    </row>
    <row r="25" spans="2:13" x14ac:dyDescent="0.2">
      <c r="B25" s="1357" t="s">
        <v>525</v>
      </c>
      <c r="C25" s="1357"/>
      <c r="D25" s="1357"/>
      <c r="E25" s="1357"/>
      <c r="F25" s="1357"/>
      <c r="G25" s="1357"/>
      <c r="H25" s="1357"/>
      <c r="I25" s="1357"/>
      <c r="J25" s="1357"/>
      <c r="K25" s="1357"/>
      <c r="L25" s="1357"/>
      <c r="M25" s="1357"/>
    </row>
    <row r="26" spans="2:13" x14ac:dyDescent="0.2">
      <c r="B26" s="201" t="s">
        <v>20</v>
      </c>
      <c r="C26" s="203"/>
      <c r="D26" s="203">
        <f>+OYM!E34</f>
        <v>0</v>
      </c>
      <c r="E26" s="203">
        <f>+OYM!F34</f>
        <v>0</v>
      </c>
      <c r="F26" s="203">
        <f>+OYM!G34</f>
        <v>0</v>
      </c>
      <c r="G26" s="203">
        <f>+OYM!H34</f>
        <v>0</v>
      </c>
      <c r="H26" s="203">
        <f>+OYM!I34</f>
        <v>0</v>
      </c>
      <c r="I26" s="203">
        <f>+OYM!J34</f>
        <v>0</v>
      </c>
      <c r="J26" s="203">
        <f>+OYM!K34</f>
        <v>0</v>
      </c>
      <c r="K26" s="203">
        <f>+OYM!L34</f>
        <v>0</v>
      </c>
      <c r="L26" s="203">
        <f>+OYM!M34</f>
        <v>0</v>
      </c>
      <c r="M26" s="203">
        <f>+OYM!N34</f>
        <v>0</v>
      </c>
    </row>
    <row r="27" spans="2:13" x14ac:dyDescent="0.2">
      <c r="B27" s="197" t="s">
        <v>18</v>
      </c>
      <c r="C27" s="198"/>
      <c r="D27" s="198">
        <f>+OYM!E33</f>
        <v>0</v>
      </c>
      <c r="E27" s="198">
        <f>+OYM!F33</f>
        <v>0</v>
      </c>
      <c r="F27" s="198">
        <f>+OYM!G33</f>
        <v>0</v>
      </c>
      <c r="G27" s="198">
        <f>+OYM!H33</f>
        <v>0</v>
      </c>
      <c r="H27" s="198">
        <f>+OYM!I33</f>
        <v>0</v>
      </c>
      <c r="I27" s="198">
        <f>+OYM!J33</f>
        <v>0</v>
      </c>
      <c r="J27" s="198">
        <f>+OYM!K33</f>
        <v>0</v>
      </c>
      <c r="K27" s="198">
        <f>+OYM!L33</f>
        <v>0</v>
      </c>
      <c r="L27" s="198">
        <f>+OYM!M33</f>
        <v>0</v>
      </c>
      <c r="M27" s="198">
        <f>+OYM!N33</f>
        <v>0</v>
      </c>
    </row>
    <row r="28" spans="2:13" ht="25.5" x14ac:dyDescent="0.2">
      <c r="B28" s="204" t="s">
        <v>526</v>
      </c>
      <c r="C28" s="205"/>
      <c r="D28" s="205">
        <f>+D27+D26</f>
        <v>0</v>
      </c>
      <c r="E28" s="205">
        <f>+E27+E26</f>
        <v>0</v>
      </c>
      <c r="F28" s="205">
        <f t="shared" ref="F28:M28" si="2">+F27+F26</f>
        <v>0</v>
      </c>
      <c r="G28" s="205">
        <f t="shared" si="2"/>
        <v>0</v>
      </c>
      <c r="H28" s="205">
        <f t="shared" si="2"/>
        <v>0</v>
      </c>
      <c r="I28" s="205">
        <f t="shared" si="2"/>
        <v>0</v>
      </c>
      <c r="J28" s="205">
        <f t="shared" si="2"/>
        <v>0</v>
      </c>
      <c r="K28" s="205">
        <f t="shared" si="2"/>
        <v>0</v>
      </c>
      <c r="L28" s="205">
        <f t="shared" si="2"/>
        <v>0</v>
      </c>
      <c r="M28" s="205">
        <f t="shared" si="2"/>
        <v>0</v>
      </c>
    </row>
    <row r="29" spans="2:13" ht="25.5" x14ac:dyDescent="0.2">
      <c r="B29" s="199" t="s">
        <v>527</v>
      </c>
      <c r="C29" s="200"/>
      <c r="D29" s="200">
        <f t="shared" ref="D29:K29" si="3">D24-D28</f>
        <v>0</v>
      </c>
      <c r="E29" s="200">
        <f t="shared" si="3"/>
        <v>0</v>
      </c>
      <c r="F29" s="200">
        <f t="shared" si="3"/>
        <v>0</v>
      </c>
      <c r="G29" s="200">
        <f t="shared" si="3"/>
        <v>0</v>
      </c>
      <c r="H29" s="200">
        <f t="shared" si="3"/>
        <v>0</v>
      </c>
      <c r="I29" s="200">
        <f t="shared" si="3"/>
        <v>0</v>
      </c>
      <c r="J29" s="200">
        <f t="shared" si="3"/>
        <v>0</v>
      </c>
      <c r="K29" s="200">
        <f t="shared" si="3"/>
        <v>0</v>
      </c>
      <c r="L29" s="200">
        <f t="shared" ref="L29:M29" si="4">L24-L28</f>
        <v>0</v>
      </c>
      <c r="M29" s="200">
        <f t="shared" si="4"/>
        <v>0</v>
      </c>
    </row>
    <row r="30" spans="2:13" ht="21.75" customHeight="1" x14ac:dyDescent="0.2">
      <c r="B30" s="208" t="s">
        <v>528</v>
      </c>
      <c r="C30" s="209">
        <f>C20</f>
        <v>0</v>
      </c>
      <c r="D30" s="209">
        <f>+D20+D29</f>
        <v>0</v>
      </c>
      <c r="E30" s="209">
        <f t="shared" ref="E30:K30" si="5">+E20+E29</f>
        <v>0</v>
      </c>
      <c r="F30" s="209">
        <f t="shared" si="5"/>
        <v>0</v>
      </c>
      <c r="G30" s="209">
        <f t="shared" si="5"/>
        <v>0</v>
      </c>
      <c r="H30" s="209">
        <f t="shared" si="5"/>
        <v>0</v>
      </c>
      <c r="I30" s="209">
        <f t="shared" si="5"/>
        <v>0</v>
      </c>
      <c r="J30" s="209">
        <f t="shared" si="5"/>
        <v>0</v>
      </c>
      <c r="K30" s="209">
        <f t="shared" si="5"/>
        <v>0</v>
      </c>
      <c r="L30" s="209">
        <f t="shared" ref="L30:M30" si="6">+L20+L29</f>
        <v>0</v>
      </c>
      <c r="M30" s="209">
        <f t="shared" si="6"/>
        <v>0</v>
      </c>
    </row>
    <row r="31" spans="2:13" x14ac:dyDescent="0.2">
      <c r="B31" s="210" t="s">
        <v>923</v>
      </c>
      <c r="C31" s="211">
        <f>NPV(8%,D30:M30)+C30</f>
        <v>0</v>
      </c>
      <c r="D31" s="472"/>
      <c r="E31" s="478"/>
      <c r="F31" s="472"/>
      <c r="G31" s="472"/>
      <c r="H31" s="472"/>
      <c r="I31" s="472"/>
      <c r="J31" s="472"/>
      <c r="K31" s="472"/>
      <c r="L31" s="472"/>
      <c r="M31" s="472"/>
    </row>
    <row r="32" spans="2:13" ht="28.5" customHeight="1" x14ac:dyDescent="0.2">
      <c r="B32" s="1362" t="s">
        <v>1043</v>
      </c>
      <c r="C32" s="1363"/>
      <c r="D32" s="1363"/>
      <c r="E32" s="1363"/>
      <c r="F32" s="1363"/>
      <c r="G32" s="1363"/>
      <c r="H32" s="1363"/>
      <c r="I32" s="1363"/>
      <c r="J32" s="1363"/>
      <c r="K32" s="1363"/>
      <c r="L32" s="1363"/>
      <c r="M32" s="1363"/>
    </row>
    <row r="33" spans="1:32" x14ac:dyDescent="0.2">
      <c r="B33" s="472"/>
      <c r="C33" s="472"/>
      <c r="D33" s="472"/>
      <c r="E33" s="472"/>
      <c r="F33" s="472"/>
      <c r="G33" s="472"/>
      <c r="H33" s="479"/>
      <c r="I33" s="472"/>
      <c r="J33" s="472"/>
      <c r="K33" s="472"/>
      <c r="L33" s="472"/>
      <c r="M33" s="472"/>
    </row>
    <row r="34" spans="1:32" x14ac:dyDescent="0.2">
      <c r="B34" s="472"/>
      <c r="C34" s="472"/>
      <c r="D34" s="472"/>
      <c r="E34" s="472"/>
      <c r="F34" s="472"/>
      <c r="G34" s="472"/>
      <c r="H34" s="472"/>
      <c r="I34" s="472"/>
      <c r="J34" s="472"/>
      <c r="K34" s="472"/>
      <c r="L34" s="472"/>
      <c r="M34" s="472"/>
    </row>
    <row r="35" spans="1:32" x14ac:dyDescent="0.2">
      <c r="B35" s="472"/>
      <c r="C35" s="472"/>
      <c r="D35" s="472"/>
      <c r="E35" s="472"/>
      <c r="F35" s="472"/>
      <c r="G35" s="472"/>
      <c r="H35" s="472"/>
      <c r="I35" s="472"/>
      <c r="J35" s="472"/>
      <c r="K35" s="472"/>
      <c r="L35" s="472"/>
      <c r="M35" s="472"/>
    </row>
    <row r="36" spans="1:32" x14ac:dyDescent="0.2">
      <c r="B36" s="472"/>
      <c r="C36" s="472"/>
      <c r="D36" s="472"/>
      <c r="E36" s="472"/>
      <c r="F36" s="472"/>
      <c r="G36" s="472"/>
      <c r="H36" s="472"/>
      <c r="I36" s="472"/>
      <c r="J36" s="472"/>
      <c r="K36" s="472"/>
      <c r="L36" s="472"/>
      <c r="M36" s="472"/>
    </row>
    <row r="37" spans="1:32" s="58" customFormat="1" ht="15.75" x14ac:dyDescent="0.25">
      <c r="A37" s="59"/>
      <c r="B37" s="1364" t="s">
        <v>1250</v>
      </c>
      <c r="C37" s="1364"/>
      <c r="D37" s="1364"/>
      <c r="E37" s="1364"/>
      <c r="F37" s="1364"/>
      <c r="G37" s="1364"/>
      <c r="H37" s="1364"/>
      <c r="I37" s="1364"/>
      <c r="J37" s="1364"/>
      <c r="K37" s="1364"/>
      <c r="L37" s="1364"/>
      <c r="M37" s="1364"/>
      <c r="N37" s="59"/>
      <c r="O37" s="59"/>
      <c r="P37" s="59"/>
      <c r="Q37" s="59"/>
      <c r="R37" s="59"/>
      <c r="S37" s="59"/>
      <c r="T37" s="59"/>
      <c r="U37" s="59"/>
      <c r="V37" s="59"/>
      <c r="W37" s="59"/>
      <c r="X37" s="59"/>
      <c r="Y37" s="59"/>
      <c r="Z37" s="59"/>
      <c r="AA37" s="59"/>
      <c r="AB37" s="59"/>
      <c r="AC37" s="59"/>
      <c r="AD37" s="59"/>
      <c r="AE37" s="59"/>
      <c r="AF37" s="59"/>
    </row>
    <row r="38" spans="1:32" x14ac:dyDescent="0.2">
      <c r="B38" s="472"/>
      <c r="C38" s="472"/>
      <c r="D38" s="472"/>
      <c r="E38" s="472"/>
      <c r="F38" s="472"/>
      <c r="G38" s="472"/>
      <c r="H38" s="472"/>
      <c r="I38" s="472"/>
      <c r="J38" s="472"/>
      <c r="K38" s="472"/>
      <c r="L38" s="472"/>
      <c r="M38" s="472"/>
    </row>
    <row r="39" spans="1:32" x14ac:dyDescent="0.2">
      <c r="B39" s="1356" t="s">
        <v>522</v>
      </c>
      <c r="C39" s="1356" t="s">
        <v>1042</v>
      </c>
      <c r="D39" s="1359" t="s">
        <v>1041</v>
      </c>
      <c r="E39" s="1360"/>
      <c r="F39" s="1360"/>
      <c r="G39" s="1360"/>
      <c r="H39" s="1360"/>
      <c r="I39" s="1360"/>
      <c r="J39" s="1360"/>
      <c r="K39" s="1360"/>
      <c r="L39" s="1360"/>
      <c r="M39" s="1361"/>
    </row>
    <row r="40" spans="1:32" x14ac:dyDescent="0.2">
      <c r="B40" s="1356"/>
      <c r="C40" s="1356"/>
      <c r="D40" s="474">
        <v>1</v>
      </c>
      <c r="E40" s="474">
        <f>+D40+1</f>
        <v>2</v>
      </c>
      <c r="F40" s="474">
        <f t="shared" ref="F40:M40" si="7">+E40+1</f>
        <v>3</v>
      </c>
      <c r="G40" s="474">
        <f t="shared" si="7"/>
        <v>4</v>
      </c>
      <c r="H40" s="474">
        <f t="shared" si="7"/>
        <v>5</v>
      </c>
      <c r="I40" s="474">
        <f t="shared" si="7"/>
        <v>6</v>
      </c>
      <c r="J40" s="474">
        <f t="shared" si="7"/>
        <v>7</v>
      </c>
      <c r="K40" s="474">
        <f t="shared" si="7"/>
        <v>8</v>
      </c>
      <c r="L40" s="474">
        <f t="shared" si="7"/>
        <v>9</v>
      </c>
      <c r="M40" s="474">
        <f t="shared" si="7"/>
        <v>10</v>
      </c>
    </row>
    <row r="41" spans="1:32" x14ac:dyDescent="0.2">
      <c r="B41" s="475" t="s">
        <v>1144</v>
      </c>
      <c r="C41" s="475"/>
      <c r="D41" s="1358"/>
      <c r="E41" s="1358"/>
      <c r="F41" s="1358"/>
      <c r="G41" s="1358"/>
      <c r="H41" s="1358"/>
      <c r="I41" s="1358"/>
      <c r="J41" s="1358"/>
      <c r="K41" s="1358"/>
      <c r="L41" s="1358"/>
      <c r="M41" s="1358"/>
    </row>
    <row r="42" spans="1:32" x14ac:dyDescent="0.2">
      <c r="B42" s="201" t="str">
        <f>+B10</f>
        <v/>
      </c>
      <c r="C42" s="480">
        <f>+COSTOS!R245</f>
        <v>0</v>
      </c>
      <c r="D42" s="480"/>
      <c r="E42" s="480"/>
      <c r="F42" s="480"/>
      <c r="G42" s="480"/>
      <c r="H42" s="480"/>
      <c r="I42" s="480"/>
      <c r="J42" s="480"/>
      <c r="K42" s="480"/>
      <c r="L42" s="480"/>
      <c r="M42" s="480"/>
    </row>
    <row r="43" spans="1:32" x14ac:dyDescent="0.2">
      <c r="B43" s="201" t="str">
        <f t="shared" ref="B43:B51" si="8">+B11</f>
        <v/>
      </c>
      <c r="C43" s="480">
        <f>+COSTOS!R246</f>
        <v>0</v>
      </c>
      <c r="D43" s="480"/>
      <c r="E43" s="480"/>
      <c r="F43" s="480"/>
      <c r="G43" s="480"/>
      <c r="H43" s="480"/>
      <c r="I43" s="480"/>
      <c r="J43" s="480"/>
      <c r="K43" s="480"/>
      <c r="L43" s="480"/>
      <c r="M43" s="480"/>
    </row>
    <row r="44" spans="1:32" x14ac:dyDescent="0.2">
      <c r="B44" s="201" t="str">
        <f t="shared" si="8"/>
        <v/>
      </c>
      <c r="C44" s="480">
        <f>+COSTOS!R247</f>
        <v>0</v>
      </c>
      <c r="D44" s="480"/>
      <c r="E44" s="480"/>
      <c r="F44" s="480"/>
      <c r="G44" s="480"/>
      <c r="H44" s="480"/>
      <c r="I44" s="480"/>
      <c r="J44" s="480"/>
      <c r="K44" s="480"/>
      <c r="L44" s="480"/>
      <c r="M44" s="480"/>
    </row>
    <row r="45" spans="1:32" x14ac:dyDescent="0.2">
      <c r="B45" s="201" t="str">
        <f t="shared" si="8"/>
        <v/>
      </c>
      <c r="C45" s="480">
        <f>+COSTOS!R248</f>
        <v>0</v>
      </c>
      <c r="D45" s="480"/>
      <c r="E45" s="480"/>
      <c r="F45" s="480"/>
      <c r="G45" s="480"/>
      <c r="H45" s="480"/>
      <c r="I45" s="480"/>
      <c r="J45" s="480"/>
      <c r="K45" s="480"/>
      <c r="L45" s="480"/>
      <c r="M45" s="480"/>
    </row>
    <row r="46" spans="1:32" x14ac:dyDescent="0.2">
      <c r="B46" s="201" t="str">
        <f t="shared" si="8"/>
        <v/>
      </c>
      <c r="C46" s="480">
        <f>+COSTOS!R249</f>
        <v>0</v>
      </c>
      <c r="D46" s="480"/>
      <c r="E46" s="480"/>
      <c r="F46" s="480"/>
      <c r="G46" s="480"/>
      <c r="H46" s="480"/>
      <c r="I46" s="480"/>
      <c r="J46" s="480"/>
      <c r="K46" s="480"/>
      <c r="L46" s="480"/>
      <c r="M46" s="480"/>
    </row>
    <row r="47" spans="1:32" x14ac:dyDescent="0.2">
      <c r="B47" s="201" t="str">
        <f t="shared" si="8"/>
        <v/>
      </c>
      <c r="C47" s="480">
        <f>+COSTOS!R250</f>
        <v>0</v>
      </c>
      <c r="D47" s="480"/>
      <c r="E47" s="480"/>
      <c r="F47" s="480"/>
      <c r="G47" s="480"/>
      <c r="H47" s="480"/>
      <c r="I47" s="480"/>
      <c r="J47" s="480"/>
      <c r="K47" s="480"/>
      <c r="L47" s="480"/>
      <c r="M47" s="480"/>
    </row>
    <row r="48" spans="1:32" x14ac:dyDescent="0.2">
      <c r="B48" s="201" t="str">
        <f t="shared" si="8"/>
        <v>GESTIÓN DEL PROYECTO</v>
      </c>
      <c r="C48" s="480">
        <f>+COSTOS!R251</f>
        <v>0</v>
      </c>
      <c r="D48" s="481"/>
      <c r="E48" s="481"/>
      <c r="F48" s="480"/>
      <c r="G48" s="480"/>
      <c r="H48" s="480"/>
      <c r="I48" s="480"/>
      <c r="J48" s="480"/>
      <c r="K48" s="480"/>
      <c r="L48" s="480"/>
      <c r="M48" s="480"/>
    </row>
    <row r="49" spans="2:13" x14ac:dyDescent="0.2">
      <c r="B49" s="201" t="str">
        <f t="shared" si="8"/>
        <v>ESTUDIO DEFINITIVO</v>
      </c>
      <c r="C49" s="480">
        <f>+COSTOS!R252</f>
        <v>0</v>
      </c>
      <c r="D49" s="481"/>
      <c r="E49" s="481"/>
      <c r="F49" s="480"/>
      <c r="G49" s="480"/>
      <c r="H49" s="480"/>
      <c r="I49" s="480"/>
      <c r="J49" s="480"/>
      <c r="K49" s="480"/>
      <c r="L49" s="480"/>
      <c r="M49" s="480"/>
    </row>
    <row r="50" spans="2:13" x14ac:dyDescent="0.2">
      <c r="B50" s="201" t="str">
        <f t="shared" si="8"/>
        <v>SUPERVISIÓN DEL ESTUDIO DEFINITIVO</v>
      </c>
      <c r="C50" s="480">
        <f>+COSTOS!R253</f>
        <v>0</v>
      </c>
      <c r="D50" s="481"/>
      <c r="E50" s="481"/>
      <c r="F50" s="480"/>
      <c r="G50" s="480"/>
      <c r="H50" s="480"/>
      <c r="I50" s="480"/>
      <c r="J50" s="480"/>
      <c r="K50" s="480"/>
      <c r="L50" s="480"/>
      <c r="M50" s="480"/>
    </row>
    <row r="51" spans="2:13" x14ac:dyDescent="0.2">
      <c r="B51" s="201" t="str">
        <f t="shared" si="8"/>
        <v>SUPERVISIÓN DEL PROYECTO Y LIQUIDACIÓN</v>
      </c>
      <c r="C51" s="480">
        <f>+COSTOS!R254</f>
        <v>0</v>
      </c>
      <c r="D51" s="481"/>
      <c r="E51" s="481"/>
      <c r="F51" s="480"/>
      <c r="G51" s="480"/>
      <c r="H51" s="480"/>
      <c r="I51" s="480"/>
      <c r="J51" s="480"/>
      <c r="K51" s="480"/>
      <c r="L51" s="480"/>
      <c r="M51" s="480"/>
    </row>
    <row r="52" spans="2:13" x14ac:dyDescent="0.2">
      <c r="B52" s="477" t="s">
        <v>1143</v>
      </c>
      <c r="C52" s="207">
        <f>SUM(C42:C51)</f>
        <v>0</v>
      </c>
      <c r="D52" s="207"/>
      <c r="E52" s="207"/>
      <c r="F52" s="207"/>
      <c r="G52" s="207"/>
      <c r="H52" s="207"/>
      <c r="I52" s="207"/>
      <c r="J52" s="207"/>
      <c r="K52" s="207"/>
      <c r="L52" s="207"/>
      <c r="M52" s="207"/>
    </row>
    <row r="53" spans="2:13" x14ac:dyDescent="0.2">
      <c r="B53" s="1357" t="s">
        <v>523</v>
      </c>
      <c r="C53" s="1357"/>
      <c r="D53" s="1357"/>
      <c r="E53" s="1357"/>
      <c r="F53" s="1357"/>
      <c r="G53" s="1357"/>
      <c r="H53" s="1357"/>
      <c r="I53" s="1357"/>
      <c r="J53" s="1357"/>
      <c r="K53" s="1357"/>
      <c r="L53" s="1357"/>
      <c r="M53" s="1357"/>
    </row>
    <row r="54" spans="2:13" x14ac:dyDescent="0.2">
      <c r="B54" s="201" t="s">
        <v>20</v>
      </c>
      <c r="C54" s="203"/>
      <c r="D54" s="203">
        <f>+OYM!E128</f>
        <v>0</v>
      </c>
      <c r="E54" s="203">
        <f>+OYM!F128</f>
        <v>0</v>
      </c>
      <c r="F54" s="203">
        <f>+OYM!G128</f>
        <v>0</v>
      </c>
      <c r="G54" s="203">
        <f>+OYM!H128</f>
        <v>0</v>
      </c>
      <c r="H54" s="203">
        <f>+OYM!I128</f>
        <v>0</v>
      </c>
      <c r="I54" s="203">
        <f>+OYM!J128</f>
        <v>0</v>
      </c>
      <c r="J54" s="203">
        <f>+OYM!K128</f>
        <v>0</v>
      </c>
      <c r="K54" s="203">
        <f>+OYM!L128</f>
        <v>0</v>
      </c>
      <c r="L54" s="203">
        <f>+OYM!M128</f>
        <v>0</v>
      </c>
      <c r="M54" s="203">
        <f>+OYM!N128</f>
        <v>0</v>
      </c>
    </row>
    <row r="55" spans="2:13" x14ac:dyDescent="0.2">
      <c r="B55" s="202" t="s">
        <v>18</v>
      </c>
      <c r="C55" s="203"/>
      <c r="D55" s="203">
        <f>+OYM!E127</f>
        <v>0</v>
      </c>
      <c r="E55" s="203">
        <f>+OYM!F127</f>
        <v>0</v>
      </c>
      <c r="F55" s="203">
        <f>+OYM!G127</f>
        <v>0</v>
      </c>
      <c r="G55" s="203">
        <f>+OYM!H127</f>
        <v>0</v>
      </c>
      <c r="H55" s="203">
        <f>+OYM!I127</f>
        <v>0</v>
      </c>
      <c r="I55" s="203">
        <f>+OYM!J127</f>
        <v>0</v>
      </c>
      <c r="J55" s="203">
        <f>+OYM!K127</f>
        <v>0</v>
      </c>
      <c r="K55" s="203">
        <f>+OYM!L127</f>
        <v>0</v>
      </c>
      <c r="L55" s="203">
        <f>+OYM!M127</f>
        <v>0</v>
      </c>
      <c r="M55" s="203">
        <f>+OYM!N127</f>
        <v>0</v>
      </c>
    </row>
    <row r="56" spans="2:13" ht="25.5" x14ac:dyDescent="0.2">
      <c r="B56" s="206" t="s">
        <v>524</v>
      </c>
      <c r="C56" s="207"/>
      <c r="D56" s="207">
        <f t="shared" ref="D56:K56" si="9">SUM(D54:D55)</f>
        <v>0</v>
      </c>
      <c r="E56" s="207">
        <f t="shared" si="9"/>
        <v>0</v>
      </c>
      <c r="F56" s="207">
        <f t="shared" si="9"/>
        <v>0</v>
      </c>
      <c r="G56" s="207">
        <f t="shared" si="9"/>
        <v>0</v>
      </c>
      <c r="H56" s="207">
        <f t="shared" si="9"/>
        <v>0</v>
      </c>
      <c r="I56" s="207">
        <f t="shared" si="9"/>
        <v>0</v>
      </c>
      <c r="J56" s="207">
        <f t="shared" si="9"/>
        <v>0</v>
      </c>
      <c r="K56" s="207">
        <f t="shared" si="9"/>
        <v>0</v>
      </c>
      <c r="L56" s="207">
        <f t="shared" ref="L56:M56" si="10">SUM(L54:L55)</f>
        <v>0</v>
      </c>
      <c r="M56" s="207">
        <f t="shared" si="10"/>
        <v>0</v>
      </c>
    </row>
    <row r="57" spans="2:13" x14ac:dyDescent="0.2">
      <c r="B57" s="1357" t="s">
        <v>525</v>
      </c>
      <c r="C57" s="1357"/>
      <c r="D57" s="1357"/>
      <c r="E57" s="1357"/>
      <c r="F57" s="1357"/>
      <c r="G57" s="1357"/>
      <c r="H57" s="1357"/>
      <c r="I57" s="1357"/>
      <c r="J57" s="1357"/>
      <c r="K57" s="1357"/>
      <c r="L57" s="1357"/>
      <c r="M57" s="1357"/>
    </row>
    <row r="58" spans="2:13" x14ac:dyDescent="0.2">
      <c r="B58" s="201" t="s">
        <v>20</v>
      </c>
      <c r="C58" s="203"/>
      <c r="D58" s="203">
        <f>+OYM!E102</f>
        <v>0</v>
      </c>
      <c r="E58" s="203">
        <f>+OYM!F102</f>
        <v>0</v>
      </c>
      <c r="F58" s="203">
        <f>+OYM!G102</f>
        <v>0</v>
      </c>
      <c r="G58" s="203">
        <f>+OYM!H102</f>
        <v>0</v>
      </c>
      <c r="H58" s="203">
        <f>+OYM!I102</f>
        <v>0</v>
      </c>
      <c r="I58" s="203">
        <f>+OYM!J102</f>
        <v>0</v>
      </c>
      <c r="J58" s="203">
        <f>+OYM!K102</f>
        <v>0</v>
      </c>
      <c r="K58" s="203">
        <f>+OYM!L102</f>
        <v>0</v>
      </c>
      <c r="L58" s="203">
        <f>+OYM!M102</f>
        <v>0</v>
      </c>
      <c r="M58" s="203">
        <f>+OYM!N102</f>
        <v>0</v>
      </c>
    </row>
    <row r="59" spans="2:13" x14ac:dyDescent="0.2">
      <c r="B59" s="202" t="s">
        <v>18</v>
      </c>
      <c r="C59" s="203"/>
      <c r="D59" s="203">
        <f>+OYM!E101</f>
        <v>0</v>
      </c>
      <c r="E59" s="203">
        <f>+OYM!F101</f>
        <v>0</v>
      </c>
      <c r="F59" s="203">
        <f>+OYM!G101</f>
        <v>0</v>
      </c>
      <c r="G59" s="203">
        <f>+OYM!H101</f>
        <v>0</v>
      </c>
      <c r="H59" s="203">
        <f>+OYM!I101</f>
        <v>0</v>
      </c>
      <c r="I59" s="203">
        <f>+OYM!J101</f>
        <v>0</v>
      </c>
      <c r="J59" s="203">
        <f>+OYM!K101</f>
        <v>0</v>
      </c>
      <c r="K59" s="203">
        <f>+OYM!L101</f>
        <v>0</v>
      </c>
      <c r="L59" s="203">
        <f>+OYM!M101</f>
        <v>0</v>
      </c>
      <c r="M59" s="203">
        <f>+OYM!N101</f>
        <v>0</v>
      </c>
    </row>
    <row r="60" spans="2:13" ht="25.5" x14ac:dyDescent="0.2">
      <c r="B60" s="206" t="s">
        <v>526</v>
      </c>
      <c r="C60" s="207"/>
      <c r="D60" s="207">
        <f t="shared" ref="D60:K60" si="11">+D59+D58</f>
        <v>0</v>
      </c>
      <c r="E60" s="207">
        <f t="shared" si="11"/>
        <v>0</v>
      </c>
      <c r="F60" s="207">
        <f t="shared" si="11"/>
        <v>0</v>
      </c>
      <c r="G60" s="207">
        <f t="shared" si="11"/>
        <v>0</v>
      </c>
      <c r="H60" s="207">
        <f t="shared" si="11"/>
        <v>0</v>
      </c>
      <c r="I60" s="207">
        <f t="shared" si="11"/>
        <v>0</v>
      </c>
      <c r="J60" s="207">
        <f t="shared" si="11"/>
        <v>0</v>
      </c>
      <c r="K60" s="207">
        <f t="shared" si="11"/>
        <v>0</v>
      </c>
      <c r="L60" s="207">
        <f t="shared" ref="L60:M60" si="12">+L59+L58</f>
        <v>0</v>
      </c>
      <c r="M60" s="207">
        <f t="shared" si="12"/>
        <v>0</v>
      </c>
    </row>
    <row r="61" spans="2:13" ht="25.5" x14ac:dyDescent="0.2">
      <c r="B61" s="199" t="s">
        <v>527</v>
      </c>
      <c r="C61" s="200"/>
      <c r="D61" s="200">
        <f t="shared" ref="D61:K61" si="13">D56-D60</f>
        <v>0</v>
      </c>
      <c r="E61" s="200">
        <f t="shared" si="13"/>
        <v>0</v>
      </c>
      <c r="F61" s="200">
        <f t="shared" si="13"/>
        <v>0</v>
      </c>
      <c r="G61" s="200">
        <f t="shared" si="13"/>
        <v>0</v>
      </c>
      <c r="H61" s="200">
        <f t="shared" si="13"/>
        <v>0</v>
      </c>
      <c r="I61" s="200">
        <f t="shared" si="13"/>
        <v>0</v>
      </c>
      <c r="J61" s="200">
        <f t="shared" si="13"/>
        <v>0</v>
      </c>
      <c r="K61" s="200">
        <f t="shared" si="13"/>
        <v>0</v>
      </c>
      <c r="L61" s="200">
        <f t="shared" ref="L61:M61" si="14">L56-L60</f>
        <v>0</v>
      </c>
      <c r="M61" s="200">
        <f t="shared" si="14"/>
        <v>0</v>
      </c>
    </row>
    <row r="62" spans="2:13" x14ac:dyDescent="0.2">
      <c r="B62" s="208" t="s">
        <v>528</v>
      </c>
      <c r="C62" s="209">
        <f>C52</f>
        <v>0</v>
      </c>
      <c r="D62" s="209">
        <f t="shared" ref="D62:M62" si="15">+D52+D61</f>
        <v>0</v>
      </c>
      <c r="E62" s="209">
        <f t="shared" si="15"/>
        <v>0</v>
      </c>
      <c r="F62" s="209">
        <f t="shared" si="15"/>
        <v>0</v>
      </c>
      <c r="G62" s="209">
        <f t="shared" si="15"/>
        <v>0</v>
      </c>
      <c r="H62" s="209">
        <f t="shared" si="15"/>
        <v>0</v>
      </c>
      <c r="I62" s="209">
        <f t="shared" si="15"/>
        <v>0</v>
      </c>
      <c r="J62" s="209">
        <f t="shared" si="15"/>
        <v>0</v>
      </c>
      <c r="K62" s="209">
        <f t="shared" si="15"/>
        <v>0</v>
      </c>
      <c r="L62" s="209">
        <f t="shared" si="15"/>
        <v>0</v>
      </c>
      <c r="M62" s="209">
        <f t="shared" si="15"/>
        <v>0</v>
      </c>
    </row>
    <row r="63" spans="2:13" x14ac:dyDescent="0.2">
      <c r="B63" s="210" t="s">
        <v>923</v>
      </c>
      <c r="C63" s="211">
        <f>NPV(8%,D62:M62)+C62</f>
        <v>0</v>
      </c>
      <c r="D63" s="482"/>
      <c r="E63" s="482"/>
      <c r="F63" s="482"/>
      <c r="G63" s="482"/>
      <c r="H63" s="482"/>
      <c r="I63" s="472"/>
      <c r="J63" s="472"/>
      <c r="K63" s="472"/>
      <c r="L63" s="472"/>
      <c r="M63" s="472"/>
    </row>
    <row r="64" spans="2:13" x14ac:dyDescent="0.2">
      <c r="B64" s="226"/>
      <c r="C64" s="227"/>
      <c r="D64" s="482"/>
      <c r="E64" s="482"/>
      <c r="F64" s="482"/>
      <c r="G64" s="482"/>
      <c r="H64" s="482"/>
      <c r="I64" s="472"/>
      <c r="J64" s="472"/>
      <c r="K64" s="472"/>
      <c r="L64" s="472"/>
      <c r="M64" s="472"/>
    </row>
    <row r="65" spans="2:13" x14ac:dyDescent="0.2">
      <c r="B65" s="210" t="s">
        <v>1145</v>
      </c>
      <c r="C65" s="212">
        <f>+'FICHA ESTANDAR ECOSISTEMA'!H455</f>
        <v>0</v>
      </c>
      <c r="D65" s="472"/>
      <c r="E65" s="472"/>
      <c r="F65" s="472"/>
      <c r="G65" s="472"/>
      <c r="H65" s="479"/>
      <c r="I65" s="472"/>
      <c r="J65" s="472"/>
      <c r="K65" s="472"/>
      <c r="L65" s="472"/>
      <c r="M65" s="472"/>
    </row>
    <row r="66" spans="2:13" x14ac:dyDescent="0.2">
      <c r="B66" s="210" t="s">
        <v>284</v>
      </c>
      <c r="C66" s="471" t="str">
        <f>+IF(C65=0,"0",C62/C65)</f>
        <v>0</v>
      </c>
      <c r="D66" s="472"/>
      <c r="E66" s="472"/>
      <c r="F66" s="472"/>
      <c r="G66" s="472"/>
      <c r="H66" s="472"/>
      <c r="I66" s="472"/>
      <c r="J66" s="472"/>
      <c r="K66" s="472"/>
      <c r="L66" s="472"/>
      <c r="M66" s="472"/>
    </row>
  </sheetData>
  <sheetProtection algorithmName="SHA-512" hashValue="9ZsQUL1wO4j5ieTpYhHiVuyiXP45RsnFgvrsbGrTIohaKREd5hwUx0xcaTU3vhnsW95jjC0j4oojqEC70e3SFg==" saltValue="Un5UF+1r14sA22b0nd/K9Q==" spinCount="100000" sheet="1" objects="1" scenarios="1" formatCells="0" formatColumns="0" formatRows="0" insertColumns="0" insertRows="0"/>
  <mergeCells count="16">
    <mergeCell ref="C39:C40"/>
    <mergeCell ref="B2:C3"/>
    <mergeCell ref="B53:M53"/>
    <mergeCell ref="B57:M57"/>
    <mergeCell ref="D9:M9"/>
    <mergeCell ref="B21:M21"/>
    <mergeCell ref="B25:M25"/>
    <mergeCell ref="D41:M41"/>
    <mergeCell ref="B7:B8"/>
    <mergeCell ref="B39:B40"/>
    <mergeCell ref="D7:M7"/>
    <mergeCell ref="C7:C8"/>
    <mergeCell ref="B32:M32"/>
    <mergeCell ref="D39:M39"/>
    <mergeCell ref="B5:M5"/>
    <mergeCell ref="B37:M37"/>
  </mergeCells>
  <hyperlinks>
    <hyperlink ref="B2:C3" location="'FICHA ESTANDAR ECOSISTEMA'!H482" display="REGRESAR A FICHA"/>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N162"/>
  <sheetViews>
    <sheetView zoomScale="70" zoomScaleNormal="70" workbookViewId="0">
      <selection activeCell="C5" sqref="C5:C9"/>
    </sheetView>
  </sheetViews>
  <sheetFormatPr baseColWidth="10" defaultColWidth="11.42578125" defaultRowHeight="15" x14ac:dyDescent="0.2"/>
  <cols>
    <col min="1" max="1" width="4.28515625" style="1" customWidth="1"/>
    <col min="2" max="2" width="31.140625" style="1" customWidth="1"/>
    <col min="3" max="3" width="36" style="1" customWidth="1"/>
    <col min="4" max="4" width="61.5703125" style="1" customWidth="1"/>
    <col min="5" max="5" width="20.42578125" style="1" customWidth="1"/>
    <col min="6" max="6" width="17.85546875" style="1" customWidth="1"/>
    <col min="7" max="7" width="11.42578125" style="1"/>
    <col min="8" max="8" width="15.28515625" style="1" bestFit="1" customWidth="1"/>
    <col min="9" max="16384" width="11.42578125" style="1"/>
  </cols>
  <sheetData>
    <row r="1" spans="1:14" ht="15.75" thickBot="1" x14ac:dyDescent="0.25"/>
    <row r="2" spans="1:14" ht="16.5" thickBot="1" x14ac:dyDescent="0.25">
      <c r="B2" s="12" t="s">
        <v>382</v>
      </c>
      <c r="C2" s="12" t="s">
        <v>467</v>
      </c>
      <c r="D2" s="12" t="s">
        <v>468</v>
      </c>
    </row>
    <row r="3" spans="1:14" ht="60" customHeight="1" thickBot="1" x14ac:dyDescent="0.25">
      <c r="B3" s="1383" t="s">
        <v>41</v>
      </c>
      <c r="C3" s="1383" t="s">
        <v>42</v>
      </c>
      <c r="D3" s="1383" t="s">
        <v>43</v>
      </c>
      <c r="E3" s="1383" t="s">
        <v>44</v>
      </c>
      <c r="F3" s="1378" t="s">
        <v>45</v>
      </c>
      <c r="G3" s="1379"/>
      <c r="H3" s="1378" t="s">
        <v>46</v>
      </c>
      <c r="I3" s="1379"/>
      <c r="J3" s="1380" t="s">
        <v>47</v>
      </c>
      <c r="K3" s="1378" t="s">
        <v>48</v>
      </c>
      <c r="L3" s="1379"/>
      <c r="M3" s="1378" t="s">
        <v>49</v>
      </c>
      <c r="N3" s="1379"/>
    </row>
    <row r="4" spans="1:14" ht="32.25" thickBot="1" x14ac:dyDescent="0.25">
      <c r="B4" s="1376"/>
      <c r="C4" s="1376"/>
      <c r="D4" s="1376"/>
      <c r="E4" s="1376"/>
      <c r="F4" s="2" t="s">
        <v>16</v>
      </c>
      <c r="G4" s="2" t="s">
        <v>15</v>
      </c>
      <c r="H4" s="2" t="s">
        <v>16</v>
      </c>
      <c r="I4" s="2" t="s">
        <v>15</v>
      </c>
      <c r="J4" s="1381"/>
      <c r="K4" s="3" t="s">
        <v>50</v>
      </c>
      <c r="L4" s="3" t="s">
        <v>51</v>
      </c>
      <c r="M4" s="3" t="s">
        <v>50</v>
      </c>
      <c r="N4" s="3" t="s">
        <v>51</v>
      </c>
    </row>
    <row r="5" spans="1:14" ht="32.25" thickBot="1" x14ac:dyDescent="0.25">
      <c r="A5" s="4"/>
      <c r="B5" s="1377" t="s">
        <v>927</v>
      </c>
      <c r="C5" s="1365" t="s">
        <v>933</v>
      </c>
      <c r="D5" s="2" t="s">
        <v>181</v>
      </c>
      <c r="E5" s="2" t="s">
        <v>169</v>
      </c>
      <c r="F5" s="2" t="s">
        <v>52</v>
      </c>
      <c r="G5" s="2"/>
      <c r="H5" s="2" t="s">
        <v>52</v>
      </c>
      <c r="I5" s="2"/>
      <c r="J5" s="2"/>
      <c r="K5" s="2"/>
      <c r="L5" s="2"/>
      <c r="M5" s="2"/>
      <c r="N5" s="2"/>
    </row>
    <row r="6" spans="1:14" ht="32.25" thickBot="1" x14ac:dyDescent="0.25">
      <c r="A6" s="4"/>
      <c r="B6" s="1368"/>
      <c r="C6" s="1366"/>
      <c r="D6" s="2" t="s">
        <v>53</v>
      </c>
      <c r="E6" s="2" t="s">
        <v>169</v>
      </c>
      <c r="F6" s="2" t="s">
        <v>55</v>
      </c>
      <c r="G6" s="2"/>
      <c r="H6" s="2" t="s">
        <v>55</v>
      </c>
      <c r="I6" s="2"/>
      <c r="J6" s="2"/>
      <c r="K6" s="2"/>
      <c r="L6" s="2"/>
      <c r="M6" s="2"/>
      <c r="N6" s="2"/>
    </row>
    <row r="7" spans="1:14" ht="32.25" thickBot="1" x14ac:dyDescent="0.25">
      <c r="A7" s="4"/>
      <c r="B7" s="1368"/>
      <c r="C7" s="1366"/>
      <c r="D7" s="2" t="s">
        <v>56</v>
      </c>
      <c r="E7" s="2" t="s">
        <v>169</v>
      </c>
      <c r="F7" s="5" t="s">
        <v>57</v>
      </c>
      <c r="G7" s="2"/>
      <c r="H7" s="5" t="s">
        <v>57</v>
      </c>
      <c r="I7" s="2"/>
      <c r="J7" s="2"/>
      <c r="K7" s="2"/>
      <c r="L7" s="2"/>
      <c r="M7" s="2"/>
      <c r="N7" s="2"/>
    </row>
    <row r="8" spans="1:14" ht="32.25" thickBot="1" x14ac:dyDescent="0.25">
      <c r="A8" s="4"/>
      <c r="B8" s="1368"/>
      <c r="C8" s="1366"/>
      <c r="D8" s="2" t="s">
        <v>58</v>
      </c>
      <c r="E8" s="2" t="s">
        <v>169</v>
      </c>
      <c r="F8" s="2" t="s">
        <v>64</v>
      </c>
      <c r="G8" s="2"/>
      <c r="H8" s="2" t="s">
        <v>64</v>
      </c>
      <c r="I8" s="2"/>
      <c r="J8" s="2"/>
      <c r="K8" s="2"/>
      <c r="L8" s="2"/>
      <c r="M8" s="2"/>
      <c r="N8" s="2"/>
    </row>
    <row r="9" spans="1:14" ht="32.25" thickBot="1" x14ac:dyDescent="0.25">
      <c r="A9" s="4"/>
      <c r="B9" s="1368"/>
      <c r="C9" s="1366"/>
      <c r="D9" s="2" t="s">
        <v>59</v>
      </c>
      <c r="E9" s="2" t="s">
        <v>169</v>
      </c>
      <c r="F9" s="5" t="s">
        <v>57</v>
      </c>
      <c r="G9" s="2"/>
      <c r="H9" s="5" t="s">
        <v>57</v>
      </c>
      <c r="I9" s="2"/>
      <c r="J9" s="2"/>
      <c r="K9" s="2"/>
      <c r="L9" s="2"/>
      <c r="M9" s="2"/>
      <c r="N9" s="2"/>
    </row>
    <row r="10" spans="1:14" ht="32.25" thickBot="1" x14ac:dyDescent="0.25">
      <c r="B10" s="1368"/>
      <c r="C10" s="1366" t="s">
        <v>934</v>
      </c>
      <c r="D10" s="2" t="s">
        <v>182</v>
      </c>
      <c r="E10" s="2" t="s">
        <v>169</v>
      </c>
      <c r="F10" s="2" t="s">
        <v>52</v>
      </c>
      <c r="G10" s="2"/>
      <c r="H10" s="2" t="s">
        <v>52</v>
      </c>
      <c r="I10" s="2"/>
      <c r="J10" s="2"/>
      <c r="K10" s="2"/>
      <c r="L10" s="2"/>
      <c r="M10" s="2"/>
      <c r="N10" s="2"/>
    </row>
    <row r="11" spans="1:14" ht="32.25" thickBot="1" x14ac:dyDescent="0.25">
      <c r="B11" s="1368"/>
      <c r="C11" s="1366"/>
      <c r="D11" s="2" t="s">
        <v>60</v>
      </c>
      <c r="E11" s="2" t="s">
        <v>169</v>
      </c>
      <c r="F11" s="2" t="s">
        <v>55</v>
      </c>
      <c r="G11" s="2"/>
      <c r="H11" s="2" t="s">
        <v>55</v>
      </c>
      <c r="I11" s="2"/>
      <c r="J11" s="2"/>
      <c r="K11" s="2"/>
      <c r="L11" s="2"/>
      <c r="M11" s="2"/>
      <c r="N11" s="2"/>
    </row>
    <row r="12" spans="1:14" ht="32.25" thickBot="1" x14ac:dyDescent="0.25">
      <c r="B12" s="1368"/>
      <c r="C12" s="1366"/>
      <c r="D12" s="2" t="s">
        <v>61</v>
      </c>
      <c r="E12" s="2" t="s">
        <v>169</v>
      </c>
      <c r="F12" s="5" t="s">
        <v>57</v>
      </c>
      <c r="G12" s="2"/>
      <c r="H12" s="5" t="s">
        <v>57</v>
      </c>
      <c r="I12" s="2"/>
      <c r="J12" s="2"/>
      <c r="K12" s="2"/>
      <c r="L12" s="2"/>
      <c r="M12" s="2"/>
      <c r="N12" s="2"/>
    </row>
    <row r="13" spans="1:14" ht="32.25" thickBot="1" x14ac:dyDescent="0.25">
      <c r="B13" s="1368"/>
      <c r="C13" s="1367"/>
      <c r="D13" s="2" t="s">
        <v>62</v>
      </c>
      <c r="E13" s="2" t="s">
        <v>169</v>
      </c>
      <c r="F13" s="2" t="s">
        <v>52</v>
      </c>
      <c r="G13" s="2"/>
      <c r="H13" s="2" t="s">
        <v>52</v>
      </c>
      <c r="I13" s="2"/>
      <c r="J13" s="2"/>
      <c r="K13" s="2"/>
      <c r="L13" s="2"/>
      <c r="M13" s="2"/>
      <c r="N13" s="2"/>
    </row>
    <row r="14" spans="1:14" ht="41.25" customHeight="1" thickBot="1" x14ac:dyDescent="0.25">
      <c r="B14" s="1368"/>
      <c r="C14" s="1365" t="s">
        <v>935</v>
      </c>
      <c r="D14" s="2" t="s">
        <v>183</v>
      </c>
      <c r="E14" s="2" t="s">
        <v>169</v>
      </c>
      <c r="F14" s="2" t="s">
        <v>52</v>
      </c>
      <c r="G14" s="2"/>
      <c r="H14" s="2" t="s">
        <v>52</v>
      </c>
      <c r="I14" s="2"/>
      <c r="J14" s="2"/>
      <c r="K14" s="2"/>
      <c r="L14" s="2"/>
      <c r="M14" s="2"/>
      <c r="N14" s="2"/>
    </row>
    <row r="15" spans="1:14" ht="41.25" customHeight="1" thickBot="1" x14ac:dyDescent="0.25">
      <c r="B15" s="1368"/>
      <c r="C15" s="1366"/>
      <c r="D15" s="2" t="s">
        <v>63</v>
      </c>
      <c r="E15" s="2" t="s">
        <v>169</v>
      </c>
      <c r="F15" s="2" t="s">
        <v>64</v>
      </c>
      <c r="G15" s="2"/>
      <c r="H15" s="2" t="s">
        <v>64</v>
      </c>
      <c r="I15" s="2"/>
      <c r="J15" s="2"/>
      <c r="K15" s="2"/>
      <c r="L15" s="2"/>
      <c r="M15" s="2"/>
      <c r="N15" s="2"/>
    </row>
    <row r="16" spans="1:14" ht="41.25" customHeight="1" thickBot="1" x14ac:dyDescent="0.25">
      <c r="B16" s="1368"/>
      <c r="C16" s="1367"/>
      <c r="D16" s="2" t="s">
        <v>65</v>
      </c>
      <c r="E16" s="2" t="s">
        <v>72</v>
      </c>
      <c r="F16" s="2" t="s">
        <v>66</v>
      </c>
      <c r="G16" s="2"/>
      <c r="H16" s="2" t="s">
        <v>66</v>
      </c>
      <c r="I16" s="2"/>
      <c r="J16" s="2"/>
      <c r="K16" s="2"/>
      <c r="L16" s="2"/>
      <c r="M16" s="2"/>
      <c r="N16" s="2"/>
    </row>
    <row r="17" spans="2:14" ht="15.75" customHeight="1" thickBot="1" x14ac:dyDescent="0.25">
      <c r="B17" s="1377" t="s">
        <v>928</v>
      </c>
      <c r="C17" s="1365" t="s">
        <v>936</v>
      </c>
      <c r="D17" s="2" t="s">
        <v>67</v>
      </c>
      <c r="E17" s="2" t="s">
        <v>54</v>
      </c>
      <c r="F17" s="2" t="s">
        <v>55</v>
      </c>
      <c r="G17" s="2"/>
      <c r="H17" s="2" t="s">
        <v>55</v>
      </c>
      <c r="I17" s="2"/>
      <c r="J17" s="2"/>
      <c r="K17" s="2"/>
      <c r="L17" s="2"/>
      <c r="M17" s="2"/>
      <c r="N17" s="2"/>
    </row>
    <row r="18" spans="2:14" ht="32.25" thickBot="1" x14ac:dyDescent="0.25">
      <c r="B18" s="1368"/>
      <c r="C18" s="1366"/>
      <c r="D18" s="2" t="s">
        <v>68</v>
      </c>
      <c r="E18" s="6" t="s">
        <v>69</v>
      </c>
      <c r="F18" s="7" t="s">
        <v>70</v>
      </c>
      <c r="G18" s="2"/>
      <c r="H18" s="7" t="s">
        <v>70</v>
      </c>
      <c r="I18" s="2"/>
      <c r="J18" s="2"/>
      <c r="K18" s="2"/>
      <c r="L18" s="2"/>
      <c r="M18" s="2"/>
      <c r="N18" s="2"/>
    </row>
    <row r="19" spans="2:14" ht="32.25" thickBot="1" x14ac:dyDescent="0.25">
      <c r="B19" s="1368"/>
      <c r="C19" s="1366"/>
      <c r="D19" s="2" t="s">
        <v>71</v>
      </c>
      <c r="E19" s="8" t="s">
        <v>72</v>
      </c>
      <c r="F19" s="8" t="s">
        <v>24</v>
      </c>
      <c r="G19" s="2"/>
      <c r="H19" s="8" t="s">
        <v>24</v>
      </c>
      <c r="I19" s="2"/>
      <c r="J19" s="2"/>
      <c r="K19" s="2"/>
      <c r="L19" s="2"/>
      <c r="M19" s="2"/>
      <c r="N19" s="2"/>
    </row>
    <row r="20" spans="2:14" ht="32.25" thickBot="1" x14ac:dyDescent="0.25">
      <c r="B20" s="1368"/>
      <c r="C20" s="1366"/>
      <c r="D20" s="2" t="s">
        <v>73</v>
      </c>
      <c r="E20" s="8" t="s">
        <v>72</v>
      </c>
      <c r="F20" s="8" t="s">
        <v>66</v>
      </c>
      <c r="G20" s="2"/>
      <c r="H20" s="8" t="s">
        <v>66</v>
      </c>
      <c r="I20" s="2"/>
      <c r="J20" s="2"/>
      <c r="K20" s="2"/>
      <c r="L20" s="2"/>
      <c r="M20" s="2"/>
      <c r="N20" s="2"/>
    </row>
    <row r="21" spans="2:14" ht="42" customHeight="1" thickBot="1" x14ac:dyDescent="0.25">
      <c r="B21" s="1368"/>
      <c r="C21" s="1366" t="s">
        <v>937</v>
      </c>
      <c r="D21" s="2" t="s">
        <v>499</v>
      </c>
      <c r="E21" s="2" t="s">
        <v>169</v>
      </c>
      <c r="F21" s="7" t="s">
        <v>52</v>
      </c>
      <c r="G21" s="2"/>
      <c r="H21" s="7" t="s">
        <v>52</v>
      </c>
      <c r="I21" s="2"/>
      <c r="J21" s="2"/>
      <c r="K21" s="2"/>
      <c r="L21" s="2"/>
      <c r="M21" s="2"/>
      <c r="N21" s="2"/>
    </row>
    <row r="22" spans="2:14" ht="42" customHeight="1" thickBot="1" x14ac:dyDescent="0.25">
      <c r="B22" s="1368"/>
      <c r="C22" s="1366"/>
      <c r="D22" s="2" t="s">
        <v>500</v>
      </c>
      <c r="E22" s="2" t="s">
        <v>169</v>
      </c>
      <c r="F22" s="7" t="s">
        <v>64</v>
      </c>
      <c r="G22" s="2"/>
      <c r="H22" s="7" t="s">
        <v>64</v>
      </c>
      <c r="I22" s="2"/>
      <c r="J22" s="2"/>
      <c r="K22" s="2"/>
      <c r="L22" s="2"/>
      <c r="M22" s="2"/>
      <c r="N22" s="2"/>
    </row>
    <row r="23" spans="2:14" ht="42" customHeight="1" thickBot="1" x14ac:dyDescent="0.25">
      <c r="B23" s="1368"/>
      <c r="C23" s="1367"/>
      <c r="D23" s="2" t="s">
        <v>501</v>
      </c>
      <c r="E23" s="8" t="s">
        <v>72</v>
      </c>
      <c r="F23" s="8" t="s">
        <v>66</v>
      </c>
      <c r="G23" s="2"/>
      <c r="H23" s="8" t="s">
        <v>66</v>
      </c>
      <c r="I23" s="2"/>
      <c r="J23" s="2"/>
      <c r="K23" s="2"/>
      <c r="L23" s="2"/>
      <c r="M23" s="2"/>
      <c r="N23" s="2"/>
    </row>
    <row r="24" spans="2:14" ht="42" customHeight="1" thickBot="1" x14ac:dyDescent="0.25">
      <c r="B24" s="1368"/>
      <c r="C24" s="1365" t="s">
        <v>938</v>
      </c>
      <c r="D24" s="2" t="s">
        <v>470</v>
      </c>
      <c r="E24" s="13" t="s">
        <v>72</v>
      </c>
      <c r="F24" s="13" t="s">
        <v>208</v>
      </c>
      <c r="G24" s="2"/>
      <c r="H24" s="13" t="s">
        <v>208</v>
      </c>
      <c r="I24" s="2"/>
      <c r="J24" s="2"/>
      <c r="K24" s="2"/>
      <c r="L24" s="2"/>
      <c r="M24" s="2"/>
      <c r="N24" s="2"/>
    </row>
    <row r="25" spans="2:14" ht="42" customHeight="1" thickBot="1" x14ac:dyDescent="0.25">
      <c r="B25" s="1368"/>
      <c r="C25" s="1366"/>
      <c r="D25" s="2" t="s">
        <v>471</v>
      </c>
      <c r="E25" s="13" t="s">
        <v>72</v>
      </c>
      <c r="F25" s="13" t="s">
        <v>24</v>
      </c>
      <c r="G25" s="2"/>
      <c r="H25" s="13" t="s">
        <v>24</v>
      </c>
      <c r="I25" s="2"/>
      <c r="J25" s="2"/>
      <c r="K25" s="2"/>
      <c r="L25" s="2"/>
      <c r="M25" s="2"/>
      <c r="N25" s="2"/>
    </row>
    <row r="26" spans="2:14" ht="42" customHeight="1" thickBot="1" x14ac:dyDescent="0.25">
      <c r="B26" s="1368"/>
      <c r="C26" s="1366"/>
      <c r="D26" s="2" t="s">
        <v>472</v>
      </c>
      <c r="E26" s="13" t="s">
        <v>72</v>
      </c>
      <c r="F26" s="13" t="s">
        <v>24</v>
      </c>
      <c r="G26" s="2"/>
      <c r="H26" s="13" t="s">
        <v>24</v>
      </c>
      <c r="I26" s="2"/>
      <c r="J26" s="2"/>
      <c r="K26" s="2"/>
      <c r="L26" s="2"/>
      <c r="M26" s="2"/>
      <c r="N26" s="2"/>
    </row>
    <row r="27" spans="2:14" ht="42" customHeight="1" thickBot="1" x14ac:dyDescent="0.25">
      <c r="B27" s="1368"/>
      <c r="C27" s="1367"/>
      <c r="D27" s="2" t="s">
        <v>473</v>
      </c>
      <c r="E27" s="13" t="s">
        <v>72</v>
      </c>
      <c r="F27" s="13" t="s">
        <v>66</v>
      </c>
      <c r="G27" s="2"/>
      <c r="H27" s="13" t="s">
        <v>66</v>
      </c>
      <c r="I27" s="2"/>
      <c r="J27" s="2"/>
      <c r="K27" s="2"/>
      <c r="L27" s="2"/>
      <c r="M27" s="2"/>
      <c r="N27" s="2"/>
    </row>
    <row r="28" spans="2:14" ht="42" customHeight="1" thickBot="1" x14ac:dyDescent="0.25">
      <c r="B28" s="1368"/>
      <c r="C28" s="1365" t="s">
        <v>939</v>
      </c>
      <c r="D28" s="2"/>
      <c r="E28" s="13"/>
      <c r="F28" s="13"/>
      <c r="G28" s="2"/>
      <c r="H28" s="13"/>
      <c r="I28" s="2"/>
      <c r="J28" s="2"/>
      <c r="K28" s="2"/>
      <c r="L28" s="2"/>
      <c r="M28" s="2"/>
      <c r="N28" s="2"/>
    </row>
    <row r="29" spans="2:14" ht="42" customHeight="1" thickBot="1" x14ac:dyDescent="0.25">
      <c r="B29" s="1368"/>
      <c r="C29" s="1366"/>
      <c r="D29" s="2"/>
      <c r="E29" s="13"/>
      <c r="F29" s="13"/>
      <c r="G29" s="2"/>
      <c r="H29" s="13"/>
      <c r="I29" s="2"/>
      <c r="J29" s="2"/>
      <c r="K29" s="2"/>
      <c r="L29" s="2"/>
      <c r="M29" s="2"/>
      <c r="N29" s="2"/>
    </row>
    <row r="30" spans="2:14" ht="42" customHeight="1" thickBot="1" x14ac:dyDescent="0.25">
      <c r="B30" s="1368"/>
      <c r="C30" s="1366"/>
      <c r="D30" s="2"/>
      <c r="E30" s="13"/>
      <c r="F30" s="13"/>
      <c r="G30" s="2"/>
      <c r="H30" s="13"/>
      <c r="I30" s="2"/>
      <c r="J30" s="2"/>
      <c r="K30" s="2"/>
      <c r="L30" s="2"/>
      <c r="M30" s="2"/>
      <c r="N30" s="2"/>
    </row>
    <row r="31" spans="2:14" ht="42" customHeight="1" thickBot="1" x14ac:dyDescent="0.25">
      <c r="B31" s="1368"/>
      <c r="C31" s="1366"/>
      <c r="D31" s="2"/>
      <c r="E31" s="13"/>
      <c r="F31" s="13"/>
      <c r="G31" s="2"/>
      <c r="H31" s="13"/>
      <c r="I31" s="2"/>
      <c r="J31" s="2"/>
      <c r="K31" s="2"/>
      <c r="L31" s="2"/>
      <c r="M31" s="2"/>
      <c r="N31" s="2"/>
    </row>
    <row r="32" spans="2:14" ht="42" customHeight="1" thickBot="1" x14ac:dyDescent="0.25">
      <c r="B32" s="1368"/>
      <c r="C32" s="1366"/>
      <c r="D32" s="2"/>
      <c r="E32" s="13"/>
      <c r="F32" s="13"/>
      <c r="G32" s="2"/>
      <c r="H32" s="13"/>
      <c r="I32" s="2"/>
      <c r="J32" s="2"/>
      <c r="K32" s="2"/>
      <c r="L32" s="2"/>
      <c r="M32" s="2"/>
      <c r="N32" s="2"/>
    </row>
    <row r="33" spans="2:14" ht="42" customHeight="1" thickBot="1" x14ac:dyDescent="0.25">
      <c r="B33" s="1368"/>
      <c r="C33" s="1366"/>
      <c r="D33" s="2"/>
      <c r="E33" s="13"/>
      <c r="F33" s="13"/>
      <c r="G33" s="2"/>
      <c r="H33" s="13"/>
      <c r="I33" s="2"/>
      <c r="J33" s="2"/>
      <c r="K33" s="2"/>
      <c r="L33" s="2"/>
      <c r="M33" s="2"/>
      <c r="N33" s="2"/>
    </row>
    <row r="34" spans="2:14" ht="42" customHeight="1" thickBot="1" x14ac:dyDescent="0.25">
      <c r="B34" s="1368"/>
      <c r="C34" s="1366" t="s">
        <v>940</v>
      </c>
      <c r="D34" s="2"/>
      <c r="E34" s="13"/>
      <c r="F34" s="13"/>
      <c r="G34" s="2"/>
      <c r="H34" s="13"/>
      <c r="I34" s="2"/>
      <c r="J34" s="2"/>
      <c r="K34" s="2"/>
      <c r="L34" s="2"/>
      <c r="M34" s="2"/>
      <c r="N34" s="2"/>
    </row>
    <row r="35" spans="2:14" ht="42" customHeight="1" thickBot="1" x14ac:dyDescent="0.25">
      <c r="B35" s="1368"/>
      <c r="C35" s="1366"/>
      <c r="D35" s="2"/>
      <c r="E35" s="13"/>
      <c r="F35" s="13"/>
      <c r="G35" s="2"/>
      <c r="H35" s="13"/>
      <c r="I35" s="2"/>
      <c r="J35" s="2"/>
      <c r="K35" s="2"/>
      <c r="L35" s="2"/>
      <c r="M35" s="2"/>
      <c r="N35" s="2"/>
    </row>
    <row r="36" spans="2:14" ht="42" customHeight="1" thickBot="1" x14ac:dyDescent="0.25">
      <c r="B36" s="1368"/>
      <c r="C36" s="1366"/>
      <c r="D36" s="2"/>
      <c r="E36" s="13"/>
      <c r="F36" s="13"/>
      <c r="G36" s="2"/>
      <c r="H36" s="13"/>
      <c r="I36" s="2"/>
      <c r="J36" s="2"/>
      <c r="K36" s="2"/>
      <c r="L36" s="2"/>
      <c r="M36" s="2"/>
      <c r="N36" s="2"/>
    </row>
    <row r="37" spans="2:14" ht="42" customHeight="1" thickBot="1" x14ac:dyDescent="0.25">
      <c r="B37" s="1368"/>
      <c r="C37" s="1366"/>
      <c r="D37" s="2"/>
      <c r="E37" s="13"/>
      <c r="F37" s="13"/>
      <c r="G37" s="2"/>
      <c r="H37" s="13"/>
      <c r="I37" s="2"/>
      <c r="J37" s="2"/>
      <c r="K37" s="2"/>
      <c r="L37" s="2"/>
      <c r="M37" s="2"/>
      <c r="N37" s="2"/>
    </row>
    <row r="38" spans="2:14" ht="42" customHeight="1" thickBot="1" x14ac:dyDescent="0.25">
      <c r="B38" s="1368"/>
      <c r="C38" s="1366"/>
      <c r="D38" s="2"/>
      <c r="E38" s="13"/>
      <c r="F38" s="13"/>
      <c r="G38" s="2"/>
      <c r="H38" s="13"/>
      <c r="I38" s="2"/>
      <c r="J38" s="2"/>
      <c r="K38" s="2"/>
      <c r="L38" s="2"/>
      <c r="M38" s="2"/>
      <c r="N38" s="2"/>
    </row>
    <row r="39" spans="2:14" ht="42" customHeight="1" thickBot="1" x14ac:dyDescent="0.25">
      <c r="B39" s="1368"/>
      <c r="C39" s="1367"/>
      <c r="D39" s="2"/>
      <c r="E39" s="13"/>
      <c r="F39" s="13"/>
      <c r="G39" s="2"/>
      <c r="H39" s="13"/>
      <c r="I39" s="2"/>
      <c r="J39" s="2"/>
      <c r="K39" s="2"/>
      <c r="L39" s="2"/>
      <c r="M39" s="2"/>
      <c r="N39" s="2"/>
    </row>
    <row r="40" spans="2:14" ht="42" customHeight="1" thickBot="1" x14ac:dyDescent="0.25">
      <c r="B40" s="1368"/>
      <c r="C40" s="1366" t="s">
        <v>941</v>
      </c>
      <c r="D40" s="2"/>
      <c r="E40" s="13"/>
      <c r="F40" s="13"/>
      <c r="G40" s="2"/>
      <c r="H40" s="13"/>
      <c r="I40" s="2"/>
      <c r="J40" s="2"/>
      <c r="K40" s="2"/>
      <c r="L40" s="2"/>
      <c r="M40" s="2"/>
      <c r="N40" s="2"/>
    </row>
    <row r="41" spans="2:14" ht="42" customHeight="1" thickBot="1" x14ac:dyDescent="0.25">
      <c r="B41" s="1368"/>
      <c r="C41" s="1366"/>
      <c r="D41" s="2"/>
      <c r="E41" s="13"/>
      <c r="F41" s="13"/>
      <c r="G41" s="2"/>
      <c r="H41" s="13"/>
      <c r="I41" s="2"/>
      <c r="J41" s="2"/>
      <c r="K41" s="2"/>
      <c r="L41" s="2"/>
      <c r="M41" s="2"/>
      <c r="N41" s="2"/>
    </row>
    <row r="42" spans="2:14" ht="42" customHeight="1" thickBot="1" x14ac:dyDescent="0.25">
      <c r="B42" s="1368"/>
      <c r="C42" s="1366"/>
      <c r="D42" s="2"/>
      <c r="E42" s="13"/>
      <c r="F42" s="13"/>
      <c r="G42" s="2"/>
      <c r="H42" s="13"/>
      <c r="I42" s="2"/>
      <c r="J42" s="2"/>
      <c r="K42" s="2"/>
      <c r="L42" s="2"/>
      <c r="M42" s="2"/>
      <c r="N42" s="2"/>
    </row>
    <row r="43" spans="2:14" ht="42" customHeight="1" thickBot="1" x14ac:dyDescent="0.25">
      <c r="B43" s="1368"/>
      <c r="C43" s="1366"/>
      <c r="D43" s="2"/>
      <c r="E43" s="13"/>
      <c r="F43" s="13"/>
      <c r="G43" s="2"/>
      <c r="H43" s="13"/>
      <c r="I43" s="2"/>
      <c r="J43" s="2"/>
      <c r="K43" s="2"/>
      <c r="L43" s="2"/>
      <c r="M43" s="2"/>
      <c r="N43" s="2"/>
    </row>
    <row r="44" spans="2:14" ht="42" customHeight="1" thickBot="1" x14ac:dyDescent="0.25">
      <c r="B44" s="1368"/>
      <c r="C44" s="1366"/>
      <c r="D44" s="2"/>
      <c r="E44" s="13"/>
      <c r="F44" s="13"/>
      <c r="G44" s="2"/>
      <c r="H44" s="13"/>
      <c r="I44" s="2"/>
      <c r="J44" s="2"/>
      <c r="K44" s="2"/>
      <c r="L44" s="2"/>
      <c r="M44" s="2"/>
      <c r="N44" s="2"/>
    </row>
    <row r="45" spans="2:14" ht="42" customHeight="1" thickBot="1" x14ac:dyDescent="0.25">
      <c r="B45" s="1384"/>
      <c r="C45" s="1367"/>
      <c r="D45" s="2"/>
      <c r="E45" s="13"/>
      <c r="F45" s="13"/>
      <c r="G45" s="2"/>
      <c r="H45" s="13"/>
      <c r="I45" s="2"/>
      <c r="J45" s="2"/>
      <c r="K45" s="2"/>
      <c r="L45" s="2"/>
      <c r="M45" s="2"/>
      <c r="N45" s="2"/>
    </row>
    <row r="46" spans="2:14" ht="15.75" customHeight="1" thickBot="1" x14ac:dyDescent="0.25">
      <c r="B46" s="1382" t="s">
        <v>929</v>
      </c>
      <c r="C46" s="1365" t="s">
        <v>942</v>
      </c>
      <c r="D46" s="2" t="s">
        <v>74</v>
      </c>
      <c r="E46" s="2" t="s">
        <v>169</v>
      </c>
      <c r="F46" s="2" t="s">
        <v>55</v>
      </c>
      <c r="G46" s="2"/>
      <c r="H46" s="2" t="s">
        <v>55</v>
      </c>
      <c r="I46" s="2"/>
      <c r="J46" s="2"/>
      <c r="K46" s="2"/>
      <c r="L46" s="2"/>
      <c r="M46" s="2"/>
      <c r="N46" s="2"/>
    </row>
    <row r="47" spans="2:14" ht="32.25" thickBot="1" x14ac:dyDescent="0.25">
      <c r="B47" s="1368"/>
      <c r="C47" s="1366"/>
      <c r="D47" s="2" t="s">
        <v>75</v>
      </c>
      <c r="E47" s="2" t="s">
        <v>169</v>
      </c>
      <c r="F47" s="2" t="s">
        <v>55</v>
      </c>
      <c r="G47" s="2"/>
      <c r="H47" s="2" t="s">
        <v>55</v>
      </c>
      <c r="I47" s="2"/>
      <c r="J47" s="2"/>
      <c r="K47" s="2"/>
      <c r="L47" s="2"/>
      <c r="M47" s="2"/>
      <c r="N47" s="2"/>
    </row>
    <row r="48" spans="2:14" ht="32.25" thickBot="1" x14ac:dyDescent="0.25">
      <c r="B48" s="1368"/>
      <c r="C48" s="1366"/>
      <c r="D48" s="2" t="s">
        <v>76</v>
      </c>
      <c r="E48" s="2" t="s">
        <v>169</v>
      </c>
      <c r="F48" s="2" t="s">
        <v>77</v>
      </c>
      <c r="G48" s="2"/>
      <c r="H48" s="2" t="s">
        <v>77</v>
      </c>
      <c r="I48" s="2"/>
      <c r="J48" s="2"/>
      <c r="K48" s="2"/>
      <c r="L48" s="2"/>
      <c r="M48" s="2"/>
      <c r="N48" s="2"/>
    </row>
    <row r="49" spans="2:14" ht="32.25" thickBot="1" x14ac:dyDescent="0.25">
      <c r="B49" s="1368"/>
      <c r="C49" s="1366"/>
      <c r="D49" s="2" t="s">
        <v>78</v>
      </c>
      <c r="E49" s="2" t="s">
        <v>69</v>
      </c>
      <c r="F49" s="2" t="s">
        <v>70</v>
      </c>
      <c r="G49" s="2"/>
      <c r="H49" s="2" t="s">
        <v>70</v>
      </c>
      <c r="I49" s="2"/>
      <c r="J49" s="2"/>
      <c r="K49" s="2"/>
      <c r="L49" s="2"/>
      <c r="M49" s="2"/>
      <c r="N49" s="2"/>
    </row>
    <row r="50" spans="2:14" ht="32.25" thickBot="1" x14ac:dyDescent="0.25">
      <c r="B50" s="1368"/>
      <c r="C50" s="1366"/>
      <c r="D50" s="2" t="s">
        <v>79</v>
      </c>
      <c r="E50" s="2" t="s">
        <v>169</v>
      </c>
      <c r="F50" s="2" t="s">
        <v>57</v>
      </c>
      <c r="G50" s="2"/>
      <c r="H50" s="2" t="s">
        <v>57</v>
      </c>
      <c r="I50" s="2"/>
      <c r="J50" s="2"/>
      <c r="K50" s="2"/>
      <c r="L50" s="2"/>
      <c r="M50" s="2"/>
      <c r="N50" s="2"/>
    </row>
    <row r="51" spans="2:14" ht="32.25" thickBot="1" x14ac:dyDescent="0.25">
      <c r="B51" s="1368"/>
      <c r="C51" s="1366"/>
      <c r="D51" s="2" t="s">
        <v>80</v>
      </c>
      <c r="E51" s="2" t="s">
        <v>169</v>
      </c>
      <c r="F51" s="2" t="s">
        <v>81</v>
      </c>
      <c r="G51" s="2"/>
      <c r="H51" s="2" t="s">
        <v>81</v>
      </c>
      <c r="I51" s="2"/>
      <c r="J51" s="2"/>
      <c r="K51" s="2"/>
      <c r="L51" s="2"/>
      <c r="M51" s="2"/>
      <c r="N51" s="2"/>
    </row>
    <row r="52" spans="2:14" ht="32.25" thickBot="1" x14ac:dyDescent="0.25">
      <c r="B52" s="1368"/>
      <c r="C52" s="1374"/>
      <c r="D52" s="2" t="s">
        <v>82</v>
      </c>
      <c r="E52" s="2" t="s">
        <v>169</v>
      </c>
      <c r="F52" s="2" t="s">
        <v>64</v>
      </c>
      <c r="G52" s="2"/>
      <c r="H52" s="2" t="s">
        <v>64</v>
      </c>
      <c r="I52" s="2"/>
      <c r="J52" s="2"/>
      <c r="K52" s="2"/>
      <c r="L52" s="2"/>
      <c r="M52" s="2"/>
      <c r="N52" s="2"/>
    </row>
    <row r="53" spans="2:14" ht="24" customHeight="1" thickTop="1" thickBot="1" x14ac:dyDescent="0.25">
      <c r="B53" s="1368"/>
      <c r="C53" s="1370" t="s">
        <v>943</v>
      </c>
      <c r="D53" s="2" t="s">
        <v>83</v>
      </c>
      <c r="E53" s="2" t="s">
        <v>169</v>
      </c>
      <c r="F53" s="2" t="s">
        <v>184</v>
      </c>
      <c r="G53" s="2"/>
      <c r="H53" s="2" t="s">
        <v>184</v>
      </c>
      <c r="I53" s="2"/>
      <c r="J53" s="2"/>
      <c r="K53" s="2"/>
      <c r="L53" s="2"/>
      <c r="M53" s="2"/>
      <c r="N53" s="2"/>
    </row>
    <row r="54" spans="2:14" ht="24" customHeight="1" thickBot="1" x14ac:dyDescent="0.25">
      <c r="B54" s="1368"/>
      <c r="C54" s="1366"/>
      <c r="D54" s="2" t="s">
        <v>84</v>
      </c>
      <c r="E54" s="2" t="s">
        <v>169</v>
      </c>
      <c r="F54" s="2" t="s">
        <v>55</v>
      </c>
      <c r="G54" s="2"/>
      <c r="H54" s="2" t="s">
        <v>55</v>
      </c>
      <c r="I54" s="2"/>
      <c r="J54" s="2"/>
      <c r="K54" s="2"/>
      <c r="L54" s="2"/>
      <c r="M54" s="2"/>
      <c r="N54" s="2"/>
    </row>
    <row r="55" spans="2:14" ht="24" customHeight="1" thickBot="1" x14ac:dyDescent="0.25">
      <c r="B55" s="1368"/>
      <c r="C55" s="1366"/>
      <c r="D55" s="2" t="s">
        <v>85</v>
      </c>
      <c r="E55" s="2" t="s">
        <v>169</v>
      </c>
      <c r="F55" s="2" t="s">
        <v>57</v>
      </c>
      <c r="G55" s="2"/>
      <c r="H55" s="2" t="s">
        <v>57</v>
      </c>
      <c r="I55" s="2"/>
      <c r="J55" s="2"/>
      <c r="K55" s="2"/>
      <c r="L55" s="2"/>
      <c r="M55" s="2"/>
      <c r="N55" s="2"/>
    </row>
    <row r="56" spans="2:14" ht="24" customHeight="1" thickBot="1" x14ac:dyDescent="0.25">
      <c r="B56" s="1368"/>
      <c r="C56" s="1366"/>
      <c r="D56" s="2" t="s">
        <v>86</v>
      </c>
      <c r="E56" s="2" t="s">
        <v>169</v>
      </c>
      <c r="F56" s="2" t="s">
        <v>64</v>
      </c>
      <c r="G56" s="2"/>
      <c r="H56" s="2" t="s">
        <v>64</v>
      </c>
      <c r="I56" s="2"/>
      <c r="J56" s="2"/>
      <c r="K56" s="2"/>
      <c r="L56" s="2"/>
      <c r="M56" s="2"/>
      <c r="N56" s="2"/>
    </row>
    <row r="57" spans="2:14" ht="24" customHeight="1" thickBot="1" x14ac:dyDescent="0.25">
      <c r="B57" s="1368"/>
      <c r="C57" s="1367"/>
      <c r="D57" s="2" t="s">
        <v>87</v>
      </c>
      <c r="E57" s="2" t="s">
        <v>169</v>
      </c>
      <c r="F57" s="2" t="s">
        <v>57</v>
      </c>
      <c r="G57" s="2"/>
      <c r="H57" s="2" t="s">
        <v>57</v>
      </c>
      <c r="I57" s="2"/>
      <c r="J57" s="2"/>
      <c r="K57" s="2"/>
      <c r="L57" s="2"/>
      <c r="M57" s="2"/>
      <c r="N57" s="2"/>
    </row>
    <row r="58" spans="2:14" ht="30.75" customHeight="1" thickBot="1" x14ac:dyDescent="0.25">
      <c r="B58" s="1368"/>
      <c r="C58" s="1365" t="s">
        <v>944</v>
      </c>
      <c r="D58" s="2" t="s">
        <v>88</v>
      </c>
      <c r="E58" s="2" t="s">
        <v>169</v>
      </c>
      <c r="F58" s="2" t="s">
        <v>64</v>
      </c>
      <c r="G58" s="2"/>
      <c r="H58" s="2" t="s">
        <v>64</v>
      </c>
      <c r="I58" s="2"/>
      <c r="J58" s="2"/>
      <c r="K58" s="2"/>
      <c r="L58" s="2"/>
      <c r="M58" s="2"/>
      <c r="N58" s="2"/>
    </row>
    <row r="59" spans="2:14" ht="30.75" customHeight="1" thickBot="1" x14ac:dyDescent="0.25">
      <c r="B59" s="1368"/>
      <c r="C59" s="1367"/>
      <c r="D59" s="2" t="s">
        <v>89</v>
      </c>
      <c r="E59" s="2" t="s">
        <v>169</v>
      </c>
      <c r="F59" s="2" t="s">
        <v>64</v>
      </c>
      <c r="G59" s="2"/>
      <c r="H59" s="2" t="s">
        <v>64</v>
      </c>
      <c r="I59" s="2"/>
      <c r="J59" s="2"/>
      <c r="K59" s="2"/>
      <c r="L59" s="2"/>
      <c r="M59" s="2"/>
      <c r="N59" s="2"/>
    </row>
    <row r="60" spans="2:14" ht="15.75" customHeight="1" thickBot="1" x14ac:dyDescent="0.25">
      <c r="B60" s="1368" t="s">
        <v>930</v>
      </c>
      <c r="C60" s="1365" t="s">
        <v>945</v>
      </c>
      <c r="D60" s="2" t="s">
        <v>90</v>
      </c>
      <c r="E60" s="2" t="s">
        <v>169</v>
      </c>
      <c r="F60" s="2" t="s">
        <v>52</v>
      </c>
      <c r="G60" s="2"/>
      <c r="H60" s="2" t="s">
        <v>52</v>
      </c>
      <c r="I60" s="2"/>
      <c r="J60" s="2"/>
      <c r="K60" s="2"/>
      <c r="L60" s="2"/>
      <c r="M60" s="2"/>
      <c r="N60" s="2"/>
    </row>
    <row r="61" spans="2:14" ht="32.25" thickBot="1" x14ac:dyDescent="0.25">
      <c r="B61" s="1368"/>
      <c r="C61" s="1366"/>
      <c r="D61" s="2" t="s">
        <v>91</v>
      </c>
      <c r="E61" s="2" t="s">
        <v>169</v>
      </c>
      <c r="F61" s="2" t="s">
        <v>55</v>
      </c>
      <c r="G61" s="2"/>
      <c r="H61" s="2" t="s">
        <v>55</v>
      </c>
      <c r="I61" s="2"/>
      <c r="J61" s="2"/>
      <c r="K61" s="2"/>
      <c r="L61" s="2"/>
      <c r="M61" s="2"/>
      <c r="N61" s="2"/>
    </row>
    <row r="62" spans="2:14" ht="32.25" thickBot="1" x14ac:dyDescent="0.25">
      <c r="B62" s="1368"/>
      <c r="C62" s="1366"/>
      <c r="D62" s="2" t="s">
        <v>92</v>
      </c>
      <c r="E62" s="2" t="s">
        <v>169</v>
      </c>
      <c r="F62" s="2" t="s">
        <v>57</v>
      </c>
      <c r="G62" s="2"/>
      <c r="H62" s="2" t="s">
        <v>57</v>
      </c>
      <c r="I62" s="2"/>
      <c r="J62" s="2"/>
      <c r="K62" s="2"/>
      <c r="L62" s="2"/>
      <c r="M62" s="2"/>
      <c r="N62" s="2"/>
    </row>
    <row r="63" spans="2:14" ht="32.25" thickBot="1" x14ac:dyDescent="0.25">
      <c r="B63" s="1368"/>
      <c r="C63" s="1366"/>
      <c r="D63" s="2" t="s">
        <v>93</v>
      </c>
      <c r="E63" s="2" t="s">
        <v>169</v>
      </c>
      <c r="F63" s="2" t="s">
        <v>64</v>
      </c>
      <c r="G63" s="2"/>
      <c r="H63" s="2" t="s">
        <v>64</v>
      </c>
      <c r="I63" s="2"/>
      <c r="J63" s="2"/>
      <c r="K63" s="2"/>
      <c r="L63" s="2"/>
      <c r="M63" s="2"/>
      <c r="N63" s="2"/>
    </row>
    <row r="64" spans="2:14" ht="32.25" thickBot="1" x14ac:dyDescent="0.25">
      <c r="B64" s="1368"/>
      <c r="C64" s="1366"/>
      <c r="D64" s="2" t="s">
        <v>94</v>
      </c>
      <c r="E64" s="2" t="s">
        <v>169</v>
      </c>
      <c r="F64" s="2" t="s">
        <v>57</v>
      </c>
      <c r="G64" s="2"/>
      <c r="H64" s="2" t="s">
        <v>57</v>
      </c>
      <c r="I64" s="2"/>
      <c r="J64" s="2"/>
      <c r="K64" s="2"/>
      <c r="L64" s="2"/>
      <c r="M64" s="2"/>
      <c r="N64" s="2"/>
    </row>
    <row r="65" spans="2:14" ht="32.25" thickBot="1" x14ac:dyDescent="0.25">
      <c r="B65" s="1368"/>
      <c r="C65" s="1366" t="s">
        <v>95</v>
      </c>
      <c r="D65" s="2" t="s">
        <v>96</v>
      </c>
      <c r="E65" s="2" t="s">
        <v>169</v>
      </c>
      <c r="F65" s="2" t="s">
        <v>52</v>
      </c>
      <c r="G65" s="2"/>
      <c r="H65" s="2" t="s">
        <v>52</v>
      </c>
      <c r="I65" s="2"/>
      <c r="J65" s="2"/>
      <c r="K65" s="2"/>
      <c r="L65" s="2"/>
      <c r="M65" s="2"/>
      <c r="N65" s="2"/>
    </row>
    <row r="66" spans="2:14" ht="32.25" thickBot="1" x14ac:dyDescent="0.25">
      <c r="B66" s="1368"/>
      <c r="C66" s="1366"/>
      <c r="D66" s="2" t="s">
        <v>97</v>
      </c>
      <c r="E66" s="2" t="s">
        <v>169</v>
      </c>
      <c r="F66" s="2" t="s">
        <v>55</v>
      </c>
      <c r="G66" s="2"/>
      <c r="H66" s="2" t="s">
        <v>55</v>
      </c>
      <c r="I66" s="2"/>
      <c r="J66" s="2"/>
      <c r="K66" s="2"/>
      <c r="L66" s="2"/>
      <c r="M66" s="2"/>
      <c r="N66" s="2"/>
    </row>
    <row r="67" spans="2:14" ht="32.25" thickBot="1" x14ac:dyDescent="0.25">
      <c r="B67" s="1368"/>
      <c r="C67" s="1366"/>
      <c r="D67" s="2" t="s">
        <v>98</v>
      </c>
      <c r="E67" s="2" t="s">
        <v>169</v>
      </c>
      <c r="F67" s="5" t="s">
        <v>57</v>
      </c>
      <c r="G67" s="2"/>
      <c r="H67" s="5" t="s">
        <v>57</v>
      </c>
      <c r="I67" s="2"/>
      <c r="J67" s="2"/>
      <c r="K67" s="2"/>
      <c r="L67" s="2"/>
      <c r="M67" s="2"/>
      <c r="N67" s="2"/>
    </row>
    <row r="68" spans="2:14" ht="32.25" thickBot="1" x14ac:dyDescent="0.25">
      <c r="B68" s="1368"/>
      <c r="C68" s="1367"/>
      <c r="D68" s="2" t="s">
        <v>99</v>
      </c>
      <c r="E68" s="2" t="s">
        <v>169</v>
      </c>
      <c r="F68" s="2" t="s">
        <v>185</v>
      </c>
      <c r="G68" s="2"/>
      <c r="H68" s="2" t="s">
        <v>185</v>
      </c>
      <c r="I68" s="2"/>
      <c r="J68" s="2"/>
      <c r="K68" s="2"/>
      <c r="L68" s="2"/>
      <c r="M68" s="2"/>
      <c r="N68" s="2"/>
    </row>
    <row r="69" spans="2:14" ht="15.75" customHeight="1" thickBot="1" x14ac:dyDescent="0.25">
      <c r="B69" s="1368"/>
      <c r="C69" s="1365" t="s">
        <v>100</v>
      </c>
      <c r="D69" s="9" t="s">
        <v>186</v>
      </c>
      <c r="E69" s="2" t="s">
        <v>169</v>
      </c>
      <c r="F69" s="7" t="s">
        <v>52</v>
      </c>
      <c r="G69" s="2"/>
      <c r="H69" s="7" t="s">
        <v>52</v>
      </c>
      <c r="I69" s="2"/>
      <c r="J69" s="2"/>
      <c r="K69" s="2"/>
      <c r="L69" s="2"/>
      <c r="M69" s="2"/>
      <c r="N69" s="2"/>
    </row>
    <row r="70" spans="2:14" ht="32.25" thickBot="1" x14ac:dyDescent="0.25">
      <c r="B70" s="1368"/>
      <c r="C70" s="1366"/>
      <c r="D70" s="9" t="s">
        <v>101</v>
      </c>
      <c r="E70" s="2" t="s">
        <v>169</v>
      </c>
      <c r="F70" s="7" t="s">
        <v>64</v>
      </c>
      <c r="G70" s="2"/>
      <c r="H70" s="7" t="s">
        <v>64</v>
      </c>
      <c r="I70" s="2"/>
      <c r="J70" s="2"/>
      <c r="K70" s="2"/>
      <c r="L70" s="2"/>
      <c r="M70" s="2"/>
      <c r="N70" s="2"/>
    </row>
    <row r="71" spans="2:14" ht="32.25" thickBot="1" x14ac:dyDescent="0.25">
      <c r="B71" s="1368"/>
      <c r="C71" s="1367"/>
      <c r="D71" s="9" t="s">
        <v>102</v>
      </c>
      <c r="E71" s="8" t="s">
        <v>72</v>
      </c>
      <c r="F71" s="8" t="s">
        <v>66</v>
      </c>
      <c r="G71" s="2"/>
      <c r="H71" s="8" t="s">
        <v>66</v>
      </c>
      <c r="I71" s="2"/>
      <c r="J71" s="2"/>
      <c r="K71" s="2"/>
      <c r="L71" s="2"/>
      <c r="M71" s="2"/>
      <c r="N71" s="2"/>
    </row>
    <row r="72" spans="2:14" ht="15.75" customHeight="1" thickBot="1" x14ac:dyDescent="0.25">
      <c r="B72" s="1368"/>
      <c r="C72" s="1365" t="s">
        <v>103</v>
      </c>
      <c r="D72" s="2" t="s">
        <v>104</v>
      </c>
      <c r="E72" s="2" t="s">
        <v>169</v>
      </c>
      <c r="F72" s="2" t="s">
        <v>57</v>
      </c>
      <c r="G72" s="2"/>
      <c r="H72" s="2" t="s">
        <v>57</v>
      </c>
      <c r="I72" s="2"/>
      <c r="J72" s="2"/>
      <c r="K72" s="2"/>
      <c r="L72" s="2"/>
      <c r="M72" s="2"/>
      <c r="N72" s="2"/>
    </row>
    <row r="73" spans="2:14" ht="32.25" thickBot="1" x14ac:dyDescent="0.25">
      <c r="B73" s="1368"/>
      <c r="C73" s="1367"/>
      <c r="D73" s="2" t="s">
        <v>105</v>
      </c>
      <c r="E73" s="2" t="s">
        <v>169</v>
      </c>
      <c r="F73" s="2" t="s">
        <v>57</v>
      </c>
      <c r="G73" s="2"/>
      <c r="H73" s="2" t="s">
        <v>57</v>
      </c>
      <c r="I73" s="2"/>
      <c r="J73" s="2"/>
      <c r="K73" s="2"/>
      <c r="L73" s="2"/>
      <c r="M73" s="2"/>
      <c r="N73" s="2"/>
    </row>
    <row r="74" spans="2:14" ht="15.75" customHeight="1" thickBot="1" x14ac:dyDescent="0.25">
      <c r="B74" s="1368"/>
      <c r="C74" s="1365" t="s">
        <v>106</v>
      </c>
      <c r="D74" s="2" t="s">
        <v>107</v>
      </c>
      <c r="E74" s="2" t="s">
        <v>169</v>
      </c>
      <c r="F74" s="2" t="s">
        <v>52</v>
      </c>
      <c r="G74" s="2"/>
      <c r="H74" s="2" t="s">
        <v>52</v>
      </c>
      <c r="I74" s="2"/>
      <c r="J74" s="2"/>
      <c r="K74" s="2"/>
      <c r="L74" s="2"/>
      <c r="M74" s="2"/>
      <c r="N74" s="2"/>
    </row>
    <row r="75" spans="2:14" ht="32.25" thickBot="1" x14ac:dyDescent="0.25">
      <c r="B75" s="1368"/>
      <c r="C75" s="1366"/>
      <c r="D75" s="2" t="s">
        <v>108</v>
      </c>
      <c r="E75" s="2" t="s">
        <v>169</v>
      </c>
      <c r="F75" s="2" t="s">
        <v>55</v>
      </c>
      <c r="G75" s="2"/>
      <c r="H75" s="2" t="s">
        <v>55</v>
      </c>
      <c r="I75" s="2"/>
      <c r="J75" s="2"/>
      <c r="K75" s="2"/>
      <c r="L75" s="2"/>
      <c r="M75" s="2"/>
      <c r="N75" s="2"/>
    </row>
    <row r="76" spans="2:14" ht="32.25" thickBot="1" x14ac:dyDescent="0.25">
      <c r="B76" s="1368"/>
      <c r="C76" s="1366"/>
      <c r="D76" s="2" t="s">
        <v>109</v>
      </c>
      <c r="E76" s="2" t="s">
        <v>169</v>
      </c>
      <c r="F76" s="5" t="s">
        <v>57</v>
      </c>
      <c r="G76" s="2"/>
      <c r="H76" s="5" t="s">
        <v>57</v>
      </c>
      <c r="I76" s="2"/>
      <c r="J76" s="2"/>
      <c r="K76" s="2"/>
      <c r="L76" s="2"/>
      <c r="M76" s="2"/>
      <c r="N76" s="2"/>
    </row>
    <row r="77" spans="2:14" ht="32.25" thickBot="1" x14ac:dyDescent="0.25">
      <c r="B77" s="1368"/>
      <c r="C77" s="1366"/>
      <c r="D77" s="2" t="s">
        <v>110</v>
      </c>
      <c r="E77" s="2" t="s">
        <v>169</v>
      </c>
      <c r="F77" s="2" t="s">
        <v>55</v>
      </c>
      <c r="G77" s="2"/>
      <c r="H77" s="2" t="s">
        <v>55</v>
      </c>
      <c r="I77" s="2"/>
      <c r="J77" s="2"/>
      <c r="K77" s="2"/>
      <c r="L77" s="2"/>
      <c r="M77" s="2"/>
      <c r="N77" s="2"/>
    </row>
    <row r="78" spans="2:14" ht="32.25" thickBot="1" x14ac:dyDescent="0.25">
      <c r="B78" s="1368"/>
      <c r="C78" s="1367"/>
      <c r="D78" s="2" t="s">
        <v>111</v>
      </c>
      <c r="E78" s="2" t="s">
        <v>169</v>
      </c>
      <c r="F78" s="2" t="s">
        <v>185</v>
      </c>
      <c r="G78" s="2"/>
      <c r="H78" s="2" t="s">
        <v>185</v>
      </c>
      <c r="I78" s="2"/>
      <c r="J78" s="2"/>
      <c r="K78" s="2"/>
      <c r="L78" s="2"/>
      <c r="M78" s="2"/>
      <c r="N78" s="2"/>
    </row>
    <row r="79" spans="2:14" ht="15.75" customHeight="1" thickBot="1" x14ac:dyDescent="0.25">
      <c r="B79" s="1368"/>
      <c r="C79" s="1365" t="s">
        <v>112</v>
      </c>
      <c r="D79" s="2" t="s">
        <v>113</v>
      </c>
      <c r="E79" s="2" t="s">
        <v>169</v>
      </c>
      <c r="F79" s="2" t="s">
        <v>52</v>
      </c>
      <c r="G79" s="2"/>
      <c r="H79" s="2" t="s">
        <v>52</v>
      </c>
      <c r="I79" s="2"/>
      <c r="J79" s="2"/>
      <c r="K79" s="2"/>
      <c r="L79" s="2"/>
      <c r="M79" s="2"/>
      <c r="N79" s="2"/>
    </row>
    <row r="80" spans="2:14" ht="32.25" thickBot="1" x14ac:dyDescent="0.25">
      <c r="B80" s="1368"/>
      <c r="C80" s="1366"/>
      <c r="D80" s="2" t="s">
        <v>114</v>
      </c>
      <c r="E80" s="2" t="s">
        <v>169</v>
      </c>
      <c r="F80" s="2" t="s">
        <v>55</v>
      </c>
      <c r="G80" s="2"/>
      <c r="H80" s="2" t="s">
        <v>55</v>
      </c>
      <c r="I80" s="2"/>
      <c r="J80" s="2"/>
      <c r="K80" s="2"/>
      <c r="L80" s="2"/>
      <c r="M80" s="2"/>
      <c r="N80" s="2"/>
    </row>
    <row r="81" spans="2:14" ht="32.25" thickBot="1" x14ac:dyDescent="0.25">
      <c r="B81" s="1368"/>
      <c r="C81" s="1366"/>
      <c r="D81" s="2" t="s">
        <v>115</v>
      </c>
      <c r="E81" s="2" t="s">
        <v>169</v>
      </c>
      <c r="F81" s="5" t="s">
        <v>57</v>
      </c>
      <c r="G81" s="2"/>
      <c r="H81" s="5" t="s">
        <v>57</v>
      </c>
      <c r="I81" s="2"/>
      <c r="J81" s="2"/>
      <c r="K81" s="2"/>
      <c r="L81" s="2"/>
      <c r="M81" s="2"/>
      <c r="N81" s="2"/>
    </row>
    <row r="82" spans="2:14" ht="32.25" thickBot="1" x14ac:dyDescent="0.25">
      <c r="B82" s="1368"/>
      <c r="C82" s="1366"/>
      <c r="D82" s="2" t="s">
        <v>116</v>
      </c>
      <c r="E82" s="2" t="s">
        <v>169</v>
      </c>
      <c r="F82" s="2" t="s">
        <v>55</v>
      </c>
      <c r="G82" s="2"/>
      <c r="H82" s="2" t="s">
        <v>55</v>
      </c>
      <c r="I82" s="2"/>
      <c r="J82" s="2"/>
      <c r="K82" s="2"/>
      <c r="L82" s="2"/>
      <c r="M82" s="2"/>
      <c r="N82" s="2"/>
    </row>
    <row r="83" spans="2:14" ht="32.25" thickBot="1" x14ac:dyDescent="0.25">
      <c r="B83" s="1368"/>
      <c r="C83" s="1367"/>
      <c r="D83" s="2" t="s">
        <v>117</v>
      </c>
      <c r="E83" s="2" t="s">
        <v>169</v>
      </c>
      <c r="F83" s="2" t="s">
        <v>52</v>
      </c>
      <c r="G83" s="2"/>
      <c r="H83" s="2" t="s">
        <v>52</v>
      </c>
      <c r="I83" s="2"/>
      <c r="J83" s="2"/>
      <c r="K83" s="2"/>
      <c r="L83" s="2"/>
      <c r="M83" s="2"/>
      <c r="N83" s="2"/>
    </row>
    <row r="84" spans="2:14" ht="15.75" customHeight="1" thickBot="1" x14ac:dyDescent="0.25">
      <c r="B84" s="1368"/>
      <c r="C84" s="1365" t="s">
        <v>118</v>
      </c>
      <c r="D84" s="2" t="s">
        <v>119</v>
      </c>
      <c r="E84" s="2" t="s">
        <v>169</v>
      </c>
      <c r="F84" s="2" t="s">
        <v>52</v>
      </c>
      <c r="G84" s="2"/>
      <c r="H84" s="2" t="s">
        <v>52</v>
      </c>
      <c r="I84" s="2"/>
      <c r="J84" s="2"/>
      <c r="K84" s="2"/>
      <c r="L84" s="2"/>
      <c r="M84" s="2"/>
      <c r="N84" s="2"/>
    </row>
    <row r="85" spans="2:14" ht="32.25" thickBot="1" x14ac:dyDescent="0.25">
      <c r="B85" s="1368"/>
      <c r="C85" s="1366"/>
      <c r="D85" s="2" t="s">
        <v>120</v>
      </c>
      <c r="E85" s="2" t="s">
        <v>169</v>
      </c>
      <c r="F85" s="5" t="s">
        <v>57</v>
      </c>
      <c r="G85" s="2"/>
      <c r="H85" s="5" t="s">
        <v>57</v>
      </c>
      <c r="I85" s="2"/>
      <c r="J85" s="2"/>
      <c r="K85" s="2"/>
      <c r="L85" s="2"/>
      <c r="M85" s="2"/>
      <c r="N85" s="2"/>
    </row>
    <row r="86" spans="2:14" ht="32.25" thickBot="1" x14ac:dyDescent="0.25">
      <c r="B86" s="1368"/>
      <c r="C86" s="1366"/>
      <c r="D86" s="2" t="s">
        <v>121</v>
      </c>
      <c r="E86" s="2" t="s">
        <v>169</v>
      </c>
      <c r="F86" s="2" t="s">
        <v>55</v>
      </c>
      <c r="G86" s="2"/>
      <c r="H86" s="2" t="s">
        <v>55</v>
      </c>
      <c r="I86" s="2"/>
      <c r="J86" s="2"/>
      <c r="K86" s="2"/>
      <c r="L86" s="2"/>
      <c r="M86" s="2"/>
      <c r="N86" s="2"/>
    </row>
    <row r="87" spans="2:14" ht="32.25" thickBot="1" x14ac:dyDescent="0.25">
      <c r="B87" s="1368"/>
      <c r="C87" s="1367"/>
      <c r="D87" s="2" t="s">
        <v>122</v>
      </c>
      <c r="E87" s="2" t="s">
        <v>169</v>
      </c>
      <c r="F87" s="2" t="s">
        <v>52</v>
      </c>
      <c r="G87" s="2"/>
      <c r="H87" s="2" t="s">
        <v>52</v>
      </c>
      <c r="I87" s="2"/>
      <c r="J87" s="2"/>
      <c r="K87" s="2"/>
      <c r="L87" s="2"/>
      <c r="M87" s="2"/>
      <c r="N87" s="2"/>
    </row>
    <row r="88" spans="2:14" ht="30.75" customHeight="1" thickBot="1" x14ac:dyDescent="0.25">
      <c r="B88" s="1368"/>
      <c r="C88" s="1365" t="s">
        <v>123</v>
      </c>
      <c r="D88" s="2" t="s">
        <v>124</v>
      </c>
      <c r="E88" s="2" t="s">
        <v>169</v>
      </c>
      <c r="F88" s="5" t="s">
        <v>57</v>
      </c>
      <c r="G88" s="2"/>
      <c r="H88" s="5" t="s">
        <v>57</v>
      </c>
      <c r="I88" s="2"/>
      <c r="J88" s="2"/>
      <c r="K88" s="2"/>
      <c r="L88" s="2"/>
      <c r="M88" s="2"/>
      <c r="N88" s="2"/>
    </row>
    <row r="89" spans="2:14" ht="32.25" thickBot="1" x14ac:dyDescent="0.25">
      <c r="B89" s="1368"/>
      <c r="C89" s="1366"/>
      <c r="D89" s="2" t="s">
        <v>125</v>
      </c>
      <c r="E89" s="2" t="s">
        <v>169</v>
      </c>
      <c r="F89" s="5" t="s">
        <v>57</v>
      </c>
      <c r="G89" s="2"/>
      <c r="H89" s="5" t="s">
        <v>57</v>
      </c>
      <c r="I89" s="2"/>
      <c r="J89" s="2"/>
      <c r="K89" s="2"/>
      <c r="L89" s="2"/>
      <c r="M89" s="2"/>
      <c r="N89" s="2"/>
    </row>
    <row r="90" spans="2:14" ht="32.25" thickBot="1" x14ac:dyDescent="0.25">
      <c r="B90" s="1368"/>
      <c r="C90" s="1366"/>
      <c r="D90" s="2" t="s">
        <v>126</v>
      </c>
      <c r="E90" s="2" t="s">
        <v>169</v>
      </c>
      <c r="F90" s="5" t="s">
        <v>57</v>
      </c>
      <c r="G90" s="2"/>
      <c r="H90" s="5" t="s">
        <v>57</v>
      </c>
      <c r="I90" s="2"/>
      <c r="J90" s="2"/>
      <c r="K90" s="2"/>
      <c r="L90" s="2"/>
      <c r="M90" s="2"/>
      <c r="N90" s="2"/>
    </row>
    <row r="91" spans="2:14" ht="32.25" thickBot="1" x14ac:dyDescent="0.25">
      <c r="B91" s="1368"/>
      <c r="C91" s="1366"/>
      <c r="D91" s="2" t="s">
        <v>127</v>
      </c>
      <c r="E91" s="2" t="s">
        <v>169</v>
      </c>
      <c r="F91" s="5" t="s">
        <v>57</v>
      </c>
      <c r="G91" s="2"/>
      <c r="H91" s="5" t="s">
        <v>57</v>
      </c>
      <c r="I91" s="2"/>
      <c r="J91" s="2"/>
      <c r="K91" s="2"/>
      <c r="L91" s="2"/>
      <c r="M91" s="2"/>
      <c r="N91" s="2"/>
    </row>
    <row r="92" spans="2:14" ht="32.25" thickBot="1" x14ac:dyDescent="0.25">
      <c r="B92" s="1368"/>
      <c r="C92" s="1366"/>
      <c r="D92" s="2" t="s">
        <v>128</v>
      </c>
      <c r="E92" s="2" t="s">
        <v>169</v>
      </c>
      <c r="F92" s="5" t="s">
        <v>64</v>
      </c>
      <c r="G92" s="2"/>
      <c r="H92" s="5" t="s">
        <v>64</v>
      </c>
      <c r="I92" s="2"/>
      <c r="J92" s="2"/>
      <c r="K92" s="2"/>
      <c r="L92" s="2"/>
      <c r="M92" s="2"/>
      <c r="N92" s="2"/>
    </row>
    <row r="93" spans="2:14" ht="32.25" thickBot="1" x14ac:dyDescent="0.25">
      <c r="B93" s="1368"/>
      <c r="C93" s="1367"/>
      <c r="D93" s="2" t="s">
        <v>129</v>
      </c>
      <c r="E93" s="2" t="s">
        <v>169</v>
      </c>
      <c r="F93" s="5" t="s">
        <v>57</v>
      </c>
      <c r="G93" s="2"/>
      <c r="H93" s="5" t="s">
        <v>57</v>
      </c>
      <c r="I93" s="2"/>
      <c r="J93" s="2"/>
      <c r="K93" s="2"/>
      <c r="L93" s="2"/>
      <c r="M93" s="2"/>
      <c r="N93" s="2"/>
    </row>
    <row r="94" spans="2:14" ht="32.25" thickBot="1" x14ac:dyDescent="0.25">
      <c r="B94" s="1368"/>
      <c r="C94" s="1365" t="s">
        <v>474</v>
      </c>
      <c r="D94" s="2" t="s">
        <v>475</v>
      </c>
      <c r="E94" s="2" t="s">
        <v>72</v>
      </c>
      <c r="F94" s="5" t="s">
        <v>208</v>
      </c>
      <c r="G94" s="2"/>
      <c r="H94" s="5" t="s">
        <v>208</v>
      </c>
      <c r="I94" s="2"/>
      <c r="J94" s="2"/>
      <c r="K94" s="2"/>
      <c r="L94" s="2"/>
      <c r="M94" s="2"/>
      <c r="N94" s="2"/>
    </row>
    <row r="95" spans="2:14" ht="32.25" thickBot="1" x14ac:dyDescent="0.25">
      <c r="B95" s="1368"/>
      <c r="C95" s="1366"/>
      <c r="D95" s="2" t="s">
        <v>476</v>
      </c>
      <c r="E95" s="2" t="s">
        <v>72</v>
      </c>
      <c r="F95" s="5" t="s">
        <v>24</v>
      </c>
      <c r="G95" s="2"/>
      <c r="H95" s="5" t="s">
        <v>24</v>
      </c>
      <c r="I95" s="2"/>
      <c r="J95" s="2"/>
      <c r="K95" s="2"/>
      <c r="L95" s="2"/>
      <c r="M95" s="2"/>
      <c r="N95" s="2"/>
    </row>
    <row r="96" spans="2:14" ht="32.25" thickBot="1" x14ac:dyDescent="0.25">
      <c r="B96" s="1368"/>
      <c r="C96" s="1366"/>
      <c r="D96" s="2" t="s">
        <v>477</v>
      </c>
      <c r="E96" s="2" t="s">
        <v>72</v>
      </c>
      <c r="F96" s="5" t="s">
        <v>24</v>
      </c>
      <c r="G96" s="2"/>
      <c r="H96" s="5" t="s">
        <v>24</v>
      </c>
      <c r="I96" s="2"/>
      <c r="J96" s="2"/>
      <c r="K96" s="2"/>
      <c r="L96" s="2"/>
      <c r="M96" s="2"/>
      <c r="N96" s="2"/>
    </row>
    <row r="97" spans="2:14" ht="32.25" thickBot="1" x14ac:dyDescent="0.25">
      <c r="B97" s="1369"/>
      <c r="C97" s="1367"/>
      <c r="D97" s="2" t="s">
        <v>478</v>
      </c>
      <c r="E97" s="2" t="s">
        <v>72</v>
      </c>
      <c r="F97" s="5" t="s">
        <v>66</v>
      </c>
      <c r="G97" s="2"/>
      <c r="H97" s="5" t="s">
        <v>66</v>
      </c>
      <c r="I97" s="2"/>
      <c r="J97" s="2"/>
      <c r="K97" s="2"/>
      <c r="L97" s="2"/>
      <c r="M97" s="2"/>
      <c r="N97" s="2"/>
    </row>
    <row r="98" spans="2:14" ht="30.75" customHeight="1" thickBot="1" x14ac:dyDescent="0.25">
      <c r="B98" s="1377" t="s">
        <v>931</v>
      </c>
      <c r="C98" s="1365" t="s">
        <v>130</v>
      </c>
      <c r="D98" s="2" t="s">
        <v>131</v>
      </c>
      <c r="E98" s="2" t="s">
        <v>169</v>
      </c>
      <c r="F98" s="5" t="s">
        <v>57</v>
      </c>
      <c r="G98" s="2"/>
      <c r="H98" s="5" t="s">
        <v>57</v>
      </c>
      <c r="I98" s="2"/>
      <c r="J98" s="2"/>
      <c r="K98" s="2"/>
      <c r="L98" s="2"/>
      <c r="M98" s="2"/>
      <c r="N98" s="2"/>
    </row>
    <row r="99" spans="2:14" ht="32.25" thickBot="1" x14ac:dyDescent="0.25">
      <c r="B99" s="1368"/>
      <c r="C99" s="1366"/>
      <c r="D99" s="2" t="s">
        <v>132</v>
      </c>
      <c r="E99" s="2" t="s">
        <v>169</v>
      </c>
      <c r="F99" s="7" t="s">
        <v>64</v>
      </c>
      <c r="G99" s="2"/>
      <c r="H99" s="7" t="s">
        <v>64</v>
      </c>
      <c r="I99" s="2"/>
      <c r="J99" s="2"/>
      <c r="K99" s="2"/>
      <c r="L99" s="2"/>
      <c r="M99" s="2"/>
      <c r="N99" s="2"/>
    </row>
    <row r="100" spans="2:14" ht="32.25" thickBot="1" x14ac:dyDescent="0.25">
      <c r="B100" s="1368"/>
      <c r="C100" s="1374"/>
      <c r="D100" s="2" t="s">
        <v>133</v>
      </c>
      <c r="E100" s="8" t="s">
        <v>72</v>
      </c>
      <c r="F100" s="8" t="s">
        <v>66</v>
      </c>
      <c r="G100" s="2"/>
      <c r="H100" s="8" t="s">
        <v>66</v>
      </c>
      <c r="I100" s="2"/>
      <c r="J100" s="2"/>
      <c r="K100" s="2"/>
      <c r="L100" s="2"/>
      <c r="M100" s="2"/>
      <c r="N100" s="2"/>
    </row>
    <row r="101" spans="2:14" ht="16.5" customHeight="1" thickTop="1" thickBot="1" x14ac:dyDescent="0.25">
      <c r="B101" s="1368"/>
      <c r="C101" s="1370" t="s">
        <v>134</v>
      </c>
      <c r="D101" s="8" t="s">
        <v>135</v>
      </c>
      <c r="E101" s="8" t="s">
        <v>72</v>
      </c>
      <c r="F101" s="8" t="s">
        <v>24</v>
      </c>
      <c r="G101" s="2"/>
      <c r="H101" s="8" t="s">
        <v>24</v>
      </c>
      <c r="I101" s="2"/>
      <c r="J101" s="2"/>
      <c r="K101" s="2"/>
      <c r="L101" s="2"/>
      <c r="M101" s="2"/>
      <c r="N101" s="2"/>
    </row>
    <row r="102" spans="2:14" ht="48.75" thickTop="1" thickBot="1" x14ac:dyDescent="0.25">
      <c r="B102" s="1368"/>
      <c r="C102" s="1367"/>
      <c r="D102" s="8" t="s">
        <v>136</v>
      </c>
      <c r="E102" s="8" t="s">
        <v>72</v>
      </c>
      <c r="F102" s="8" t="s">
        <v>66</v>
      </c>
      <c r="G102" s="2"/>
      <c r="H102" s="8" t="s">
        <v>66</v>
      </c>
      <c r="I102" s="2"/>
      <c r="J102" s="2"/>
      <c r="K102" s="2"/>
      <c r="L102" s="2"/>
      <c r="M102" s="2"/>
      <c r="N102" s="2"/>
    </row>
    <row r="103" spans="2:14" ht="15.75" customHeight="1" thickBot="1" x14ac:dyDescent="0.25">
      <c r="B103" s="1368"/>
      <c r="C103" s="1365" t="s">
        <v>137</v>
      </c>
      <c r="D103" s="2" t="s">
        <v>138</v>
      </c>
      <c r="E103" s="2" t="s">
        <v>169</v>
      </c>
      <c r="F103" s="2" t="s">
        <v>52</v>
      </c>
      <c r="G103" s="2"/>
      <c r="H103" s="2" t="s">
        <v>52</v>
      </c>
      <c r="I103" s="2"/>
      <c r="J103" s="2"/>
      <c r="K103" s="2"/>
      <c r="L103" s="2"/>
      <c r="M103" s="2"/>
      <c r="N103" s="2"/>
    </row>
    <row r="104" spans="2:14" ht="32.25" thickBot="1" x14ac:dyDescent="0.25">
      <c r="B104" s="1368"/>
      <c r="C104" s="1366"/>
      <c r="D104" s="2" t="s">
        <v>139</v>
      </c>
      <c r="E104" s="2" t="s">
        <v>169</v>
      </c>
      <c r="F104" s="5" t="s">
        <v>57</v>
      </c>
      <c r="G104" s="2"/>
      <c r="H104" s="5" t="s">
        <v>57</v>
      </c>
      <c r="I104" s="2"/>
      <c r="J104" s="2"/>
      <c r="K104" s="2"/>
      <c r="L104" s="2"/>
      <c r="M104" s="2"/>
      <c r="N104" s="2"/>
    </row>
    <row r="105" spans="2:14" ht="32.25" thickBot="1" x14ac:dyDescent="0.25">
      <c r="B105" s="1368"/>
      <c r="C105" s="1366"/>
      <c r="D105" s="2" t="s">
        <v>140</v>
      </c>
      <c r="E105" s="2" t="s">
        <v>169</v>
      </c>
      <c r="F105" s="2" t="s">
        <v>55</v>
      </c>
      <c r="G105" s="2"/>
      <c r="H105" s="2" t="s">
        <v>55</v>
      </c>
      <c r="I105" s="2"/>
      <c r="J105" s="2"/>
      <c r="K105" s="2"/>
      <c r="L105" s="2"/>
      <c r="M105" s="2"/>
      <c r="N105" s="2"/>
    </row>
    <row r="106" spans="2:14" ht="32.25" thickBot="1" x14ac:dyDescent="0.25">
      <c r="B106" s="1368"/>
      <c r="C106" s="1367"/>
      <c r="D106" s="2" t="s">
        <v>141</v>
      </c>
      <c r="E106" s="2" t="s">
        <v>169</v>
      </c>
      <c r="F106" s="2" t="s">
        <v>64</v>
      </c>
      <c r="G106" s="2"/>
      <c r="H106" s="2" t="s">
        <v>64</v>
      </c>
      <c r="I106" s="2"/>
      <c r="J106" s="2"/>
      <c r="K106" s="2"/>
      <c r="L106" s="2"/>
      <c r="M106" s="2"/>
      <c r="N106" s="2"/>
    </row>
    <row r="107" spans="2:14" ht="32.25" thickBot="1" x14ac:dyDescent="0.25">
      <c r="B107" s="1368"/>
      <c r="C107" s="1371" t="s">
        <v>142</v>
      </c>
      <c r="D107" s="2" t="s">
        <v>143</v>
      </c>
      <c r="E107" s="2" t="s">
        <v>169</v>
      </c>
      <c r="F107" s="5" t="s">
        <v>57</v>
      </c>
      <c r="G107" s="2"/>
      <c r="H107" s="5" t="s">
        <v>57</v>
      </c>
      <c r="I107" s="2"/>
      <c r="J107" s="2"/>
      <c r="K107" s="2"/>
      <c r="L107" s="2"/>
      <c r="M107" s="2"/>
      <c r="N107" s="2"/>
    </row>
    <row r="108" spans="2:14" ht="32.25" thickBot="1" x14ac:dyDescent="0.25">
      <c r="B108" s="1368"/>
      <c r="C108" s="1372"/>
      <c r="D108" s="2" t="s">
        <v>144</v>
      </c>
      <c r="E108" s="2" t="s">
        <v>169</v>
      </c>
      <c r="F108" s="5" t="s">
        <v>57</v>
      </c>
      <c r="G108" s="2"/>
      <c r="H108" s="5" t="s">
        <v>57</v>
      </c>
      <c r="I108" s="2"/>
      <c r="J108" s="2"/>
      <c r="K108" s="2"/>
      <c r="L108" s="2"/>
      <c r="M108" s="2"/>
      <c r="N108" s="2"/>
    </row>
    <row r="109" spans="2:14" ht="32.25" thickBot="1" x14ac:dyDescent="0.25">
      <c r="B109" s="1368"/>
      <c r="C109" s="1372"/>
      <c r="D109" s="2" t="s">
        <v>145</v>
      </c>
      <c r="E109" s="2" t="s">
        <v>169</v>
      </c>
      <c r="F109" s="5" t="s">
        <v>64</v>
      </c>
      <c r="G109" s="2"/>
      <c r="H109" s="5" t="s">
        <v>64</v>
      </c>
      <c r="I109" s="2"/>
      <c r="J109" s="2"/>
      <c r="K109" s="2"/>
      <c r="L109" s="2"/>
      <c r="M109" s="2"/>
      <c r="N109" s="2"/>
    </row>
    <row r="110" spans="2:14" ht="32.25" thickBot="1" x14ac:dyDescent="0.25">
      <c r="B110" s="1368"/>
      <c r="C110" s="1373"/>
      <c r="D110" s="2" t="s">
        <v>146</v>
      </c>
      <c r="E110" s="2" t="s">
        <v>169</v>
      </c>
      <c r="F110" s="5" t="s">
        <v>57</v>
      </c>
      <c r="G110" s="2"/>
      <c r="H110" s="5" t="s">
        <v>57</v>
      </c>
      <c r="I110" s="2"/>
      <c r="J110" s="2"/>
      <c r="K110" s="2"/>
      <c r="L110" s="2"/>
      <c r="M110" s="2"/>
      <c r="N110" s="2"/>
    </row>
    <row r="111" spans="2:14" ht="15.75" customHeight="1" thickBot="1" x14ac:dyDescent="0.25">
      <c r="B111" s="1368"/>
      <c r="C111" s="1365" t="s">
        <v>187</v>
      </c>
      <c r="D111" s="2" t="s">
        <v>188</v>
      </c>
      <c r="E111" s="2" t="s">
        <v>169</v>
      </c>
      <c r="F111" s="2" t="s">
        <v>52</v>
      </c>
      <c r="G111" s="2"/>
      <c r="H111" s="2" t="s">
        <v>52</v>
      </c>
      <c r="I111" s="2"/>
      <c r="J111" s="2"/>
      <c r="K111" s="2"/>
      <c r="L111" s="2"/>
      <c r="M111" s="2"/>
      <c r="N111" s="2"/>
    </row>
    <row r="112" spans="2:14" ht="32.25" thickBot="1" x14ac:dyDescent="0.25">
      <c r="B112" s="1368"/>
      <c r="C112" s="1366"/>
      <c r="D112" s="2" t="s">
        <v>189</v>
      </c>
      <c r="E112" s="2" t="s">
        <v>169</v>
      </c>
      <c r="F112" s="5" t="s">
        <v>57</v>
      </c>
      <c r="G112" s="2"/>
      <c r="H112" s="5" t="s">
        <v>57</v>
      </c>
      <c r="I112" s="2"/>
      <c r="J112" s="2"/>
      <c r="K112" s="2"/>
      <c r="L112" s="2"/>
      <c r="M112" s="2"/>
      <c r="N112" s="2"/>
    </row>
    <row r="113" spans="2:14" ht="32.25" thickBot="1" x14ac:dyDescent="0.25">
      <c r="B113" s="1368"/>
      <c r="C113" s="1366"/>
      <c r="D113" s="2" t="s">
        <v>190</v>
      </c>
      <c r="E113" s="2" t="s">
        <v>169</v>
      </c>
      <c r="F113" s="2" t="s">
        <v>55</v>
      </c>
      <c r="G113" s="2"/>
      <c r="H113" s="2" t="s">
        <v>55</v>
      </c>
      <c r="I113" s="2"/>
      <c r="J113" s="2"/>
      <c r="K113" s="2"/>
      <c r="L113" s="2"/>
      <c r="M113" s="2"/>
      <c r="N113" s="2"/>
    </row>
    <row r="114" spans="2:14" ht="32.25" thickBot="1" x14ac:dyDescent="0.25">
      <c r="B114" s="1368"/>
      <c r="C114" s="1367"/>
      <c r="D114" s="2" t="s">
        <v>191</v>
      </c>
      <c r="E114" s="2" t="s">
        <v>169</v>
      </c>
      <c r="F114" s="2" t="s">
        <v>64</v>
      </c>
      <c r="G114" s="2"/>
      <c r="H114" s="2" t="s">
        <v>64</v>
      </c>
      <c r="I114" s="2"/>
      <c r="J114" s="2"/>
      <c r="K114" s="2"/>
      <c r="L114" s="2"/>
      <c r="M114" s="2"/>
      <c r="N114" s="2"/>
    </row>
    <row r="115" spans="2:14" ht="32.25" thickBot="1" x14ac:dyDescent="0.25">
      <c r="B115" s="1368"/>
      <c r="C115" s="1365" t="s">
        <v>192</v>
      </c>
      <c r="D115" s="2" t="s">
        <v>193</v>
      </c>
      <c r="E115" s="2" t="s">
        <v>169</v>
      </c>
      <c r="F115" s="5" t="s">
        <v>57</v>
      </c>
      <c r="G115" s="2"/>
      <c r="H115" s="5" t="s">
        <v>57</v>
      </c>
      <c r="I115" s="2"/>
      <c r="J115" s="2"/>
      <c r="K115" s="2"/>
      <c r="L115" s="2"/>
      <c r="M115" s="2"/>
      <c r="N115" s="2"/>
    </row>
    <row r="116" spans="2:14" ht="32.25" thickBot="1" x14ac:dyDescent="0.25">
      <c r="B116" s="1368"/>
      <c r="C116" s="1366"/>
      <c r="D116" s="2" t="s">
        <v>194</v>
      </c>
      <c r="E116" s="2" t="s">
        <v>169</v>
      </c>
      <c r="F116" s="7" t="s">
        <v>64</v>
      </c>
      <c r="G116" s="2"/>
      <c r="H116" s="7" t="s">
        <v>64</v>
      </c>
      <c r="I116" s="2"/>
      <c r="J116" s="2"/>
      <c r="K116" s="2"/>
      <c r="L116" s="2"/>
      <c r="M116" s="2"/>
      <c r="N116" s="2"/>
    </row>
    <row r="117" spans="2:14" ht="32.25" thickBot="1" x14ac:dyDescent="0.25">
      <c r="B117" s="1368"/>
      <c r="C117" s="1374"/>
      <c r="D117" s="2" t="s">
        <v>195</v>
      </c>
      <c r="E117" s="8" t="s">
        <v>72</v>
      </c>
      <c r="F117" s="8" t="s">
        <v>66</v>
      </c>
      <c r="G117" s="2"/>
      <c r="H117" s="8" t="s">
        <v>66</v>
      </c>
      <c r="I117" s="2"/>
      <c r="J117" s="2"/>
      <c r="K117" s="2"/>
      <c r="L117" s="2"/>
      <c r="M117" s="2"/>
      <c r="N117" s="2"/>
    </row>
    <row r="118" spans="2:14" ht="31.5" customHeight="1" thickTop="1" thickBot="1" x14ac:dyDescent="0.25">
      <c r="B118" s="1368"/>
      <c r="C118" s="1370" t="s">
        <v>196</v>
      </c>
      <c r="D118" s="9" t="s">
        <v>197</v>
      </c>
      <c r="E118" s="2" t="s">
        <v>169</v>
      </c>
      <c r="F118" s="7" t="s">
        <v>52</v>
      </c>
      <c r="G118" s="2"/>
      <c r="H118" s="7" t="s">
        <v>52</v>
      </c>
      <c r="I118" s="2"/>
      <c r="J118" s="2"/>
      <c r="K118" s="2"/>
      <c r="L118" s="2"/>
      <c r="M118" s="2"/>
      <c r="N118" s="2"/>
    </row>
    <row r="119" spans="2:14" ht="32.25" thickBot="1" x14ac:dyDescent="0.25">
      <c r="B119" s="1368"/>
      <c r="C119" s="1366"/>
      <c r="D119" s="9" t="s">
        <v>198</v>
      </c>
      <c r="E119" s="2" t="s">
        <v>169</v>
      </c>
      <c r="F119" s="7" t="s">
        <v>64</v>
      </c>
      <c r="G119" s="2"/>
      <c r="H119" s="7" t="s">
        <v>64</v>
      </c>
      <c r="I119" s="2"/>
      <c r="J119" s="2"/>
      <c r="K119" s="2"/>
      <c r="L119" s="2"/>
      <c r="M119" s="2"/>
      <c r="N119" s="2"/>
    </row>
    <row r="120" spans="2:14" ht="32.25" thickBot="1" x14ac:dyDescent="0.25">
      <c r="B120" s="1368"/>
      <c r="C120" s="1367"/>
      <c r="D120" s="9" t="s">
        <v>199</v>
      </c>
      <c r="E120" s="8" t="s">
        <v>72</v>
      </c>
      <c r="F120" s="8" t="s">
        <v>66</v>
      </c>
      <c r="G120" s="2"/>
      <c r="H120" s="8" t="s">
        <v>66</v>
      </c>
      <c r="I120" s="2"/>
      <c r="J120" s="2"/>
      <c r="K120" s="2"/>
      <c r="L120" s="2"/>
      <c r="M120" s="2"/>
      <c r="N120" s="2"/>
    </row>
    <row r="121" spans="2:14" ht="30.75" customHeight="1" thickBot="1" x14ac:dyDescent="0.25">
      <c r="B121" s="1368"/>
      <c r="C121" s="1375" t="s">
        <v>200</v>
      </c>
      <c r="D121" s="9" t="s">
        <v>201</v>
      </c>
      <c r="E121" s="2" t="s">
        <v>169</v>
      </c>
      <c r="F121" s="2" t="s">
        <v>64</v>
      </c>
      <c r="G121" s="2"/>
      <c r="H121" s="2" t="s">
        <v>64</v>
      </c>
    </row>
    <row r="122" spans="2:14" ht="32.25" thickBot="1" x14ac:dyDescent="0.25">
      <c r="B122" s="1368"/>
      <c r="C122" s="1376"/>
      <c r="D122" s="9" t="s">
        <v>202</v>
      </c>
      <c r="E122" s="2" t="s">
        <v>169</v>
      </c>
      <c r="F122" s="2" t="s">
        <v>55</v>
      </c>
      <c r="G122" s="2"/>
      <c r="H122" s="2" t="s">
        <v>55</v>
      </c>
    </row>
    <row r="123" spans="2:14" ht="90.75" customHeight="1" thickBot="1" x14ac:dyDescent="0.25">
      <c r="B123" s="1368"/>
      <c r="C123" s="1365" t="s">
        <v>203</v>
      </c>
      <c r="D123" s="2" t="s">
        <v>204</v>
      </c>
      <c r="E123" s="2" t="s">
        <v>169</v>
      </c>
      <c r="F123" s="2" t="s">
        <v>52</v>
      </c>
      <c r="G123" s="2"/>
      <c r="H123" s="2" t="s">
        <v>52</v>
      </c>
    </row>
    <row r="124" spans="2:14" ht="32.25" thickBot="1" x14ac:dyDescent="0.25">
      <c r="B124" s="1368"/>
      <c r="C124" s="1366"/>
      <c r="D124" s="2" t="s">
        <v>205</v>
      </c>
      <c r="E124" s="2" t="s">
        <v>169</v>
      </c>
      <c r="F124" s="5" t="s">
        <v>57</v>
      </c>
      <c r="G124" s="2"/>
      <c r="H124" s="5" t="s">
        <v>57</v>
      </c>
    </row>
    <row r="125" spans="2:14" ht="32.25" thickBot="1" x14ac:dyDescent="0.25">
      <c r="B125" s="1368"/>
      <c r="C125" s="1366"/>
      <c r="D125" s="2" t="s">
        <v>206</v>
      </c>
      <c r="E125" s="2" t="s">
        <v>169</v>
      </c>
      <c r="F125" s="2" t="s">
        <v>52</v>
      </c>
      <c r="G125" s="2"/>
      <c r="H125" s="2" t="s">
        <v>52</v>
      </c>
    </row>
    <row r="126" spans="2:14" ht="32.25" thickBot="1" x14ac:dyDescent="0.25">
      <c r="B126" s="1368"/>
      <c r="C126" s="1367"/>
      <c r="D126" s="2" t="s">
        <v>207</v>
      </c>
      <c r="E126" s="2" t="s">
        <v>169</v>
      </c>
      <c r="F126" s="2" t="s">
        <v>52</v>
      </c>
      <c r="G126" s="2"/>
      <c r="H126" s="2" t="s">
        <v>52</v>
      </c>
    </row>
    <row r="127" spans="2:14" ht="30.75" customHeight="1" thickBot="1" x14ac:dyDescent="0.25">
      <c r="B127" s="1368" t="s">
        <v>932</v>
      </c>
      <c r="C127" s="1365" t="s">
        <v>469</v>
      </c>
      <c r="D127" s="8" t="s">
        <v>147</v>
      </c>
      <c r="E127" s="8" t="s">
        <v>72</v>
      </c>
      <c r="F127" s="8" t="s">
        <v>24</v>
      </c>
      <c r="H127" s="8" t="s">
        <v>24</v>
      </c>
    </row>
    <row r="128" spans="2:14" ht="30.75" customHeight="1" thickTop="1" thickBot="1" x14ac:dyDescent="0.25">
      <c r="B128" s="1368"/>
      <c r="C128" s="1366"/>
      <c r="D128" s="8" t="s">
        <v>480</v>
      </c>
      <c r="E128" s="8" t="s">
        <v>72</v>
      </c>
      <c r="F128" s="8" t="s">
        <v>24</v>
      </c>
      <c r="H128" s="8" t="s">
        <v>24</v>
      </c>
    </row>
    <row r="129" spans="2:8" ht="30.75" customHeight="1" thickTop="1" thickBot="1" x14ac:dyDescent="0.25">
      <c r="B129" s="1368"/>
      <c r="C129" s="1366"/>
      <c r="D129" s="8" t="s">
        <v>481</v>
      </c>
      <c r="E129" s="8" t="s">
        <v>72</v>
      </c>
      <c r="F129" s="8" t="s">
        <v>66</v>
      </c>
      <c r="H129" s="8" t="s">
        <v>66</v>
      </c>
    </row>
    <row r="130" spans="2:8" ht="63" customHeight="1" thickTop="1" thickBot="1" x14ac:dyDescent="0.25">
      <c r="B130" s="1368"/>
      <c r="C130" s="1374"/>
      <c r="D130" s="8" t="s">
        <v>479</v>
      </c>
      <c r="E130" s="8" t="s">
        <v>72</v>
      </c>
      <c r="F130" s="8" t="s">
        <v>66</v>
      </c>
      <c r="H130" s="8" t="s">
        <v>66</v>
      </c>
    </row>
    <row r="131" spans="2:8" ht="33" thickTop="1" thickBot="1" x14ac:dyDescent="0.25">
      <c r="B131" s="1368"/>
      <c r="C131" s="1370" t="s">
        <v>215</v>
      </c>
      <c r="D131" s="8" t="s">
        <v>216</v>
      </c>
      <c r="E131" s="8" t="s">
        <v>72</v>
      </c>
      <c r="F131" s="10" t="s">
        <v>24</v>
      </c>
      <c r="H131" s="10" t="s">
        <v>24</v>
      </c>
    </row>
    <row r="132" spans="2:8" ht="33" thickTop="1" thickBot="1" x14ac:dyDescent="0.25">
      <c r="B132" s="1368"/>
      <c r="C132" s="1367"/>
      <c r="D132" s="8" t="s">
        <v>217</v>
      </c>
      <c r="E132" s="8" t="s">
        <v>72</v>
      </c>
      <c r="F132" s="11" t="s">
        <v>66</v>
      </c>
      <c r="H132" s="11" t="s">
        <v>66</v>
      </c>
    </row>
    <row r="133" spans="2:8" ht="30.75" customHeight="1" thickBot="1" x14ac:dyDescent="0.25">
      <c r="B133" s="1368"/>
      <c r="C133" s="1365" t="s">
        <v>148</v>
      </c>
      <c r="D133" s="6" t="s">
        <v>210</v>
      </c>
      <c r="E133" s="8" t="s">
        <v>72</v>
      </c>
      <c r="F133" s="11" t="s">
        <v>208</v>
      </c>
      <c r="H133" s="11" t="s">
        <v>208</v>
      </c>
    </row>
    <row r="134" spans="2:8" ht="33" thickTop="1" thickBot="1" x14ac:dyDescent="0.25">
      <c r="B134" s="1368"/>
      <c r="C134" s="1366"/>
      <c r="D134" s="6" t="s">
        <v>149</v>
      </c>
      <c r="E134" s="8" t="s">
        <v>72</v>
      </c>
      <c r="F134" s="11" t="s">
        <v>24</v>
      </c>
      <c r="H134" s="11" t="s">
        <v>24</v>
      </c>
    </row>
    <row r="135" spans="2:8" ht="33" thickTop="1" thickBot="1" x14ac:dyDescent="0.25">
      <c r="B135" s="1368"/>
      <c r="C135" s="1366"/>
      <c r="D135" s="7" t="s">
        <v>150</v>
      </c>
      <c r="E135" s="8" t="s">
        <v>72</v>
      </c>
      <c r="F135" s="11" t="s">
        <v>24</v>
      </c>
      <c r="H135" s="11" t="s">
        <v>24</v>
      </c>
    </row>
    <row r="136" spans="2:8" ht="33" thickTop="1" thickBot="1" x14ac:dyDescent="0.25">
      <c r="B136" s="1368"/>
      <c r="C136" s="1367"/>
      <c r="D136" s="7" t="s">
        <v>151</v>
      </c>
      <c r="E136" s="8" t="s">
        <v>72</v>
      </c>
      <c r="F136" s="11" t="s">
        <v>66</v>
      </c>
      <c r="H136" s="11" t="s">
        <v>66</v>
      </c>
    </row>
    <row r="137" spans="2:8" ht="30.75" customHeight="1" thickBot="1" x14ac:dyDescent="0.25">
      <c r="B137" s="1368"/>
      <c r="C137" s="1365" t="s">
        <v>152</v>
      </c>
      <c r="D137" s="6" t="s">
        <v>211</v>
      </c>
      <c r="E137" s="8" t="s">
        <v>72</v>
      </c>
      <c r="F137" s="11" t="s">
        <v>209</v>
      </c>
      <c r="H137" s="11" t="s">
        <v>209</v>
      </c>
    </row>
    <row r="138" spans="2:8" ht="33" thickTop="1" thickBot="1" x14ac:dyDescent="0.25">
      <c r="B138" s="1368"/>
      <c r="C138" s="1366"/>
      <c r="D138" s="6" t="s">
        <v>153</v>
      </c>
      <c r="E138" s="8" t="s">
        <v>72</v>
      </c>
      <c r="F138" s="11" t="s">
        <v>24</v>
      </c>
      <c r="H138" s="11" t="s">
        <v>24</v>
      </c>
    </row>
    <row r="139" spans="2:8" ht="33" thickTop="1" thickBot="1" x14ac:dyDescent="0.25">
      <c r="B139" s="1368"/>
      <c r="C139" s="1366"/>
      <c r="D139" s="7" t="s">
        <v>154</v>
      </c>
      <c r="E139" s="8" t="s">
        <v>72</v>
      </c>
      <c r="F139" s="11" t="s">
        <v>24</v>
      </c>
      <c r="H139" s="11" t="s">
        <v>24</v>
      </c>
    </row>
    <row r="140" spans="2:8" ht="33" thickTop="1" thickBot="1" x14ac:dyDescent="0.25">
      <c r="B140" s="1368"/>
      <c r="C140" s="1367"/>
      <c r="D140" s="7" t="s">
        <v>155</v>
      </c>
      <c r="E140" s="8" t="s">
        <v>72</v>
      </c>
      <c r="F140" s="8" t="s">
        <v>66</v>
      </c>
      <c r="H140" s="8" t="s">
        <v>66</v>
      </c>
    </row>
    <row r="141" spans="2:8" ht="30.75" customHeight="1" thickBot="1" x14ac:dyDescent="0.25">
      <c r="B141" s="1368"/>
      <c r="C141" s="1365" t="s">
        <v>156</v>
      </c>
      <c r="D141" s="6" t="s">
        <v>212</v>
      </c>
      <c r="E141" s="8" t="s">
        <v>72</v>
      </c>
      <c r="F141" s="10" t="s">
        <v>209</v>
      </c>
      <c r="H141" s="10" t="s">
        <v>209</v>
      </c>
    </row>
    <row r="142" spans="2:8" ht="33" thickTop="1" thickBot="1" x14ac:dyDescent="0.25">
      <c r="B142" s="1368"/>
      <c r="C142" s="1366"/>
      <c r="D142" s="6" t="s">
        <v>157</v>
      </c>
      <c r="E142" s="8" t="s">
        <v>72</v>
      </c>
      <c r="F142" s="11" t="s">
        <v>24</v>
      </c>
      <c r="H142" s="11" t="s">
        <v>24</v>
      </c>
    </row>
    <row r="143" spans="2:8" ht="33" thickTop="1" thickBot="1" x14ac:dyDescent="0.25">
      <c r="B143" s="1368"/>
      <c r="C143" s="1366"/>
      <c r="D143" s="7" t="s">
        <v>158</v>
      </c>
      <c r="E143" s="8" t="s">
        <v>72</v>
      </c>
      <c r="F143" s="11" t="s">
        <v>24</v>
      </c>
      <c r="H143" s="11" t="s">
        <v>24</v>
      </c>
    </row>
    <row r="144" spans="2:8" ht="33" thickTop="1" thickBot="1" x14ac:dyDescent="0.25">
      <c r="B144" s="1368"/>
      <c r="C144" s="1367"/>
      <c r="D144" s="7" t="s">
        <v>159</v>
      </c>
      <c r="E144" s="8" t="s">
        <v>72</v>
      </c>
      <c r="F144" s="11" t="s">
        <v>66</v>
      </c>
      <c r="H144" s="11" t="s">
        <v>66</v>
      </c>
    </row>
    <row r="145" spans="2:8" ht="45.75" customHeight="1" thickBot="1" x14ac:dyDescent="0.25">
      <c r="B145" s="1368"/>
      <c r="C145" s="1365" t="s">
        <v>160</v>
      </c>
      <c r="D145" s="6" t="s">
        <v>213</v>
      </c>
      <c r="E145" s="8" t="s">
        <v>72</v>
      </c>
      <c r="F145" s="10" t="s">
        <v>209</v>
      </c>
      <c r="H145" s="10" t="s">
        <v>209</v>
      </c>
    </row>
    <row r="146" spans="2:8" ht="33" thickTop="1" thickBot="1" x14ac:dyDescent="0.25">
      <c r="B146" s="1368"/>
      <c r="C146" s="1366"/>
      <c r="D146" s="6" t="s">
        <v>161</v>
      </c>
      <c r="E146" s="8" t="s">
        <v>72</v>
      </c>
      <c r="F146" s="11" t="s">
        <v>24</v>
      </c>
      <c r="H146" s="11" t="s">
        <v>24</v>
      </c>
    </row>
    <row r="147" spans="2:8" ht="33" thickTop="1" thickBot="1" x14ac:dyDescent="0.25">
      <c r="B147" s="1368"/>
      <c r="C147" s="1366"/>
      <c r="D147" s="7" t="s">
        <v>162</v>
      </c>
      <c r="E147" s="8" t="s">
        <v>72</v>
      </c>
      <c r="F147" s="11" t="s">
        <v>24</v>
      </c>
      <c r="H147" s="11" t="s">
        <v>24</v>
      </c>
    </row>
    <row r="148" spans="2:8" ht="33" thickTop="1" thickBot="1" x14ac:dyDescent="0.25">
      <c r="B148" s="1368"/>
      <c r="C148" s="1367"/>
      <c r="D148" s="7" t="s">
        <v>163</v>
      </c>
      <c r="E148" s="8" t="s">
        <v>72</v>
      </c>
      <c r="F148" s="11" t="s">
        <v>66</v>
      </c>
      <c r="H148" s="11" t="s">
        <v>66</v>
      </c>
    </row>
    <row r="149" spans="2:8" ht="30.75" customHeight="1" thickBot="1" x14ac:dyDescent="0.25">
      <c r="B149" s="1368"/>
      <c r="C149" s="1365" t="s">
        <v>164</v>
      </c>
      <c r="D149" s="6" t="s">
        <v>498</v>
      </c>
      <c r="E149" s="8" t="s">
        <v>72</v>
      </c>
      <c r="F149" s="10" t="s">
        <v>209</v>
      </c>
      <c r="H149" s="10" t="s">
        <v>209</v>
      </c>
    </row>
    <row r="150" spans="2:8" ht="33" thickTop="1" thickBot="1" x14ac:dyDescent="0.25">
      <c r="B150" s="1368"/>
      <c r="C150" s="1366"/>
      <c r="D150" s="6" t="s">
        <v>497</v>
      </c>
      <c r="E150" s="8" t="s">
        <v>72</v>
      </c>
      <c r="F150" s="11" t="s">
        <v>24</v>
      </c>
      <c r="H150" s="11" t="s">
        <v>24</v>
      </c>
    </row>
    <row r="151" spans="2:8" ht="33" thickTop="1" thickBot="1" x14ac:dyDescent="0.25">
      <c r="B151" s="1368"/>
      <c r="C151" s="1366"/>
      <c r="D151" s="7" t="s">
        <v>496</v>
      </c>
      <c r="E151" s="8" t="s">
        <v>72</v>
      </c>
      <c r="F151" s="11" t="s">
        <v>24</v>
      </c>
      <c r="H151" s="11" t="s">
        <v>24</v>
      </c>
    </row>
    <row r="152" spans="2:8" ht="33" thickTop="1" thickBot="1" x14ac:dyDescent="0.25">
      <c r="B152" s="1368"/>
      <c r="C152" s="1367"/>
      <c r="D152" s="7" t="s">
        <v>495</v>
      </c>
      <c r="E152" s="8" t="s">
        <v>72</v>
      </c>
      <c r="F152" s="11" t="s">
        <v>66</v>
      </c>
      <c r="H152" s="11" t="s">
        <v>66</v>
      </c>
    </row>
    <row r="153" spans="2:8" ht="30.75" customHeight="1" thickBot="1" x14ac:dyDescent="0.25">
      <c r="B153" s="1368"/>
      <c r="C153" s="1365" t="s">
        <v>165</v>
      </c>
      <c r="D153" s="6" t="s">
        <v>214</v>
      </c>
      <c r="E153" s="8" t="s">
        <v>72</v>
      </c>
      <c r="F153" s="11" t="s">
        <v>209</v>
      </c>
      <c r="H153" s="11" t="s">
        <v>209</v>
      </c>
    </row>
    <row r="154" spans="2:8" ht="33" thickTop="1" thickBot="1" x14ac:dyDescent="0.25">
      <c r="B154" s="1368"/>
      <c r="C154" s="1366"/>
      <c r="D154" s="6" t="s">
        <v>166</v>
      </c>
      <c r="E154" s="8" t="s">
        <v>72</v>
      </c>
      <c r="F154" s="11" t="s">
        <v>24</v>
      </c>
      <c r="H154" s="11" t="s">
        <v>24</v>
      </c>
    </row>
    <row r="155" spans="2:8" ht="33" thickTop="1" thickBot="1" x14ac:dyDescent="0.25">
      <c r="B155" s="1368"/>
      <c r="C155" s="1366"/>
      <c r="D155" s="7" t="s">
        <v>167</v>
      </c>
      <c r="E155" s="8" t="s">
        <v>72</v>
      </c>
      <c r="F155" s="10" t="s">
        <v>24</v>
      </c>
      <c r="H155" s="10" t="s">
        <v>24</v>
      </c>
    </row>
    <row r="156" spans="2:8" ht="33" thickTop="1" thickBot="1" x14ac:dyDescent="0.25">
      <c r="B156" s="1368"/>
      <c r="C156" s="1367"/>
      <c r="D156" s="7" t="s">
        <v>168</v>
      </c>
      <c r="E156" s="8" t="s">
        <v>72</v>
      </c>
      <c r="F156" s="11" t="s">
        <v>66</v>
      </c>
      <c r="H156" s="11" t="s">
        <v>66</v>
      </c>
    </row>
    <row r="157" spans="2:8" ht="48" thickBot="1" x14ac:dyDescent="0.25">
      <c r="B157" s="1368"/>
      <c r="C157" s="1365" t="s">
        <v>482</v>
      </c>
      <c r="D157" s="7" t="s">
        <v>483</v>
      </c>
      <c r="E157" s="8" t="s">
        <v>72</v>
      </c>
      <c r="F157" s="11" t="s">
        <v>209</v>
      </c>
      <c r="H157" s="11" t="s">
        <v>209</v>
      </c>
    </row>
    <row r="158" spans="2:8" ht="48.75" thickTop="1" thickBot="1" x14ac:dyDescent="0.25">
      <c r="B158" s="1368"/>
      <c r="C158" s="1366"/>
      <c r="D158" s="7" t="s">
        <v>484</v>
      </c>
      <c r="E158" s="8" t="s">
        <v>72</v>
      </c>
      <c r="F158" s="11" t="s">
        <v>24</v>
      </c>
      <c r="H158" s="11" t="s">
        <v>24</v>
      </c>
    </row>
    <row r="159" spans="2:8" ht="48.75" thickTop="1" thickBot="1" x14ac:dyDescent="0.25">
      <c r="B159" s="1368"/>
      <c r="C159" s="1366"/>
      <c r="D159" s="7" t="s">
        <v>485</v>
      </c>
      <c r="E159" s="8" t="s">
        <v>72</v>
      </c>
      <c r="F159" s="11" t="s">
        <v>66</v>
      </c>
      <c r="H159" s="11" t="s">
        <v>66</v>
      </c>
    </row>
    <row r="160" spans="2:8" ht="48.75" thickTop="1" thickBot="1" x14ac:dyDescent="0.25">
      <c r="B160" s="1368"/>
      <c r="C160" s="1366" t="s">
        <v>486</v>
      </c>
      <c r="D160" s="7" t="s">
        <v>487</v>
      </c>
      <c r="E160" s="8" t="s">
        <v>72</v>
      </c>
      <c r="F160" s="11" t="s">
        <v>209</v>
      </c>
      <c r="H160" s="11" t="s">
        <v>209</v>
      </c>
    </row>
    <row r="161" spans="2:8" ht="48.75" thickTop="1" thickBot="1" x14ac:dyDescent="0.25">
      <c r="B161" s="1368"/>
      <c r="C161" s="1366"/>
      <c r="D161" s="7" t="s">
        <v>488</v>
      </c>
      <c r="E161" s="8" t="s">
        <v>72</v>
      </c>
      <c r="F161" s="11" t="s">
        <v>24</v>
      </c>
      <c r="H161" s="11" t="s">
        <v>24</v>
      </c>
    </row>
    <row r="162" spans="2:8" ht="48.75" thickTop="1" thickBot="1" x14ac:dyDescent="0.25">
      <c r="B162" s="1368"/>
      <c r="C162" s="1367"/>
      <c r="D162" s="7" t="s">
        <v>489</v>
      </c>
      <c r="E162" s="8" t="s">
        <v>72</v>
      </c>
      <c r="F162" s="11" t="s">
        <v>66</v>
      </c>
      <c r="H162" s="11" t="s">
        <v>66</v>
      </c>
    </row>
  </sheetData>
  <autoFilter ref="F4:F162"/>
  <mergeCells count="55">
    <mergeCell ref="C10:C13"/>
    <mergeCell ref="C14:C16"/>
    <mergeCell ref="F3:G3"/>
    <mergeCell ref="C24:C27"/>
    <mergeCell ref="B46:B59"/>
    <mergeCell ref="B3:B4"/>
    <mergeCell ref="C3:C4"/>
    <mergeCell ref="D3:D4"/>
    <mergeCell ref="E3:E4"/>
    <mergeCell ref="B5:B16"/>
    <mergeCell ref="C17:C20"/>
    <mergeCell ref="C21:C23"/>
    <mergeCell ref="C46:C52"/>
    <mergeCell ref="C53:C57"/>
    <mergeCell ref="C58:C59"/>
    <mergeCell ref="B17:B45"/>
    <mergeCell ref="H3:I3"/>
    <mergeCell ref="J3:J4"/>
    <mergeCell ref="K3:L3"/>
    <mergeCell ref="M3:N3"/>
    <mergeCell ref="C5:C9"/>
    <mergeCell ref="C153:C156"/>
    <mergeCell ref="B127:B162"/>
    <mergeCell ref="C157:C159"/>
    <mergeCell ref="C160:C162"/>
    <mergeCell ref="C103:C106"/>
    <mergeCell ref="C107:C110"/>
    <mergeCell ref="C111:C114"/>
    <mergeCell ref="C115:C117"/>
    <mergeCell ref="C118:C120"/>
    <mergeCell ref="C121:C122"/>
    <mergeCell ref="C123:C126"/>
    <mergeCell ref="B98:B126"/>
    <mergeCell ref="C127:C130"/>
    <mergeCell ref="C98:C100"/>
    <mergeCell ref="C101:C102"/>
    <mergeCell ref="C133:C136"/>
    <mergeCell ref="C40:C45"/>
    <mergeCell ref="C28:C33"/>
    <mergeCell ref="C34:C39"/>
    <mergeCell ref="C131:C132"/>
    <mergeCell ref="C65:C68"/>
    <mergeCell ref="C69:C71"/>
    <mergeCell ref="C72:C73"/>
    <mergeCell ref="C74:C78"/>
    <mergeCell ref="C79:C83"/>
    <mergeCell ref="C84:C87"/>
    <mergeCell ref="C88:C93"/>
    <mergeCell ref="C145:C148"/>
    <mergeCell ref="C149:C152"/>
    <mergeCell ref="B60:B97"/>
    <mergeCell ref="C94:C97"/>
    <mergeCell ref="C60:C64"/>
    <mergeCell ref="C137:C140"/>
    <mergeCell ref="C141:C144"/>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81"/>
  <sheetViews>
    <sheetView zoomScaleNormal="100" workbookViewId="0">
      <selection activeCell="C2" sqref="C2:D3"/>
    </sheetView>
  </sheetViews>
  <sheetFormatPr baseColWidth="10" defaultRowHeight="15" x14ac:dyDescent="0.25"/>
  <cols>
    <col min="1" max="1" width="3.28515625" style="251" customWidth="1"/>
    <col min="2" max="2" width="14.28515625" style="251" customWidth="1"/>
    <col min="3" max="3" width="64.7109375" style="251" customWidth="1"/>
    <col min="4" max="4" width="114.7109375" style="251" customWidth="1"/>
    <col min="5" max="16384" width="11.42578125" style="251"/>
  </cols>
  <sheetData>
    <row r="1" spans="2:6" ht="15.75" thickBot="1" x14ac:dyDescent="0.3">
      <c r="E1" s="969" t="s">
        <v>654</v>
      </c>
      <c r="F1" s="970"/>
    </row>
    <row r="2" spans="2:6" ht="13.5" customHeight="1" thickBot="1" x14ac:dyDescent="0.3">
      <c r="B2" s="981" t="s">
        <v>876</v>
      </c>
      <c r="C2" s="976" t="s">
        <v>576</v>
      </c>
      <c r="D2" s="977"/>
      <c r="E2" s="971"/>
      <c r="F2" s="972"/>
    </row>
    <row r="3" spans="2:6" ht="13.5" customHeight="1" thickBot="1" x14ac:dyDescent="0.3">
      <c r="B3" s="982"/>
      <c r="C3" s="978"/>
      <c r="D3" s="979"/>
    </row>
    <row r="4" spans="2:6" ht="120.75" thickBot="1" x14ac:dyDescent="0.3">
      <c r="B4" s="255" t="s">
        <v>877</v>
      </c>
      <c r="C4" s="256" t="s">
        <v>875</v>
      </c>
      <c r="D4" s="947"/>
    </row>
    <row r="5" spans="2:6" ht="15" customHeight="1" x14ac:dyDescent="0.25">
      <c r="B5" s="973" t="s">
        <v>878</v>
      </c>
      <c r="C5" s="257" t="s">
        <v>1179</v>
      </c>
      <c r="D5" s="948"/>
    </row>
    <row r="6" spans="2:6" x14ac:dyDescent="0.25">
      <c r="B6" s="974"/>
      <c r="C6" s="257" t="s">
        <v>1180</v>
      </c>
      <c r="D6" s="948"/>
    </row>
    <row r="7" spans="2:6" x14ac:dyDescent="0.25">
      <c r="B7" s="974"/>
      <c r="C7" s="258" t="s">
        <v>1181</v>
      </c>
      <c r="D7" s="948"/>
    </row>
    <row r="8" spans="2:6" x14ac:dyDescent="0.25">
      <c r="B8" s="974"/>
      <c r="C8" s="257" t="s">
        <v>1182</v>
      </c>
      <c r="D8" s="948"/>
    </row>
    <row r="9" spans="2:6" x14ac:dyDescent="0.25">
      <c r="B9" s="974"/>
      <c r="C9" s="257" t="s">
        <v>1183</v>
      </c>
      <c r="D9" s="948"/>
    </row>
    <row r="10" spans="2:6" ht="45" x14ac:dyDescent="0.25">
      <c r="B10" s="974"/>
      <c r="C10" s="257" t="s">
        <v>1184</v>
      </c>
      <c r="D10" s="948"/>
    </row>
    <row r="11" spans="2:6" ht="15.75" thickBot="1" x14ac:dyDescent="0.3">
      <c r="B11" s="975"/>
      <c r="C11" s="256" t="s">
        <v>1185</v>
      </c>
      <c r="D11" s="948"/>
    </row>
    <row r="12" spans="2:6" ht="45.75" thickBot="1" x14ac:dyDescent="0.3">
      <c r="B12" s="255" t="s">
        <v>879</v>
      </c>
      <c r="C12" s="259" t="s">
        <v>1153</v>
      </c>
      <c r="D12" s="949"/>
    </row>
    <row r="13" spans="2:6" ht="15.75" thickBot="1" x14ac:dyDescent="0.3">
      <c r="B13" s="255" t="s">
        <v>880</v>
      </c>
      <c r="C13" s="943" t="s">
        <v>1154</v>
      </c>
      <c r="D13" s="944"/>
    </row>
    <row r="14" spans="2:6" ht="30.75" thickBot="1" x14ac:dyDescent="0.3">
      <c r="B14" s="255" t="s">
        <v>881</v>
      </c>
      <c r="C14" s="943" t="s">
        <v>882</v>
      </c>
      <c r="D14" s="944"/>
    </row>
    <row r="15" spans="2:6" ht="30.75" thickBot="1" x14ac:dyDescent="0.3">
      <c r="B15" s="255" t="s">
        <v>883</v>
      </c>
      <c r="C15" s="943" t="s">
        <v>884</v>
      </c>
      <c r="D15" s="944"/>
    </row>
    <row r="16" spans="2:6" ht="15.75" thickBot="1" x14ac:dyDescent="0.3">
      <c r="B16" s="255" t="s">
        <v>885</v>
      </c>
      <c r="C16" s="943" t="s">
        <v>886</v>
      </c>
      <c r="D16" s="944"/>
    </row>
    <row r="17" spans="2:4" ht="15.75" thickBot="1" x14ac:dyDescent="0.3"/>
    <row r="18" spans="2:4" ht="12.75" customHeight="1" x14ac:dyDescent="0.25">
      <c r="B18" s="981" t="s">
        <v>876</v>
      </c>
      <c r="C18" s="976" t="s">
        <v>414</v>
      </c>
      <c r="D18" s="977"/>
    </row>
    <row r="19" spans="2:4" ht="13.5" customHeight="1" thickBot="1" x14ac:dyDescent="0.3">
      <c r="B19" s="982" t="s">
        <v>877</v>
      </c>
      <c r="C19" s="978"/>
      <c r="D19" s="979"/>
    </row>
    <row r="20" spans="2:4" ht="146.25" customHeight="1" thickBot="1" x14ac:dyDescent="0.3">
      <c r="B20" s="260" t="s">
        <v>877</v>
      </c>
      <c r="C20" s="256" t="s">
        <v>1155</v>
      </c>
      <c r="D20" s="947"/>
    </row>
    <row r="21" spans="2:4" ht="15" customHeight="1" x14ac:dyDescent="0.25">
      <c r="B21" s="973" t="s">
        <v>878</v>
      </c>
      <c r="C21" s="258" t="s">
        <v>1186</v>
      </c>
      <c r="D21" s="948"/>
    </row>
    <row r="22" spans="2:4" x14ac:dyDescent="0.25">
      <c r="B22" s="974"/>
      <c r="C22" s="257" t="s">
        <v>1187</v>
      </c>
      <c r="D22" s="948"/>
    </row>
    <row r="23" spans="2:4" x14ac:dyDescent="0.25">
      <c r="B23" s="974"/>
      <c r="C23" s="258" t="s">
        <v>1188</v>
      </c>
      <c r="D23" s="948"/>
    </row>
    <row r="24" spans="2:4" x14ac:dyDescent="0.25">
      <c r="B24" s="974"/>
      <c r="C24" s="257" t="s">
        <v>1189</v>
      </c>
      <c r="D24" s="948"/>
    </row>
    <row r="25" spans="2:4" x14ac:dyDescent="0.25">
      <c r="B25" s="974"/>
      <c r="C25" s="257" t="s">
        <v>1190</v>
      </c>
      <c r="D25" s="948"/>
    </row>
    <row r="26" spans="2:4" ht="30" x14ac:dyDescent="0.25">
      <c r="B26" s="974"/>
      <c r="C26" s="257" t="s">
        <v>1191</v>
      </c>
      <c r="D26" s="948"/>
    </row>
    <row r="27" spans="2:4" x14ac:dyDescent="0.25">
      <c r="B27" s="974"/>
      <c r="C27" s="257" t="s">
        <v>1192</v>
      </c>
      <c r="D27" s="948"/>
    </row>
    <row r="28" spans="2:4" ht="45.75" thickBot="1" x14ac:dyDescent="0.3">
      <c r="B28" s="974"/>
      <c r="C28" s="257" t="s">
        <v>1193</v>
      </c>
      <c r="D28" s="949"/>
    </row>
    <row r="29" spans="2:4" ht="30" x14ac:dyDescent="0.25">
      <c r="B29" s="974"/>
      <c r="C29" s="261" t="s">
        <v>1194</v>
      </c>
      <c r="D29" s="262"/>
    </row>
    <row r="30" spans="2:4" ht="15.75" thickBot="1" x14ac:dyDescent="0.3">
      <c r="B30" s="975"/>
      <c r="C30" s="980" t="s">
        <v>1195</v>
      </c>
      <c r="D30" s="959"/>
    </row>
    <row r="31" spans="2:4" ht="45.75" thickBot="1" x14ac:dyDescent="0.3">
      <c r="B31" s="255" t="s">
        <v>879</v>
      </c>
      <c r="C31" s="950" t="s">
        <v>1156</v>
      </c>
      <c r="D31" s="951"/>
    </row>
    <row r="32" spans="2:4" ht="15.75" thickBot="1" x14ac:dyDescent="0.3">
      <c r="B32" s="255" t="s">
        <v>880</v>
      </c>
      <c r="C32" s="943" t="s">
        <v>1157</v>
      </c>
      <c r="D32" s="944"/>
    </row>
    <row r="33" spans="2:4" ht="30.75" thickBot="1" x14ac:dyDescent="0.3">
      <c r="B33" s="255" t="s">
        <v>881</v>
      </c>
      <c r="C33" s="983" t="s">
        <v>887</v>
      </c>
      <c r="D33" s="984"/>
    </row>
    <row r="34" spans="2:4" ht="30.75" thickBot="1" x14ac:dyDescent="0.3">
      <c r="B34" s="255" t="s">
        <v>883</v>
      </c>
      <c r="C34" s="943" t="s">
        <v>888</v>
      </c>
      <c r="D34" s="944"/>
    </row>
    <row r="35" spans="2:4" ht="15.75" thickBot="1" x14ac:dyDescent="0.3">
      <c r="B35" s="255" t="s">
        <v>885</v>
      </c>
      <c r="C35" s="943" t="s">
        <v>889</v>
      </c>
      <c r="D35" s="944"/>
    </row>
    <row r="36" spans="2:4" ht="15.75" thickBot="1" x14ac:dyDescent="0.3"/>
    <row r="37" spans="2:4" ht="41.25" customHeight="1" thickBot="1" x14ac:dyDescent="0.3">
      <c r="B37" s="263" t="s">
        <v>876</v>
      </c>
      <c r="C37" s="945" t="s">
        <v>413</v>
      </c>
      <c r="D37" s="946"/>
    </row>
    <row r="38" spans="2:4" ht="123" customHeight="1" thickBot="1" x14ac:dyDescent="0.3">
      <c r="B38" s="255" t="s">
        <v>877</v>
      </c>
      <c r="C38" s="256" t="s">
        <v>890</v>
      </c>
      <c r="D38" s="947"/>
    </row>
    <row r="39" spans="2:4" ht="15" customHeight="1" x14ac:dyDescent="0.25">
      <c r="B39" s="973" t="s">
        <v>878</v>
      </c>
      <c r="C39" s="257" t="s">
        <v>1186</v>
      </c>
      <c r="D39" s="948"/>
    </row>
    <row r="40" spans="2:4" x14ac:dyDescent="0.25">
      <c r="B40" s="974"/>
      <c r="C40" s="257" t="s">
        <v>1187</v>
      </c>
      <c r="D40" s="948"/>
    </row>
    <row r="41" spans="2:4" x14ac:dyDescent="0.25">
      <c r="B41" s="974"/>
      <c r="C41" s="258" t="s">
        <v>1188</v>
      </c>
      <c r="D41" s="948"/>
    </row>
    <row r="42" spans="2:4" x14ac:dyDescent="0.25">
      <c r="B42" s="974"/>
      <c r="C42" s="257" t="s">
        <v>1196</v>
      </c>
      <c r="D42" s="948"/>
    </row>
    <row r="43" spans="2:4" x14ac:dyDescent="0.25">
      <c r="B43" s="974"/>
      <c r="C43" s="257" t="s">
        <v>1197</v>
      </c>
      <c r="D43" s="948"/>
    </row>
    <row r="44" spans="2:4" x14ac:dyDescent="0.25">
      <c r="B44" s="974"/>
      <c r="C44" s="257" t="s">
        <v>1198</v>
      </c>
      <c r="D44" s="948"/>
    </row>
    <row r="45" spans="2:4" ht="30" x14ac:dyDescent="0.25">
      <c r="B45" s="974"/>
      <c r="C45" s="257" t="s">
        <v>1199</v>
      </c>
      <c r="D45" s="948"/>
    </row>
    <row r="46" spans="2:4" ht="45" x14ac:dyDescent="0.25">
      <c r="B46" s="974"/>
      <c r="C46" s="257" t="s">
        <v>1200</v>
      </c>
      <c r="D46" s="948"/>
    </row>
    <row r="47" spans="2:4" x14ac:dyDescent="0.25">
      <c r="B47" s="974"/>
      <c r="C47" s="257" t="s">
        <v>1201</v>
      </c>
      <c r="D47" s="948"/>
    </row>
    <row r="48" spans="2:4" ht="15.75" thickBot="1" x14ac:dyDescent="0.3">
      <c r="B48" s="975"/>
      <c r="C48" s="257" t="s">
        <v>1202</v>
      </c>
      <c r="D48" s="949"/>
    </row>
    <row r="49" spans="2:4" ht="45.75" thickBot="1" x14ac:dyDescent="0.3">
      <c r="B49" s="255" t="s">
        <v>879</v>
      </c>
      <c r="C49" s="950" t="s">
        <v>1158</v>
      </c>
      <c r="D49" s="951"/>
    </row>
    <row r="50" spans="2:4" ht="85.5" customHeight="1" thickBot="1" x14ac:dyDescent="0.3">
      <c r="B50" s="255" t="s">
        <v>880</v>
      </c>
      <c r="C50" s="943" t="s">
        <v>1159</v>
      </c>
      <c r="D50" s="944"/>
    </row>
    <row r="51" spans="2:4" ht="30.75" thickBot="1" x14ac:dyDescent="0.3">
      <c r="B51" s="255" t="s">
        <v>881</v>
      </c>
      <c r="C51" s="943" t="s">
        <v>891</v>
      </c>
      <c r="D51" s="944"/>
    </row>
    <row r="52" spans="2:4" ht="30.75" thickBot="1" x14ac:dyDescent="0.3">
      <c r="B52" s="255" t="s">
        <v>883</v>
      </c>
      <c r="C52" s="943" t="s">
        <v>892</v>
      </c>
      <c r="D52" s="944"/>
    </row>
    <row r="53" spans="2:4" ht="15.75" thickBot="1" x14ac:dyDescent="0.3">
      <c r="B53" s="255" t="s">
        <v>885</v>
      </c>
      <c r="C53" s="943" t="s">
        <v>893</v>
      </c>
      <c r="D53" s="944"/>
    </row>
    <row r="54" spans="2:4" ht="15.75" thickBot="1" x14ac:dyDescent="0.3"/>
    <row r="55" spans="2:4" ht="12.75" customHeight="1" thickBot="1" x14ac:dyDescent="0.3">
      <c r="B55" s="263" t="s">
        <v>876</v>
      </c>
      <c r="C55" s="967" t="s">
        <v>415</v>
      </c>
      <c r="D55" s="968"/>
    </row>
    <row r="56" spans="2:4" ht="186.75" customHeight="1" thickBot="1" x14ac:dyDescent="0.3">
      <c r="B56" s="255" t="s">
        <v>877</v>
      </c>
      <c r="C56" s="256" t="s">
        <v>1160</v>
      </c>
      <c r="D56" s="948"/>
    </row>
    <row r="57" spans="2:4" ht="15" customHeight="1" x14ac:dyDescent="0.25">
      <c r="B57" s="973" t="s">
        <v>894</v>
      </c>
      <c r="C57" s="257" t="s">
        <v>1186</v>
      </c>
      <c r="D57" s="948"/>
    </row>
    <row r="58" spans="2:4" x14ac:dyDescent="0.25">
      <c r="B58" s="974"/>
      <c r="C58" s="257" t="s">
        <v>1187</v>
      </c>
      <c r="D58" s="948"/>
    </row>
    <row r="59" spans="2:4" x14ac:dyDescent="0.25">
      <c r="B59" s="974"/>
      <c r="C59" s="258" t="s">
        <v>1188</v>
      </c>
      <c r="D59" s="948"/>
    </row>
    <row r="60" spans="2:4" x14ac:dyDescent="0.25">
      <c r="B60" s="974"/>
      <c r="C60" s="257" t="s">
        <v>1203</v>
      </c>
      <c r="D60" s="948"/>
    </row>
    <row r="61" spans="2:4" x14ac:dyDescent="0.25">
      <c r="B61" s="974"/>
      <c r="C61" s="257" t="s">
        <v>1204</v>
      </c>
      <c r="D61" s="948"/>
    </row>
    <row r="62" spans="2:4" ht="30" x14ac:dyDescent="0.25">
      <c r="B62" s="974"/>
      <c r="C62" s="257" t="s">
        <v>1205</v>
      </c>
      <c r="D62" s="948"/>
    </row>
    <row r="63" spans="2:4" ht="15.75" thickBot="1" x14ac:dyDescent="0.3">
      <c r="B63" s="975"/>
      <c r="C63" s="256" t="s">
        <v>1206</v>
      </c>
      <c r="D63" s="949"/>
    </row>
    <row r="64" spans="2:4" ht="45.75" thickBot="1" x14ac:dyDescent="0.3">
      <c r="B64" s="255" t="s">
        <v>879</v>
      </c>
      <c r="C64" s="950" t="s">
        <v>1161</v>
      </c>
      <c r="D64" s="951"/>
    </row>
    <row r="65" spans="2:4" ht="15.75" thickBot="1" x14ac:dyDescent="0.3">
      <c r="B65" s="255" t="s">
        <v>880</v>
      </c>
      <c r="C65" s="943" t="s">
        <v>1162</v>
      </c>
      <c r="D65" s="944"/>
    </row>
    <row r="66" spans="2:4" ht="30.75" thickBot="1" x14ac:dyDescent="0.3">
      <c r="B66" s="255" t="s">
        <v>881</v>
      </c>
      <c r="C66" s="963" t="s">
        <v>895</v>
      </c>
      <c r="D66" s="964"/>
    </row>
    <row r="67" spans="2:4" ht="30.75" thickBot="1" x14ac:dyDescent="0.3">
      <c r="B67" s="255" t="s">
        <v>883</v>
      </c>
      <c r="C67" s="963" t="s">
        <v>896</v>
      </c>
      <c r="D67" s="964"/>
    </row>
    <row r="68" spans="2:4" ht="15.75" thickBot="1" x14ac:dyDescent="0.3">
      <c r="B68" s="255" t="s">
        <v>885</v>
      </c>
      <c r="C68" s="963" t="s">
        <v>897</v>
      </c>
      <c r="D68" s="964"/>
    </row>
    <row r="69" spans="2:4" ht="15.75" thickBot="1" x14ac:dyDescent="0.3"/>
    <row r="70" spans="2:4" ht="12.75" customHeight="1" thickBot="1" x14ac:dyDescent="0.3">
      <c r="B70" s="263" t="s">
        <v>876</v>
      </c>
      <c r="C70" s="945" t="s">
        <v>416</v>
      </c>
      <c r="D70" s="946"/>
    </row>
    <row r="71" spans="2:4" ht="126.75" customHeight="1" thickBot="1" x14ac:dyDescent="0.3">
      <c r="B71" s="255" t="s">
        <v>877</v>
      </c>
      <c r="C71" s="256" t="s">
        <v>1163</v>
      </c>
      <c r="D71" s="947"/>
    </row>
    <row r="72" spans="2:4" ht="15" customHeight="1" x14ac:dyDescent="0.25">
      <c r="B72" s="973" t="s">
        <v>878</v>
      </c>
      <c r="C72" s="257" t="s">
        <v>1186</v>
      </c>
      <c r="D72" s="948"/>
    </row>
    <row r="73" spans="2:4" x14ac:dyDescent="0.25">
      <c r="B73" s="974"/>
      <c r="C73" s="257" t="s">
        <v>1207</v>
      </c>
      <c r="D73" s="948"/>
    </row>
    <row r="74" spans="2:4" x14ac:dyDescent="0.25">
      <c r="B74" s="974"/>
      <c r="C74" s="264" t="s">
        <v>1188</v>
      </c>
      <c r="D74" s="948"/>
    </row>
    <row r="75" spans="2:4" x14ac:dyDescent="0.25">
      <c r="B75" s="974"/>
      <c r="C75" s="257" t="s">
        <v>1208</v>
      </c>
      <c r="D75" s="948"/>
    </row>
    <row r="76" spans="2:4" x14ac:dyDescent="0.25">
      <c r="B76" s="974"/>
      <c r="C76" s="257" t="s">
        <v>1209</v>
      </c>
      <c r="D76" s="948"/>
    </row>
    <row r="77" spans="2:4" x14ac:dyDescent="0.25">
      <c r="B77" s="974"/>
      <c r="C77" s="257" t="s">
        <v>1210</v>
      </c>
      <c r="D77" s="948"/>
    </row>
    <row r="78" spans="2:4" x14ac:dyDescent="0.25">
      <c r="B78" s="974"/>
      <c r="C78" s="257" t="s">
        <v>1211</v>
      </c>
      <c r="D78" s="948"/>
    </row>
    <row r="79" spans="2:4" x14ac:dyDescent="0.25">
      <c r="B79" s="974"/>
      <c r="C79" s="257" t="s">
        <v>1212</v>
      </c>
      <c r="D79" s="948"/>
    </row>
    <row r="80" spans="2:4" ht="30.75" thickBot="1" x14ac:dyDescent="0.3">
      <c r="B80" s="975"/>
      <c r="C80" s="256" t="s">
        <v>1213</v>
      </c>
      <c r="D80" s="949"/>
    </row>
    <row r="81" spans="2:4" ht="45.75" thickBot="1" x14ac:dyDescent="0.3">
      <c r="B81" s="255" t="s">
        <v>879</v>
      </c>
      <c r="C81" s="965" t="s">
        <v>1164</v>
      </c>
      <c r="D81" s="966"/>
    </row>
    <row r="82" spans="2:4" ht="15.75" thickBot="1" x14ac:dyDescent="0.3">
      <c r="B82" s="255" t="s">
        <v>880</v>
      </c>
      <c r="C82" s="961" t="s">
        <v>1165</v>
      </c>
      <c r="D82" s="962"/>
    </row>
    <row r="83" spans="2:4" ht="30.75" thickBot="1" x14ac:dyDescent="0.3">
      <c r="B83" s="255" t="s">
        <v>881</v>
      </c>
      <c r="C83" s="961" t="s">
        <v>898</v>
      </c>
      <c r="D83" s="962"/>
    </row>
    <row r="84" spans="2:4" ht="30.75" thickBot="1" x14ac:dyDescent="0.3">
      <c r="B84" s="255" t="s">
        <v>883</v>
      </c>
      <c r="C84" s="961" t="s">
        <v>899</v>
      </c>
      <c r="D84" s="962"/>
    </row>
    <row r="85" spans="2:4" ht="15.75" thickBot="1" x14ac:dyDescent="0.3">
      <c r="B85" s="255" t="s">
        <v>885</v>
      </c>
      <c r="C85" s="961" t="s">
        <v>900</v>
      </c>
      <c r="D85" s="962"/>
    </row>
    <row r="86" spans="2:4" ht="15.75" thickBot="1" x14ac:dyDescent="0.3"/>
    <row r="87" spans="2:4" ht="38.25" customHeight="1" thickBot="1" x14ac:dyDescent="0.3">
      <c r="B87" s="263" t="s">
        <v>876</v>
      </c>
      <c r="C87" s="945" t="s">
        <v>914</v>
      </c>
      <c r="D87" s="946"/>
    </row>
    <row r="88" spans="2:4" ht="99" customHeight="1" thickBot="1" x14ac:dyDescent="0.3">
      <c r="B88" s="255" t="s">
        <v>877</v>
      </c>
      <c r="C88" s="256" t="s">
        <v>1166</v>
      </c>
      <c r="D88" s="947"/>
    </row>
    <row r="89" spans="2:4" ht="15" customHeight="1" x14ac:dyDescent="0.25">
      <c r="B89" s="973" t="s">
        <v>878</v>
      </c>
      <c r="C89" s="264" t="s">
        <v>1186</v>
      </c>
      <c r="D89" s="948"/>
    </row>
    <row r="90" spans="2:4" x14ac:dyDescent="0.25">
      <c r="B90" s="974"/>
      <c r="C90" s="264" t="s">
        <v>1214</v>
      </c>
      <c r="D90" s="948"/>
    </row>
    <row r="91" spans="2:4" x14ac:dyDescent="0.25">
      <c r="B91" s="974"/>
      <c r="C91" s="264" t="s">
        <v>1188</v>
      </c>
      <c r="D91" s="948"/>
    </row>
    <row r="92" spans="2:4" ht="30" x14ac:dyDescent="0.25">
      <c r="B92" s="974"/>
      <c r="C92" s="264" t="s">
        <v>1215</v>
      </c>
      <c r="D92" s="948"/>
    </row>
    <row r="93" spans="2:4" x14ac:dyDescent="0.25">
      <c r="B93" s="974"/>
      <c r="C93" s="264" t="s">
        <v>1216</v>
      </c>
      <c r="D93" s="948"/>
    </row>
    <row r="94" spans="2:4" x14ac:dyDescent="0.25">
      <c r="B94" s="974"/>
      <c r="C94" s="264" t="s">
        <v>1217</v>
      </c>
      <c r="D94" s="948"/>
    </row>
    <row r="95" spans="2:4" x14ac:dyDescent="0.25">
      <c r="B95" s="974"/>
      <c r="C95" s="264" t="s">
        <v>1218</v>
      </c>
      <c r="D95" s="948"/>
    </row>
    <row r="96" spans="2:4" ht="30.75" thickBot="1" x14ac:dyDescent="0.3">
      <c r="B96" s="974"/>
      <c r="C96" s="264" t="s">
        <v>1219</v>
      </c>
      <c r="D96" s="949"/>
    </row>
    <row r="97" spans="2:4" x14ac:dyDescent="0.25">
      <c r="B97" s="974"/>
      <c r="C97" s="953" t="s">
        <v>1220</v>
      </c>
      <c r="D97" s="953"/>
    </row>
    <row r="98" spans="2:4" ht="15.75" thickBot="1" x14ac:dyDescent="0.3">
      <c r="B98" s="975"/>
      <c r="C98" s="959" t="s">
        <v>1221</v>
      </c>
      <c r="D98" s="960"/>
    </row>
    <row r="99" spans="2:4" ht="45.75" thickBot="1" x14ac:dyDescent="0.3">
      <c r="B99" s="255" t="s">
        <v>879</v>
      </c>
      <c r="C99" s="950" t="s">
        <v>1167</v>
      </c>
      <c r="D99" s="951"/>
    </row>
    <row r="100" spans="2:4" ht="15.75" thickBot="1" x14ac:dyDescent="0.3">
      <c r="B100" s="255" t="s">
        <v>880</v>
      </c>
      <c r="C100" s="943" t="s">
        <v>1168</v>
      </c>
      <c r="D100" s="944"/>
    </row>
    <row r="101" spans="2:4" ht="30.75" thickBot="1" x14ac:dyDescent="0.3">
      <c r="B101" s="255" t="s">
        <v>881</v>
      </c>
      <c r="C101" s="943" t="s">
        <v>901</v>
      </c>
      <c r="D101" s="944"/>
    </row>
    <row r="102" spans="2:4" ht="30.75" thickBot="1" x14ac:dyDescent="0.3">
      <c r="B102" s="255" t="s">
        <v>883</v>
      </c>
      <c r="C102" s="943" t="s">
        <v>902</v>
      </c>
      <c r="D102" s="944"/>
    </row>
    <row r="103" spans="2:4" ht="15.75" thickBot="1" x14ac:dyDescent="0.3">
      <c r="B103" s="255" t="s">
        <v>885</v>
      </c>
      <c r="C103" s="943" t="s">
        <v>903</v>
      </c>
      <c r="D103" s="944"/>
    </row>
    <row r="104" spans="2:4" ht="15.75" thickBot="1" x14ac:dyDescent="0.3"/>
    <row r="105" spans="2:4" ht="30.75" thickBot="1" x14ac:dyDescent="0.3">
      <c r="B105" s="263" t="s">
        <v>876</v>
      </c>
      <c r="C105" s="945" t="s">
        <v>917</v>
      </c>
      <c r="D105" s="946"/>
    </row>
    <row r="106" spans="2:4" ht="82.5" customHeight="1" thickBot="1" x14ac:dyDescent="0.3">
      <c r="B106" s="255" t="s">
        <v>877</v>
      </c>
      <c r="C106" s="265" t="s">
        <v>904</v>
      </c>
      <c r="D106" s="956"/>
    </row>
    <row r="107" spans="2:4" ht="15" customHeight="1" x14ac:dyDescent="0.25">
      <c r="B107" s="973" t="s">
        <v>894</v>
      </c>
      <c r="C107" s="266" t="s">
        <v>1186</v>
      </c>
      <c r="D107" s="957"/>
    </row>
    <row r="108" spans="2:4" x14ac:dyDescent="0.25">
      <c r="B108" s="974"/>
      <c r="C108" s="266" t="s">
        <v>1214</v>
      </c>
      <c r="D108" s="957"/>
    </row>
    <row r="109" spans="2:4" x14ac:dyDescent="0.25">
      <c r="B109" s="974"/>
      <c r="C109" s="266" t="s">
        <v>1188</v>
      </c>
      <c r="D109" s="957"/>
    </row>
    <row r="110" spans="2:4" x14ac:dyDescent="0.25">
      <c r="B110" s="974"/>
      <c r="C110" s="266" t="s">
        <v>1222</v>
      </c>
      <c r="D110" s="957"/>
    </row>
    <row r="111" spans="2:4" x14ac:dyDescent="0.25">
      <c r="B111" s="974"/>
      <c r="C111" s="266" t="s">
        <v>1223</v>
      </c>
      <c r="D111" s="957"/>
    </row>
    <row r="112" spans="2:4" ht="30" x14ac:dyDescent="0.25">
      <c r="B112" s="974"/>
      <c r="C112" s="266" t="s">
        <v>1224</v>
      </c>
      <c r="D112" s="957"/>
    </row>
    <row r="113" spans="2:4" x14ac:dyDescent="0.25">
      <c r="B113" s="974"/>
      <c r="C113" s="266" t="s">
        <v>1225</v>
      </c>
      <c r="D113" s="957"/>
    </row>
    <row r="114" spans="2:4" ht="30.75" thickBot="1" x14ac:dyDescent="0.3">
      <c r="B114" s="975"/>
      <c r="C114" s="265" t="s">
        <v>1226</v>
      </c>
      <c r="D114" s="957"/>
    </row>
    <row r="115" spans="2:4" ht="75.75" thickBot="1" x14ac:dyDescent="0.3">
      <c r="B115" s="255" t="s">
        <v>879</v>
      </c>
      <c r="C115" s="267" t="s">
        <v>1169</v>
      </c>
      <c r="D115" s="958"/>
    </row>
    <row r="116" spans="2:4" ht="15.75" thickBot="1" x14ac:dyDescent="0.3">
      <c r="B116" s="255" t="s">
        <v>880</v>
      </c>
      <c r="C116" s="954" t="s">
        <v>1170</v>
      </c>
      <c r="D116" s="955"/>
    </row>
    <row r="117" spans="2:4" ht="30.75" thickBot="1" x14ac:dyDescent="0.3">
      <c r="B117" s="255" t="s">
        <v>881</v>
      </c>
      <c r="C117" s="954" t="s">
        <v>905</v>
      </c>
      <c r="D117" s="955"/>
    </row>
    <row r="118" spans="2:4" ht="30.75" thickBot="1" x14ac:dyDescent="0.3">
      <c r="B118" s="255" t="s">
        <v>883</v>
      </c>
      <c r="C118" s="954" t="s">
        <v>906</v>
      </c>
      <c r="D118" s="955"/>
    </row>
    <row r="119" spans="2:4" ht="15.75" thickBot="1" x14ac:dyDescent="0.3">
      <c r="B119" s="255" t="s">
        <v>885</v>
      </c>
      <c r="C119" s="954" t="s">
        <v>886</v>
      </c>
      <c r="D119" s="955"/>
    </row>
    <row r="120" spans="2:4" ht="15.75" thickBot="1" x14ac:dyDescent="0.3"/>
    <row r="121" spans="2:4" ht="30.75" thickBot="1" x14ac:dyDescent="0.3">
      <c r="B121" s="263" t="s">
        <v>876</v>
      </c>
      <c r="C121" s="945" t="s">
        <v>915</v>
      </c>
      <c r="D121" s="946"/>
    </row>
    <row r="122" spans="2:4" ht="182.25" customHeight="1" thickBot="1" x14ac:dyDescent="0.3">
      <c r="B122" s="255" t="s">
        <v>877</v>
      </c>
      <c r="C122" s="265" t="s">
        <v>1171</v>
      </c>
      <c r="D122" s="947"/>
    </row>
    <row r="123" spans="2:4" ht="15" customHeight="1" x14ac:dyDescent="0.25">
      <c r="B123" s="973" t="s">
        <v>894</v>
      </c>
      <c r="C123" s="257" t="s">
        <v>1186</v>
      </c>
      <c r="D123" s="948"/>
    </row>
    <row r="124" spans="2:4" x14ac:dyDescent="0.25">
      <c r="B124" s="974"/>
      <c r="C124" s="257" t="s">
        <v>1207</v>
      </c>
      <c r="D124" s="948"/>
    </row>
    <row r="125" spans="2:4" x14ac:dyDescent="0.25">
      <c r="B125" s="974"/>
      <c r="C125" s="268" t="s">
        <v>1188</v>
      </c>
      <c r="D125" s="948"/>
    </row>
    <row r="126" spans="2:4" x14ac:dyDescent="0.25">
      <c r="B126" s="974"/>
      <c r="C126" s="257" t="s">
        <v>1227</v>
      </c>
      <c r="D126" s="948"/>
    </row>
    <row r="127" spans="2:4" x14ac:dyDescent="0.25">
      <c r="B127" s="974"/>
      <c r="C127" s="257" t="s">
        <v>1228</v>
      </c>
      <c r="D127" s="948"/>
    </row>
    <row r="128" spans="2:4" x14ac:dyDescent="0.25">
      <c r="B128" s="974"/>
      <c r="C128" s="257" t="s">
        <v>1229</v>
      </c>
      <c r="D128" s="948"/>
    </row>
    <row r="129" spans="2:4" ht="15.75" thickBot="1" x14ac:dyDescent="0.3">
      <c r="B129" s="974"/>
      <c r="C129" s="257" t="s">
        <v>1218</v>
      </c>
      <c r="D129" s="949"/>
    </row>
    <row r="130" spans="2:4" x14ac:dyDescent="0.25">
      <c r="B130" s="974"/>
      <c r="C130" s="952" t="s">
        <v>1230</v>
      </c>
      <c r="D130" s="953"/>
    </row>
    <row r="131" spans="2:4" ht="15.75" thickBot="1" x14ac:dyDescent="0.3">
      <c r="B131" s="975"/>
      <c r="C131" s="952" t="s">
        <v>1231</v>
      </c>
      <c r="D131" s="953"/>
    </row>
    <row r="132" spans="2:4" ht="45.75" thickBot="1" x14ac:dyDescent="0.3">
      <c r="B132" s="255" t="s">
        <v>879</v>
      </c>
      <c r="C132" s="950" t="s">
        <v>1172</v>
      </c>
      <c r="D132" s="951"/>
    </row>
    <row r="133" spans="2:4" ht="15.75" thickBot="1" x14ac:dyDescent="0.3">
      <c r="B133" s="255" t="s">
        <v>880</v>
      </c>
      <c r="C133" s="943" t="s">
        <v>1173</v>
      </c>
      <c r="D133" s="944"/>
    </row>
    <row r="134" spans="2:4" ht="30.75" thickBot="1" x14ac:dyDescent="0.3">
      <c r="B134" s="255" t="s">
        <v>881</v>
      </c>
      <c r="C134" s="943" t="s">
        <v>907</v>
      </c>
      <c r="D134" s="944"/>
    </row>
    <row r="135" spans="2:4" ht="30.75" thickBot="1" x14ac:dyDescent="0.3">
      <c r="B135" s="255" t="s">
        <v>883</v>
      </c>
      <c r="C135" s="943" t="s">
        <v>908</v>
      </c>
      <c r="D135" s="944"/>
    </row>
    <row r="136" spans="2:4" ht="15.75" thickBot="1" x14ac:dyDescent="0.3">
      <c r="B136" s="255" t="s">
        <v>885</v>
      </c>
      <c r="C136" s="943" t="s">
        <v>1174</v>
      </c>
      <c r="D136" s="944"/>
    </row>
    <row r="137" spans="2:4" ht="15.75" thickBot="1" x14ac:dyDescent="0.3"/>
    <row r="138" spans="2:4" ht="30.75" thickBot="1" x14ac:dyDescent="0.3">
      <c r="B138" s="263" t="s">
        <v>876</v>
      </c>
      <c r="C138" s="945" t="s">
        <v>1147</v>
      </c>
      <c r="D138" s="946"/>
    </row>
    <row r="139" spans="2:4" ht="147.75" customHeight="1" thickBot="1" x14ac:dyDescent="0.3">
      <c r="B139" s="255" t="s">
        <v>877</v>
      </c>
      <c r="C139" s="256" t="s">
        <v>909</v>
      </c>
      <c r="D139" s="947"/>
    </row>
    <row r="140" spans="2:4" ht="15" customHeight="1" x14ac:dyDescent="0.25">
      <c r="B140" s="973" t="s">
        <v>894</v>
      </c>
      <c r="C140" s="257" t="s">
        <v>1186</v>
      </c>
      <c r="D140" s="948"/>
    </row>
    <row r="141" spans="2:4" x14ac:dyDescent="0.25">
      <c r="B141" s="974"/>
      <c r="C141" s="257" t="s">
        <v>1232</v>
      </c>
      <c r="D141" s="948"/>
    </row>
    <row r="142" spans="2:4" x14ac:dyDescent="0.25">
      <c r="B142" s="974"/>
      <c r="C142" s="268" t="s">
        <v>1188</v>
      </c>
      <c r="D142" s="948"/>
    </row>
    <row r="143" spans="2:4" x14ac:dyDescent="0.25">
      <c r="B143" s="974"/>
      <c r="C143" s="257" t="s">
        <v>1233</v>
      </c>
      <c r="D143" s="948"/>
    </row>
    <row r="144" spans="2:4" x14ac:dyDescent="0.25">
      <c r="B144" s="974"/>
      <c r="C144" s="257" t="s">
        <v>1234</v>
      </c>
      <c r="D144" s="948"/>
    </row>
    <row r="145" spans="2:4" ht="30" x14ac:dyDescent="0.25">
      <c r="B145" s="974"/>
      <c r="C145" s="257" t="s">
        <v>1235</v>
      </c>
      <c r="D145" s="948"/>
    </row>
    <row r="146" spans="2:4" x14ac:dyDescent="0.25">
      <c r="B146" s="974"/>
      <c r="C146" s="257" t="s">
        <v>1236</v>
      </c>
      <c r="D146" s="948"/>
    </row>
    <row r="147" spans="2:4" ht="30.75" thickBot="1" x14ac:dyDescent="0.3">
      <c r="B147" s="974"/>
      <c r="C147" s="257" t="s">
        <v>1237</v>
      </c>
      <c r="D147" s="949"/>
    </row>
    <row r="148" spans="2:4" x14ac:dyDescent="0.25">
      <c r="B148" s="974"/>
      <c r="C148" s="952" t="s">
        <v>1238</v>
      </c>
      <c r="D148" s="953"/>
    </row>
    <row r="149" spans="2:4" ht="15.75" thickBot="1" x14ac:dyDescent="0.3">
      <c r="B149" s="975"/>
      <c r="C149" s="952" t="s">
        <v>1239</v>
      </c>
      <c r="D149" s="953"/>
    </row>
    <row r="150" spans="2:4" ht="45.75" thickBot="1" x14ac:dyDescent="0.3">
      <c r="B150" s="255" t="s">
        <v>879</v>
      </c>
      <c r="C150" s="950" t="s">
        <v>1175</v>
      </c>
      <c r="D150" s="951"/>
    </row>
    <row r="151" spans="2:4" ht="15.75" thickBot="1" x14ac:dyDescent="0.3">
      <c r="B151" s="255" t="s">
        <v>880</v>
      </c>
      <c r="C151" s="943" t="s">
        <v>1176</v>
      </c>
      <c r="D151" s="944"/>
    </row>
    <row r="152" spans="2:4" ht="30.75" thickBot="1" x14ac:dyDescent="0.3">
      <c r="B152" s="255" t="s">
        <v>881</v>
      </c>
      <c r="C152" s="943" t="s">
        <v>910</v>
      </c>
      <c r="D152" s="944"/>
    </row>
    <row r="153" spans="2:4" ht="30.75" thickBot="1" x14ac:dyDescent="0.3">
      <c r="B153" s="255" t="s">
        <v>883</v>
      </c>
      <c r="C153" s="943" t="s">
        <v>911</v>
      </c>
      <c r="D153" s="944"/>
    </row>
    <row r="154" spans="2:4" ht="15.75" thickBot="1" x14ac:dyDescent="0.3">
      <c r="B154" s="255" t="s">
        <v>885</v>
      </c>
      <c r="C154" s="943" t="s">
        <v>886</v>
      </c>
      <c r="D154" s="944"/>
    </row>
    <row r="155" spans="2:4" ht="15.75" thickBot="1" x14ac:dyDescent="0.3"/>
    <row r="156" spans="2:4" ht="30.75" thickBot="1" x14ac:dyDescent="0.3">
      <c r="B156" s="263" t="s">
        <v>876</v>
      </c>
      <c r="C156" s="945" t="s">
        <v>916</v>
      </c>
      <c r="D156" s="946"/>
    </row>
    <row r="157" spans="2:4" ht="118.5" customHeight="1" thickBot="1" x14ac:dyDescent="0.3">
      <c r="B157" s="255" t="s">
        <v>877</v>
      </c>
      <c r="C157" s="256" t="s">
        <v>912</v>
      </c>
      <c r="D157" s="947"/>
    </row>
    <row r="158" spans="2:4" ht="15" customHeight="1" x14ac:dyDescent="0.25">
      <c r="B158" s="973" t="s">
        <v>894</v>
      </c>
      <c r="C158" s="257" t="s">
        <v>1186</v>
      </c>
      <c r="D158" s="948"/>
    </row>
    <row r="159" spans="2:4" x14ac:dyDescent="0.25">
      <c r="B159" s="974"/>
      <c r="C159" s="257" t="s">
        <v>1240</v>
      </c>
      <c r="D159" s="948"/>
    </row>
    <row r="160" spans="2:4" x14ac:dyDescent="0.25">
      <c r="B160" s="974"/>
      <c r="C160" s="264" t="s">
        <v>1241</v>
      </c>
      <c r="D160" s="948"/>
    </row>
    <row r="161" spans="2:4" x14ac:dyDescent="0.25">
      <c r="B161" s="974"/>
      <c r="C161" s="257" t="s">
        <v>1242</v>
      </c>
      <c r="D161" s="948"/>
    </row>
    <row r="162" spans="2:4" x14ac:dyDescent="0.25">
      <c r="B162" s="974"/>
      <c r="C162" s="257" t="s">
        <v>1243</v>
      </c>
      <c r="D162" s="948"/>
    </row>
    <row r="163" spans="2:4" x14ac:dyDescent="0.25">
      <c r="B163" s="974"/>
      <c r="C163" s="257" t="s">
        <v>1244</v>
      </c>
      <c r="D163" s="948"/>
    </row>
    <row r="164" spans="2:4" x14ac:dyDescent="0.25">
      <c r="B164" s="974"/>
      <c r="C164" s="257" t="s">
        <v>1245</v>
      </c>
      <c r="D164" s="948"/>
    </row>
    <row r="165" spans="2:4" x14ac:dyDescent="0.25">
      <c r="B165" s="974"/>
      <c r="C165" s="257" t="s">
        <v>1246</v>
      </c>
      <c r="D165" s="948"/>
    </row>
    <row r="166" spans="2:4" x14ac:dyDescent="0.25">
      <c r="B166" s="974"/>
      <c r="C166" s="257" t="s">
        <v>1247</v>
      </c>
      <c r="D166" s="948"/>
    </row>
    <row r="167" spans="2:4" ht="15.75" thickBot="1" x14ac:dyDescent="0.3">
      <c r="B167" s="975"/>
      <c r="C167" s="257" t="s">
        <v>1248</v>
      </c>
      <c r="D167" s="949"/>
    </row>
    <row r="168" spans="2:4" ht="45.75" thickBot="1" x14ac:dyDescent="0.3">
      <c r="B168" s="255" t="s">
        <v>879</v>
      </c>
      <c r="C168" s="950" t="s">
        <v>1177</v>
      </c>
      <c r="D168" s="951"/>
    </row>
    <row r="169" spans="2:4" ht="15.75" thickBot="1" x14ac:dyDescent="0.3">
      <c r="B169" s="255" t="s">
        <v>880</v>
      </c>
      <c r="C169" s="943" t="s">
        <v>1178</v>
      </c>
      <c r="D169" s="944"/>
    </row>
    <row r="170" spans="2:4" ht="30.75" thickBot="1" x14ac:dyDescent="0.3">
      <c r="B170" s="255" t="s">
        <v>881</v>
      </c>
      <c r="C170" s="943" t="s">
        <v>913</v>
      </c>
      <c r="D170" s="944"/>
    </row>
    <row r="171" spans="2:4" ht="15.75" thickBot="1" x14ac:dyDescent="0.3">
      <c r="B171" s="255" t="s">
        <v>885</v>
      </c>
      <c r="C171" s="943" t="s">
        <v>886</v>
      </c>
      <c r="D171" s="944"/>
    </row>
    <row r="173" spans="2:4" ht="15.75" thickBot="1" x14ac:dyDescent="0.3"/>
    <row r="174" spans="2:4" ht="30.75" thickBot="1" x14ac:dyDescent="0.3">
      <c r="B174" s="263" t="s">
        <v>876</v>
      </c>
      <c r="C174" s="945" t="s">
        <v>966</v>
      </c>
      <c r="D174" s="946"/>
    </row>
    <row r="175" spans="2:4" ht="175.5" customHeight="1" thickBot="1" x14ac:dyDescent="0.3">
      <c r="B175" s="255" t="s">
        <v>877</v>
      </c>
      <c r="C175" s="269" t="s">
        <v>967</v>
      </c>
      <c r="D175" s="947"/>
    </row>
    <row r="176" spans="2:4" ht="15" customHeight="1" x14ac:dyDescent="0.25">
      <c r="B176" s="973" t="s">
        <v>894</v>
      </c>
      <c r="C176" s="15" t="s">
        <v>969</v>
      </c>
      <c r="D176" s="948"/>
    </row>
    <row r="177" spans="2:4" ht="27.75" customHeight="1" x14ac:dyDescent="0.25">
      <c r="B177" s="974"/>
      <c r="C177" s="15" t="s">
        <v>968</v>
      </c>
      <c r="D177" s="948"/>
    </row>
    <row r="178" spans="2:4" ht="45.75" thickBot="1" x14ac:dyDescent="0.3">
      <c r="B178" s="255" t="s">
        <v>879</v>
      </c>
      <c r="C178" s="270" t="s">
        <v>970</v>
      </c>
      <c r="D178" s="949"/>
    </row>
    <row r="179" spans="2:4" ht="15.75" thickBot="1" x14ac:dyDescent="0.3">
      <c r="B179" s="255" t="s">
        <v>880</v>
      </c>
      <c r="C179" s="943" t="s">
        <v>971</v>
      </c>
      <c r="D179" s="944"/>
    </row>
    <row r="180" spans="2:4" ht="30.75" thickBot="1" x14ac:dyDescent="0.3">
      <c r="B180" s="255" t="s">
        <v>881</v>
      </c>
      <c r="C180" s="943" t="s">
        <v>972</v>
      </c>
      <c r="D180" s="944"/>
    </row>
    <row r="181" spans="2:4" ht="15.75" thickBot="1" x14ac:dyDescent="0.3">
      <c r="B181" s="255" t="s">
        <v>885</v>
      </c>
      <c r="C181" s="943" t="s">
        <v>973</v>
      </c>
      <c r="D181" s="944"/>
    </row>
  </sheetData>
  <sheetProtection algorithmName="SHA-512" hashValue="37jrkRGuu2PaxUtpnnwaQ9tHEjZ0MTbH4uSje6tbxPcaTPCkr2O2cXx0UTUuTUTRGWvs80yOu1E+BW+c/RuBiw==" saltValue="WYnCIsH+6SXL11oY0kjgvg==" spinCount="100000" sheet="1" scenarios="1" formatCells="0" formatColumns="0" formatRows="0" insertColumns="0" insertRows="0"/>
  <mergeCells count="93">
    <mergeCell ref="C33:D33"/>
    <mergeCell ref="C34:D34"/>
    <mergeCell ref="C35:D35"/>
    <mergeCell ref="C37:D37"/>
    <mergeCell ref="D38:D48"/>
    <mergeCell ref="B176:B177"/>
    <mergeCell ref="B140:B149"/>
    <mergeCell ref="B158:B167"/>
    <mergeCell ref="B2:B3"/>
    <mergeCell ref="B5:B11"/>
    <mergeCell ref="B21:B30"/>
    <mergeCell ref="B39:B48"/>
    <mergeCell ref="B57:B63"/>
    <mergeCell ref="B18:B19"/>
    <mergeCell ref="E1:F2"/>
    <mergeCell ref="B72:B80"/>
    <mergeCell ref="B89:B98"/>
    <mergeCell ref="B107:B114"/>
    <mergeCell ref="B123:B131"/>
    <mergeCell ref="C2:D3"/>
    <mergeCell ref="D4:D12"/>
    <mergeCell ref="C13:D13"/>
    <mergeCell ref="C14:D14"/>
    <mergeCell ref="C15:D15"/>
    <mergeCell ref="C16:D16"/>
    <mergeCell ref="C18:D19"/>
    <mergeCell ref="D20:D28"/>
    <mergeCell ref="C30:D30"/>
    <mergeCell ref="C31:D31"/>
    <mergeCell ref="C32:D32"/>
    <mergeCell ref="C49:D49"/>
    <mergeCell ref="C50:D50"/>
    <mergeCell ref="C51:D51"/>
    <mergeCell ref="C52:D52"/>
    <mergeCell ref="C53:D53"/>
    <mergeCell ref="C55:D55"/>
    <mergeCell ref="D56:D63"/>
    <mergeCell ref="C64:D64"/>
    <mergeCell ref="C65:D65"/>
    <mergeCell ref="C66:D66"/>
    <mergeCell ref="C67:D67"/>
    <mergeCell ref="C68:D68"/>
    <mergeCell ref="C70:D70"/>
    <mergeCell ref="D71:D80"/>
    <mergeCell ref="C81:D81"/>
    <mergeCell ref="C82:D82"/>
    <mergeCell ref="C83:D83"/>
    <mergeCell ref="C84:D84"/>
    <mergeCell ref="C85:D85"/>
    <mergeCell ref="C87:D87"/>
    <mergeCell ref="D88:D96"/>
    <mergeCell ref="C97:D97"/>
    <mergeCell ref="C98:D98"/>
    <mergeCell ref="C99:D99"/>
    <mergeCell ref="C100:D100"/>
    <mergeCell ref="C101:D101"/>
    <mergeCell ref="C102:D102"/>
    <mergeCell ref="C103:D103"/>
    <mergeCell ref="C105:D105"/>
    <mergeCell ref="D106:D115"/>
    <mergeCell ref="C116:D116"/>
    <mergeCell ref="C117:D117"/>
    <mergeCell ref="C118:D118"/>
    <mergeCell ref="C119:D119"/>
    <mergeCell ref="C121:D121"/>
    <mergeCell ref="D122:D129"/>
    <mergeCell ref="C130:D130"/>
    <mergeCell ref="C131:D131"/>
    <mergeCell ref="C132:D132"/>
    <mergeCell ref="C133:D133"/>
    <mergeCell ref="C134:D134"/>
    <mergeCell ref="C135:D135"/>
    <mergeCell ref="C136:D136"/>
    <mergeCell ref="C138:D138"/>
    <mergeCell ref="D139:D147"/>
    <mergeCell ref="C148:D148"/>
    <mergeCell ref="C149:D149"/>
    <mergeCell ref="C150:D150"/>
    <mergeCell ref="C151:D151"/>
    <mergeCell ref="C152:D152"/>
    <mergeCell ref="C153:D153"/>
    <mergeCell ref="C154:D154"/>
    <mergeCell ref="C156:D156"/>
    <mergeCell ref="D157:D167"/>
    <mergeCell ref="C168:D168"/>
    <mergeCell ref="C179:D179"/>
    <mergeCell ref="C180:D180"/>
    <mergeCell ref="C181:D181"/>
    <mergeCell ref="C169:D169"/>
    <mergeCell ref="C170:D170"/>
    <mergeCell ref="C171:D171"/>
    <mergeCell ref="C174:D174"/>
    <mergeCell ref="D175:D178"/>
  </mergeCells>
  <hyperlinks>
    <hyperlink ref="E1:F2" location="'FICHA ESTANDAR ECOSISTEMA'!B22" display="VOLVER A FICHA"/>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R19"/>
  <sheetViews>
    <sheetView zoomScale="70" zoomScaleNormal="70" workbookViewId="0">
      <selection activeCell="P7" sqref="P7"/>
    </sheetView>
  </sheetViews>
  <sheetFormatPr baseColWidth="10" defaultRowHeight="15" x14ac:dyDescent="0.25"/>
  <cols>
    <col min="1" max="16384" width="11.42578125" style="251"/>
  </cols>
  <sheetData>
    <row r="1" spans="13:18" ht="12.75" customHeight="1" x14ac:dyDescent="0.25">
      <c r="M1" s="985" t="s">
        <v>654</v>
      </c>
      <c r="N1" s="986"/>
      <c r="O1" s="987"/>
    </row>
    <row r="2" spans="13:18" ht="12.75" customHeight="1" x14ac:dyDescent="0.25">
      <c r="M2" s="988"/>
      <c r="N2" s="989"/>
      <c r="O2" s="990"/>
    </row>
    <row r="3" spans="13:18" ht="12.75" customHeight="1" x14ac:dyDescent="0.25">
      <c r="M3" s="988"/>
      <c r="N3" s="989"/>
      <c r="O3" s="990"/>
    </row>
    <row r="4" spans="13:18" ht="13.5" customHeight="1" thickBot="1" x14ac:dyDescent="0.3">
      <c r="M4" s="991"/>
      <c r="N4" s="992"/>
      <c r="O4" s="993"/>
    </row>
    <row r="5" spans="13:18" ht="15.75" customHeight="1" x14ac:dyDescent="0.25"/>
    <row r="7" spans="13:18" ht="83.25" customHeight="1" x14ac:dyDescent="0.25"/>
    <row r="8" spans="13:18" ht="48.75" customHeight="1" x14ac:dyDescent="0.25">
      <c r="O8" s="252"/>
      <c r="P8" s="252"/>
      <c r="Q8" s="252"/>
      <c r="R8" s="252"/>
    </row>
    <row r="9" spans="13:18" ht="58.5" customHeight="1" x14ac:dyDescent="0.25">
      <c r="O9" s="995"/>
      <c r="P9" s="995"/>
      <c r="Q9" s="995"/>
      <c r="R9" s="995"/>
    </row>
    <row r="10" spans="13:18" ht="15.75" customHeight="1" x14ac:dyDescent="0.25">
      <c r="O10" s="994"/>
      <c r="P10" s="994"/>
      <c r="Q10" s="994"/>
      <c r="R10" s="994"/>
    </row>
    <row r="11" spans="13:18" ht="69" customHeight="1" x14ac:dyDescent="0.25">
      <c r="O11" s="994"/>
      <c r="P11" s="994"/>
      <c r="Q11" s="994"/>
      <c r="R11" s="994"/>
    </row>
    <row r="12" spans="13:18" ht="56.25" customHeight="1" x14ac:dyDescent="0.25">
      <c r="O12" s="994"/>
      <c r="P12" s="994"/>
      <c r="Q12" s="994"/>
      <c r="R12" s="994"/>
    </row>
    <row r="13" spans="13:18" ht="72" customHeight="1" x14ac:dyDescent="0.25">
      <c r="O13" s="996"/>
      <c r="P13" s="996"/>
      <c r="Q13" s="996"/>
      <c r="R13" s="996"/>
    </row>
    <row r="14" spans="13:18" ht="145.5" customHeight="1" x14ac:dyDescent="0.25">
      <c r="O14" s="253"/>
      <c r="P14" s="253"/>
      <c r="Q14" s="253"/>
      <c r="R14" s="253"/>
    </row>
    <row r="15" spans="13:18" ht="15.75" customHeight="1" x14ac:dyDescent="0.25">
      <c r="O15" s="253"/>
      <c r="P15" s="253"/>
      <c r="Q15" s="253"/>
      <c r="R15" s="253"/>
    </row>
    <row r="16" spans="13:18" ht="15.75" customHeight="1" x14ac:dyDescent="0.25">
      <c r="O16" s="253"/>
      <c r="P16" s="253"/>
      <c r="Q16" s="253"/>
      <c r="R16" s="253"/>
    </row>
    <row r="17" spans="15:18" x14ac:dyDescent="0.25">
      <c r="O17" s="253"/>
      <c r="P17" s="253"/>
      <c r="Q17" s="253"/>
      <c r="R17" s="253"/>
    </row>
    <row r="18" spans="15:18" x14ac:dyDescent="0.25">
      <c r="O18" s="254"/>
      <c r="P18" s="254"/>
      <c r="Q18" s="254"/>
      <c r="R18" s="254"/>
    </row>
    <row r="19" spans="15:18" x14ac:dyDescent="0.25">
      <c r="O19" s="253"/>
      <c r="P19" s="253"/>
      <c r="Q19" s="253"/>
      <c r="R19" s="253"/>
    </row>
  </sheetData>
  <sheetProtection algorithmName="SHA-512" hashValue="j5vd0qdnPr6+qEGe0SUfdZjGw+a+3Vh4SThYR25ZUKEvF2rGHCdlC1WOwbZeGFf2PdqFromEPcFWcIi1bu9XlA==" saltValue="IEdCofxgRua1+I3c+PdDdA==" spinCount="100000" sheet="1" scenarios="1" formatCells="0" formatColumns="0" formatRows="0" insertColumns="0" insertRows="0"/>
  <mergeCells count="4">
    <mergeCell ref="M1:O4"/>
    <mergeCell ref="O10:R12"/>
    <mergeCell ref="O9:R9"/>
    <mergeCell ref="O13:R13"/>
  </mergeCells>
  <hyperlinks>
    <hyperlink ref="M1:O4" location="'FICHA ESTANDAR ECOSISTEMA'!B82" display="VOLVER A FICHA"/>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6"/>
  <sheetViews>
    <sheetView zoomScaleNormal="100" workbookViewId="0">
      <selection activeCell="E19" sqref="E19:H19"/>
    </sheetView>
  </sheetViews>
  <sheetFormatPr baseColWidth="10" defaultColWidth="11.42578125" defaultRowHeight="15" x14ac:dyDescent="0.2"/>
  <cols>
    <col min="1" max="1" width="4.42578125" style="245" customWidth="1"/>
    <col min="2" max="2" width="17.140625" style="245" customWidth="1"/>
    <col min="3" max="3" width="23.42578125" style="245" customWidth="1"/>
    <col min="4" max="4" width="35.85546875" style="245" customWidth="1"/>
    <col min="5" max="5" width="58.42578125" style="245" customWidth="1"/>
    <col min="6" max="6" width="11.42578125" style="245"/>
    <col min="7" max="7" width="8.7109375" style="245" customWidth="1"/>
    <col min="8" max="8" width="7.7109375" style="245" customWidth="1"/>
    <col min="9" max="16384" width="11.42578125" style="245"/>
  </cols>
  <sheetData>
    <row r="1" spans="2:8" ht="15.75" thickBot="1" x14ac:dyDescent="0.25"/>
    <row r="2" spans="2:8" x14ac:dyDescent="0.2">
      <c r="B2" s="985" t="s">
        <v>443</v>
      </c>
      <c r="C2" s="986"/>
      <c r="D2" s="987"/>
    </row>
    <row r="3" spans="2:8" x14ac:dyDescent="0.2">
      <c r="B3" s="988"/>
      <c r="C3" s="989"/>
      <c r="D3" s="990"/>
    </row>
    <row r="4" spans="2:8" ht="15.75" thickBot="1" x14ac:dyDescent="0.25">
      <c r="B4" s="991"/>
      <c r="C4" s="992"/>
      <c r="D4" s="993"/>
    </row>
    <row r="5" spans="2:8" x14ac:dyDescent="0.2">
      <c r="B5" s="246"/>
      <c r="C5" s="246"/>
      <c r="D5" s="246"/>
    </row>
    <row r="6" spans="2:8" ht="78.75" customHeight="1" x14ac:dyDescent="0.2">
      <c r="B6" s="1003" t="s">
        <v>259</v>
      </c>
      <c r="C6" s="247" t="s">
        <v>265</v>
      </c>
      <c r="D6" s="1006" t="s">
        <v>657</v>
      </c>
      <c r="E6" s="1010" t="s">
        <v>1124</v>
      </c>
      <c r="F6" s="1011"/>
      <c r="G6" s="1011"/>
      <c r="H6" s="1012"/>
    </row>
    <row r="7" spans="2:8" ht="42.75" customHeight="1" x14ac:dyDescent="0.2">
      <c r="B7" s="1003"/>
      <c r="C7" s="248" t="s">
        <v>266</v>
      </c>
      <c r="D7" s="1007"/>
      <c r="E7" s="1013"/>
      <c r="F7" s="1014"/>
      <c r="G7" s="1014"/>
      <c r="H7" s="1015"/>
    </row>
    <row r="8" spans="2:8" ht="42.75" customHeight="1" x14ac:dyDescent="0.2">
      <c r="B8" s="1003" t="s">
        <v>262</v>
      </c>
      <c r="C8" s="1004" t="s">
        <v>268</v>
      </c>
      <c r="D8" s="1006" t="s">
        <v>655</v>
      </c>
      <c r="E8" s="1016" t="s">
        <v>964</v>
      </c>
      <c r="F8" s="1017"/>
      <c r="G8" s="1017"/>
      <c r="H8" s="1018"/>
    </row>
    <row r="9" spans="2:8" ht="15.75" customHeight="1" x14ac:dyDescent="0.2">
      <c r="B9" s="1003"/>
      <c r="C9" s="1005"/>
      <c r="D9" s="1008"/>
      <c r="E9" s="1019"/>
      <c r="F9" s="953"/>
      <c r="G9" s="953"/>
      <c r="H9" s="1020"/>
    </row>
    <row r="10" spans="2:8" ht="60.75" customHeight="1" x14ac:dyDescent="0.2">
      <c r="B10" s="1003"/>
      <c r="C10" s="248" t="s">
        <v>269</v>
      </c>
      <c r="D10" s="1007"/>
      <c r="E10" s="1021"/>
      <c r="F10" s="1022"/>
      <c r="G10" s="1022"/>
      <c r="H10" s="1023"/>
    </row>
    <row r="11" spans="2:8" ht="49.5" customHeight="1" x14ac:dyDescent="0.2">
      <c r="B11" s="1003" t="s">
        <v>263</v>
      </c>
      <c r="C11" s="248" t="s">
        <v>289</v>
      </c>
      <c r="D11" s="1006" t="s">
        <v>656</v>
      </c>
      <c r="E11" s="1016" t="s">
        <v>1125</v>
      </c>
      <c r="F11" s="1017"/>
      <c r="G11" s="1017"/>
      <c r="H11" s="1018"/>
    </row>
    <row r="12" spans="2:8" ht="45" x14ac:dyDescent="0.2">
      <c r="B12" s="1003"/>
      <c r="C12" s="248" t="s">
        <v>290</v>
      </c>
      <c r="D12" s="1007"/>
      <c r="E12" s="1021"/>
      <c r="F12" s="1022"/>
      <c r="G12" s="1022"/>
      <c r="H12" s="1023"/>
    </row>
    <row r="13" spans="2:8" ht="47.25" customHeight="1" x14ac:dyDescent="0.2">
      <c r="B13" s="1003" t="s">
        <v>952</v>
      </c>
      <c r="C13" s="1004" t="s">
        <v>270</v>
      </c>
      <c r="D13" s="1006" t="s">
        <v>550</v>
      </c>
      <c r="E13" s="1016" t="s">
        <v>1126</v>
      </c>
      <c r="F13" s="1017"/>
      <c r="G13" s="1017"/>
      <c r="H13" s="1018"/>
    </row>
    <row r="14" spans="2:8" ht="15" customHeight="1" x14ac:dyDescent="0.2">
      <c r="B14" s="1003"/>
      <c r="C14" s="1009"/>
      <c r="D14" s="1008"/>
      <c r="E14" s="1019"/>
      <c r="F14" s="953"/>
      <c r="G14" s="953"/>
      <c r="H14" s="1020"/>
    </row>
    <row r="15" spans="2:8" ht="15" customHeight="1" x14ac:dyDescent="0.2">
      <c r="B15" s="1003"/>
      <c r="C15" s="1009"/>
      <c r="D15" s="1008"/>
      <c r="E15" s="1019"/>
      <c r="F15" s="953"/>
      <c r="G15" s="953"/>
      <c r="H15" s="1020"/>
    </row>
    <row r="16" spans="2:8" ht="26.25" customHeight="1" x14ac:dyDescent="0.2">
      <c r="B16" s="1003"/>
      <c r="C16" s="1005"/>
      <c r="D16" s="1007"/>
      <c r="E16" s="1021"/>
      <c r="F16" s="1022"/>
      <c r="G16" s="1022"/>
      <c r="H16" s="1023"/>
    </row>
    <row r="17" spans="2:8" ht="66.75" customHeight="1" x14ac:dyDescent="0.2">
      <c r="B17" s="1003" t="s">
        <v>259</v>
      </c>
      <c r="C17" s="247" t="s">
        <v>265</v>
      </c>
      <c r="D17" s="1006" t="s">
        <v>657</v>
      </c>
      <c r="E17" s="1010" t="s">
        <v>1127</v>
      </c>
      <c r="F17" s="1011"/>
      <c r="G17" s="1011"/>
      <c r="H17" s="1012"/>
    </row>
    <row r="18" spans="2:8" ht="53.25" customHeight="1" x14ac:dyDescent="0.2">
      <c r="B18" s="1003"/>
      <c r="C18" s="248" t="s">
        <v>266</v>
      </c>
      <c r="D18" s="1007"/>
      <c r="E18" s="1013"/>
      <c r="F18" s="1014"/>
      <c r="G18" s="1014"/>
      <c r="H18" s="1015"/>
    </row>
    <row r="19" spans="2:8" ht="142.5" customHeight="1" x14ac:dyDescent="0.2">
      <c r="B19" s="1000" t="s">
        <v>264</v>
      </c>
      <c r="C19" s="248" t="s">
        <v>271</v>
      </c>
      <c r="D19" s="249" t="s">
        <v>951</v>
      </c>
      <c r="E19" s="997" t="s">
        <v>1148</v>
      </c>
      <c r="F19" s="998"/>
      <c r="G19" s="998"/>
      <c r="H19" s="999"/>
    </row>
    <row r="20" spans="2:8" ht="221.25" customHeight="1" x14ac:dyDescent="0.2">
      <c r="B20" s="1001"/>
      <c r="C20" s="248" t="s">
        <v>272</v>
      </c>
      <c r="D20" s="249" t="s">
        <v>548</v>
      </c>
      <c r="E20" s="997" t="s">
        <v>1149</v>
      </c>
      <c r="F20" s="998"/>
      <c r="G20" s="998"/>
      <c r="H20" s="999"/>
    </row>
    <row r="21" spans="2:8" ht="62.25" customHeight="1" x14ac:dyDescent="0.2">
      <c r="B21" s="1001"/>
      <c r="C21" s="248" t="s">
        <v>273</v>
      </c>
      <c r="D21" s="249" t="s">
        <v>1097</v>
      </c>
      <c r="E21" s="997" t="s">
        <v>1150</v>
      </c>
      <c r="F21" s="998"/>
      <c r="G21" s="998"/>
      <c r="H21" s="999"/>
    </row>
    <row r="22" spans="2:8" ht="120.75" customHeight="1" x14ac:dyDescent="0.2">
      <c r="B22" s="1001"/>
      <c r="C22" s="248" t="s">
        <v>274</v>
      </c>
      <c r="D22" s="249" t="s">
        <v>551</v>
      </c>
      <c r="E22" s="997" t="s">
        <v>1151</v>
      </c>
      <c r="F22" s="998"/>
      <c r="G22" s="998"/>
      <c r="H22" s="999"/>
    </row>
    <row r="23" spans="2:8" ht="59.25" customHeight="1" x14ac:dyDescent="0.2">
      <c r="B23" s="1002"/>
      <c r="C23" s="248" t="s">
        <v>275</v>
      </c>
      <c r="D23" s="249" t="s">
        <v>549</v>
      </c>
      <c r="E23" s="997" t="s">
        <v>1152</v>
      </c>
      <c r="F23" s="998"/>
      <c r="G23" s="998"/>
      <c r="H23" s="999"/>
    </row>
    <row r="25" spans="2:8" x14ac:dyDescent="0.2">
      <c r="E25" s="250"/>
    </row>
    <row r="26" spans="2:8" x14ac:dyDescent="0.2">
      <c r="E26" s="250"/>
    </row>
  </sheetData>
  <sheetProtection formatCells="0" formatColumns="0" formatRows="0" insertColumns="0" insertRows="0"/>
  <mergeCells count="24">
    <mergeCell ref="E6:H7"/>
    <mergeCell ref="E8:H10"/>
    <mergeCell ref="E11:H12"/>
    <mergeCell ref="E13:H16"/>
    <mergeCell ref="E17:H18"/>
    <mergeCell ref="B19:B23"/>
    <mergeCell ref="B17:B18"/>
    <mergeCell ref="B2:D4"/>
    <mergeCell ref="C8:C9"/>
    <mergeCell ref="B8:B10"/>
    <mergeCell ref="B11:B12"/>
    <mergeCell ref="B13:B16"/>
    <mergeCell ref="B6:B7"/>
    <mergeCell ref="D6:D7"/>
    <mergeCell ref="D17:D18"/>
    <mergeCell ref="D13:D16"/>
    <mergeCell ref="C13:C16"/>
    <mergeCell ref="D11:D12"/>
    <mergeCell ref="D8:D10"/>
    <mergeCell ref="E23:H23"/>
    <mergeCell ref="E22:H22"/>
    <mergeCell ref="E21:H21"/>
    <mergeCell ref="E20:H20"/>
    <mergeCell ref="E19:H19"/>
  </mergeCells>
  <hyperlinks>
    <hyperlink ref="B2:D4" location="DESCRIPCION_ACTUAL" display="DESCRIPCION_ACTUAL"/>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1"/>
  <sheetViews>
    <sheetView workbookViewId="0">
      <selection activeCell="F3" sqref="F3:N3"/>
    </sheetView>
  </sheetViews>
  <sheetFormatPr baseColWidth="10" defaultColWidth="11.42578125" defaultRowHeight="15.75" x14ac:dyDescent="0.25"/>
  <cols>
    <col min="1" max="1" width="11.42578125" style="36"/>
    <col min="2" max="2" width="20.28515625" style="36" customWidth="1"/>
    <col min="3" max="16384" width="11.42578125" style="36"/>
  </cols>
  <sheetData>
    <row r="2" spans="2:14" ht="16.5" thickBot="1" x14ac:dyDescent="0.3">
      <c r="E2" s="185"/>
      <c r="F2" s="185"/>
      <c r="G2" s="185"/>
      <c r="H2" s="185"/>
      <c r="I2" s="185"/>
      <c r="J2" s="185"/>
      <c r="K2" s="185"/>
      <c r="L2" s="185"/>
      <c r="M2" s="185"/>
      <c r="N2" s="185"/>
    </row>
    <row r="3" spans="2:14" x14ac:dyDescent="0.25">
      <c r="B3" s="1024" t="s">
        <v>443</v>
      </c>
      <c r="E3" s="185"/>
      <c r="F3" s="1028"/>
      <c r="G3" s="1028"/>
      <c r="H3" s="1028"/>
      <c r="I3" s="1028"/>
      <c r="J3" s="1028"/>
      <c r="K3" s="1028"/>
      <c r="L3" s="1028"/>
      <c r="M3" s="1028"/>
      <c r="N3" s="1028"/>
    </row>
    <row r="4" spans="2:14" ht="2.25" customHeight="1" x14ac:dyDescent="0.25">
      <c r="B4" s="1025"/>
      <c r="E4" s="185"/>
      <c r="F4" s="1028"/>
      <c r="G4" s="1028"/>
      <c r="H4" s="1028"/>
      <c r="I4" s="1028"/>
      <c r="J4" s="1028"/>
      <c r="K4" s="1028"/>
      <c r="L4" s="1028"/>
      <c r="M4" s="1028"/>
      <c r="N4" s="1028"/>
    </row>
    <row r="5" spans="2:14" ht="16.5" thickBot="1" x14ac:dyDescent="0.3">
      <c r="B5" s="1026"/>
      <c r="E5" s="185"/>
      <c r="F5" s="1028"/>
      <c r="G5" s="1028"/>
      <c r="H5" s="1028"/>
      <c r="I5" s="1028"/>
      <c r="J5" s="1028"/>
      <c r="K5" s="1028"/>
      <c r="L5" s="1028"/>
      <c r="M5" s="1028"/>
      <c r="N5" s="1028"/>
    </row>
    <row r="6" spans="2:14" x14ac:dyDescent="0.25">
      <c r="E6" s="185"/>
      <c r="F6" s="185"/>
      <c r="G6" s="185"/>
      <c r="H6" s="185"/>
      <c r="I6" s="185"/>
      <c r="J6" s="185"/>
      <c r="K6" s="185"/>
      <c r="L6" s="185"/>
      <c r="M6" s="185"/>
      <c r="N6" s="185"/>
    </row>
    <row r="7" spans="2:14" x14ac:dyDescent="0.25">
      <c r="E7" s="185"/>
      <c r="F7" s="185"/>
      <c r="G7" s="185"/>
      <c r="H7" s="185"/>
      <c r="I7" s="185"/>
      <c r="J7" s="185"/>
      <c r="K7" s="185"/>
      <c r="L7" s="185"/>
      <c r="M7" s="185"/>
      <c r="N7" s="185"/>
    </row>
    <row r="9" spans="2:14" x14ac:dyDescent="0.25">
      <c r="J9" s="185"/>
      <c r="K9" s="185"/>
      <c r="L9" s="185"/>
      <c r="M9" s="185"/>
    </row>
    <row r="10" spans="2:14" x14ac:dyDescent="0.25">
      <c r="J10" s="1027"/>
      <c r="K10" s="1027"/>
      <c r="L10" s="185"/>
      <c r="M10" s="185"/>
    </row>
    <row r="11" spans="2:14" x14ac:dyDescent="0.25">
      <c r="J11" s="185"/>
      <c r="K11" s="185"/>
      <c r="L11" s="185"/>
      <c r="M11" s="185"/>
    </row>
    <row r="12" spans="2:14" x14ac:dyDescent="0.25">
      <c r="J12" s="185"/>
      <c r="K12" s="185"/>
      <c r="L12" s="185"/>
      <c r="M12" s="185"/>
    </row>
    <row r="13" spans="2:14" x14ac:dyDescent="0.25">
      <c r="J13" s="185"/>
      <c r="K13" s="185"/>
      <c r="L13" s="185"/>
      <c r="M13" s="185"/>
    </row>
    <row r="14" spans="2:14" x14ac:dyDescent="0.25">
      <c r="J14" s="185"/>
      <c r="K14" s="185"/>
      <c r="L14" s="185"/>
      <c r="M14" s="185"/>
    </row>
    <row r="15" spans="2:14" x14ac:dyDescent="0.25">
      <c r="J15" s="185"/>
      <c r="K15" s="185"/>
      <c r="L15" s="185"/>
      <c r="M15" s="185"/>
    </row>
    <row r="16" spans="2:14" x14ac:dyDescent="0.25">
      <c r="J16" s="185"/>
      <c r="K16" s="1027"/>
      <c r="L16" s="1027"/>
      <c r="M16" s="185"/>
    </row>
    <row r="17" spans="10:13" x14ac:dyDescent="0.25">
      <c r="J17" s="185"/>
      <c r="K17" s="185"/>
      <c r="L17" s="185"/>
      <c r="M17" s="185"/>
    </row>
    <row r="18" spans="10:13" x14ac:dyDescent="0.25">
      <c r="J18" s="185"/>
      <c r="K18" s="185"/>
      <c r="L18" s="185"/>
      <c r="M18" s="185"/>
    </row>
    <row r="19" spans="10:13" x14ac:dyDescent="0.25">
      <c r="L19" s="185"/>
      <c r="M19" s="185"/>
    </row>
    <row r="20" spans="10:13" x14ac:dyDescent="0.25">
      <c r="L20" s="1027"/>
      <c r="M20" s="1027"/>
    </row>
    <row r="21" spans="10:13" x14ac:dyDescent="0.25">
      <c r="L21" s="185"/>
      <c r="M21" s="185"/>
    </row>
  </sheetData>
  <sheetProtection algorithmName="SHA-512" hashValue="yjNnyOV/ABN+faiszeP31kuxllFyLkQ5GU1BP7qxg5AayWbTwzU7oX6hQWynPhSf4HhydK9orGVBDPkVD6XY9w==" saltValue="JyV1U5bjDhEbrwU3c5LAlg==" spinCount="100000" sheet="1" scenarios="1" formatCells="0" formatColumns="0" formatRows="0" insertColumns="0" insertRows="0"/>
  <mergeCells count="7">
    <mergeCell ref="B3:B5"/>
    <mergeCell ref="J10:K10"/>
    <mergeCell ref="K16:L16"/>
    <mergeCell ref="L20:M20"/>
    <mergeCell ref="F3:N3"/>
    <mergeCell ref="F4:N4"/>
    <mergeCell ref="F5:N5"/>
  </mergeCells>
  <hyperlinks>
    <hyperlink ref="B3" location="CONDICION_FINAL" display="REGRASA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386"/>
  <sheetViews>
    <sheetView zoomScale="55" zoomScaleNormal="55" workbookViewId="0">
      <selection activeCell="M6" sqref="M6"/>
    </sheetView>
  </sheetViews>
  <sheetFormatPr baseColWidth="10" defaultColWidth="11.42578125" defaultRowHeight="18.75" x14ac:dyDescent="0.2"/>
  <cols>
    <col min="1" max="1" width="11.42578125" style="17"/>
    <col min="2" max="2" width="14" style="17" customWidth="1"/>
    <col min="3" max="3" width="33.7109375" style="17" customWidth="1"/>
    <col min="4" max="4" width="14.42578125" style="17" customWidth="1"/>
    <col min="5" max="5" width="17.42578125" style="17" customWidth="1"/>
    <col min="6" max="6" width="32.28515625" style="17" customWidth="1"/>
    <col min="7" max="7" width="17" style="17" customWidth="1"/>
    <col min="8" max="8" width="26.5703125" style="17" customWidth="1"/>
    <col min="9" max="17" width="11.42578125" style="17"/>
    <col min="18" max="29" width="11.42578125" style="16"/>
    <col min="30" max="16384" width="11.42578125" style="17"/>
  </cols>
  <sheetData>
    <row r="1" spans="1:17" ht="46.5" x14ac:dyDescent="0.2">
      <c r="A1" s="1029" t="s">
        <v>687</v>
      </c>
      <c r="B1" s="1029"/>
      <c r="C1" s="1029"/>
      <c r="D1" s="1029"/>
      <c r="E1" s="1029"/>
      <c r="F1" s="1029"/>
      <c r="G1" s="1029"/>
      <c r="H1" s="1029"/>
      <c r="I1" s="1029"/>
      <c r="J1" s="1029"/>
      <c r="K1" s="1029"/>
      <c r="L1" s="1029"/>
      <c r="M1" s="1029"/>
      <c r="N1" s="16"/>
      <c r="O1" s="937" t="s">
        <v>443</v>
      </c>
      <c r="P1" s="938"/>
      <c r="Q1" s="939"/>
    </row>
    <row r="2" spans="1:17" ht="19.5" thickBot="1" x14ac:dyDescent="0.25">
      <c r="A2" s="16"/>
      <c r="B2" s="16"/>
      <c r="C2" s="16"/>
      <c r="D2" s="16"/>
      <c r="E2" s="16"/>
      <c r="F2" s="16"/>
      <c r="G2" s="16"/>
      <c r="H2" s="16"/>
      <c r="I2" s="16"/>
      <c r="J2" s="16"/>
      <c r="K2" s="16"/>
      <c r="L2" s="16"/>
      <c r="M2" s="16"/>
      <c r="N2" s="16"/>
      <c r="O2" s="940"/>
      <c r="P2" s="941"/>
      <c r="Q2" s="942"/>
    </row>
    <row r="3" spans="1:17" ht="37.5" customHeight="1" x14ac:dyDescent="0.2">
      <c r="A3" s="1030" t="s">
        <v>626</v>
      </c>
      <c r="B3" s="1030"/>
      <c r="C3" s="1030"/>
      <c r="D3" s="1030"/>
      <c r="E3" s="1030"/>
      <c r="F3" s="1030"/>
      <c r="G3" s="1030"/>
      <c r="H3" s="1030"/>
      <c r="I3" s="1030"/>
      <c r="J3" s="1030"/>
      <c r="K3" s="1030"/>
      <c r="L3" s="1030"/>
      <c r="M3" s="1030"/>
      <c r="N3" s="16"/>
      <c r="O3" s="16"/>
      <c r="P3" s="16"/>
      <c r="Q3" s="16"/>
    </row>
    <row r="4" spans="1:17" ht="19.5" thickBot="1" x14ac:dyDescent="0.25">
      <c r="A4" s="16"/>
      <c r="B4" s="16"/>
      <c r="C4" s="16"/>
      <c r="D4" s="16"/>
      <c r="E4" s="16"/>
      <c r="F4" s="16"/>
      <c r="G4" s="16"/>
      <c r="H4" s="16"/>
      <c r="I4" s="16"/>
      <c r="J4" s="16"/>
      <c r="K4" s="16"/>
      <c r="L4" s="16"/>
      <c r="M4" s="16"/>
      <c r="N4" s="16"/>
      <c r="O4" s="16"/>
      <c r="P4" s="16"/>
      <c r="Q4" s="16"/>
    </row>
    <row r="5" spans="1:17" ht="48" customHeight="1" thickTop="1" x14ac:dyDescent="0.2">
      <c r="A5" s="16"/>
      <c r="B5" s="1032" t="s">
        <v>757</v>
      </c>
      <c r="C5" s="1033"/>
      <c r="D5" s="1033"/>
      <c r="E5" s="1033"/>
      <c r="F5" s="1033"/>
      <c r="G5" s="1033"/>
      <c r="H5" s="1033"/>
      <c r="I5" s="1033"/>
      <c r="J5" s="1033"/>
      <c r="K5" s="1033"/>
      <c r="L5" s="1034"/>
      <c r="M5" s="16"/>
      <c r="N5" s="16"/>
      <c r="O5" s="16"/>
      <c r="P5" s="16"/>
      <c r="Q5" s="16"/>
    </row>
    <row r="6" spans="1:17" ht="48" customHeight="1" thickBot="1" x14ac:dyDescent="0.25">
      <c r="A6" s="16"/>
      <c r="B6" s="1035"/>
      <c r="C6" s="1036"/>
      <c r="D6" s="1036"/>
      <c r="E6" s="1036"/>
      <c r="F6" s="1036"/>
      <c r="G6" s="1036"/>
      <c r="H6" s="1036"/>
      <c r="I6" s="1036"/>
      <c r="J6" s="1036"/>
      <c r="K6" s="1036"/>
      <c r="L6" s="1037"/>
      <c r="M6" s="16"/>
      <c r="N6" s="16"/>
      <c r="O6" s="16"/>
      <c r="P6" s="16"/>
      <c r="Q6" s="16"/>
    </row>
    <row r="7" spans="1:17" ht="19.5" thickTop="1" x14ac:dyDescent="0.2">
      <c r="A7" s="16"/>
      <c r="B7" s="16"/>
      <c r="C7" s="16"/>
      <c r="D7" s="16"/>
      <c r="E7" s="16"/>
      <c r="F7" s="16"/>
      <c r="G7" s="16"/>
      <c r="H7" s="16"/>
      <c r="I7" s="16"/>
      <c r="J7" s="16"/>
      <c r="K7" s="16"/>
      <c r="L7" s="16"/>
      <c r="M7" s="16"/>
      <c r="N7" s="16"/>
      <c r="O7" s="16"/>
      <c r="P7" s="16"/>
      <c r="Q7" s="16"/>
    </row>
    <row r="8" spans="1:17" ht="37.5" customHeight="1" x14ac:dyDescent="0.2">
      <c r="A8" s="1030" t="s">
        <v>759</v>
      </c>
      <c r="B8" s="1030"/>
      <c r="C8" s="1030"/>
      <c r="D8" s="1030"/>
      <c r="E8" s="1030"/>
      <c r="F8" s="1030"/>
      <c r="G8" s="1030"/>
      <c r="H8" s="1030"/>
      <c r="I8" s="1030"/>
      <c r="J8" s="1030"/>
      <c r="K8" s="1030"/>
      <c r="L8" s="1030"/>
      <c r="M8" s="1030"/>
      <c r="N8" s="16"/>
      <c r="O8" s="16"/>
      <c r="P8" s="16"/>
      <c r="Q8" s="16"/>
    </row>
    <row r="9" spans="1:17" ht="19.5" thickBot="1" x14ac:dyDescent="0.25">
      <c r="A9" s="16"/>
      <c r="B9" s="16"/>
      <c r="C9" s="16"/>
      <c r="D9" s="16"/>
      <c r="E9" s="16"/>
      <c r="F9" s="16"/>
      <c r="G9" s="16"/>
      <c r="H9" s="16"/>
      <c r="I9" s="16"/>
      <c r="J9" s="16"/>
      <c r="K9" s="16"/>
      <c r="L9" s="16"/>
      <c r="M9" s="16"/>
      <c r="N9" s="16"/>
      <c r="O9" s="16"/>
      <c r="P9" s="16"/>
      <c r="Q9" s="16"/>
    </row>
    <row r="10" spans="1:17" ht="75" customHeight="1" thickTop="1" x14ac:dyDescent="0.2">
      <c r="A10" s="16"/>
      <c r="B10" s="16"/>
      <c r="C10" s="1043" t="s">
        <v>760</v>
      </c>
      <c r="D10" s="1038" t="s">
        <v>761</v>
      </c>
      <c r="E10" s="1038"/>
      <c r="F10" s="1038"/>
      <c r="G10" s="1038"/>
      <c r="H10" s="1038"/>
      <c r="I10" s="1038"/>
      <c r="J10" s="1038"/>
      <c r="K10" s="1038"/>
      <c r="L10" s="1038"/>
      <c r="M10" s="16"/>
      <c r="N10" s="16"/>
      <c r="O10" s="16"/>
      <c r="P10" s="16"/>
      <c r="Q10" s="16"/>
    </row>
    <row r="11" spans="1:17" ht="164.25" customHeight="1" thickBot="1" x14ac:dyDescent="0.25">
      <c r="A11" s="16"/>
      <c r="B11" s="16"/>
      <c r="C11" s="1044"/>
      <c r="D11" s="1039" t="s">
        <v>762</v>
      </c>
      <c r="E11" s="1039"/>
      <c r="F11" s="1039"/>
      <c r="G11" s="1039"/>
      <c r="H11" s="1039"/>
      <c r="I11" s="1039"/>
      <c r="J11" s="1039"/>
      <c r="K11" s="1039"/>
      <c r="L11" s="1039"/>
      <c r="M11" s="16"/>
      <c r="N11" s="16"/>
      <c r="O11" s="16"/>
      <c r="P11" s="16"/>
      <c r="Q11" s="16"/>
    </row>
    <row r="12" spans="1:17" ht="19.5" thickTop="1" x14ac:dyDescent="0.2">
      <c r="A12" s="16"/>
      <c r="B12" s="16"/>
      <c r="C12" s="1043" t="s">
        <v>763</v>
      </c>
      <c r="D12" s="1038" t="s">
        <v>765</v>
      </c>
      <c r="E12" s="1038"/>
      <c r="F12" s="1038"/>
      <c r="G12" s="1038"/>
      <c r="H12" s="1038"/>
      <c r="I12" s="1038"/>
      <c r="J12" s="1038"/>
      <c r="K12" s="1038"/>
      <c r="L12" s="1038"/>
      <c r="M12" s="16"/>
      <c r="N12" s="16"/>
      <c r="O12" s="16"/>
      <c r="P12" s="16"/>
      <c r="Q12" s="16"/>
    </row>
    <row r="13" spans="1:17" ht="132.75" customHeight="1" thickBot="1" x14ac:dyDescent="0.25">
      <c r="A13" s="16"/>
      <c r="B13" s="16"/>
      <c r="C13" s="1044"/>
      <c r="D13" s="1039" t="s">
        <v>764</v>
      </c>
      <c r="E13" s="1039"/>
      <c r="F13" s="1039"/>
      <c r="G13" s="1039"/>
      <c r="H13" s="1039"/>
      <c r="I13" s="1039"/>
      <c r="J13" s="1039"/>
      <c r="K13" s="1039"/>
      <c r="L13" s="1039"/>
      <c r="M13" s="16"/>
      <c r="N13" s="16"/>
      <c r="O13" s="16"/>
      <c r="P13" s="16"/>
      <c r="Q13" s="16"/>
    </row>
    <row r="14" spans="1:17" ht="93.75" customHeight="1" thickTop="1" thickBot="1" x14ac:dyDescent="0.25">
      <c r="A14" s="16"/>
      <c r="B14" s="16"/>
      <c r="C14" s="1040" t="s">
        <v>766</v>
      </c>
      <c r="D14" s="1041"/>
      <c r="E14" s="1041"/>
      <c r="F14" s="1041"/>
      <c r="G14" s="1041"/>
      <c r="H14" s="1041"/>
      <c r="I14" s="1041"/>
      <c r="J14" s="1041"/>
      <c r="K14" s="1041"/>
      <c r="L14" s="1042"/>
      <c r="M14" s="16"/>
      <c r="N14" s="16"/>
      <c r="O14" s="16"/>
      <c r="P14" s="16"/>
      <c r="Q14" s="16"/>
    </row>
    <row r="15" spans="1:17" ht="19.5" thickTop="1" x14ac:dyDescent="0.2">
      <c r="A15" s="16"/>
      <c r="B15" s="16"/>
      <c r="C15" s="16"/>
      <c r="D15" s="16"/>
      <c r="E15" s="16"/>
      <c r="F15" s="16"/>
      <c r="G15" s="16"/>
      <c r="H15" s="16"/>
      <c r="I15" s="16"/>
      <c r="J15" s="16"/>
      <c r="K15" s="16"/>
      <c r="L15" s="16"/>
      <c r="M15" s="16"/>
      <c r="N15" s="16"/>
      <c r="O15" s="16"/>
      <c r="P15" s="16"/>
      <c r="Q15" s="16"/>
    </row>
    <row r="16" spans="1:17" x14ac:dyDescent="0.2">
      <c r="A16" s="16"/>
      <c r="B16" s="16"/>
      <c r="C16" s="16"/>
      <c r="D16" s="16"/>
      <c r="E16" s="16"/>
      <c r="F16" s="16"/>
      <c r="G16" s="16"/>
      <c r="H16" s="16"/>
      <c r="I16" s="16"/>
      <c r="J16" s="16"/>
      <c r="K16" s="16"/>
      <c r="L16" s="16"/>
      <c r="M16" s="16"/>
      <c r="N16" s="16"/>
      <c r="O16" s="16"/>
      <c r="P16" s="16"/>
      <c r="Q16" s="16"/>
    </row>
    <row r="17" spans="1:17" ht="37.5" customHeight="1" x14ac:dyDescent="0.2">
      <c r="A17" s="1030" t="s">
        <v>767</v>
      </c>
      <c r="B17" s="1030"/>
      <c r="C17" s="1030"/>
      <c r="D17" s="1030"/>
      <c r="E17" s="1030"/>
      <c r="F17" s="1030"/>
      <c r="G17" s="1030"/>
      <c r="H17" s="1030"/>
      <c r="I17" s="1030"/>
      <c r="J17" s="1030"/>
      <c r="K17" s="1030"/>
      <c r="L17" s="1030"/>
      <c r="M17" s="1030"/>
      <c r="N17" s="16"/>
      <c r="O17" s="16"/>
      <c r="P17" s="16"/>
      <c r="Q17" s="16"/>
    </row>
    <row r="18" spans="1:17" ht="19.5" thickBot="1" x14ac:dyDescent="0.25">
      <c r="A18" s="16"/>
      <c r="B18" s="16"/>
      <c r="C18" s="16"/>
      <c r="D18" s="16"/>
      <c r="E18" s="16"/>
      <c r="F18" s="16"/>
      <c r="G18" s="16"/>
      <c r="H18" s="16"/>
      <c r="I18" s="16"/>
      <c r="J18" s="16"/>
      <c r="K18" s="16"/>
      <c r="L18" s="16"/>
      <c r="M18" s="16"/>
      <c r="N18" s="16"/>
      <c r="O18" s="16"/>
      <c r="P18" s="16"/>
      <c r="Q18" s="16"/>
    </row>
    <row r="19" spans="1:17" ht="84.75" customHeight="1" thickTop="1" thickBot="1" x14ac:dyDescent="0.25">
      <c r="A19" s="16"/>
      <c r="B19" s="16"/>
      <c r="C19" s="242" t="s">
        <v>626</v>
      </c>
      <c r="D19" s="1040" t="s">
        <v>768</v>
      </c>
      <c r="E19" s="1041"/>
      <c r="F19" s="1041"/>
      <c r="G19" s="1041"/>
      <c r="H19" s="1041"/>
      <c r="I19" s="1041"/>
      <c r="J19" s="1041"/>
      <c r="K19" s="1041"/>
      <c r="L19" s="1042"/>
      <c r="M19" s="16"/>
      <c r="N19" s="16"/>
      <c r="O19" s="16"/>
      <c r="P19" s="16"/>
      <c r="Q19" s="16"/>
    </row>
    <row r="20" spans="1:17" ht="178.5" customHeight="1" thickTop="1" thickBot="1" x14ac:dyDescent="0.25">
      <c r="A20" s="16"/>
      <c r="B20" s="16"/>
      <c r="C20" s="241" t="s">
        <v>769</v>
      </c>
      <c r="D20" s="1039" t="s">
        <v>770</v>
      </c>
      <c r="E20" s="1039"/>
      <c r="F20" s="1039"/>
      <c r="G20" s="1039"/>
      <c r="H20" s="1039"/>
      <c r="I20" s="1039"/>
      <c r="J20" s="1039"/>
      <c r="K20" s="1039"/>
      <c r="L20" s="1039"/>
      <c r="M20" s="16"/>
      <c r="N20" s="16"/>
      <c r="O20" s="16"/>
      <c r="P20" s="16"/>
      <c r="Q20" s="16"/>
    </row>
    <row r="21" spans="1:17" ht="19.5" thickTop="1" x14ac:dyDescent="0.2">
      <c r="A21" s="16"/>
      <c r="B21" s="16"/>
      <c r="C21" s="16"/>
      <c r="D21" s="16"/>
      <c r="E21" s="16"/>
      <c r="F21" s="16"/>
      <c r="G21" s="16"/>
      <c r="H21" s="16"/>
      <c r="I21" s="16"/>
      <c r="J21" s="16"/>
      <c r="K21" s="16"/>
      <c r="L21" s="16"/>
      <c r="M21" s="16"/>
      <c r="N21" s="16"/>
      <c r="O21" s="16"/>
      <c r="P21" s="16"/>
      <c r="Q21" s="16"/>
    </row>
    <row r="22" spans="1:17" ht="50.25" customHeight="1" x14ac:dyDescent="0.2">
      <c r="A22" s="1030" t="s">
        <v>758</v>
      </c>
      <c r="B22" s="1030"/>
      <c r="C22" s="1030"/>
      <c r="D22" s="1030"/>
      <c r="E22" s="1030"/>
      <c r="F22" s="1030"/>
      <c r="G22" s="1030"/>
      <c r="H22" s="1030"/>
      <c r="I22" s="1030"/>
      <c r="J22" s="1030"/>
      <c r="K22" s="1030"/>
      <c r="L22" s="18"/>
      <c r="M22" s="16"/>
      <c r="N22" s="16"/>
      <c r="O22" s="16"/>
      <c r="P22" s="16"/>
      <c r="Q22" s="16"/>
    </row>
    <row r="23" spans="1:17" x14ac:dyDescent="0.2">
      <c r="A23" s="16"/>
      <c r="B23" s="16"/>
      <c r="C23" s="16"/>
      <c r="D23" s="16"/>
      <c r="E23" s="16"/>
      <c r="F23" s="16"/>
      <c r="G23" s="16"/>
      <c r="H23" s="16"/>
      <c r="I23" s="16"/>
      <c r="J23" s="16"/>
      <c r="K23" s="16"/>
      <c r="L23" s="16"/>
      <c r="M23" s="16"/>
      <c r="N23" s="16"/>
      <c r="O23" s="16"/>
      <c r="P23" s="16"/>
      <c r="Q23" s="16"/>
    </row>
    <row r="24" spans="1:17" x14ac:dyDescent="0.2">
      <c r="A24" s="16"/>
      <c r="B24" s="16"/>
      <c r="C24" s="16"/>
      <c r="D24" s="16"/>
      <c r="E24" s="16"/>
      <c r="F24" s="16"/>
      <c r="G24" s="16"/>
      <c r="H24" s="16"/>
      <c r="I24" s="16"/>
      <c r="J24" s="16"/>
      <c r="K24" s="16"/>
      <c r="L24" s="16"/>
      <c r="M24" s="16"/>
      <c r="N24" s="16"/>
      <c r="O24" s="16"/>
      <c r="P24" s="16"/>
      <c r="Q24" s="16"/>
    </row>
    <row r="25" spans="1:17" x14ac:dyDescent="0.2">
      <c r="A25" s="16"/>
      <c r="B25" s="16"/>
      <c r="C25" s="16"/>
      <c r="D25" s="16"/>
      <c r="E25" s="16"/>
      <c r="F25" s="16"/>
      <c r="G25" s="16"/>
      <c r="H25" s="16"/>
      <c r="I25" s="16"/>
      <c r="J25" s="16"/>
      <c r="K25" s="16"/>
      <c r="L25" s="16"/>
      <c r="M25" s="16"/>
      <c r="N25" s="16"/>
      <c r="O25" s="16"/>
      <c r="P25" s="16"/>
      <c r="Q25" s="16"/>
    </row>
    <row r="26" spans="1:17" x14ac:dyDescent="0.2">
      <c r="A26" s="16"/>
      <c r="B26" s="16"/>
      <c r="C26" s="16"/>
      <c r="D26" s="16"/>
      <c r="E26" s="16"/>
      <c r="F26" s="16"/>
      <c r="G26" s="16"/>
      <c r="H26" s="16"/>
      <c r="I26" s="16"/>
      <c r="J26" s="16"/>
      <c r="K26" s="16"/>
      <c r="L26" s="16"/>
      <c r="M26" s="16"/>
      <c r="N26" s="16"/>
      <c r="O26" s="16"/>
      <c r="P26" s="16"/>
      <c r="Q26" s="16"/>
    </row>
    <row r="27" spans="1:17" x14ac:dyDescent="0.2">
      <c r="A27" s="16"/>
      <c r="B27" s="16"/>
      <c r="C27" s="16"/>
      <c r="D27" s="16"/>
      <c r="E27" s="16"/>
      <c r="F27" s="16"/>
      <c r="G27" s="16"/>
      <c r="H27" s="16"/>
      <c r="I27" s="16"/>
      <c r="J27" s="16"/>
      <c r="K27" s="16"/>
      <c r="L27" s="16"/>
      <c r="M27" s="16"/>
      <c r="N27" s="16"/>
      <c r="O27" s="16"/>
      <c r="P27" s="16"/>
      <c r="Q27" s="16"/>
    </row>
    <row r="28" spans="1:17" x14ac:dyDescent="0.2">
      <c r="A28" s="16"/>
      <c r="B28" s="16"/>
      <c r="C28" s="16"/>
      <c r="D28" s="16"/>
      <c r="E28" s="16"/>
      <c r="F28" s="16"/>
      <c r="G28" s="16"/>
      <c r="H28" s="16"/>
      <c r="I28" s="16"/>
      <c r="J28" s="16"/>
      <c r="K28" s="16"/>
      <c r="L28" s="16"/>
      <c r="M28" s="16"/>
      <c r="N28" s="16"/>
      <c r="O28" s="16"/>
      <c r="P28" s="16"/>
      <c r="Q28" s="16"/>
    </row>
    <row r="29" spans="1:17" x14ac:dyDescent="0.2">
      <c r="A29" s="16"/>
      <c r="B29" s="16"/>
      <c r="C29" s="16"/>
      <c r="D29" s="16"/>
      <c r="E29" s="16"/>
      <c r="F29" s="16"/>
      <c r="G29" s="16"/>
      <c r="H29" s="16"/>
      <c r="I29" s="16"/>
      <c r="J29" s="16"/>
      <c r="K29" s="16"/>
      <c r="L29" s="16"/>
      <c r="M29" s="16"/>
      <c r="N29" s="16"/>
      <c r="O29" s="16"/>
      <c r="P29" s="16"/>
      <c r="Q29" s="16"/>
    </row>
    <row r="30" spans="1:17" x14ac:dyDescent="0.2">
      <c r="A30" s="16"/>
      <c r="B30" s="16"/>
      <c r="C30" s="16"/>
      <c r="D30" s="16"/>
      <c r="E30" s="16"/>
      <c r="F30" s="16"/>
      <c r="G30" s="16"/>
      <c r="H30" s="16"/>
      <c r="I30" s="16"/>
      <c r="J30" s="16"/>
      <c r="K30" s="16"/>
      <c r="L30" s="16"/>
      <c r="M30" s="16"/>
      <c r="N30" s="16"/>
      <c r="O30" s="16"/>
      <c r="P30" s="16"/>
      <c r="Q30" s="16"/>
    </row>
    <row r="31" spans="1:17" x14ac:dyDescent="0.2">
      <c r="A31" s="16"/>
      <c r="B31" s="16"/>
      <c r="C31" s="16"/>
      <c r="D31" s="16"/>
      <c r="E31" s="16"/>
      <c r="F31" s="16"/>
      <c r="G31" s="16"/>
      <c r="H31" s="16"/>
      <c r="I31" s="16"/>
      <c r="J31" s="16"/>
      <c r="K31" s="16"/>
      <c r="L31" s="16"/>
      <c r="M31" s="16"/>
      <c r="N31" s="16"/>
      <c r="O31" s="16"/>
      <c r="P31" s="16"/>
      <c r="Q31" s="16"/>
    </row>
    <row r="32" spans="1:17" x14ac:dyDescent="0.2">
      <c r="A32" s="16"/>
      <c r="B32" s="16"/>
      <c r="C32" s="16"/>
      <c r="D32" s="16"/>
      <c r="E32" s="16"/>
      <c r="F32" s="16"/>
      <c r="G32" s="16"/>
      <c r="H32" s="16"/>
      <c r="I32" s="16"/>
      <c r="J32" s="16"/>
      <c r="K32" s="16"/>
      <c r="L32" s="16"/>
      <c r="M32" s="16"/>
      <c r="N32" s="16"/>
      <c r="O32" s="16"/>
      <c r="P32" s="16"/>
      <c r="Q32" s="16"/>
    </row>
    <row r="33" spans="1:17" x14ac:dyDescent="0.2">
      <c r="A33" s="16"/>
      <c r="B33" s="16"/>
      <c r="C33" s="16"/>
      <c r="D33" s="16"/>
      <c r="E33" s="16"/>
      <c r="F33" s="16"/>
      <c r="G33" s="16"/>
      <c r="H33" s="16"/>
      <c r="I33" s="16"/>
      <c r="J33" s="16"/>
      <c r="K33" s="16"/>
      <c r="L33" s="16"/>
      <c r="M33" s="16"/>
      <c r="N33" s="16"/>
      <c r="O33" s="16"/>
      <c r="P33" s="16"/>
      <c r="Q33" s="16"/>
    </row>
    <row r="34" spans="1:17" x14ac:dyDescent="0.2">
      <c r="A34" s="16"/>
      <c r="B34" s="16"/>
      <c r="C34" s="16"/>
      <c r="D34" s="16"/>
      <c r="E34" s="16"/>
      <c r="F34" s="16"/>
      <c r="G34" s="16"/>
      <c r="H34" s="16"/>
      <c r="I34" s="16"/>
      <c r="J34" s="16"/>
      <c r="K34" s="16"/>
      <c r="L34" s="16"/>
      <c r="M34" s="16"/>
      <c r="N34" s="16"/>
      <c r="O34" s="16"/>
      <c r="P34" s="16"/>
      <c r="Q34" s="16"/>
    </row>
    <row r="35" spans="1:17" x14ac:dyDescent="0.2">
      <c r="A35" s="16"/>
      <c r="B35" s="16"/>
      <c r="C35" s="16"/>
      <c r="D35" s="16"/>
      <c r="E35" s="16"/>
      <c r="F35" s="16"/>
      <c r="G35" s="16"/>
      <c r="H35" s="16"/>
      <c r="I35" s="16"/>
      <c r="J35" s="16"/>
      <c r="K35" s="16"/>
      <c r="L35" s="16"/>
      <c r="M35" s="16"/>
      <c r="N35" s="16"/>
      <c r="O35" s="16"/>
      <c r="P35" s="16"/>
      <c r="Q35" s="16"/>
    </row>
    <row r="36" spans="1:17" x14ac:dyDescent="0.2">
      <c r="A36" s="16"/>
      <c r="B36" s="16"/>
      <c r="C36" s="16"/>
      <c r="D36" s="16"/>
      <c r="E36" s="16"/>
      <c r="F36" s="16"/>
      <c r="G36" s="16"/>
      <c r="H36" s="16"/>
      <c r="I36" s="16"/>
      <c r="J36" s="16"/>
      <c r="K36" s="16"/>
      <c r="L36" s="16"/>
      <c r="M36" s="16"/>
      <c r="N36" s="16"/>
      <c r="O36" s="16"/>
      <c r="P36" s="16"/>
      <c r="Q36" s="16"/>
    </row>
    <row r="37" spans="1:17" x14ac:dyDescent="0.2">
      <c r="A37" s="16"/>
      <c r="B37" s="16"/>
      <c r="C37" s="16"/>
      <c r="D37" s="16"/>
      <c r="E37" s="16"/>
      <c r="F37" s="16"/>
      <c r="G37" s="16"/>
      <c r="H37" s="16"/>
      <c r="I37" s="16"/>
      <c r="J37" s="16"/>
      <c r="K37" s="16"/>
      <c r="L37" s="16"/>
      <c r="M37" s="16"/>
      <c r="N37" s="16"/>
      <c r="O37" s="16"/>
      <c r="P37" s="16"/>
      <c r="Q37" s="16"/>
    </row>
    <row r="38" spans="1:17" x14ac:dyDescent="0.2">
      <c r="A38" s="16"/>
      <c r="B38" s="16"/>
      <c r="C38" s="16"/>
      <c r="D38" s="16"/>
      <c r="E38" s="16"/>
      <c r="F38" s="16"/>
      <c r="G38" s="16"/>
      <c r="H38" s="16"/>
      <c r="I38" s="16"/>
      <c r="J38" s="16"/>
      <c r="K38" s="16"/>
      <c r="L38" s="16"/>
      <c r="M38" s="16"/>
      <c r="N38" s="16"/>
      <c r="O38" s="16"/>
      <c r="P38" s="16"/>
      <c r="Q38" s="16"/>
    </row>
    <row r="39" spans="1:17" x14ac:dyDescent="0.2">
      <c r="A39" s="16"/>
      <c r="B39" s="16"/>
      <c r="C39" s="16"/>
      <c r="D39" s="16"/>
      <c r="E39" s="16"/>
      <c r="F39" s="16"/>
      <c r="G39" s="16"/>
      <c r="H39" s="16"/>
      <c r="I39" s="16"/>
      <c r="J39" s="16"/>
      <c r="K39" s="16"/>
      <c r="L39" s="16"/>
      <c r="M39" s="16"/>
      <c r="N39" s="16"/>
      <c r="O39" s="16"/>
      <c r="P39" s="16"/>
      <c r="Q39" s="16"/>
    </row>
    <row r="40" spans="1:17" x14ac:dyDescent="0.2">
      <c r="A40" s="16"/>
      <c r="B40" s="16"/>
      <c r="C40" s="16"/>
      <c r="D40" s="16"/>
      <c r="E40" s="16"/>
      <c r="F40" s="16"/>
      <c r="G40" s="16"/>
      <c r="H40" s="16"/>
      <c r="I40" s="16"/>
      <c r="J40" s="16"/>
      <c r="K40" s="16"/>
      <c r="L40" s="16"/>
      <c r="M40" s="16"/>
      <c r="N40" s="16"/>
      <c r="O40" s="16"/>
      <c r="P40" s="16"/>
      <c r="Q40" s="16"/>
    </row>
    <row r="41" spans="1:17" x14ac:dyDescent="0.2">
      <c r="A41" s="16"/>
      <c r="B41" s="16"/>
      <c r="C41" s="16"/>
      <c r="D41" s="16"/>
      <c r="E41" s="16"/>
      <c r="F41" s="16"/>
      <c r="G41" s="16"/>
      <c r="H41" s="16"/>
      <c r="I41" s="16"/>
      <c r="J41" s="16"/>
      <c r="K41" s="16"/>
      <c r="L41" s="16"/>
      <c r="M41" s="16"/>
      <c r="N41" s="16"/>
      <c r="O41" s="16"/>
      <c r="P41" s="16"/>
      <c r="Q41" s="16"/>
    </row>
    <row r="42" spans="1:17" x14ac:dyDescent="0.2">
      <c r="A42" s="16"/>
      <c r="B42" s="16"/>
      <c r="C42" s="16"/>
      <c r="D42" s="16"/>
      <c r="E42" s="16"/>
      <c r="F42" s="16"/>
      <c r="G42" s="16"/>
      <c r="H42" s="16"/>
      <c r="I42" s="16"/>
      <c r="J42" s="16"/>
      <c r="K42" s="16"/>
      <c r="L42" s="16"/>
      <c r="M42" s="16"/>
      <c r="N42" s="16"/>
      <c r="O42" s="16"/>
      <c r="P42" s="16"/>
      <c r="Q42" s="16"/>
    </row>
    <row r="43" spans="1:17" x14ac:dyDescent="0.2">
      <c r="A43" s="16"/>
      <c r="B43" s="16"/>
      <c r="C43" s="16"/>
      <c r="D43" s="16"/>
      <c r="E43" s="16"/>
      <c r="F43" s="16"/>
      <c r="G43" s="16"/>
      <c r="H43" s="16"/>
      <c r="I43" s="16"/>
      <c r="J43" s="16"/>
      <c r="K43" s="16"/>
      <c r="L43" s="16"/>
      <c r="M43" s="16"/>
      <c r="N43" s="16"/>
      <c r="O43" s="16"/>
      <c r="P43" s="16"/>
      <c r="Q43" s="16"/>
    </row>
    <row r="44" spans="1:17" x14ac:dyDescent="0.2">
      <c r="A44" s="16"/>
      <c r="B44" s="16"/>
      <c r="C44" s="16"/>
      <c r="D44" s="16"/>
      <c r="E44" s="16"/>
      <c r="F44" s="16"/>
      <c r="G44" s="16"/>
      <c r="H44" s="16"/>
      <c r="I44" s="16"/>
      <c r="J44" s="16"/>
      <c r="K44" s="16"/>
      <c r="L44" s="16"/>
      <c r="M44" s="16"/>
      <c r="N44" s="16"/>
      <c r="O44" s="16"/>
      <c r="P44" s="16"/>
      <c r="Q44" s="16"/>
    </row>
    <row r="45" spans="1:17" x14ac:dyDescent="0.2">
      <c r="A45" s="16"/>
      <c r="B45" s="16"/>
      <c r="C45" s="16"/>
      <c r="D45" s="16"/>
      <c r="E45" s="16"/>
      <c r="F45" s="16"/>
      <c r="G45" s="16"/>
      <c r="H45" s="16"/>
      <c r="I45" s="16"/>
      <c r="J45" s="16"/>
      <c r="K45" s="16"/>
      <c r="L45" s="16"/>
      <c r="M45" s="16"/>
      <c r="N45" s="16"/>
      <c r="O45" s="16"/>
      <c r="P45" s="16"/>
      <c r="Q45" s="16"/>
    </row>
    <row r="46" spans="1:17" x14ac:dyDescent="0.2">
      <c r="A46" s="16"/>
      <c r="B46" s="16"/>
      <c r="C46" s="16"/>
      <c r="D46" s="16"/>
      <c r="E46" s="16"/>
      <c r="F46" s="16"/>
      <c r="G46" s="16"/>
      <c r="H46" s="16"/>
      <c r="I46" s="16"/>
      <c r="J46" s="16"/>
      <c r="K46" s="16"/>
      <c r="L46" s="16"/>
      <c r="M46" s="16"/>
      <c r="N46" s="16"/>
      <c r="O46" s="16"/>
      <c r="P46" s="16"/>
      <c r="Q46" s="16"/>
    </row>
    <row r="47" spans="1:17" x14ac:dyDescent="0.2">
      <c r="A47" s="16"/>
      <c r="B47" s="16"/>
      <c r="C47" s="16"/>
      <c r="D47" s="16"/>
      <c r="E47" s="16"/>
      <c r="F47" s="16"/>
      <c r="G47" s="16"/>
      <c r="H47" s="16"/>
      <c r="I47" s="16"/>
      <c r="J47" s="16"/>
      <c r="K47" s="16"/>
      <c r="L47" s="16"/>
      <c r="M47" s="16"/>
      <c r="N47" s="16"/>
      <c r="O47" s="16"/>
      <c r="P47" s="16"/>
      <c r="Q47" s="16"/>
    </row>
    <row r="48" spans="1:17" x14ac:dyDescent="0.2">
      <c r="A48" s="16"/>
      <c r="B48" s="16"/>
      <c r="C48" s="16"/>
      <c r="D48" s="16"/>
      <c r="E48" s="16"/>
      <c r="F48" s="16"/>
      <c r="G48" s="16"/>
      <c r="H48" s="16"/>
      <c r="I48" s="16"/>
      <c r="J48" s="16"/>
      <c r="K48" s="16"/>
      <c r="L48" s="16"/>
      <c r="M48" s="16"/>
      <c r="N48" s="16"/>
      <c r="O48" s="16"/>
      <c r="P48" s="16"/>
      <c r="Q48" s="16"/>
    </row>
    <row r="49" spans="1:32" x14ac:dyDescent="0.2">
      <c r="A49" s="16"/>
      <c r="C49" s="16"/>
      <c r="D49" s="16"/>
      <c r="E49" s="16"/>
      <c r="F49" s="16"/>
      <c r="G49" s="16"/>
      <c r="H49" s="16"/>
      <c r="I49" s="16"/>
      <c r="J49" s="16"/>
      <c r="K49" s="16"/>
      <c r="L49" s="16"/>
      <c r="M49" s="16"/>
      <c r="N49" s="16"/>
      <c r="O49" s="16"/>
      <c r="P49" s="16"/>
      <c r="Q49" s="16"/>
    </row>
    <row r="50" spans="1:32" x14ac:dyDescent="0.2">
      <c r="A50" s="16"/>
      <c r="B50" s="16"/>
      <c r="C50" s="16"/>
      <c r="D50" s="16"/>
      <c r="E50" s="16"/>
      <c r="F50" s="16"/>
      <c r="G50" s="16"/>
      <c r="H50" s="16"/>
      <c r="I50" s="16"/>
      <c r="J50" s="16"/>
      <c r="K50" s="16"/>
      <c r="L50" s="16"/>
      <c r="M50" s="16"/>
      <c r="N50" s="16"/>
      <c r="O50" s="16"/>
      <c r="P50" s="16"/>
      <c r="Q50" s="16"/>
    </row>
    <row r="51" spans="1:32" x14ac:dyDescent="0.2">
      <c r="A51" s="16"/>
      <c r="B51" s="16"/>
      <c r="C51" s="16"/>
      <c r="D51" s="16"/>
      <c r="E51" s="16"/>
      <c r="F51" s="16"/>
      <c r="G51" s="16"/>
      <c r="H51" s="16"/>
      <c r="I51" s="16"/>
      <c r="J51" s="16"/>
      <c r="K51" s="16"/>
      <c r="L51" s="16"/>
      <c r="M51" s="16"/>
      <c r="N51" s="16"/>
      <c r="O51" s="16"/>
      <c r="P51" s="16"/>
      <c r="Q51" s="16"/>
    </row>
    <row r="52" spans="1:32" ht="19.5" thickBot="1" x14ac:dyDescent="0.25">
      <c r="A52" s="16"/>
      <c r="B52" s="16"/>
      <c r="C52" s="16"/>
      <c r="D52" s="16"/>
      <c r="E52" s="16"/>
      <c r="F52" s="16"/>
      <c r="G52" s="16"/>
      <c r="H52" s="16"/>
      <c r="I52" s="16"/>
      <c r="J52" s="16"/>
      <c r="K52" s="16"/>
      <c r="L52" s="16"/>
      <c r="M52" s="16"/>
      <c r="N52" s="16"/>
      <c r="O52" s="16"/>
      <c r="P52" s="16"/>
      <c r="Q52" s="16"/>
    </row>
    <row r="53" spans="1:32" ht="20.25" thickTop="1" thickBot="1" x14ac:dyDescent="0.25">
      <c r="A53" s="16"/>
      <c r="B53" s="1050" t="s">
        <v>627</v>
      </c>
      <c r="C53" s="1051"/>
      <c r="D53" s="1045" t="s">
        <v>771</v>
      </c>
      <c r="E53" s="1045"/>
      <c r="F53" s="1045"/>
      <c r="G53" s="1045"/>
      <c r="H53" s="1045"/>
      <c r="I53" s="1045"/>
      <c r="J53" s="1045"/>
      <c r="K53" s="16"/>
      <c r="L53" s="16"/>
      <c r="M53" s="16"/>
      <c r="N53" s="16"/>
      <c r="O53" s="16"/>
      <c r="P53" s="16"/>
      <c r="Q53" s="16"/>
    </row>
    <row r="54" spans="1:32" ht="19.5" thickTop="1" x14ac:dyDescent="0.2">
      <c r="A54" s="16"/>
      <c r="B54" s="1047" t="s">
        <v>772</v>
      </c>
      <c r="C54" s="1047"/>
      <c r="D54" s="1046" t="s">
        <v>773</v>
      </c>
      <c r="E54" s="1046"/>
      <c r="F54" s="1046"/>
      <c r="G54" s="1046"/>
      <c r="H54" s="1046"/>
      <c r="I54" s="1046"/>
      <c r="J54" s="1046"/>
      <c r="K54" s="16"/>
      <c r="L54" s="16"/>
      <c r="M54" s="16"/>
      <c r="N54" s="16"/>
      <c r="O54" s="16"/>
      <c r="P54" s="16"/>
      <c r="Q54" s="16"/>
    </row>
    <row r="55" spans="1:32" ht="264.75" customHeight="1" thickBot="1" x14ac:dyDescent="0.25">
      <c r="A55" s="16"/>
      <c r="B55" s="1048"/>
      <c r="C55" s="1048"/>
      <c r="D55" s="1039" t="s">
        <v>779</v>
      </c>
      <c r="E55" s="1049"/>
      <c r="F55" s="1049"/>
      <c r="G55" s="1049"/>
      <c r="H55" s="1049"/>
      <c r="I55" s="1049"/>
      <c r="J55" s="1049"/>
      <c r="K55" s="16"/>
      <c r="L55" s="16"/>
      <c r="M55" s="16"/>
      <c r="N55" s="16"/>
      <c r="O55" s="16"/>
      <c r="P55" s="16"/>
      <c r="Q55" s="16"/>
    </row>
    <row r="56" spans="1:32" ht="19.5" thickTop="1" x14ac:dyDescent="0.2">
      <c r="A56" s="16"/>
      <c r="B56" s="1047" t="s">
        <v>774</v>
      </c>
      <c r="C56" s="1047"/>
      <c r="D56" s="1038" t="s">
        <v>775</v>
      </c>
      <c r="E56" s="1038"/>
      <c r="F56" s="1038"/>
      <c r="G56" s="1038"/>
      <c r="H56" s="1038"/>
      <c r="I56" s="1038"/>
      <c r="J56" s="1038"/>
      <c r="K56" s="16"/>
      <c r="L56" s="16"/>
      <c r="M56" s="16"/>
      <c r="N56" s="16"/>
      <c r="O56" s="16"/>
      <c r="P56" s="16"/>
      <c r="Q56" s="16"/>
    </row>
    <row r="57" spans="1:32" ht="205.5" customHeight="1" thickBot="1" x14ac:dyDescent="0.25">
      <c r="A57" s="16"/>
      <c r="B57" s="1048"/>
      <c r="C57" s="1048"/>
      <c r="D57" s="1039" t="s">
        <v>1128</v>
      </c>
      <c r="E57" s="1049"/>
      <c r="F57" s="1049"/>
      <c r="G57" s="1049"/>
      <c r="H57" s="1049"/>
      <c r="I57" s="1049"/>
      <c r="J57" s="1049"/>
      <c r="K57" s="16"/>
      <c r="L57" s="16"/>
      <c r="M57" s="16"/>
      <c r="N57" s="16"/>
      <c r="O57" s="16"/>
      <c r="P57" s="16"/>
      <c r="Q57" s="16"/>
    </row>
    <row r="58" spans="1:32" ht="19.5" thickTop="1" x14ac:dyDescent="0.2">
      <c r="A58" s="16"/>
      <c r="B58" s="1052" t="s">
        <v>776</v>
      </c>
      <c r="C58" s="1052"/>
      <c r="D58" s="1046" t="s">
        <v>777</v>
      </c>
      <c r="E58" s="1046"/>
      <c r="F58" s="1046"/>
      <c r="G58" s="1046"/>
      <c r="H58" s="1046"/>
      <c r="I58" s="1046"/>
      <c r="J58" s="1046"/>
      <c r="K58" s="16"/>
      <c r="L58" s="16"/>
      <c r="M58" s="16"/>
      <c r="N58" s="16"/>
      <c r="O58" s="16"/>
      <c r="P58" s="16"/>
      <c r="Q58" s="16"/>
    </row>
    <row r="59" spans="1:32" ht="232.5" customHeight="1" thickBot="1" x14ac:dyDescent="0.25">
      <c r="A59" s="16"/>
      <c r="B59" s="1053"/>
      <c r="C59" s="1053"/>
      <c r="D59" s="1039" t="s">
        <v>780</v>
      </c>
      <c r="E59" s="1049"/>
      <c r="F59" s="1049"/>
      <c r="G59" s="1049"/>
      <c r="H59" s="1049"/>
      <c r="I59" s="1049"/>
      <c r="J59" s="1049"/>
      <c r="K59" s="16"/>
      <c r="L59" s="16"/>
      <c r="M59" s="16"/>
      <c r="N59" s="16"/>
      <c r="O59" s="16"/>
      <c r="P59" s="16"/>
      <c r="Q59" s="16"/>
    </row>
    <row r="60" spans="1:32" ht="132.75" customHeight="1" thickTop="1" thickBot="1" x14ac:dyDescent="0.25">
      <c r="A60" s="16"/>
      <c r="B60" s="1054" t="s">
        <v>778</v>
      </c>
      <c r="C60" s="1054"/>
      <c r="D60" s="1055" t="s">
        <v>781</v>
      </c>
      <c r="E60" s="1056"/>
      <c r="F60" s="1056"/>
      <c r="G60" s="1056"/>
      <c r="H60" s="1056"/>
      <c r="I60" s="1056"/>
      <c r="J60" s="1056"/>
      <c r="K60" s="16"/>
      <c r="L60" s="16"/>
      <c r="M60" s="16"/>
      <c r="N60" s="16"/>
      <c r="O60" s="16"/>
      <c r="P60" s="16"/>
      <c r="Q60" s="16"/>
      <c r="AD60" s="16"/>
      <c r="AE60" s="16"/>
      <c r="AF60" s="16"/>
    </row>
    <row r="61" spans="1:32" ht="19.5" thickTop="1" x14ac:dyDescent="0.2">
      <c r="A61" s="16"/>
      <c r="B61" s="16"/>
      <c r="C61" s="16"/>
      <c r="D61" s="16"/>
      <c r="E61" s="16"/>
      <c r="F61" s="16"/>
      <c r="G61" s="16"/>
      <c r="H61" s="16"/>
      <c r="I61" s="16"/>
      <c r="J61" s="16"/>
      <c r="K61" s="16"/>
      <c r="L61" s="16"/>
      <c r="M61" s="16"/>
      <c r="N61" s="16"/>
      <c r="O61" s="16"/>
      <c r="P61" s="16"/>
      <c r="Q61" s="16"/>
      <c r="AD61" s="16"/>
      <c r="AE61" s="16"/>
      <c r="AF61" s="16"/>
    </row>
    <row r="62" spans="1:32" ht="31.5" x14ac:dyDescent="0.2">
      <c r="A62" s="1031" t="s">
        <v>607</v>
      </c>
      <c r="B62" s="1031"/>
      <c r="C62" s="1031"/>
      <c r="D62" s="1031"/>
      <c r="E62" s="1031"/>
      <c r="F62" s="1031"/>
      <c r="G62" s="1031"/>
      <c r="H62" s="1031"/>
      <c r="I62" s="1031"/>
      <c r="J62" s="1031"/>
      <c r="K62" s="1031"/>
      <c r="L62" s="1031"/>
      <c r="M62" s="1031"/>
      <c r="N62" s="16"/>
      <c r="O62" s="16"/>
      <c r="P62" s="16"/>
      <c r="Q62" s="16"/>
      <c r="AD62" s="16"/>
      <c r="AE62" s="16"/>
      <c r="AF62" s="16"/>
    </row>
    <row r="63" spans="1:32" x14ac:dyDescent="0.2">
      <c r="A63" s="16"/>
      <c r="B63" s="16"/>
      <c r="C63" s="16"/>
      <c r="D63" s="16"/>
      <c r="E63" s="16"/>
      <c r="F63" s="16"/>
      <c r="G63" s="16"/>
      <c r="H63" s="16"/>
      <c r="I63" s="16"/>
      <c r="J63" s="16"/>
      <c r="K63" s="16"/>
      <c r="L63" s="16"/>
      <c r="M63" s="16"/>
      <c r="N63" s="16"/>
      <c r="O63" s="16"/>
      <c r="P63" s="16"/>
      <c r="Q63" s="16"/>
      <c r="AD63" s="16"/>
      <c r="AE63" s="16"/>
      <c r="AF63" s="16"/>
    </row>
    <row r="64" spans="1:32" x14ac:dyDescent="0.2">
      <c r="A64" s="16"/>
      <c r="B64" s="16"/>
      <c r="C64" s="16"/>
      <c r="D64" s="16"/>
      <c r="E64" s="16"/>
      <c r="F64" s="16"/>
      <c r="G64" s="16"/>
      <c r="H64" s="16"/>
      <c r="I64" s="16"/>
      <c r="J64" s="16"/>
      <c r="K64" s="16"/>
      <c r="L64" s="16"/>
      <c r="M64" s="16"/>
      <c r="N64" s="16"/>
      <c r="O64" s="16"/>
      <c r="P64" s="16"/>
      <c r="Q64" s="16"/>
      <c r="AD64" s="16"/>
      <c r="AE64" s="16"/>
      <c r="AF64" s="16"/>
    </row>
    <row r="65" spans="1:32" x14ac:dyDescent="0.2">
      <c r="A65" s="16"/>
      <c r="B65" s="16"/>
      <c r="C65" s="16"/>
      <c r="D65" s="16"/>
      <c r="E65" s="16"/>
      <c r="F65" s="16"/>
      <c r="G65" s="16"/>
      <c r="H65" s="16"/>
      <c r="I65" s="16"/>
      <c r="J65" s="16"/>
      <c r="K65" s="16"/>
      <c r="L65" s="16"/>
      <c r="M65" s="16"/>
      <c r="N65" s="16"/>
      <c r="O65" s="16"/>
      <c r="P65" s="16"/>
      <c r="Q65" s="16"/>
      <c r="AD65" s="16"/>
      <c r="AE65" s="16"/>
      <c r="AF65" s="16"/>
    </row>
    <row r="66" spans="1:32" x14ac:dyDescent="0.2">
      <c r="A66" s="16"/>
      <c r="B66" s="16"/>
      <c r="C66" s="16"/>
      <c r="D66" s="16"/>
      <c r="E66" s="16"/>
      <c r="F66" s="16"/>
      <c r="G66" s="16"/>
      <c r="H66" s="16"/>
      <c r="I66" s="16"/>
      <c r="J66" s="16"/>
      <c r="K66" s="16"/>
      <c r="L66" s="16"/>
      <c r="M66" s="16"/>
      <c r="N66" s="16"/>
      <c r="O66" s="16"/>
      <c r="P66" s="16"/>
      <c r="Q66" s="16"/>
      <c r="AD66" s="16"/>
      <c r="AE66" s="16"/>
      <c r="AF66" s="16"/>
    </row>
    <row r="67" spans="1:32" x14ac:dyDescent="0.2">
      <c r="A67" s="16"/>
      <c r="B67" s="16"/>
      <c r="C67" s="16"/>
      <c r="D67" s="16"/>
      <c r="E67" s="16"/>
      <c r="F67" s="16"/>
      <c r="G67" s="16"/>
      <c r="H67" s="16"/>
      <c r="I67" s="16"/>
      <c r="J67" s="16"/>
      <c r="K67" s="16"/>
      <c r="L67" s="16"/>
      <c r="M67" s="16"/>
      <c r="N67" s="16"/>
      <c r="O67" s="16"/>
      <c r="P67" s="16"/>
      <c r="Q67" s="16"/>
      <c r="AD67" s="16"/>
      <c r="AE67" s="16"/>
      <c r="AF67" s="16"/>
    </row>
    <row r="68" spans="1:32" x14ac:dyDescent="0.2">
      <c r="A68" s="16"/>
      <c r="B68" s="16"/>
      <c r="C68" s="16"/>
      <c r="D68" s="16"/>
      <c r="E68" s="16"/>
      <c r="F68" s="16"/>
      <c r="G68" s="16"/>
      <c r="H68" s="16"/>
      <c r="I68" s="16"/>
      <c r="J68" s="16"/>
      <c r="K68" s="16"/>
      <c r="L68" s="16"/>
      <c r="M68" s="16"/>
      <c r="N68" s="16"/>
      <c r="O68" s="16"/>
      <c r="P68" s="16"/>
      <c r="Q68" s="16"/>
      <c r="AD68" s="16"/>
      <c r="AE68" s="16"/>
      <c r="AF68" s="16"/>
    </row>
    <row r="69" spans="1:32" x14ac:dyDescent="0.2">
      <c r="A69" s="16"/>
      <c r="B69" s="16"/>
      <c r="C69" s="16"/>
      <c r="D69" s="16"/>
      <c r="E69" s="16"/>
      <c r="F69" s="16"/>
      <c r="G69" s="16"/>
      <c r="H69" s="16"/>
      <c r="I69" s="16"/>
      <c r="J69" s="16"/>
      <c r="K69" s="16"/>
      <c r="L69" s="16"/>
      <c r="M69" s="16"/>
      <c r="N69" s="16"/>
      <c r="O69" s="16"/>
      <c r="P69" s="16"/>
      <c r="Q69" s="16"/>
      <c r="AD69" s="16"/>
      <c r="AE69" s="16"/>
      <c r="AF69" s="16"/>
    </row>
    <row r="70" spans="1:32" x14ac:dyDescent="0.2">
      <c r="A70" s="16"/>
      <c r="B70" s="16"/>
      <c r="C70" s="16"/>
      <c r="D70" s="16"/>
      <c r="E70" s="16"/>
      <c r="F70" s="16"/>
      <c r="G70" s="16"/>
      <c r="H70" s="16"/>
      <c r="I70" s="16"/>
      <c r="J70" s="16"/>
      <c r="K70" s="16"/>
      <c r="L70" s="16"/>
      <c r="M70" s="16"/>
      <c r="N70" s="16"/>
      <c r="O70" s="16"/>
      <c r="P70" s="16"/>
      <c r="Q70" s="16"/>
      <c r="AD70" s="16"/>
      <c r="AE70" s="16"/>
      <c r="AF70" s="16"/>
    </row>
    <row r="71" spans="1:32" x14ac:dyDescent="0.2">
      <c r="A71" s="16"/>
      <c r="B71" s="16"/>
      <c r="C71" s="16"/>
      <c r="D71" s="16"/>
      <c r="E71" s="16"/>
      <c r="F71" s="16"/>
      <c r="G71" s="16"/>
      <c r="H71" s="16"/>
      <c r="I71" s="16"/>
      <c r="J71" s="16"/>
      <c r="K71" s="16"/>
      <c r="L71" s="16"/>
      <c r="M71" s="16"/>
      <c r="N71" s="16"/>
      <c r="O71" s="16"/>
      <c r="P71" s="16"/>
      <c r="Q71" s="16"/>
      <c r="AD71" s="16"/>
      <c r="AE71" s="16"/>
      <c r="AF71" s="16"/>
    </row>
    <row r="72" spans="1:32" x14ac:dyDescent="0.2">
      <c r="A72" s="16"/>
      <c r="B72" s="16"/>
      <c r="C72" s="16"/>
      <c r="D72" s="16"/>
      <c r="E72" s="16"/>
      <c r="F72" s="16"/>
      <c r="G72" s="16"/>
      <c r="H72" s="16"/>
      <c r="I72" s="16"/>
      <c r="J72" s="16"/>
      <c r="K72" s="16"/>
      <c r="L72" s="16"/>
      <c r="M72" s="16"/>
      <c r="N72" s="16"/>
      <c r="O72" s="16"/>
      <c r="P72" s="16"/>
      <c r="Q72" s="16"/>
      <c r="AD72" s="16"/>
      <c r="AE72" s="16"/>
      <c r="AF72" s="16"/>
    </row>
    <row r="73" spans="1:32" x14ac:dyDescent="0.2">
      <c r="A73" s="16"/>
      <c r="B73" s="16"/>
      <c r="C73" s="16"/>
      <c r="D73" s="16"/>
      <c r="E73" s="16"/>
      <c r="F73" s="16"/>
      <c r="G73" s="16"/>
      <c r="H73" s="16"/>
      <c r="I73" s="16"/>
      <c r="J73" s="16"/>
      <c r="K73" s="16"/>
      <c r="L73" s="16"/>
      <c r="M73" s="16"/>
      <c r="N73" s="16"/>
      <c r="O73" s="16"/>
      <c r="P73" s="16"/>
      <c r="Q73" s="16"/>
      <c r="AD73" s="16"/>
      <c r="AE73" s="16"/>
      <c r="AF73" s="16"/>
    </row>
    <row r="74" spans="1:32" x14ac:dyDescent="0.2">
      <c r="A74" s="16"/>
      <c r="B74" s="16"/>
      <c r="C74" s="16"/>
      <c r="D74" s="16"/>
      <c r="E74" s="16"/>
      <c r="F74" s="16"/>
      <c r="G74" s="16"/>
      <c r="H74" s="16"/>
      <c r="I74" s="16"/>
      <c r="J74" s="16"/>
      <c r="K74" s="16"/>
      <c r="L74" s="16"/>
      <c r="M74" s="16"/>
      <c r="N74" s="16"/>
      <c r="O74" s="16"/>
      <c r="P74" s="16"/>
      <c r="Q74" s="16"/>
      <c r="AD74" s="16"/>
      <c r="AE74" s="16"/>
      <c r="AF74" s="16"/>
    </row>
    <row r="75" spans="1:32" x14ac:dyDescent="0.2">
      <c r="A75" s="16"/>
      <c r="B75" s="16"/>
      <c r="C75" s="16"/>
      <c r="D75" s="16"/>
      <c r="E75" s="16"/>
      <c r="F75" s="16"/>
      <c r="G75" s="16"/>
      <c r="H75" s="16"/>
      <c r="I75" s="16"/>
      <c r="J75" s="16"/>
      <c r="K75" s="16"/>
      <c r="L75" s="16"/>
      <c r="M75" s="16"/>
      <c r="N75" s="16"/>
      <c r="O75" s="16"/>
      <c r="P75" s="16"/>
      <c r="Q75" s="16"/>
      <c r="AD75" s="16"/>
      <c r="AE75" s="16"/>
      <c r="AF75" s="16"/>
    </row>
    <row r="76" spans="1:32" x14ac:dyDescent="0.2">
      <c r="A76" s="16"/>
      <c r="B76" s="16"/>
      <c r="C76" s="16"/>
      <c r="D76" s="16"/>
      <c r="E76" s="16"/>
      <c r="F76" s="16"/>
      <c r="G76" s="16"/>
      <c r="H76" s="16"/>
      <c r="I76" s="16"/>
      <c r="J76" s="16"/>
      <c r="K76" s="16"/>
      <c r="L76" s="16"/>
      <c r="M76" s="16"/>
      <c r="N76" s="16"/>
      <c r="O76" s="16"/>
      <c r="P76" s="16"/>
      <c r="Q76" s="16"/>
      <c r="AD76" s="16"/>
      <c r="AE76" s="16"/>
      <c r="AF76" s="16"/>
    </row>
    <row r="77" spans="1:32" x14ac:dyDescent="0.2">
      <c r="A77" s="16"/>
      <c r="B77" s="16"/>
      <c r="C77" s="16"/>
      <c r="D77" s="16"/>
      <c r="E77" s="16"/>
      <c r="F77" s="16"/>
      <c r="G77" s="16"/>
      <c r="H77" s="16"/>
      <c r="I77" s="16"/>
      <c r="J77" s="16"/>
      <c r="K77" s="16"/>
      <c r="L77" s="16"/>
      <c r="M77" s="16"/>
      <c r="N77" s="16"/>
      <c r="O77" s="16"/>
      <c r="P77" s="16"/>
      <c r="Q77" s="16"/>
      <c r="AD77" s="16"/>
      <c r="AE77" s="16"/>
      <c r="AF77" s="16"/>
    </row>
    <row r="78" spans="1:32" x14ac:dyDescent="0.2">
      <c r="A78" s="16"/>
      <c r="B78" s="16"/>
      <c r="C78" s="16"/>
      <c r="D78" s="16"/>
      <c r="E78" s="16"/>
      <c r="F78" s="16"/>
      <c r="G78" s="16"/>
      <c r="H78" s="16"/>
      <c r="I78" s="16"/>
      <c r="J78" s="16"/>
      <c r="K78" s="16"/>
      <c r="L78" s="16"/>
      <c r="M78" s="16"/>
      <c r="N78" s="16"/>
      <c r="O78" s="16"/>
      <c r="P78" s="16"/>
      <c r="Q78" s="16"/>
      <c r="AD78" s="16"/>
      <c r="AE78" s="16"/>
      <c r="AF78" s="16"/>
    </row>
    <row r="79" spans="1:32" x14ac:dyDescent="0.2">
      <c r="A79" s="16"/>
      <c r="B79" s="16"/>
      <c r="C79" s="16"/>
      <c r="D79" s="16"/>
      <c r="E79" s="16"/>
      <c r="F79" s="16"/>
      <c r="G79" s="16"/>
      <c r="H79" s="16"/>
      <c r="I79" s="16"/>
      <c r="J79" s="16"/>
      <c r="K79" s="16"/>
      <c r="L79" s="16"/>
      <c r="M79" s="16"/>
      <c r="N79" s="16"/>
      <c r="O79" s="16"/>
      <c r="P79" s="16"/>
      <c r="Q79" s="16"/>
      <c r="AD79" s="16"/>
      <c r="AE79" s="16"/>
      <c r="AF79" s="16"/>
    </row>
    <row r="80" spans="1:32" x14ac:dyDescent="0.2">
      <c r="A80" s="16"/>
      <c r="B80" s="16"/>
      <c r="C80" s="16"/>
      <c r="D80" s="16"/>
      <c r="E80" s="16"/>
      <c r="F80" s="16"/>
      <c r="G80" s="16"/>
      <c r="H80" s="16"/>
      <c r="I80" s="16"/>
      <c r="J80" s="16"/>
      <c r="K80" s="16"/>
      <c r="L80" s="16"/>
      <c r="M80" s="16"/>
      <c r="N80" s="16"/>
      <c r="O80" s="16"/>
      <c r="P80" s="16"/>
      <c r="Q80" s="16"/>
      <c r="AD80" s="16"/>
      <c r="AE80" s="16"/>
      <c r="AF80" s="16"/>
    </row>
    <row r="81" spans="1:32" x14ac:dyDescent="0.2">
      <c r="A81" s="16"/>
      <c r="B81" s="16"/>
      <c r="C81" s="16"/>
      <c r="D81" s="16"/>
      <c r="E81" s="16"/>
      <c r="F81" s="16"/>
      <c r="G81" s="16"/>
      <c r="H81" s="16"/>
      <c r="I81" s="16"/>
      <c r="J81" s="16"/>
      <c r="K81" s="16"/>
      <c r="L81" s="16"/>
      <c r="M81" s="16"/>
      <c r="N81" s="16"/>
      <c r="O81" s="16"/>
      <c r="P81" s="16"/>
      <c r="Q81" s="16"/>
      <c r="AD81" s="16"/>
      <c r="AE81" s="16"/>
      <c r="AF81" s="16"/>
    </row>
    <row r="82" spans="1:32" x14ac:dyDescent="0.2">
      <c r="A82" s="16"/>
      <c r="B82" s="16"/>
      <c r="C82" s="16"/>
      <c r="D82" s="16"/>
      <c r="E82" s="16"/>
      <c r="F82" s="16"/>
      <c r="G82" s="16"/>
      <c r="H82" s="16"/>
      <c r="I82" s="16"/>
      <c r="J82" s="16"/>
      <c r="K82" s="16"/>
      <c r="L82" s="16"/>
      <c r="M82" s="16"/>
      <c r="N82" s="16"/>
      <c r="O82" s="16"/>
      <c r="P82" s="16"/>
      <c r="Q82" s="16"/>
      <c r="AD82" s="16"/>
      <c r="AE82" s="16"/>
      <c r="AF82" s="16"/>
    </row>
    <row r="83" spans="1:32" x14ac:dyDescent="0.2">
      <c r="A83" s="16"/>
      <c r="B83" s="16"/>
      <c r="C83" s="16"/>
      <c r="D83" s="16"/>
      <c r="E83" s="16"/>
      <c r="F83" s="16"/>
      <c r="G83" s="16"/>
      <c r="H83" s="16"/>
      <c r="I83" s="16"/>
      <c r="J83" s="16"/>
      <c r="K83" s="16"/>
      <c r="L83" s="16"/>
      <c r="M83" s="16"/>
      <c r="N83" s="16"/>
      <c r="O83" s="16"/>
      <c r="P83" s="16"/>
      <c r="Q83" s="16"/>
      <c r="AD83" s="16"/>
      <c r="AE83" s="16"/>
      <c r="AF83" s="16"/>
    </row>
    <row r="84" spans="1:32" x14ac:dyDescent="0.2">
      <c r="A84" s="16"/>
      <c r="B84" s="16"/>
      <c r="C84" s="16"/>
      <c r="D84" s="16"/>
      <c r="E84" s="16"/>
      <c r="F84" s="16"/>
      <c r="G84" s="16"/>
      <c r="H84" s="16"/>
      <c r="I84" s="16"/>
      <c r="J84" s="16"/>
      <c r="K84" s="16"/>
      <c r="L84" s="16"/>
      <c r="M84" s="16"/>
      <c r="N84" s="16"/>
      <c r="O84" s="16"/>
      <c r="P84" s="16"/>
      <c r="Q84" s="16"/>
      <c r="AD84" s="16"/>
      <c r="AE84" s="16"/>
      <c r="AF84" s="16"/>
    </row>
    <row r="85" spans="1:32" x14ac:dyDescent="0.2">
      <c r="A85" s="16"/>
      <c r="B85" s="16"/>
      <c r="C85" s="16"/>
      <c r="D85" s="16"/>
      <c r="E85" s="16"/>
      <c r="F85" s="16"/>
      <c r="G85" s="16"/>
      <c r="H85" s="16"/>
      <c r="I85" s="16"/>
      <c r="J85" s="16"/>
      <c r="K85" s="16"/>
      <c r="L85" s="16"/>
      <c r="M85" s="16"/>
      <c r="N85" s="16"/>
      <c r="O85" s="16"/>
      <c r="P85" s="16"/>
      <c r="Q85" s="16"/>
      <c r="AD85" s="16"/>
      <c r="AE85" s="16"/>
      <c r="AF85" s="16"/>
    </row>
    <row r="86" spans="1:32" x14ac:dyDescent="0.2">
      <c r="A86" s="16"/>
      <c r="B86" s="16"/>
      <c r="C86" s="16"/>
      <c r="D86" s="16"/>
      <c r="E86" s="16"/>
      <c r="F86" s="16"/>
      <c r="G86" s="16"/>
      <c r="H86" s="16"/>
      <c r="I86" s="16"/>
      <c r="J86" s="16"/>
      <c r="K86" s="16"/>
      <c r="L86" s="16"/>
      <c r="M86" s="16"/>
      <c r="N86" s="16"/>
      <c r="O86" s="16"/>
      <c r="P86" s="16"/>
      <c r="Q86" s="16"/>
      <c r="AD86" s="16"/>
      <c r="AE86" s="16"/>
      <c r="AF86" s="16"/>
    </row>
    <row r="87" spans="1:32" x14ac:dyDescent="0.2">
      <c r="A87" s="16"/>
      <c r="B87" s="16"/>
      <c r="C87" s="16"/>
      <c r="D87" s="16"/>
      <c r="E87" s="16"/>
      <c r="F87" s="16"/>
      <c r="G87" s="16"/>
      <c r="H87" s="16"/>
      <c r="I87" s="16"/>
      <c r="J87" s="16"/>
      <c r="K87" s="16"/>
      <c r="L87" s="16"/>
      <c r="M87" s="16"/>
      <c r="N87" s="16"/>
      <c r="O87" s="16"/>
      <c r="P87" s="16"/>
      <c r="Q87" s="16"/>
      <c r="AD87" s="16"/>
      <c r="AE87" s="16"/>
      <c r="AF87" s="16"/>
    </row>
    <row r="88" spans="1:32" x14ac:dyDescent="0.2">
      <c r="A88" s="16"/>
      <c r="B88" s="16"/>
      <c r="C88" s="16"/>
      <c r="D88" s="16"/>
      <c r="E88" s="16"/>
      <c r="F88" s="16"/>
      <c r="G88" s="16"/>
      <c r="H88" s="16"/>
      <c r="I88" s="16"/>
      <c r="J88" s="16"/>
      <c r="K88" s="16"/>
      <c r="L88" s="16"/>
      <c r="M88" s="16"/>
      <c r="N88" s="16"/>
      <c r="O88" s="16"/>
      <c r="P88" s="16"/>
      <c r="Q88" s="16"/>
      <c r="AD88" s="16"/>
      <c r="AE88" s="16"/>
      <c r="AF88" s="16"/>
    </row>
    <row r="89" spans="1:32" x14ac:dyDescent="0.2">
      <c r="A89" s="16"/>
      <c r="B89" s="16"/>
      <c r="C89" s="16"/>
      <c r="D89" s="16"/>
      <c r="E89" s="16"/>
      <c r="F89" s="16"/>
      <c r="G89" s="16"/>
      <c r="H89" s="16"/>
      <c r="I89" s="16"/>
      <c r="J89" s="16"/>
      <c r="K89" s="16"/>
      <c r="L89" s="16"/>
      <c r="M89" s="16"/>
      <c r="N89" s="16"/>
      <c r="O89" s="16"/>
      <c r="P89" s="16"/>
      <c r="Q89" s="16"/>
      <c r="AD89" s="16"/>
      <c r="AE89" s="16"/>
      <c r="AF89" s="16"/>
    </row>
    <row r="90" spans="1:32" x14ac:dyDescent="0.2">
      <c r="A90" s="16"/>
      <c r="B90" s="16"/>
      <c r="C90" s="16"/>
      <c r="D90" s="16"/>
      <c r="E90" s="16"/>
      <c r="F90" s="16"/>
      <c r="G90" s="16"/>
      <c r="H90" s="16"/>
      <c r="I90" s="16"/>
      <c r="J90" s="16"/>
      <c r="K90" s="16"/>
      <c r="L90" s="16"/>
      <c r="M90" s="16"/>
      <c r="N90" s="16"/>
      <c r="O90" s="16"/>
      <c r="P90" s="16"/>
      <c r="Q90" s="16"/>
      <c r="AD90" s="16"/>
      <c r="AE90" s="16"/>
      <c r="AF90" s="16"/>
    </row>
    <row r="91" spans="1:32" x14ac:dyDescent="0.2">
      <c r="A91" s="16"/>
      <c r="B91" s="16"/>
      <c r="C91" s="16"/>
      <c r="D91" s="16"/>
      <c r="E91" s="16"/>
      <c r="F91" s="16"/>
      <c r="G91" s="16"/>
      <c r="H91" s="16"/>
      <c r="I91" s="16"/>
      <c r="J91" s="16"/>
      <c r="K91" s="16"/>
      <c r="L91" s="16"/>
      <c r="M91" s="16"/>
      <c r="N91" s="16"/>
      <c r="O91" s="16"/>
      <c r="P91" s="16"/>
      <c r="Q91" s="16"/>
      <c r="AD91" s="16"/>
      <c r="AE91" s="16"/>
      <c r="AF91" s="16"/>
    </row>
    <row r="92" spans="1:32" x14ac:dyDescent="0.2">
      <c r="A92" s="16"/>
      <c r="B92" s="16"/>
      <c r="C92" s="16"/>
      <c r="D92" s="16"/>
      <c r="E92" s="16"/>
      <c r="F92" s="16"/>
      <c r="G92" s="16"/>
      <c r="H92" s="16"/>
      <c r="I92" s="16"/>
      <c r="J92" s="16"/>
      <c r="K92" s="16"/>
      <c r="L92" s="16"/>
      <c r="M92" s="16"/>
      <c r="N92" s="16"/>
      <c r="O92" s="16"/>
      <c r="P92" s="16"/>
      <c r="Q92" s="16"/>
      <c r="AD92" s="16"/>
      <c r="AE92" s="16"/>
      <c r="AF92" s="16"/>
    </row>
    <row r="93" spans="1:32" x14ac:dyDescent="0.2">
      <c r="A93" s="16"/>
      <c r="B93" s="16"/>
      <c r="C93" s="16"/>
      <c r="D93" s="16"/>
      <c r="E93" s="16"/>
      <c r="F93" s="16"/>
      <c r="G93" s="16"/>
      <c r="H93" s="16"/>
      <c r="I93" s="16"/>
      <c r="J93" s="16"/>
      <c r="K93" s="16"/>
      <c r="L93" s="16"/>
      <c r="M93" s="16"/>
      <c r="N93" s="16"/>
      <c r="O93" s="16"/>
      <c r="P93" s="16"/>
      <c r="Q93" s="16"/>
      <c r="AD93" s="16"/>
      <c r="AE93" s="16"/>
      <c r="AF93" s="16"/>
    </row>
    <row r="94" spans="1:32" x14ac:dyDescent="0.2">
      <c r="A94" s="16"/>
      <c r="B94" s="16"/>
      <c r="C94" s="16"/>
      <c r="D94" s="16"/>
      <c r="E94" s="16"/>
      <c r="F94" s="16"/>
      <c r="G94" s="16"/>
      <c r="H94" s="16"/>
      <c r="I94" s="16"/>
      <c r="J94" s="16"/>
      <c r="K94" s="16"/>
      <c r="L94" s="16"/>
      <c r="M94" s="16"/>
      <c r="N94" s="16"/>
      <c r="O94" s="16"/>
      <c r="P94" s="16"/>
      <c r="Q94" s="16"/>
      <c r="AD94" s="16"/>
      <c r="AE94" s="16"/>
      <c r="AF94" s="16"/>
    </row>
    <row r="95" spans="1:32" x14ac:dyDescent="0.2">
      <c r="A95" s="16"/>
      <c r="B95" s="16"/>
      <c r="C95" s="16"/>
      <c r="D95" s="16"/>
      <c r="E95" s="16"/>
      <c r="F95" s="16"/>
      <c r="G95" s="16"/>
      <c r="H95" s="16"/>
      <c r="I95" s="16"/>
      <c r="J95" s="16"/>
      <c r="K95" s="16"/>
      <c r="L95" s="16"/>
      <c r="M95" s="16"/>
      <c r="N95" s="16"/>
      <c r="O95" s="16"/>
      <c r="P95" s="16"/>
      <c r="Q95" s="16"/>
      <c r="AD95" s="16"/>
      <c r="AE95" s="16"/>
      <c r="AF95" s="16"/>
    </row>
    <row r="96" spans="1:32" x14ac:dyDescent="0.2">
      <c r="A96" s="16"/>
      <c r="B96" s="16"/>
      <c r="C96" s="16"/>
      <c r="D96" s="16"/>
      <c r="E96" s="16"/>
      <c r="F96" s="16"/>
      <c r="G96" s="16"/>
      <c r="H96" s="16"/>
      <c r="I96" s="16"/>
      <c r="J96" s="16"/>
      <c r="K96" s="16"/>
      <c r="L96" s="16"/>
      <c r="M96" s="16"/>
      <c r="N96" s="16"/>
      <c r="O96" s="16"/>
      <c r="P96" s="16"/>
      <c r="Q96" s="16"/>
      <c r="AD96" s="16"/>
      <c r="AE96" s="16"/>
      <c r="AF96" s="16"/>
    </row>
    <row r="97" spans="1:32" x14ac:dyDescent="0.2">
      <c r="A97" s="16"/>
      <c r="B97" s="16"/>
      <c r="C97" s="16"/>
      <c r="D97" s="16"/>
      <c r="E97" s="16"/>
      <c r="F97" s="16"/>
      <c r="G97" s="16"/>
      <c r="H97" s="16"/>
      <c r="I97" s="16"/>
      <c r="J97" s="16"/>
      <c r="K97" s="16"/>
      <c r="L97" s="16"/>
      <c r="M97" s="16"/>
      <c r="N97" s="16"/>
      <c r="O97" s="16"/>
      <c r="P97" s="16"/>
      <c r="Q97" s="16"/>
      <c r="AD97" s="16"/>
      <c r="AE97" s="16"/>
      <c r="AF97" s="16"/>
    </row>
    <row r="98" spans="1:32" x14ac:dyDescent="0.2">
      <c r="A98" s="16"/>
      <c r="B98" s="16"/>
      <c r="C98" s="16"/>
      <c r="D98" s="16"/>
      <c r="E98" s="16"/>
      <c r="F98" s="16"/>
      <c r="G98" s="16"/>
      <c r="H98" s="16"/>
      <c r="I98" s="16"/>
      <c r="J98" s="16"/>
      <c r="K98" s="16"/>
      <c r="L98" s="16"/>
      <c r="M98" s="16"/>
      <c r="N98" s="16"/>
      <c r="O98" s="16"/>
      <c r="P98" s="16"/>
      <c r="Q98" s="16"/>
      <c r="AD98" s="16"/>
      <c r="AE98" s="16"/>
      <c r="AF98" s="16"/>
    </row>
    <row r="99" spans="1:32" x14ac:dyDescent="0.2">
      <c r="A99" s="16"/>
      <c r="B99" s="16"/>
      <c r="C99" s="16"/>
      <c r="D99" s="16"/>
      <c r="E99" s="16"/>
      <c r="F99" s="16"/>
      <c r="G99" s="16"/>
      <c r="H99" s="16"/>
      <c r="I99" s="16"/>
      <c r="J99" s="16"/>
      <c r="K99" s="16"/>
      <c r="L99" s="16"/>
      <c r="M99" s="16"/>
      <c r="N99" s="16"/>
      <c r="O99" s="16"/>
      <c r="P99" s="16"/>
      <c r="Q99" s="16"/>
      <c r="AD99" s="16"/>
      <c r="AE99" s="16"/>
      <c r="AF99" s="16"/>
    </row>
    <row r="100" spans="1:32" x14ac:dyDescent="0.2">
      <c r="A100" s="16"/>
      <c r="B100" s="16"/>
      <c r="C100" s="16"/>
      <c r="D100" s="16"/>
      <c r="E100" s="16"/>
      <c r="F100" s="16"/>
      <c r="G100" s="16"/>
      <c r="H100" s="16"/>
      <c r="I100" s="16"/>
      <c r="J100" s="16"/>
      <c r="K100" s="16"/>
      <c r="L100" s="16"/>
      <c r="M100" s="16"/>
      <c r="N100" s="16"/>
      <c r="O100" s="16"/>
      <c r="P100" s="16"/>
      <c r="Q100" s="16"/>
      <c r="AD100" s="16"/>
      <c r="AE100" s="16"/>
      <c r="AF100" s="16"/>
    </row>
    <row r="101" spans="1:32" x14ac:dyDescent="0.2">
      <c r="A101" s="16"/>
      <c r="B101" s="16"/>
      <c r="C101" s="16"/>
      <c r="D101" s="16"/>
      <c r="E101" s="16"/>
      <c r="F101" s="16"/>
      <c r="G101" s="16"/>
      <c r="H101" s="16"/>
      <c r="I101" s="16"/>
      <c r="J101" s="16"/>
      <c r="K101" s="16"/>
      <c r="L101" s="16"/>
      <c r="M101" s="16"/>
      <c r="N101" s="16"/>
      <c r="O101" s="16"/>
      <c r="P101" s="16"/>
      <c r="Q101" s="16"/>
      <c r="AD101" s="16"/>
      <c r="AE101" s="16"/>
      <c r="AF101" s="16"/>
    </row>
    <row r="102" spans="1:32" x14ac:dyDescent="0.2">
      <c r="A102" s="16"/>
      <c r="B102" s="16"/>
      <c r="C102" s="16"/>
      <c r="D102" s="16"/>
      <c r="E102" s="16"/>
      <c r="F102" s="16"/>
      <c r="G102" s="16"/>
      <c r="H102" s="16"/>
      <c r="I102" s="16"/>
      <c r="J102" s="16"/>
      <c r="K102" s="16"/>
      <c r="L102" s="16"/>
      <c r="M102" s="16"/>
      <c r="N102" s="16"/>
      <c r="O102" s="16"/>
      <c r="P102" s="16"/>
      <c r="Q102" s="16"/>
      <c r="AD102" s="16"/>
      <c r="AE102" s="16"/>
      <c r="AF102" s="16"/>
    </row>
    <row r="103" spans="1:32" x14ac:dyDescent="0.2">
      <c r="A103" s="16"/>
      <c r="B103" s="16"/>
      <c r="C103" s="16"/>
      <c r="D103" s="16"/>
      <c r="E103" s="16"/>
      <c r="F103" s="16"/>
      <c r="G103" s="16"/>
      <c r="H103" s="16"/>
      <c r="I103" s="16"/>
      <c r="J103" s="16"/>
      <c r="K103" s="16"/>
      <c r="L103" s="16"/>
      <c r="M103" s="16"/>
      <c r="N103" s="16"/>
      <c r="O103" s="16"/>
      <c r="P103" s="16"/>
      <c r="Q103" s="16"/>
      <c r="AD103" s="16"/>
      <c r="AE103" s="16"/>
      <c r="AF103" s="16"/>
    </row>
    <row r="104" spans="1:32" x14ac:dyDescent="0.2">
      <c r="A104" s="16"/>
      <c r="B104" s="16"/>
      <c r="C104" s="16"/>
      <c r="D104" s="16"/>
      <c r="E104" s="16"/>
      <c r="F104" s="16"/>
      <c r="G104" s="16"/>
      <c r="H104" s="16"/>
      <c r="I104" s="16"/>
      <c r="J104" s="16"/>
      <c r="K104" s="16"/>
      <c r="L104" s="16"/>
      <c r="M104" s="16"/>
      <c r="N104" s="16"/>
      <c r="O104" s="16"/>
      <c r="P104" s="16"/>
      <c r="Q104" s="16"/>
      <c r="AD104" s="16"/>
      <c r="AE104" s="16"/>
      <c r="AF104" s="16"/>
    </row>
    <row r="105" spans="1:32" x14ac:dyDescent="0.2">
      <c r="A105" s="16"/>
      <c r="B105" s="16"/>
      <c r="C105" s="16"/>
      <c r="D105" s="16"/>
      <c r="E105" s="16"/>
      <c r="F105" s="16"/>
      <c r="G105" s="16"/>
      <c r="H105" s="16"/>
      <c r="I105" s="16"/>
      <c r="J105" s="16"/>
      <c r="K105" s="16"/>
      <c r="L105" s="16"/>
      <c r="M105" s="16"/>
      <c r="N105" s="16"/>
      <c r="O105" s="16"/>
      <c r="P105" s="16"/>
      <c r="Q105" s="16"/>
      <c r="AD105" s="16"/>
      <c r="AE105" s="16"/>
      <c r="AF105" s="16"/>
    </row>
    <row r="106" spans="1:32" x14ac:dyDescent="0.2">
      <c r="A106" s="16"/>
      <c r="B106" s="16"/>
      <c r="C106" s="16"/>
      <c r="D106" s="16"/>
      <c r="E106" s="16"/>
      <c r="F106" s="16"/>
      <c r="G106" s="16"/>
      <c r="H106" s="16"/>
      <c r="I106" s="16"/>
      <c r="J106" s="16"/>
      <c r="K106" s="16"/>
      <c r="L106" s="16"/>
      <c r="M106" s="16"/>
      <c r="N106" s="16"/>
      <c r="O106" s="16"/>
      <c r="P106" s="16"/>
      <c r="Q106" s="16"/>
      <c r="AD106" s="16"/>
      <c r="AE106" s="16"/>
      <c r="AF106" s="16"/>
    </row>
    <row r="107" spans="1:32" x14ac:dyDescent="0.2">
      <c r="A107" s="16"/>
      <c r="B107" s="16"/>
      <c r="C107" s="16"/>
      <c r="D107" s="16"/>
      <c r="E107" s="16"/>
      <c r="F107" s="16"/>
      <c r="G107" s="16"/>
      <c r="H107" s="16"/>
      <c r="I107" s="16"/>
      <c r="J107" s="16"/>
      <c r="K107" s="16"/>
      <c r="L107" s="16"/>
      <c r="M107" s="16"/>
      <c r="N107" s="16"/>
      <c r="O107" s="16"/>
      <c r="P107" s="16"/>
      <c r="Q107" s="16"/>
      <c r="AD107" s="16"/>
      <c r="AE107" s="16"/>
      <c r="AF107" s="16"/>
    </row>
    <row r="108" spans="1:32" x14ac:dyDescent="0.2">
      <c r="A108" s="16"/>
      <c r="B108" s="16"/>
      <c r="C108" s="16"/>
      <c r="D108" s="16"/>
      <c r="E108" s="16"/>
      <c r="F108" s="16"/>
      <c r="G108" s="16"/>
      <c r="H108" s="16"/>
      <c r="I108" s="16"/>
      <c r="J108" s="16"/>
      <c r="K108" s="16"/>
      <c r="L108" s="16"/>
      <c r="M108" s="16"/>
      <c r="N108" s="16"/>
      <c r="O108" s="16"/>
      <c r="P108" s="16"/>
      <c r="Q108" s="16"/>
      <c r="AD108" s="16"/>
      <c r="AE108" s="16"/>
      <c r="AF108" s="16"/>
    </row>
    <row r="109" spans="1:32" x14ac:dyDescent="0.2">
      <c r="A109" s="16"/>
      <c r="B109" s="16"/>
      <c r="C109" s="16"/>
      <c r="D109" s="16"/>
      <c r="E109" s="16"/>
      <c r="F109" s="16"/>
      <c r="G109" s="16"/>
      <c r="H109" s="16"/>
      <c r="I109" s="16"/>
      <c r="J109" s="16"/>
      <c r="K109" s="16"/>
      <c r="L109" s="16"/>
      <c r="M109" s="16"/>
      <c r="N109" s="16"/>
      <c r="O109" s="16"/>
      <c r="P109" s="16"/>
      <c r="Q109" s="16"/>
      <c r="AD109" s="16"/>
      <c r="AE109" s="16"/>
      <c r="AF109" s="16"/>
    </row>
    <row r="110" spans="1:32" x14ac:dyDescent="0.2">
      <c r="A110" s="16"/>
      <c r="B110" s="16"/>
      <c r="C110" s="16"/>
      <c r="D110" s="16"/>
      <c r="E110" s="16"/>
      <c r="F110" s="16"/>
      <c r="G110" s="16"/>
      <c r="H110" s="16"/>
      <c r="I110" s="16"/>
      <c r="J110" s="16"/>
      <c r="K110" s="16"/>
      <c r="L110" s="16"/>
      <c r="M110" s="16"/>
      <c r="N110" s="16"/>
      <c r="O110" s="16"/>
      <c r="P110" s="16"/>
      <c r="Q110" s="16"/>
      <c r="AD110" s="16"/>
      <c r="AE110" s="16"/>
      <c r="AF110" s="16"/>
    </row>
    <row r="111" spans="1:32" x14ac:dyDescent="0.2">
      <c r="A111" s="16"/>
      <c r="B111" s="16"/>
      <c r="C111" s="16"/>
      <c r="D111" s="16"/>
      <c r="E111" s="16"/>
      <c r="F111" s="16"/>
      <c r="G111" s="16"/>
      <c r="H111" s="16"/>
      <c r="I111" s="16"/>
      <c r="J111" s="16"/>
      <c r="K111" s="16"/>
      <c r="L111" s="16"/>
      <c r="M111" s="16"/>
      <c r="N111" s="16"/>
      <c r="O111" s="16"/>
      <c r="P111" s="16"/>
      <c r="Q111" s="16"/>
      <c r="AD111" s="16"/>
      <c r="AE111" s="16"/>
      <c r="AF111" s="16"/>
    </row>
    <row r="112" spans="1:32" x14ac:dyDescent="0.2">
      <c r="A112" s="16"/>
      <c r="B112" s="16"/>
      <c r="C112" s="16"/>
      <c r="D112" s="16"/>
      <c r="E112" s="16"/>
      <c r="F112" s="16"/>
      <c r="G112" s="16"/>
      <c r="H112" s="16"/>
      <c r="I112" s="16"/>
      <c r="J112" s="16"/>
      <c r="K112" s="16"/>
      <c r="L112" s="16"/>
      <c r="M112" s="16"/>
      <c r="N112" s="16"/>
      <c r="O112" s="16"/>
      <c r="P112" s="16"/>
      <c r="Q112" s="16"/>
      <c r="AD112" s="16"/>
      <c r="AE112" s="16"/>
      <c r="AF112" s="16"/>
    </row>
    <row r="113" spans="1:32" x14ac:dyDescent="0.2">
      <c r="A113" s="16"/>
      <c r="B113" s="16"/>
      <c r="C113" s="16"/>
      <c r="D113" s="16"/>
      <c r="E113" s="16"/>
      <c r="F113" s="16"/>
      <c r="G113" s="16"/>
      <c r="H113" s="16"/>
      <c r="I113" s="16"/>
      <c r="J113" s="16"/>
      <c r="K113" s="16"/>
      <c r="L113" s="16"/>
      <c r="M113" s="16"/>
      <c r="N113" s="16"/>
      <c r="O113" s="16"/>
      <c r="P113" s="16"/>
      <c r="Q113" s="16"/>
      <c r="AD113" s="16"/>
      <c r="AE113" s="16"/>
      <c r="AF113" s="16"/>
    </row>
    <row r="114" spans="1:32" x14ac:dyDescent="0.2">
      <c r="A114" s="16"/>
      <c r="B114" s="16"/>
      <c r="C114" s="16"/>
      <c r="D114" s="16"/>
      <c r="E114" s="16"/>
      <c r="F114" s="16"/>
      <c r="G114" s="16"/>
      <c r="H114" s="16"/>
      <c r="I114" s="16"/>
      <c r="J114" s="16"/>
      <c r="K114" s="16"/>
      <c r="L114" s="16"/>
      <c r="M114" s="16"/>
      <c r="N114" s="16"/>
      <c r="O114" s="16"/>
      <c r="P114" s="16"/>
      <c r="Q114" s="16"/>
      <c r="AD114" s="16"/>
      <c r="AE114" s="16"/>
      <c r="AF114" s="16"/>
    </row>
    <row r="115" spans="1:32" x14ac:dyDescent="0.2">
      <c r="A115" s="16"/>
      <c r="B115" s="16"/>
      <c r="C115" s="16"/>
      <c r="D115" s="16"/>
      <c r="E115" s="16"/>
      <c r="F115" s="16"/>
      <c r="G115" s="16"/>
      <c r="H115" s="16"/>
      <c r="I115" s="16"/>
      <c r="J115" s="16"/>
      <c r="K115" s="16"/>
      <c r="L115" s="16"/>
      <c r="M115" s="16"/>
      <c r="N115" s="16"/>
      <c r="O115" s="16"/>
      <c r="P115" s="16"/>
      <c r="Q115" s="16"/>
      <c r="AD115" s="16"/>
      <c r="AE115" s="16"/>
      <c r="AF115" s="16"/>
    </row>
    <row r="116" spans="1:32" x14ac:dyDescent="0.2">
      <c r="A116" s="16"/>
      <c r="B116" s="16"/>
      <c r="C116" s="16"/>
      <c r="D116" s="16"/>
      <c r="E116" s="16"/>
      <c r="F116" s="16"/>
      <c r="G116" s="16"/>
      <c r="H116" s="16"/>
      <c r="I116" s="16"/>
      <c r="J116" s="16"/>
      <c r="K116" s="16"/>
      <c r="L116" s="16"/>
      <c r="M116" s="16"/>
      <c r="N116" s="16"/>
      <c r="O116" s="16"/>
      <c r="P116" s="16"/>
      <c r="Q116" s="16"/>
      <c r="AD116" s="16"/>
      <c r="AE116" s="16"/>
      <c r="AF116" s="16"/>
    </row>
    <row r="117" spans="1:32" x14ac:dyDescent="0.2">
      <c r="A117" s="16"/>
      <c r="B117" s="16"/>
      <c r="C117" s="16"/>
      <c r="D117" s="16"/>
      <c r="E117" s="16"/>
      <c r="F117" s="16"/>
      <c r="G117" s="16"/>
      <c r="H117" s="16"/>
      <c r="I117" s="16"/>
      <c r="J117" s="16"/>
      <c r="K117" s="16"/>
      <c r="L117" s="16"/>
      <c r="M117" s="16"/>
      <c r="N117" s="16"/>
      <c r="O117" s="16"/>
      <c r="P117" s="16"/>
      <c r="Q117" s="16"/>
      <c r="AD117" s="16"/>
      <c r="AE117" s="16"/>
      <c r="AF117" s="16"/>
    </row>
    <row r="118" spans="1:32" x14ac:dyDescent="0.2">
      <c r="A118" s="16"/>
      <c r="B118" s="16"/>
      <c r="C118" s="16"/>
      <c r="D118" s="16"/>
      <c r="E118" s="16"/>
      <c r="F118" s="16"/>
      <c r="G118" s="16"/>
      <c r="H118" s="16"/>
      <c r="I118" s="16"/>
      <c r="J118" s="16"/>
      <c r="K118" s="16"/>
      <c r="L118" s="16"/>
      <c r="M118" s="16"/>
      <c r="N118" s="16"/>
      <c r="O118" s="16"/>
      <c r="P118" s="16"/>
      <c r="Q118" s="16"/>
      <c r="AD118" s="16"/>
      <c r="AE118" s="16"/>
      <c r="AF118" s="16"/>
    </row>
    <row r="119" spans="1:32" x14ac:dyDescent="0.2">
      <c r="A119" s="16"/>
      <c r="B119" s="16"/>
      <c r="C119" s="16"/>
      <c r="D119" s="16"/>
      <c r="E119" s="16"/>
      <c r="F119" s="16"/>
      <c r="G119" s="16"/>
      <c r="H119" s="16"/>
      <c r="I119" s="16"/>
      <c r="J119" s="16"/>
      <c r="K119" s="16"/>
      <c r="L119" s="16"/>
      <c r="M119" s="16"/>
      <c r="N119" s="16"/>
      <c r="O119" s="16"/>
      <c r="P119" s="16"/>
      <c r="Q119" s="16"/>
      <c r="AD119" s="16"/>
      <c r="AE119" s="16"/>
      <c r="AF119" s="16"/>
    </row>
    <row r="120" spans="1:32" x14ac:dyDescent="0.2">
      <c r="A120" s="16"/>
      <c r="B120" s="16"/>
      <c r="C120" s="16"/>
      <c r="D120" s="16"/>
      <c r="E120" s="16"/>
      <c r="F120" s="16"/>
      <c r="G120" s="16"/>
      <c r="H120" s="16"/>
      <c r="I120" s="16"/>
      <c r="J120" s="16"/>
      <c r="K120" s="16"/>
      <c r="L120" s="16"/>
      <c r="M120" s="16"/>
      <c r="N120" s="16"/>
      <c r="O120" s="16"/>
      <c r="P120" s="16"/>
      <c r="Q120" s="16"/>
      <c r="AD120" s="16"/>
      <c r="AE120" s="16"/>
      <c r="AF120" s="16"/>
    </row>
    <row r="121" spans="1:32" x14ac:dyDescent="0.2">
      <c r="A121" s="16"/>
      <c r="B121" s="16"/>
      <c r="C121" s="16"/>
      <c r="D121" s="16"/>
      <c r="E121" s="16"/>
      <c r="F121" s="16"/>
      <c r="G121" s="16"/>
      <c r="H121" s="16"/>
      <c r="I121" s="16"/>
      <c r="J121" s="16"/>
      <c r="K121" s="16"/>
      <c r="L121" s="16"/>
      <c r="M121" s="16"/>
      <c r="N121" s="16"/>
      <c r="O121" s="16"/>
      <c r="P121" s="16"/>
      <c r="Q121" s="16"/>
      <c r="AD121" s="16"/>
      <c r="AE121" s="16"/>
      <c r="AF121" s="16"/>
    </row>
    <row r="122" spans="1:32" x14ac:dyDescent="0.2">
      <c r="A122" s="16"/>
      <c r="B122" s="16"/>
      <c r="C122" s="16"/>
      <c r="D122" s="16"/>
      <c r="E122" s="16"/>
      <c r="F122" s="16"/>
      <c r="G122" s="16"/>
      <c r="H122" s="16"/>
      <c r="I122" s="16"/>
      <c r="J122" s="16"/>
      <c r="K122" s="16"/>
      <c r="L122" s="16"/>
      <c r="M122" s="16"/>
      <c r="N122" s="16"/>
      <c r="O122" s="16"/>
      <c r="P122" s="16"/>
      <c r="Q122" s="16"/>
      <c r="AD122" s="16"/>
      <c r="AE122" s="16"/>
      <c r="AF122" s="16"/>
    </row>
    <row r="123" spans="1:32" x14ac:dyDescent="0.2">
      <c r="A123" s="16"/>
      <c r="B123" s="16"/>
      <c r="C123" s="16"/>
      <c r="D123" s="16"/>
      <c r="E123" s="16"/>
      <c r="F123" s="16"/>
      <c r="G123" s="16"/>
      <c r="H123" s="16"/>
      <c r="I123" s="16"/>
      <c r="J123" s="16"/>
      <c r="K123" s="16"/>
      <c r="L123" s="16"/>
      <c r="M123" s="16"/>
      <c r="N123" s="16"/>
      <c r="O123" s="16"/>
      <c r="P123" s="16"/>
      <c r="Q123" s="16"/>
      <c r="AD123" s="16"/>
      <c r="AE123" s="16"/>
      <c r="AF123" s="16"/>
    </row>
    <row r="124" spans="1:32" x14ac:dyDescent="0.2">
      <c r="A124" s="16"/>
      <c r="B124" s="16"/>
      <c r="C124" s="16"/>
      <c r="D124" s="16"/>
      <c r="E124" s="16"/>
      <c r="F124" s="16"/>
      <c r="G124" s="16"/>
      <c r="H124" s="16"/>
      <c r="I124" s="16"/>
      <c r="J124" s="16"/>
      <c r="K124" s="16"/>
      <c r="L124" s="16"/>
      <c r="M124" s="16"/>
      <c r="N124" s="16"/>
      <c r="O124" s="16"/>
      <c r="P124" s="16"/>
      <c r="Q124" s="16"/>
      <c r="AD124" s="16"/>
      <c r="AE124" s="16"/>
      <c r="AF124" s="16"/>
    </row>
    <row r="125" spans="1:32" x14ac:dyDescent="0.2">
      <c r="A125" s="16"/>
      <c r="B125" s="16"/>
      <c r="C125" s="16"/>
      <c r="D125" s="16"/>
      <c r="E125" s="16"/>
      <c r="F125" s="16"/>
      <c r="G125" s="16"/>
      <c r="H125" s="16"/>
      <c r="I125" s="16"/>
      <c r="J125" s="16"/>
      <c r="K125" s="16"/>
      <c r="L125" s="16"/>
      <c r="M125" s="16"/>
      <c r="N125" s="16"/>
      <c r="O125" s="16"/>
      <c r="P125" s="16"/>
      <c r="Q125" s="16"/>
      <c r="AD125" s="16"/>
      <c r="AE125" s="16"/>
      <c r="AF125" s="16"/>
    </row>
    <row r="126" spans="1:32" x14ac:dyDescent="0.2">
      <c r="A126" s="16"/>
      <c r="B126" s="16"/>
      <c r="C126" s="16"/>
      <c r="D126" s="16"/>
      <c r="E126" s="16"/>
      <c r="F126" s="16"/>
      <c r="G126" s="16"/>
      <c r="H126" s="16"/>
      <c r="I126" s="16"/>
      <c r="J126" s="16"/>
      <c r="K126" s="16"/>
      <c r="L126" s="16"/>
      <c r="M126" s="16"/>
      <c r="N126" s="16"/>
      <c r="O126" s="16"/>
      <c r="P126" s="16"/>
      <c r="Q126" s="16"/>
      <c r="AD126" s="16"/>
      <c r="AE126" s="16"/>
      <c r="AF126" s="16"/>
    </row>
    <row r="127" spans="1:32" x14ac:dyDescent="0.2">
      <c r="A127" s="16"/>
      <c r="B127" s="16"/>
      <c r="C127" s="16"/>
      <c r="D127" s="16"/>
      <c r="E127" s="16"/>
      <c r="F127" s="16"/>
      <c r="G127" s="16"/>
      <c r="H127" s="16"/>
      <c r="I127" s="16"/>
      <c r="J127" s="16"/>
      <c r="K127" s="16"/>
      <c r="L127" s="16"/>
      <c r="M127" s="16"/>
      <c r="N127" s="16"/>
      <c r="O127" s="16"/>
      <c r="P127" s="16"/>
      <c r="Q127" s="16"/>
      <c r="AD127" s="16"/>
      <c r="AE127" s="16"/>
      <c r="AF127" s="16"/>
    </row>
    <row r="128" spans="1:32" x14ac:dyDescent="0.2">
      <c r="A128" s="16"/>
      <c r="B128" s="16"/>
      <c r="C128" s="16"/>
      <c r="D128" s="16"/>
      <c r="E128" s="16"/>
      <c r="F128" s="16"/>
      <c r="G128" s="16"/>
      <c r="H128" s="16"/>
      <c r="I128" s="16"/>
      <c r="J128" s="16"/>
      <c r="K128" s="16"/>
      <c r="L128" s="16"/>
      <c r="M128" s="16"/>
      <c r="N128" s="16"/>
      <c r="O128" s="16"/>
      <c r="P128" s="16"/>
      <c r="Q128" s="16"/>
      <c r="AD128" s="16"/>
      <c r="AE128" s="16"/>
      <c r="AF128" s="16"/>
    </row>
    <row r="129" spans="1:32" x14ac:dyDescent="0.2">
      <c r="A129" s="16"/>
      <c r="B129" s="16"/>
      <c r="C129" s="16"/>
      <c r="D129" s="16"/>
      <c r="E129" s="16"/>
      <c r="F129" s="16"/>
      <c r="G129" s="16"/>
      <c r="H129" s="16"/>
      <c r="I129" s="16"/>
      <c r="J129" s="16"/>
      <c r="K129" s="16"/>
      <c r="L129" s="16"/>
      <c r="M129" s="16"/>
      <c r="N129" s="16"/>
      <c r="O129" s="16"/>
      <c r="P129" s="16"/>
      <c r="Q129" s="16"/>
      <c r="AD129" s="16"/>
      <c r="AE129" s="16"/>
      <c r="AF129" s="16"/>
    </row>
    <row r="130" spans="1:32" x14ac:dyDescent="0.2">
      <c r="A130" s="16"/>
      <c r="B130" s="16"/>
      <c r="C130" s="16"/>
      <c r="D130" s="16"/>
      <c r="E130" s="16"/>
      <c r="F130" s="16"/>
      <c r="G130" s="16"/>
      <c r="H130" s="16"/>
      <c r="I130" s="16"/>
      <c r="J130" s="16"/>
      <c r="K130" s="16"/>
      <c r="L130" s="16"/>
      <c r="M130" s="16"/>
      <c r="N130" s="16"/>
      <c r="O130" s="16"/>
      <c r="P130" s="16"/>
      <c r="Q130" s="16"/>
      <c r="AD130" s="16"/>
      <c r="AE130" s="16"/>
      <c r="AF130" s="16"/>
    </row>
    <row r="131" spans="1:32" x14ac:dyDescent="0.2">
      <c r="A131" s="16"/>
      <c r="B131" s="16"/>
      <c r="C131" s="16"/>
      <c r="D131" s="16"/>
      <c r="E131" s="16"/>
      <c r="F131" s="16"/>
      <c r="G131" s="16"/>
      <c r="H131" s="16"/>
      <c r="I131" s="16"/>
      <c r="J131" s="16"/>
      <c r="K131" s="16"/>
      <c r="L131" s="16"/>
      <c r="M131" s="16"/>
      <c r="N131" s="16"/>
      <c r="O131" s="16"/>
      <c r="P131" s="16"/>
      <c r="Q131" s="16"/>
      <c r="AD131" s="16"/>
      <c r="AE131" s="16"/>
      <c r="AF131" s="16"/>
    </row>
    <row r="132" spans="1:32" x14ac:dyDescent="0.2">
      <c r="A132" s="16"/>
      <c r="B132" s="16"/>
      <c r="C132" s="16"/>
      <c r="D132" s="16"/>
      <c r="E132" s="16"/>
      <c r="F132" s="16"/>
      <c r="G132" s="16"/>
      <c r="H132" s="16"/>
      <c r="I132" s="16"/>
      <c r="J132" s="16"/>
      <c r="K132" s="16"/>
      <c r="L132" s="16"/>
      <c r="M132" s="16"/>
      <c r="N132" s="16"/>
      <c r="O132" s="16"/>
      <c r="P132" s="16"/>
      <c r="Q132" s="16"/>
      <c r="AD132" s="16"/>
      <c r="AE132" s="16"/>
      <c r="AF132" s="16"/>
    </row>
    <row r="133" spans="1:32" x14ac:dyDescent="0.2">
      <c r="A133" s="16"/>
      <c r="B133" s="16"/>
      <c r="C133" s="16"/>
      <c r="D133" s="16"/>
      <c r="E133" s="16"/>
      <c r="F133" s="16"/>
      <c r="G133" s="16"/>
      <c r="H133" s="16"/>
      <c r="I133" s="16"/>
      <c r="J133" s="16"/>
      <c r="K133" s="16"/>
      <c r="L133" s="16"/>
      <c r="M133" s="16"/>
      <c r="N133" s="16"/>
      <c r="O133" s="16"/>
      <c r="P133" s="16"/>
      <c r="Q133" s="16"/>
      <c r="AD133" s="16"/>
      <c r="AE133" s="16"/>
      <c r="AF133" s="16"/>
    </row>
    <row r="134" spans="1:32" x14ac:dyDescent="0.2">
      <c r="A134" s="16"/>
      <c r="B134" s="16"/>
      <c r="C134" s="16"/>
      <c r="D134" s="16"/>
      <c r="E134" s="16"/>
      <c r="F134" s="16"/>
      <c r="G134" s="16"/>
      <c r="H134" s="16"/>
      <c r="I134" s="16"/>
      <c r="J134" s="16"/>
      <c r="K134" s="16"/>
      <c r="L134" s="16"/>
      <c r="M134" s="16"/>
      <c r="N134" s="16"/>
      <c r="O134" s="16"/>
      <c r="P134" s="16"/>
      <c r="Q134" s="16"/>
      <c r="AD134" s="16"/>
      <c r="AE134" s="16"/>
      <c r="AF134" s="16"/>
    </row>
    <row r="135" spans="1:32" x14ac:dyDescent="0.2">
      <c r="A135" s="16"/>
      <c r="B135" s="16"/>
      <c r="C135" s="16"/>
      <c r="D135" s="16"/>
      <c r="E135" s="16"/>
      <c r="F135" s="16"/>
      <c r="G135" s="16"/>
      <c r="H135" s="16"/>
      <c r="I135" s="16"/>
      <c r="J135" s="16"/>
      <c r="K135" s="16"/>
      <c r="L135" s="16"/>
      <c r="M135" s="16"/>
      <c r="N135" s="16"/>
      <c r="O135" s="16"/>
      <c r="P135" s="16"/>
      <c r="Q135" s="16"/>
      <c r="AD135" s="16"/>
      <c r="AE135" s="16"/>
      <c r="AF135" s="16"/>
    </row>
    <row r="136" spans="1:32" x14ac:dyDescent="0.2">
      <c r="A136" s="16"/>
      <c r="B136" s="16"/>
      <c r="C136" s="16"/>
      <c r="D136" s="16"/>
      <c r="E136" s="16"/>
      <c r="F136" s="16"/>
      <c r="G136" s="16"/>
      <c r="H136" s="16"/>
      <c r="I136" s="16"/>
      <c r="J136" s="16"/>
      <c r="K136" s="16"/>
      <c r="L136" s="16"/>
      <c r="M136" s="16"/>
      <c r="N136" s="16"/>
      <c r="O136" s="16"/>
      <c r="P136" s="16"/>
      <c r="Q136" s="16"/>
      <c r="AD136" s="16"/>
      <c r="AE136" s="16"/>
      <c r="AF136" s="16"/>
    </row>
    <row r="137" spans="1:32" x14ac:dyDescent="0.2">
      <c r="A137" s="16"/>
      <c r="B137" s="16"/>
      <c r="C137" s="16"/>
      <c r="D137" s="16"/>
      <c r="E137" s="16"/>
      <c r="F137" s="16"/>
      <c r="G137" s="16"/>
      <c r="H137" s="16"/>
      <c r="I137" s="16"/>
      <c r="J137" s="16"/>
      <c r="K137" s="16"/>
      <c r="L137" s="16"/>
      <c r="M137" s="16"/>
      <c r="N137" s="16"/>
      <c r="O137" s="16"/>
      <c r="P137" s="16"/>
      <c r="Q137" s="16"/>
      <c r="AD137" s="16"/>
      <c r="AE137" s="16"/>
      <c r="AF137" s="16"/>
    </row>
    <row r="138" spans="1:32" x14ac:dyDescent="0.2">
      <c r="A138" s="16"/>
      <c r="B138" s="16"/>
      <c r="C138" s="16"/>
      <c r="D138" s="16"/>
      <c r="E138" s="16"/>
      <c r="F138" s="16"/>
      <c r="G138" s="16"/>
      <c r="H138" s="16"/>
      <c r="I138" s="16"/>
      <c r="J138" s="16"/>
      <c r="K138" s="16"/>
      <c r="L138" s="16"/>
      <c r="M138" s="16"/>
      <c r="N138" s="16"/>
      <c r="O138" s="16"/>
      <c r="P138" s="16"/>
      <c r="Q138" s="16"/>
      <c r="AD138" s="16"/>
      <c r="AE138" s="16"/>
      <c r="AF138" s="16"/>
    </row>
    <row r="139" spans="1:32" x14ac:dyDescent="0.2">
      <c r="A139" s="16"/>
      <c r="B139" s="16"/>
      <c r="C139" s="16"/>
      <c r="D139" s="16"/>
      <c r="E139" s="16"/>
      <c r="F139" s="16"/>
      <c r="G139" s="16"/>
      <c r="H139" s="16"/>
      <c r="I139" s="16"/>
      <c r="J139" s="16"/>
      <c r="K139" s="16"/>
      <c r="L139" s="16"/>
      <c r="M139" s="16"/>
      <c r="N139" s="16"/>
      <c r="O139" s="16"/>
      <c r="P139" s="16"/>
      <c r="Q139" s="16"/>
      <c r="AD139" s="16"/>
      <c r="AE139" s="16"/>
      <c r="AF139" s="16"/>
    </row>
    <row r="140" spans="1:32" x14ac:dyDescent="0.2">
      <c r="A140" s="16"/>
      <c r="B140" s="16"/>
      <c r="C140" s="16"/>
      <c r="D140" s="16"/>
      <c r="E140" s="16"/>
      <c r="F140" s="16"/>
      <c r="G140" s="16"/>
      <c r="H140" s="16"/>
      <c r="I140" s="16"/>
      <c r="J140" s="16"/>
      <c r="K140" s="16"/>
      <c r="L140" s="16"/>
      <c r="M140" s="16"/>
      <c r="N140" s="16"/>
      <c r="O140" s="16"/>
      <c r="P140" s="16"/>
      <c r="Q140" s="16"/>
      <c r="AD140" s="16"/>
      <c r="AE140" s="16"/>
      <c r="AF140" s="16"/>
    </row>
    <row r="141" spans="1:32" x14ac:dyDescent="0.2">
      <c r="A141" s="16"/>
      <c r="B141" s="16"/>
      <c r="C141" s="16"/>
      <c r="D141" s="16"/>
      <c r="E141" s="16"/>
      <c r="F141" s="16"/>
      <c r="G141" s="16"/>
      <c r="H141" s="16"/>
      <c r="I141" s="16"/>
      <c r="J141" s="16"/>
      <c r="K141" s="16"/>
      <c r="L141" s="16"/>
      <c r="M141" s="16"/>
      <c r="N141" s="16"/>
      <c r="O141" s="16"/>
      <c r="P141" s="16"/>
      <c r="Q141" s="16"/>
      <c r="AD141" s="16"/>
      <c r="AE141" s="16"/>
      <c r="AF141" s="16"/>
    </row>
    <row r="142" spans="1:32" x14ac:dyDescent="0.2">
      <c r="A142" s="16"/>
      <c r="B142" s="16"/>
      <c r="C142" s="16"/>
      <c r="D142" s="16"/>
      <c r="E142" s="16"/>
      <c r="F142" s="16"/>
      <c r="G142" s="16"/>
      <c r="H142" s="16"/>
      <c r="I142" s="16"/>
      <c r="J142" s="16"/>
      <c r="K142" s="16"/>
      <c r="L142" s="16"/>
      <c r="M142" s="16"/>
      <c r="N142" s="16"/>
      <c r="O142" s="16"/>
      <c r="P142" s="16"/>
      <c r="Q142" s="16"/>
      <c r="AD142" s="16"/>
      <c r="AE142" s="16"/>
      <c r="AF142" s="16"/>
    </row>
    <row r="143" spans="1:32" x14ac:dyDescent="0.2">
      <c r="A143" s="16"/>
      <c r="B143" s="16"/>
      <c r="C143" s="16"/>
      <c r="D143" s="16"/>
      <c r="E143" s="16"/>
      <c r="F143" s="16"/>
      <c r="G143" s="16"/>
      <c r="H143" s="16"/>
      <c r="I143" s="16"/>
      <c r="J143" s="16"/>
      <c r="K143" s="16"/>
      <c r="L143" s="16"/>
      <c r="M143" s="16"/>
      <c r="N143" s="16"/>
      <c r="O143" s="16"/>
      <c r="P143" s="16"/>
      <c r="Q143" s="16"/>
      <c r="AD143" s="16"/>
      <c r="AE143" s="16"/>
      <c r="AF143" s="16"/>
    </row>
    <row r="144" spans="1:32" x14ac:dyDescent="0.2">
      <c r="A144" s="16"/>
      <c r="B144" s="16"/>
      <c r="C144" s="16"/>
      <c r="D144" s="16"/>
      <c r="E144" s="16"/>
      <c r="F144" s="16"/>
      <c r="G144" s="16"/>
      <c r="H144" s="16"/>
      <c r="I144" s="16"/>
      <c r="J144" s="16"/>
      <c r="K144" s="16"/>
      <c r="L144" s="16"/>
      <c r="M144" s="16"/>
      <c r="N144" s="16"/>
      <c r="O144" s="16"/>
      <c r="P144" s="16"/>
      <c r="Q144" s="16"/>
      <c r="AD144" s="16"/>
      <c r="AE144" s="16"/>
      <c r="AF144" s="16"/>
    </row>
    <row r="145" spans="1:32" x14ac:dyDescent="0.2">
      <c r="A145" s="16"/>
      <c r="B145" s="16"/>
      <c r="C145" s="16"/>
      <c r="D145" s="16"/>
      <c r="E145" s="16"/>
      <c r="F145" s="16"/>
      <c r="G145" s="16"/>
      <c r="H145" s="16"/>
      <c r="I145" s="16"/>
      <c r="J145" s="16"/>
      <c r="K145" s="16"/>
      <c r="L145" s="16"/>
      <c r="M145" s="16"/>
      <c r="N145" s="16"/>
      <c r="O145" s="16"/>
      <c r="P145" s="16"/>
      <c r="Q145" s="16"/>
      <c r="AD145" s="16"/>
      <c r="AE145" s="16"/>
      <c r="AF145" s="16"/>
    </row>
    <row r="146" spans="1:32" x14ac:dyDescent="0.2">
      <c r="A146" s="16"/>
      <c r="B146" s="16"/>
      <c r="C146" s="16"/>
      <c r="D146" s="16"/>
      <c r="E146" s="16"/>
      <c r="F146" s="16"/>
      <c r="G146" s="16"/>
      <c r="H146" s="16"/>
      <c r="I146" s="16"/>
      <c r="J146" s="16"/>
      <c r="K146" s="16"/>
      <c r="L146" s="16"/>
      <c r="M146" s="16"/>
      <c r="N146" s="16"/>
      <c r="O146" s="16"/>
      <c r="P146" s="16"/>
      <c r="Q146" s="16"/>
      <c r="AD146" s="16"/>
      <c r="AE146" s="16"/>
      <c r="AF146" s="16"/>
    </row>
    <row r="147" spans="1:32" x14ac:dyDescent="0.2">
      <c r="A147" s="16"/>
      <c r="B147" s="16"/>
      <c r="C147" s="16"/>
      <c r="D147" s="16"/>
      <c r="E147" s="16"/>
      <c r="F147" s="16"/>
      <c r="G147" s="16"/>
      <c r="H147" s="16"/>
      <c r="I147" s="16"/>
      <c r="J147" s="16"/>
      <c r="K147" s="16"/>
      <c r="L147" s="16"/>
      <c r="M147" s="16"/>
      <c r="N147" s="16"/>
      <c r="O147" s="16"/>
      <c r="P147" s="16"/>
      <c r="Q147" s="16"/>
      <c r="AD147" s="16"/>
      <c r="AE147" s="16"/>
      <c r="AF147" s="16"/>
    </row>
    <row r="148" spans="1:32" x14ac:dyDescent="0.2">
      <c r="A148" s="16"/>
      <c r="B148" s="16"/>
      <c r="C148" s="16"/>
      <c r="D148" s="16"/>
      <c r="E148" s="16"/>
      <c r="F148" s="16"/>
      <c r="G148" s="16"/>
      <c r="H148" s="16"/>
      <c r="I148" s="16"/>
      <c r="J148" s="16"/>
      <c r="K148" s="16"/>
      <c r="L148" s="16"/>
      <c r="M148" s="16"/>
      <c r="N148" s="16"/>
      <c r="O148" s="16"/>
      <c r="P148" s="16"/>
      <c r="Q148" s="16"/>
      <c r="AD148" s="16"/>
      <c r="AE148" s="16"/>
      <c r="AF148" s="16"/>
    </row>
    <row r="149" spans="1:32" x14ac:dyDescent="0.2">
      <c r="A149" s="16"/>
      <c r="B149" s="16"/>
      <c r="C149" s="16"/>
      <c r="D149" s="16"/>
      <c r="E149" s="16"/>
      <c r="F149" s="16"/>
      <c r="G149" s="16"/>
      <c r="H149" s="16"/>
      <c r="I149" s="16"/>
      <c r="J149" s="16"/>
      <c r="K149" s="16"/>
      <c r="L149" s="16"/>
      <c r="M149" s="16"/>
      <c r="N149" s="16"/>
      <c r="O149" s="16"/>
      <c r="P149" s="16"/>
      <c r="Q149" s="16"/>
      <c r="AD149" s="16"/>
      <c r="AE149" s="16"/>
      <c r="AF149" s="16"/>
    </row>
    <row r="150" spans="1:32" x14ac:dyDescent="0.2">
      <c r="A150" s="16"/>
      <c r="B150" s="16"/>
      <c r="C150" s="16"/>
      <c r="D150" s="16"/>
      <c r="E150" s="16"/>
      <c r="F150" s="16"/>
      <c r="G150" s="16"/>
      <c r="H150" s="16"/>
      <c r="I150" s="16"/>
      <c r="J150" s="16"/>
      <c r="K150" s="16"/>
      <c r="L150" s="16"/>
      <c r="M150" s="16"/>
      <c r="N150" s="16"/>
      <c r="O150" s="16"/>
      <c r="P150" s="16"/>
      <c r="Q150" s="16"/>
      <c r="AD150" s="16"/>
      <c r="AE150" s="16"/>
      <c r="AF150" s="16"/>
    </row>
    <row r="151" spans="1:32" x14ac:dyDescent="0.2">
      <c r="A151" s="16"/>
      <c r="B151" s="16"/>
      <c r="C151" s="16"/>
      <c r="D151" s="16"/>
      <c r="E151" s="16"/>
      <c r="F151" s="16"/>
      <c r="G151" s="16"/>
      <c r="H151" s="16"/>
      <c r="I151" s="16"/>
      <c r="J151" s="16"/>
      <c r="K151" s="16"/>
      <c r="L151" s="16"/>
      <c r="M151" s="16"/>
      <c r="N151" s="16"/>
      <c r="O151" s="16"/>
      <c r="P151" s="16"/>
      <c r="Q151" s="16"/>
      <c r="AD151" s="16"/>
      <c r="AE151" s="16"/>
      <c r="AF151" s="16"/>
    </row>
    <row r="152" spans="1:32" x14ac:dyDescent="0.2">
      <c r="A152" s="16"/>
      <c r="B152" s="16"/>
      <c r="C152" s="16"/>
      <c r="D152" s="16"/>
      <c r="E152" s="16"/>
      <c r="F152" s="16"/>
      <c r="G152" s="16"/>
      <c r="H152" s="16"/>
      <c r="I152" s="16"/>
      <c r="J152" s="16"/>
      <c r="K152" s="16"/>
      <c r="L152" s="16"/>
      <c r="M152" s="16"/>
      <c r="N152" s="16"/>
      <c r="O152" s="16"/>
      <c r="P152" s="16"/>
      <c r="Q152" s="16"/>
      <c r="AD152" s="16"/>
      <c r="AE152" s="16"/>
      <c r="AF152" s="16"/>
    </row>
    <row r="153" spans="1:32" x14ac:dyDescent="0.2">
      <c r="A153" s="16"/>
      <c r="B153" s="16"/>
      <c r="C153" s="16"/>
      <c r="D153" s="16"/>
      <c r="E153" s="16"/>
      <c r="F153" s="16"/>
      <c r="G153" s="16"/>
      <c r="H153" s="16"/>
      <c r="I153" s="16"/>
      <c r="J153" s="16"/>
      <c r="K153" s="16"/>
      <c r="L153" s="16"/>
      <c r="M153" s="16"/>
      <c r="N153" s="16"/>
      <c r="O153" s="16"/>
      <c r="P153" s="16"/>
      <c r="Q153" s="16"/>
      <c r="AD153" s="16"/>
      <c r="AE153" s="16"/>
      <c r="AF153" s="16"/>
    </row>
    <row r="154" spans="1:32" x14ac:dyDescent="0.2">
      <c r="A154" s="16"/>
      <c r="B154" s="16"/>
      <c r="C154" s="16"/>
      <c r="D154" s="16"/>
      <c r="E154" s="16"/>
      <c r="F154" s="16"/>
      <c r="G154" s="16"/>
      <c r="H154" s="16"/>
      <c r="I154" s="16"/>
      <c r="J154" s="16"/>
      <c r="K154" s="16"/>
      <c r="L154" s="16"/>
      <c r="M154" s="16"/>
      <c r="N154" s="16"/>
      <c r="O154" s="16"/>
      <c r="P154" s="16"/>
      <c r="Q154" s="16"/>
      <c r="AD154" s="16"/>
      <c r="AE154" s="16"/>
      <c r="AF154" s="16"/>
    </row>
    <row r="155" spans="1:32" x14ac:dyDescent="0.2">
      <c r="A155" s="16"/>
      <c r="B155" s="16"/>
      <c r="C155" s="16"/>
      <c r="D155" s="16"/>
      <c r="E155" s="16"/>
      <c r="F155" s="16"/>
      <c r="G155" s="16"/>
      <c r="H155" s="16"/>
      <c r="I155" s="16"/>
      <c r="J155" s="16"/>
      <c r="K155" s="16"/>
      <c r="L155" s="16"/>
      <c r="M155" s="16"/>
      <c r="N155" s="16"/>
      <c r="O155" s="16"/>
      <c r="P155" s="16"/>
      <c r="Q155" s="16"/>
      <c r="AD155" s="16"/>
      <c r="AE155" s="16"/>
      <c r="AF155" s="16"/>
    </row>
    <row r="156" spans="1:32" x14ac:dyDescent="0.2">
      <c r="A156" s="16"/>
      <c r="B156" s="16"/>
      <c r="C156" s="16"/>
      <c r="D156" s="16"/>
      <c r="E156" s="16"/>
      <c r="F156" s="16"/>
      <c r="G156" s="16"/>
      <c r="H156" s="16"/>
      <c r="I156" s="16"/>
      <c r="J156" s="16"/>
      <c r="K156" s="16"/>
      <c r="L156" s="16"/>
      <c r="M156" s="16"/>
      <c r="N156" s="16"/>
      <c r="O156" s="16"/>
      <c r="P156" s="16"/>
      <c r="Q156" s="16"/>
      <c r="AD156" s="16"/>
      <c r="AE156" s="16"/>
      <c r="AF156" s="16"/>
    </row>
    <row r="157" spans="1:32" x14ac:dyDescent="0.2">
      <c r="A157" s="16"/>
      <c r="B157" s="16"/>
      <c r="C157" s="16"/>
      <c r="D157" s="16"/>
      <c r="E157" s="16"/>
      <c r="F157" s="16"/>
      <c r="G157" s="16"/>
      <c r="H157" s="16"/>
      <c r="I157" s="16"/>
      <c r="J157" s="16"/>
      <c r="K157" s="16"/>
      <c r="L157" s="16"/>
      <c r="M157" s="16"/>
      <c r="N157" s="16"/>
      <c r="O157" s="16"/>
      <c r="P157" s="16"/>
      <c r="Q157" s="16"/>
      <c r="AD157" s="16"/>
      <c r="AE157" s="16"/>
      <c r="AF157" s="16"/>
    </row>
    <row r="158" spans="1:32" x14ac:dyDescent="0.2">
      <c r="A158" s="16"/>
      <c r="B158" s="16"/>
      <c r="C158" s="16"/>
      <c r="D158" s="16"/>
      <c r="E158" s="16"/>
      <c r="F158" s="16"/>
      <c r="G158" s="16"/>
      <c r="H158" s="16"/>
      <c r="I158" s="16"/>
      <c r="J158" s="16"/>
      <c r="K158" s="16"/>
      <c r="L158" s="16"/>
      <c r="M158" s="16"/>
      <c r="N158" s="16"/>
      <c r="O158" s="16"/>
      <c r="P158" s="16"/>
      <c r="Q158" s="16"/>
      <c r="AD158" s="16"/>
      <c r="AE158" s="16"/>
      <c r="AF158" s="16"/>
    </row>
    <row r="159" spans="1:32" x14ac:dyDescent="0.2">
      <c r="A159" s="16"/>
      <c r="B159" s="16"/>
      <c r="C159" s="16"/>
      <c r="D159" s="16"/>
      <c r="E159" s="16"/>
      <c r="F159" s="16"/>
      <c r="G159" s="16"/>
      <c r="H159" s="16"/>
      <c r="I159" s="16"/>
      <c r="J159" s="16"/>
      <c r="K159" s="16"/>
      <c r="L159" s="16"/>
      <c r="M159" s="16"/>
      <c r="N159" s="16"/>
      <c r="O159" s="16"/>
      <c r="P159" s="16"/>
      <c r="Q159" s="16"/>
      <c r="AD159" s="16"/>
      <c r="AE159" s="16"/>
      <c r="AF159" s="16"/>
    </row>
    <row r="160" spans="1:32" x14ac:dyDescent="0.2">
      <c r="A160" s="16"/>
      <c r="B160" s="16"/>
      <c r="C160" s="16"/>
      <c r="D160" s="16"/>
      <c r="E160" s="16"/>
      <c r="F160" s="16"/>
      <c r="G160" s="16"/>
      <c r="H160" s="16"/>
      <c r="I160" s="16"/>
      <c r="J160" s="16"/>
      <c r="K160" s="16"/>
      <c r="L160" s="16"/>
      <c r="M160" s="16"/>
      <c r="N160" s="16"/>
      <c r="O160" s="16"/>
      <c r="P160" s="16"/>
      <c r="Q160" s="16"/>
      <c r="AD160" s="16"/>
      <c r="AE160" s="16"/>
      <c r="AF160" s="16"/>
    </row>
    <row r="161" spans="1:32" x14ac:dyDescent="0.2">
      <c r="A161" s="16"/>
      <c r="B161" s="16"/>
      <c r="C161" s="16"/>
      <c r="D161" s="16"/>
      <c r="E161" s="16"/>
      <c r="F161" s="16"/>
      <c r="G161" s="16"/>
      <c r="H161" s="16"/>
      <c r="I161" s="16"/>
      <c r="J161" s="16"/>
      <c r="K161" s="16"/>
      <c r="L161" s="16"/>
      <c r="M161" s="16"/>
      <c r="N161" s="16"/>
      <c r="O161" s="16"/>
      <c r="P161" s="16"/>
      <c r="Q161" s="16"/>
      <c r="AD161" s="16"/>
      <c r="AE161" s="16"/>
      <c r="AF161" s="16"/>
    </row>
    <row r="162" spans="1:32" x14ac:dyDescent="0.2">
      <c r="A162" s="16"/>
      <c r="B162" s="16"/>
      <c r="C162" s="16"/>
      <c r="D162" s="16"/>
      <c r="E162" s="16"/>
      <c r="F162" s="16"/>
      <c r="G162" s="16"/>
      <c r="H162" s="16"/>
      <c r="I162" s="16"/>
      <c r="J162" s="16"/>
      <c r="K162" s="16"/>
      <c r="L162" s="16"/>
      <c r="M162" s="16"/>
      <c r="N162" s="16"/>
      <c r="O162" s="16"/>
      <c r="P162" s="16"/>
      <c r="Q162" s="16"/>
      <c r="AD162" s="16"/>
      <c r="AE162" s="16"/>
      <c r="AF162" s="16"/>
    </row>
    <row r="163" spans="1:32" x14ac:dyDescent="0.2">
      <c r="A163" s="16"/>
      <c r="B163" s="16"/>
      <c r="C163" s="16"/>
      <c r="D163" s="16"/>
      <c r="E163" s="16"/>
      <c r="F163" s="16"/>
      <c r="G163" s="16"/>
      <c r="H163" s="16"/>
      <c r="I163" s="16"/>
      <c r="J163" s="16"/>
      <c r="K163" s="16"/>
      <c r="L163" s="16"/>
      <c r="M163" s="16"/>
      <c r="N163" s="16"/>
      <c r="O163" s="16"/>
      <c r="P163" s="16"/>
      <c r="Q163" s="16"/>
      <c r="AD163" s="16"/>
      <c r="AE163" s="16"/>
      <c r="AF163" s="16"/>
    </row>
    <row r="164" spans="1:32" x14ac:dyDescent="0.2">
      <c r="A164" s="16"/>
      <c r="B164" s="16"/>
      <c r="C164" s="16"/>
      <c r="D164" s="16"/>
      <c r="E164" s="16"/>
      <c r="F164" s="16"/>
      <c r="G164" s="16"/>
      <c r="H164" s="16"/>
      <c r="I164" s="16"/>
      <c r="J164" s="16"/>
      <c r="K164" s="16"/>
      <c r="L164" s="16"/>
      <c r="M164" s="16"/>
      <c r="N164" s="16"/>
      <c r="O164" s="16"/>
      <c r="P164" s="16"/>
      <c r="Q164" s="16"/>
      <c r="AD164" s="16"/>
      <c r="AE164" s="16"/>
      <c r="AF164" s="16"/>
    </row>
    <row r="165" spans="1:32" x14ac:dyDescent="0.2">
      <c r="A165" s="16"/>
      <c r="B165" s="16"/>
      <c r="C165" s="16"/>
      <c r="D165" s="16"/>
      <c r="E165" s="16"/>
      <c r="F165" s="16"/>
      <c r="G165" s="16"/>
      <c r="H165" s="16"/>
      <c r="I165" s="16"/>
      <c r="J165" s="16"/>
      <c r="K165" s="16"/>
      <c r="L165" s="16"/>
      <c r="M165" s="16"/>
      <c r="N165" s="16"/>
      <c r="O165" s="16"/>
      <c r="P165" s="16"/>
      <c r="Q165" s="16"/>
      <c r="AD165" s="16"/>
      <c r="AE165" s="16"/>
      <c r="AF165" s="16"/>
    </row>
    <row r="166" spans="1:32" x14ac:dyDescent="0.2">
      <c r="A166" s="16"/>
      <c r="B166" s="16"/>
      <c r="C166" s="16"/>
      <c r="D166" s="16"/>
      <c r="E166" s="16"/>
      <c r="F166" s="16"/>
      <c r="G166" s="16"/>
      <c r="H166" s="16"/>
      <c r="I166" s="16"/>
      <c r="J166" s="16"/>
      <c r="K166" s="16"/>
      <c r="L166" s="16"/>
      <c r="M166" s="16"/>
      <c r="N166" s="16"/>
      <c r="O166" s="16"/>
      <c r="P166" s="16"/>
      <c r="Q166" s="16"/>
      <c r="AD166" s="16"/>
      <c r="AE166" s="16"/>
      <c r="AF166" s="16"/>
    </row>
    <row r="167" spans="1:32" x14ac:dyDescent="0.2">
      <c r="A167" s="16"/>
      <c r="B167" s="16"/>
      <c r="C167" s="16"/>
      <c r="D167" s="16"/>
      <c r="E167" s="16"/>
      <c r="F167" s="16"/>
      <c r="G167" s="16"/>
      <c r="H167" s="16"/>
      <c r="I167" s="16"/>
      <c r="J167" s="16"/>
      <c r="K167" s="16"/>
      <c r="L167" s="16"/>
      <c r="M167" s="16"/>
      <c r="N167" s="16"/>
      <c r="O167" s="16"/>
      <c r="P167" s="16"/>
      <c r="Q167" s="16"/>
      <c r="AD167" s="16"/>
      <c r="AE167" s="16"/>
      <c r="AF167" s="16"/>
    </row>
    <row r="168" spans="1:32" x14ac:dyDescent="0.2">
      <c r="A168" s="16"/>
      <c r="B168" s="16"/>
      <c r="C168" s="16"/>
      <c r="D168" s="16"/>
      <c r="E168" s="16"/>
      <c r="F168" s="16"/>
      <c r="G168" s="16"/>
      <c r="H168" s="16"/>
      <c r="I168" s="16"/>
      <c r="J168" s="16"/>
      <c r="K168" s="16"/>
      <c r="L168" s="16"/>
      <c r="M168" s="16"/>
      <c r="N168" s="16"/>
      <c r="O168" s="16"/>
      <c r="P168" s="16"/>
      <c r="Q168" s="16"/>
      <c r="AD168" s="16"/>
      <c r="AE168" s="16"/>
      <c r="AF168" s="16"/>
    </row>
    <row r="169" spans="1:32" x14ac:dyDescent="0.2">
      <c r="A169" s="16"/>
      <c r="B169" s="16"/>
      <c r="C169" s="16"/>
      <c r="D169" s="16"/>
      <c r="E169" s="16"/>
      <c r="F169" s="16"/>
      <c r="G169" s="16"/>
      <c r="H169" s="16"/>
      <c r="I169" s="16"/>
      <c r="J169" s="16"/>
      <c r="K169" s="16"/>
      <c r="L169" s="16"/>
      <c r="M169" s="16"/>
      <c r="N169" s="16"/>
      <c r="O169" s="16"/>
      <c r="P169" s="16"/>
      <c r="Q169" s="16"/>
      <c r="AD169" s="16"/>
      <c r="AE169" s="16"/>
      <c r="AF169" s="16"/>
    </row>
    <row r="170" spans="1:32" x14ac:dyDescent="0.2">
      <c r="A170" s="16"/>
      <c r="B170" s="16"/>
      <c r="C170" s="16"/>
      <c r="D170" s="16"/>
      <c r="E170" s="16"/>
      <c r="F170" s="16"/>
      <c r="G170" s="16"/>
      <c r="H170" s="16"/>
      <c r="I170" s="16"/>
      <c r="J170" s="16"/>
      <c r="K170" s="16"/>
      <c r="L170" s="16"/>
      <c r="M170" s="16"/>
      <c r="N170" s="16"/>
      <c r="O170" s="16"/>
      <c r="P170" s="16"/>
      <c r="Q170" s="16"/>
      <c r="AD170" s="16"/>
      <c r="AE170" s="16"/>
      <c r="AF170" s="16"/>
    </row>
    <row r="171" spans="1:32" x14ac:dyDescent="0.2">
      <c r="A171" s="16"/>
      <c r="B171" s="16"/>
      <c r="C171" s="16"/>
      <c r="D171" s="16"/>
      <c r="E171" s="16"/>
      <c r="F171" s="16"/>
      <c r="G171" s="16"/>
      <c r="H171" s="16"/>
      <c r="I171" s="16"/>
      <c r="J171" s="16"/>
      <c r="K171" s="16"/>
      <c r="L171" s="16"/>
      <c r="M171" s="16"/>
      <c r="N171" s="16"/>
      <c r="O171" s="16"/>
      <c r="P171" s="16"/>
      <c r="Q171" s="16"/>
      <c r="AD171" s="16"/>
      <c r="AE171" s="16"/>
      <c r="AF171" s="16"/>
    </row>
    <row r="172" spans="1:32" x14ac:dyDescent="0.2">
      <c r="A172" s="16"/>
      <c r="B172" s="16"/>
      <c r="C172" s="16"/>
      <c r="D172" s="16"/>
      <c r="E172" s="16"/>
      <c r="F172" s="16"/>
      <c r="G172" s="16"/>
      <c r="H172" s="16"/>
      <c r="I172" s="16"/>
      <c r="J172" s="16"/>
      <c r="K172" s="16"/>
      <c r="L172" s="16"/>
      <c r="M172" s="16"/>
      <c r="N172" s="16"/>
      <c r="O172" s="16"/>
      <c r="P172" s="16"/>
      <c r="Q172" s="16"/>
      <c r="AD172" s="16"/>
      <c r="AE172" s="16"/>
      <c r="AF172" s="16"/>
    </row>
    <row r="173" spans="1:32" x14ac:dyDescent="0.2">
      <c r="A173" s="16"/>
      <c r="B173" s="16"/>
      <c r="C173" s="16"/>
      <c r="D173" s="16"/>
      <c r="E173" s="16"/>
      <c r="F173" s="16"/>
      <c r="G173" s="16"/>
      <c r="H173" s="16"/>
      <c r="I173" s="16"/>
      <c r="J173" s="16"/>
      <c r="K173" s="16"/>
      <c r="L173" s="16"/>
      <c r="M173" s="16"/>
      <c r="N173" s="16"/>
      <c r="O173" s="16"/>
      <c r="P173" s="16"/>
      <c r="Q173" s="16"/>
      <c r="AD173" s="16"/>
      <c r="AE173" s="16"/>
      <c r="AF173" s="16"/>
    </row>
    <row r="174" spans="1:32" x14ac:dyDescent="0.2">
      <c r="A174" s="16"/>
      <c r="B174" s="16"/>
      <c r="C174" s="16"/>
      <c r="D174" s="16"/>
      <c r="E174" s="16"/>
      <c r="F174" s="16"/>
      <c r="G174" s="16"/>
      <c r="H174" s="16"/>
      <c r="I174" s="16"/>
      <c r="J174" s="16"/>
      <c r="K174" s="16"/>
      <c r="L174" s="16"/>
      <c r="M174" s="16"/>
      <c r="N174" s="16"/>
      <c r="O174" s="16"/>
      <c r="P174" s="16"/>
      <c r="Q174" s="16"/>
      <c r="AD174" s="16"/>
      <c r="AE174" s="16"/>
      <c r="AF174" s="16"/>
    </row>
    <row r="175" spans="1:32" x14ac:dyDescent="0.2">
      <c r="A175" s="16"/>
      <c r="B175" s="16"/>
      <c r="C175" s="16"/>
      <c r="D175" s="16"/>
      <c r="E175" s="16"/>
      <c r="F175" s="16"/>
      <c r="G175" s="16"/>
      <c r="H175" s="16"/>
      <c r="I175" s="16"/>
      <c r="J175" s="16"/>
      <c r="K175" s="16"/>
      <c r="L175" s="16"/>
      <c r="M175" s="16"/>
      <c r="N175" s="16"/>
      <c r="O175" s="16"/>
      <c r="P175" s="16"/>
      <c r="Q175" s="16"/>
      <c r="AD175" s="16"/>
      <c r="AE175" s="16"/>
      <c r="AF175" s="16"/>
    </row>
    <row r="176" spans="1:32" x14ac:dyDescent="0.2">
      <c r="A176" s="16"/>
      <c r="B176" s="16"/>
      <c r="C176" s="16"/>
      <c r="D176" s="16"/>
      <c r="E176" s="16"/>
      <c r="F176" s="16"/>
      <c r="G176" s="16"/>
      <c r="H176" s="16"/>
      <c r="I176" s="16"/>
      <c r="J176" s="16"/>
      <c r="K176" s="16"/>
      <c r="L176" s="16"/>
      <c r="M176" s="16"/>
      <c r="N176" s="16"/>
      <c r="O176" s="16"/>
      <c r="P176" s="16"/>
      <c r="Q176" s="16"/>
      <c r="AD176" s="16"/>
      <c r="AE176" s="16"/>
      <c r="AF176" s="16"/>
    </row>
    <row r="177" spans="1:32" x14ac:dyDescent="0.2">
      <c r="A177" s="16"/>
      <c r="B177" s="16"/>
      <c r="C177" s="16"/>
      <c r="D177" s="16"/>
      <c r="E177" s="16"/>
      <c r="F177" s="16"/>
      <c r="G177" s="16"/>
      <c r="H177" s="16"/>
      <c r="I177" s="16"/>
      <c r="J177" s="16"/>
      <c r="K177" s="16"/>
      <c r="L177" s="16"/>
      <c r="M177" s="16"/>
      <c r="N177" s="16"/>
      <c r="O177" s="16"/>
      <c r="P177" s="16"/>
      <c r="Q177" s="16"/>
      <c r="AD177" s="16"/>
      <c r="AE177" s="16"/>
      <c r="AF177" s="16"/>
    </row>
    <row r="178" spans="1:32" x14ac:dyDescent="0.2">
      <c r="A178" s="16"/>
      <c r="B178" s="16"/>
      <c r="C178" s="16"/>
      <c r="D178" s="16"/>
      <c r="E178" s="16"/>
      <c r="F178" s="16"/>
      <c r="G178" s="16"/>
      <c r="H178" s="16"/>
      <c r="I178" s="16"/>
      <c r="J178" s="16"/>
      <c r="K178" s="16"/>
      <c r="L178" s="16"/>
      <c r="M178" s="16"/>
      <c r="N178" s="16"/>
      <c r="O178" s="16"/>
      <c r="P178" s="16"/>
      <c r="Q178" s="16"/>
      <c r="AD178" s="16"/>
      <c r="AE178" s="16"/>
      <c r="AF178" s="16"/>
    </row>
    <row r="179" spans="1:32" x14ac:dyDescent="0.2">
      <c r="A179" s="16"/>
      <c r="B179" s="16"/>
      <c r="C179" s="16"/>
      <c r="D179" s="16"/>
      <c r="E179" s="16"/>
      <c r="F179" s="16"/>
      <c r="G179" s="16"/>
      <c r="H179" s="16"/>
      <c r="I179" s="16"/>
      <c r="J179" s="16"/>
      <c r="K179" s="16"/>
      <c r="L179" s="16"/>
      <c r="M179" s="16"/>
      <c r="N179" s="16"/>
      <c r="O179" s="16"/>
      <c r="P179" s="16"/>
      <c r="Q179" s="16"/>
      <c r="AD179" s="16"/>
      <c r="AE179" s="16"/>
      <c r="AF179" s="16"/>
    </row>
    <row r="180" spans="1:32" x14ac:dyDescent="0.2">
      <c r="A180" s="16"/>
      <c r="B180" s="16"/>
      <c r="C180" s="16"/>
      <c r="D180" s="16"/>
      <c r="E180" s="16"/>
      <c r="F180" s="16"/>
      <c r="G180" s="16"/>
      <c r="H180" s="16"/>
      <c r="I180" s="16"/>
      <c r="J180" s="16"/>
      <c r="K180" s="16"/>
      <c r="L180" s="16"/>
      <c r="M180" s="16"/>
      <c r="N180" s="16"/>
      <c r="O180" s="16"/>
      <c r="P180" s="16"/>
      <c r="Q180" s="16"/>
      <c r="AD180" s="16"/>
      <c r="AE180" s="16"/>
      <c r="AF180" s="16"/>
    </row>
    <row r="181" spans="1:32" x14ac:dyDescent="0.2">
      <c r="A181" s="16"/>
      <c r="B181" s="16"/>
      <c r="C181" s="16"/>
      <c r="D181" s="16"/>
      <c r="E181" s="16"/>
      <c r="F181" s="16"/>
      <c r="G181" s="16"/>
      <c r="H181" s="16"/>
      <c r="I181" s="16"/>
      <c r="J181" s="16"/>
      <c r="K181" s="16"/>
      <c r="L181" s="16"/>
      <c r="M181" s="16"/>
      <c r="N181" s="16"/>
      <c r="O181" s="16"/>
      <c r="P181" s="16"/>
      <c r="Q181" s="16"/>
      <c r="AD181" s="16"/>
      <c r="AE181" s="16"/>
      <c r="AF181" s="16"/>
    </row>
    <row r="182" spans="1:32" x14ac:dyDescent="0.2">
      <c r="A182" s="16"/>
      <c r="B182" s="16"/>
      <c r="C182" s="16"/>
      <c r="D182" s="16"/>
      <c r="E182" s="16"/>
      <c r="F182" s="16"/>
      <c r="G182" s="16"/>
      <c r="H182" s="16"/>
      <c r="I182" s="16"/>
      <c r="J182" s="16"/>
      <c r="K182" s="16"/>
      <c r="L182" s="16"/>
      <c r="M182" s="16"/>
      <c r="N182" s="16"/>
      <c r="O182" s="16"/>
      <c r="P182" s="16"/>
      <c r="Q182" s="16"/>
      <c r="AD182" s="16"/>
      <c r="AE182" s="16"/>
      <c r="AF182" s="16"/>
    </row>
    <row r="183" spans="1:32" x14ac:dyDescent="0.2">
      <c r="A183" s="16"/>
      <c r="B183" s="16"/>
      <c r="C183" s="16"/>
      <c r="D183" s="16"/>
      <c r="E183" s="16"/>
      <c r="F183" s="16"/>
      <c r="G183" s="16"/>
      <c r="H183" s="16"/>
      <c r="I183" s="16"/>
      <c r="J183" s="16"/>
      <c r="K183" s="16"/>
      <c r="L183" s="16"/>
      <c r="M183" s="16"/>
      <c r="N183" s="16"/>
      <c r="O183" s="16"/>
      <c r="P183" s="16"/>
      <c r="Q183" s="16"/>
      <c r="AD183" s="16"/>
      <c r="AE183" s="16"/>
      <c r="AF183" s="16"/>
    </row>
    <row r="184" spans="1:32" x14ac:dyDescent="0.2">
      <c r="A184" s="16"/>
      <c r="B184" s="16"/>
      <c r="C184" s="16"/>
      <c r="D184" s="16"/>
      <c r="E184" s="16"/>
      <c r="F184" s="16"/>
      <c r="G184" s="16"/>
      <c r="H184" s="16"/>
      <c r="I184" s="16"/>
      <c r="J184" s="16"/>
      <c r="K184" s="16"/>
      <c r="L184" s="16"/>
      <c r="M184" s="16"/>
      <c r="N184" s="16"/>
      <c r="O184" s="16"/>
      <c r="P184" s="16"/>
      <c r="Q184" s="16"/>
      <c r="AD184" s="16"/>
      <c r="AE184" s="16"/>
      <c r="AF184" s="16"/>
    </row>
    <row r="185" spans="1:32" x14ac:dyDescent="0.2">
      <c r="A185" s="16"/>
      <c r="B185" s="16"/>
      <c r="C185" s="16"/>
      <c r="D185" s="16"/>
      <c r="E185" s="16"/>
      <c r="F185" s="16"/>
      <c r="G185" s="16"/>
      <c r="H185" s="16"/>
      <c r="I185" s="16"/>
      <c r="J185" s="16"/>
      <c r="K185" s="16"/>
      <c r="L185" s="16"/>
      <c r="M185" s="16"/>
      <c r="N185" s="16"/>
      <c r="O185" s="16"/>
      <c r="P185" s="16"/>
      <c r="Q185" s="16"/>
      <c r="AD185" s="16"/>
      <c r="AE185" s="16"/>
      <c r="AF185" s="16"/>
    </row>
    <row r="186" spans="1:32" x14ac:dyDescent="0.2">
      <c r="A186" s="16"/>
      <c r="B186" s="16"/>
      <c r="C186" s="16"/>
      <c r="D186" s="16"/>
      <c r="E186" s="16"/>
      <c r="F186" s="16"/>
      <c r="G186" s="16"/>
      <c r="H186" s="16"/>
      <c r="I186" s="16"/>
      <c r="J186" s="16"/>
      <c r="K186" s="16"/>
      <c r="L186" s="16"/>
      <c r="M186" s="16"/>
      <c r="N186" s="16"/>
      <c r="O186" s="16"/>
      <c r="P186" s="16"/>
      <c r="Q186" s="16"/>
      <c r="AD186" s="16"/>
      <c r="AE186" s="16"/>
      <c r="AF186" s="16"/>
    </row>
    <row r="187" spans="1:32" x14ac:dyDescent="0.2">
      <c r="A187" s="16"/>
      <c r="B187" s="16"/>
      <c r="C187" s="16"/>
      <c r="D187" s="16"/>
      <c r="E187" s="16"/>
      <c r="F187" s="16"/>
      <c r="G187" s="16"/>
      <c r="H187" s="16"/>
      <c r="I187" s="16"/>
      <c r="J187" s="16"/>
      <c r="K187" s="16"/>
      <c r="L187" s="16"/>
      <c r="M187" s="16"/>
      <c r="N187" s="16"/>
      <c r="O187" s="16"/>
      <c r="P187" s="16"/>
      <c r="Q187" s="16"/>
      <c r="AD187" s="16"/>
      <c r="AE187" s="16"/>
      <c r="AF187" s="16"/>
    </row>
    <row r="188" spans="1:32" x14ac:dyDescent="0.2">
      <c r="A188" s="16"/>
      <c r="B188" s="16"/>
      <c r="C188" s="16"/>
      <c r="D188" s="16"/>
      <c r="E188" s="16"/>
      <c r="F188" s="16"/>
      <c r="G188" s="16"/>
      <c r="H188" s="16"/>
      <c r="I188" s="16"/>
      <c r="J188" s="16"/>
      <c r="K188" s="16"/>
      <c r="L188" s="16"/>
      <c r="M188" s="16"/>
      <c r="N188" s="16"/>
      <c r="O188" s="16"/>
      <c r="P188" s="16"/>
      <c r="Q188" s="16"/>
      <c r="AD188" s="16"/>
      <c r="AE188" s="16"/>
      <c r="AF188" s="16"/>
    </row>
    <row r="189" spans="1:32" x14ac:dyDescent="0.2">
      <c r="A189" s="16"/>
      <c r="B189" s="16"/>
      <c r="C189" s="16"/>
      <c r="D189" s="16"/>
      <c r="E189" s="16"/>
      <c r="F189" s="16"/>
      <c r="G189" s="16"/>
      <c r="H189" s="16"/>
      <c r="I189" s="16"/>
      <c r="J189" s="16"/>
      <c r="K189" s="16"/>
      <c r="L189" s="16"/>
      <c r="M189" s="16"/>
      <c r="N189" s="16"/>
      <c r="O189" s="16"/>
      <c r="P189" s="16"/>
      <c r="Q189" s="16"/>
      <c r="AD189" s="16"/>
      <c r="AE189" s="16"/>
      <c r="AF189" s="16"/>
    </row>
    <row r="190" spans="1:32" x14ac:dyDescent="0.2">
      <c r="A190" s="16"/>
      <c r="B190" s="16"/>
      <c r="C190" s="16"/>
      <c r="D190" s="16"/>
      <c r="E190" s="16"/>
      <c r="F190" s="16"/>
      <c r="G190" s="16"/>
      <c r="H190" s="16"/>
      <c r="I190" s="16"/>
      <c r="J190" s="16"/>
      <c r="K190" s="16"/>
      <c r="L190" s="16"/>
      <c r="M190" s="16"/>
      <c r="N190" s="16"/>
      <c r="O190" s="16"/>
      <c r="P190" s="16"/>
      <c r="Q190" s="16"/>
      <c r="AD190" s="16"/>
      <c r="AE190" s="16"/>
      <c r="AF190" s="16"/>
    </row>
    <row r="191" spans="1:32" x14ac:dyDescent="0.2">
      <c r="A191" s="16"/>
      <c r="B191" s="16"/>
      <c r="C191" s="16"/>
      <c r="D191" s="16"/>
      <c r="E191" s="16"/>
      <c r="F191" s="16"/>
      <c r="G191" s="16"/>
      <c r="H191" s="16"/>
      <c r="I191" s="16"/>
      <c r="J191" s="16"/>
      <c r="K191" s="16"/>
      <c r="L191" s="16"/>
      <c r="M191" s="16"/>
      <c r="N191" s="16"/>
      <c r="O191" s="16"/>
      <c r="P191" s="16"/>
      <c r="Q191" s="16"/>
      <c r="AD191" s="16"/>
      <c r="AE191" s="16"/>
      <c r="AF191" s="16"/>
    </row>
    <row r="192" spans="1:32" ht="31.5" x14ac:dyDescent="0.2">
      <c r="A192" s="1031" t="s">
        <v>608</v>
      </c>
      <c r="B192" s="1031"/>
      <c r="C192" s="1031"/>
      <c r="D192" s="1031"/>
      <c r="E192" s="1031"/>
      <c r="F192" s="1031"/>
      <c r="G192" s="1031"/>
      <c r="H192" s="1031"/>
      <c r="I192" s="1031"/>
      <c r="J192" s="1031"/>
      <c r="K192" s="1031"/>
      <c r="L192" s="1031"/>
      <c r="M192" s="1031"/>
      <c r="N192" s="16"/>
      <c r="O192" s="16"/>
      <c r="P192" s="16"/>
      <c r="Q192" s="16"/>
      <c r="AD192" s="16"/>
      <c r="AE192" s="16"/>
      <c r="AF192" s="16"/>
    </row>
    <row r="193" spans="1:32" ht="19.5" thickBot="1" x14ac:dyDescent="0.25">
      <c r="A193" s="16"/>
      <c r="B193" s="16"/>
      <c r="C193" s="16"/>
      <c r="D193" s="16"/>
      <c r="E193" s="16"/>
      <c r="F193" s="16"/>
      <c r="G193" s="16"/>
      <c r="H193" s="16"/>
      <c r="I193" s="16"/>
      <c r="J193" s="16"/>
      <c r="K193" s="16"/>
      <c r="L193" s="16"/>
      <c r="M193" s="16"/>
      <c r="N193" s="16"/>
      <c r="O193" s="16"/>
      <c r="P193" s="16"/>
      <c r="Q193" s="16"/>
      <c r="AD193" s="16"/>
      <c r="AE193" s="16"/>
      <c r="AF193" s="16"/>
    </row>
    <row r="194" spans="1:32" ht="20.25" thickTop="1" thickBot="1" x14ac:dyDescent="0.25">
      <c r="A194" s="16"/>
      <c r="B194" s="16"/>
      <c r="C194" s="16"/>
      <c r="D194" s="1045" t="s">
        <v>782</v>
      </c>
      <c r="E194" s="1045"/>
      <c r="F194" s="1045" t="s">
        <v>783</v>
      </c>
      <c r="G194" s="1045"/>
      <c r="H194" s="1045"/>
      <c r="I194" s="1045"/>
      <c r="J194" s="1045"/>
      <c r="K194" s="1045"/>
      <c r="L194" s="16"/>
      <c r="M194" s="16"/>
      <c r="N194" s="16"/>
      <c r="O194" s="16"/>
      <c r="P194" s="16"/>
      <c r="Q194" s="16"/>
      <c r="AD194" s="16"/>
      <c r="AE194" s="16"/>
      <c r="AF194" s="16"/>
    </row>
    <row r="195" spans="1:32" ht="244.5" customHeight="1" thickTop="1" thickBot="1" x14ac:dyDescent="0.25">
      <c r="A195" s="16"/>
      <c r="B195" s="16"/>
      <c r="C195" s="16"/>
      <c r="D195" s="1057" t="s">
        <v>784</v>
      </c>
      <c r="E195" s="1058"/>
      <c r="F195" s="1055" t="s">
        <v>785</v>
      </c>
      <c r="G195" s="1055"/>
      <c r="H195" s="1055"/>
      <c r="I195" s="1055"/>
      <c r="J195" s="1055"/>
      <c r="K195" s="1055"/>
      <c r="L195" s="16"/>
      <c r="M195" s="16"/>
      <c r="N195" s="16"/>
      <c r="O195" s="16"/>
      <c r="P195" s="16"/>
      <c r="Q195" s="16"/>
      <c r="AD195" s="16"/>
      <c r="AE195" s="16"/>
      <c r="AF195" s="16"/>
    </row>
    <row r="196" spans="1:32" ht="111.75" customHeight="1" thickTop="1" thickBot="1" x14ac:dyDescent="0.25">
      <c r="A196" s="16"/>
      <c r="B196" s="16"/>
      <c r="C196" s="16"/>
      <c r="D196" s="1057" t="s">
        <v>786</v>
      </c>
      <c r="E196" s="1058"/>
      <c r="F196" s="1055" t="s">
        <v>787</v>
      </c>
      <c r="G196" s="1055"/>
      <c r="H196" s="1055"/>
      <c r="I196" s="1055"/>
      <c r="J196" s="1055"/>
      <c r="K196" s="1055"/>
      <c r="L196" s="16"/>
      <c r="M196" s="16"/>
      <c r="N196" s="16"/>
      <c r="O196" s="16"/>
      <c r="P196" s="16"/>
      <c r="Q196" s="16"/>
      <c r="AD196" s="16"/>
      <c r="AE196" s="16"/>
      <c r="AF196" s="16"/>
    </row>
    <row r="197" spans="1:32" ht="19.5" thickTop="1" x14ac:dyDescent="0.2">
      <c r="A197" s="16"/>
      <c r="B197" s="16"/>
      <c r="C197" s="16"/>
      <c r="D197" s="16"/>
      <c r="E197" s="16"/>
      <c r="F197" s="16"/>
      <c r="G197" s="16"/>
      <c r="H197" s="16"/>
      <c r="I197" s="16"/>
      <c r="J197" s="16"/>
      <c r="K197" s="16"/>
      <c r="L197" s="16"/>
      <c r="M197" s="16"/>
      <c r="N197" s="16"/>
      <c r="O197" s="16"/>
      <c r="P197" s="16"/>
      <c r="Q197" s="16"/>
      <c r="AD197" s="16"/>
      <c r="AE197" s="16"/>
      <c r="AF197" s="16"/>
    </row>
    <row r="198" spans="1:32" x14ac:dyDescent="0.2">
      <c r="A198" s="16"/>
      <c r="B198" s="16"/>
      <c r="C198" s="16"/>
      <c r="D198" s="16"/>
      <c r="E198" s="16"/>
      <c r="F198" s="16"/>
      <c r="G198" s="16"/>
      <c r="H198" s="16"/>
      <c r="I198" s="16"/>
      <c r="J198" s="16"/>
      <c r="K198" s="16"/>
      <c r="L198" s="16"/>
      <c r="M198" s="16"/>
      <c r="N198" s="16"/>
      <c r="O198" s="16"/>
      <c r="P198" s="16"/>
      <c r="Q198" s="16"/>
      <c r="AD198" s="16"/>
      <c r="AE198" s="16"/>
      <c r="AF198" s="16"/>
    </row>
    <row r="199" spans="1:32" x14ac:dyDescent="0.2">
      <c r="A199" s="16"/>
      <c r="B199" s="16"/>
      <c r="C199" s="16"/>
      <c r="D199" s="16"/>
      <c r="E199" s="16"/>
      <c r="F199" s="16"/>
      <c r="G199" s="16"/>
      <c r="H199" s="16"/>
      <c r="I199" s="16"/>
      <c r="J199" s="16"/>
      <c r="K199" s="16"/>
      <c r="L199" s="16"/>
      <c r="M199" s="16"/>
      <c r="N199" s="16"/>
      <c r="O199" s="16"/>
      <c r="P199" s="16"/>
      <c r="Q199" s="16"/>
      <c r="AD199" s="16"/>
      <c r="AE199" s="16"/>
      <c r="AF199" s="16"/>
    </row>
    <row r="200" spans="1:32" x14ac:dyDescent="0.2">
      <c r="A200" s="16"/>
      <c r="B200" s="16"/>
      <c r="C200" s="16"/>
      <c r="D200" s="16"/>
      <c r="E200" s="16"/>
      <c r="F200" s="16"/>
      <c r="G200" s="16"/>
      <c r="H200" s="16"/>
      <c r="I200" s="16"/>
      <c r="J200" s="16"/>
      <c r="K200" s="16"/>
      <c r="L200" s="16"/>
      <c r="M200" s="16"/>
      <c r="N200" s="16"/>
      <c r="O200" s="16"/>
      <c r="P200" s="16"/>
      <c r="Q200" s="16"/>
      <c r="AD200" s="16"/>
      <c r="AE200" s="16"/>
      <c r="AF200" s="16"/>
    </row>
    <row r="201" spans="1:32" x14ac:dyDescent="0.2">
      <c r="A201" s="16"/>
      <c r="B201" s="16"/>
      <c r="C201" s="16"/>
      <c r="D201" s="16"/>
      <c r="E201" s="16"/>
      <c r="F201" s="16"/>
      <c r="G201" s="16"/>
      <c r="H201" s="16"/>
      <c r="I201" s="16"/>
      <c r="J201" s="16"/>
      <c r="K201" s="16"/>
      <c r="L201" s="16"/>
      <c r="M201" s="16"/>
      <c r="N201" s="16"/>
      <c r="O201" s="16"/>
      <c r="P201" s="16"/>
      <c r="Q201" s="16"/>
      <c r="AD201" s="16"/>
      <c r="AE201" s="16"/>
      <c r="AF201" s="16"/>
    </row>
    <row r="202" spans="1:32" x14ac:dyDescent="0.2">
      <c r="A202" s="16"/>
      <c r="B202" s="16"/>
      <c r="C202" s="16"/>
      <c r="D202" s="16"/>
      <c r="E202" s="16"/>
      <c r="F202" s="16"/>
      <c r="G202" s="16"/>
      <c r="H202" s="16"/>
      <c r="I202" s="16"/>
      <c r="J202" s="16"/>
      <c r="K202" s="16"/>
      <c r="L202" s="16"/>
      <c r="M202" s="16"/>
      <c r="N202" s="16"/>
      <c r="O202" s="16"/>
      <c r="P202" s="16"/>
      <c r="Q202" s="16"/>
      <c r="AD202" s="16"/>
      <c r="AE202" s="16"/>
      <c r="AF202" s="16"/>
    </row>
    <row r="203" spans="1:32" x14ac:dyDescent="0.2">
      <c r="A203" s="16"/>
      <c r="B203" s="16"/>
      <c r="C203" s="16"/>
      <c r="D203" s="16"/>
      <c r="E203" s="16"/>
      <c r="F203" s="16"/>
      <c r="G203" s="16"/>
      <c r="H203" s="16"/>
      <c r="I203" s="16"/>
      <c r="J203" s="16"/>
      <c r="K203" s="16"/>
      <c r="L203" s="16"/>
      <c r="M203" s="16"/>
      <c r="N203" s="16"/>
      <c r="O203" s="16"/>
      <c r="P203" s="16"/>
      <c r="Q203" s="16"/>
      <c r="AD203" s="16"/>
      <c r="AE203" s="16"/>
      <c r="AF203" s="16"/>
    </row>
    <row r="204" spans="1:32" x14ac:dyDescent="0.2">
      <c r="A204" s="16"/>
      <c r="B204" s="16"/>
      <c r="C204" s="16"/>
      <c r="D204" s="16"/>
      <c r="E204" s="16"/>
      <c r="F204" s="16"/>
      <c r="G204" s="16"/>
      <c r="H204" s="16"/>
      <c r="I204" s="16"/>
      <c r="J204" s="16"/>
      <c r="K204" s="16"/>
      <c r="L204" s="16"/>
      <c r="M204" s="16"/>
      <c r="N204" s="16"/>
      <c r="O204" s="16"/>
      <c r="P204" s="16"/>
      <c r="Q204" s="16"/>
      <c r="AD204" s="16"/>
      <c r="AE204" s="16"/>
      <c r="AF204" s="16"/>
    </row>
    <row r="205" spans="1:32" x14ac:dyDescent="0.2">
      <c r="A205" s="16"/>
      <c r="B205" s="16"/>
      <c r="C205" s="16"/>
      <c r="D205" s="16"/>
      <c r="E205" s="16"/>
      <c r="F205" s="16"/>
      <c r="G205" s="16"/>
      <c r="H205" s="16"/>
      <c r="I205" s="16"/>
      <c r="J205" s="16"/>
      <c r="K205" s="16"/>
      <c r="L205" s="16"/>
      <c r="M205" s="16"/>
      <c r="N205" s="16"/>
      <c r="O205" s="16"/>
      <c r="P205" s="16"/>
      <c r="Q205" s="16"/>
      <c r="AD205" s="16"/>
      <c r="AE205" s="16"/>
      <c r="AF205" s="16"/>
    </row>
    <row r="206" spans="1:32" x14ac:dyDescent="0.2">
      <c r="A206" s="16"/>
      <c r="B206" s="16"/>
      <c r="C206" s="16"/>
      <c r="D206" s="16"/>
      <c r="E206" s="16"/>
      <c r="F206" s="16"/>
      <c r="G206" s="16"/>
      <c r="H206" s="16"/>
      <c r="I206" s="16"/>
      <c r="J206" s="16"/>
      <c r="K206" s="16"/>
      <c r="L206" s="16"/>
      <c r="M206" s="16"/>
      <c r="N206" s="16"/>
      <c r="O206" s="16"/>
      <c r="P206" s="16"/>
      <c r="Q206" s="16"/>
      <c r="AD206" s="16"/>
      <c r="AE206" s="16"/>
      <c r="AF206" s="16"/>
    </row>
    <row r="207" spans="1:32" x14ac:dyDescent="0.2">
      <c r="A207" s="16"/>
      <c r="B207" s="16"/>
      <c r="C207" s="16"/>
      <c r="D207" s="16"/>
      <c r="E207" s="16"/>
      <c r="F207" s="16"/>
      <c r="G207" s="16"/>
      <c r="H207" s="16"/>
      <c r="I207" s="16"/>
      <c r="J207" s="16"/>
      <c r="K207" s="16"/>
      <c r="L207" s="16"/>
      <c r="M207" s="16"/>
      <c r="N207" s="16"/>
      <c r="O207" s="16"/>
      <c r="P207" s="16"/>
      <c r="Q207" s="16"/>
      <c r="AD207" s="16"/>
      <c r="AE207" s="16"/>
      <c r="AF207" s="16"/>
    </row>
    <row r="208" spans="1:32" x14ac:dyDescent="0.2">
      <c r="A208" s="16"/>
      <c r="B208" s="16"/>
      <c r="C208" s="16"/>
      <c r="D208" s="16"/>
      <c r="E208" s="16"/>
      <c r="F208" s="16"/>
      <c r="G208" s="16"/>
      <c r="H208" s="16"/>
      <c r="I208" s="16"/>
      <c r="J208" s="16"/>
      <c r="K208" s="16"/>
      <c r="L208" s="16"/>
      <c r="M208" s="16"/>
      <c r="N208" s="16"/>
      <c r="O208" s="16"/>
      <c r="P208" s="16"/>
      <c r="Q208" s="16"/>
      <c r="AD208" s="16"/>
      <c r="AE208" s="16"/>
      <c r="AF208" s="16"/>
    </row>
    <row r="209" spans="1:32" x14ac:dyDescent="0.2">
      <c r="A209" s="16"/>
      <c r="B209" s="16"/>
      <c r="C209" s="16"/>
      <c r="D209" s="16"/>
      <c r="E209" s="16"/>
      <c r="F209" s="16"/>
      <c r="G209" s="16"/>
      <c r="H209" s="16"/>
      <c r="I209" s="16"/>
      <c r="J209" s="16"/>
      <c r="K209" s="16"/>
      <c r="L209" s="16"/>
      <c r="M209" s="16"/>
      <c r="N209" s="16"/>
      <c r="O209" s="16"/>
      <c r="P209" s="16"/>
      <c r="Q209" s="16"/>
      <c r="AD209" s="16"/>
      <c r="AE209" s="16"/>
      <c r="AF209" s="16"/>
    </row>
    <row r="210" spans="1:32" x14ac:dyDescent="0.2">
      <c r="A210" s="16"/>
      <c r="B210" s="16"/>
      <c r="C210" s="16"/>
      <c r="D210" s="16"/>
      <c r="E210" s="16"/>
      <c r="F210" s="16"/>
      <c r="G210" s="16"/>
      <c r="H210" s="16"/>
      <c r="I210" s="16"/>
      <c r="J210" s="16"/>
      <c r="K210" s="16"/>
      <c r="L210" s="16"/>
      <c r="M210" s="16"/>
      <c r="N210" s="16"/>
      <c r="O210" s="16"/>
      <c r="P210" s="16"/>
      <c r="Q210" s="16"/>
      <c r="AD210" s="16"/>
      <c r="AE210" s="16"/>
      <c r="AF210" s="16"/>
    </row>
    <row r="211" spans="1:32" x14ac:dyDescent="0.2">
      <c r="A211" s="16"/>
      <c r="B211" s="16"/>
      <c r="C211" s="16"/>
      <c r="D211" s="16"/>
      <c r="E211" s="16"/>
      <c r="F211" s="16"/>
      <c r="G211" s="16"/>
      <c r="H211" s="16"/>
      <c r="I211" s="16"/>
      <c r="J211" s="16"/>
      <c r="K211" s="16"/>
      <c r="L211" s="16"/>
      <c r="M211" s="16"/>
      <c r="N211" s="16"/>
      <c r="O211" s="16"/>
      <c r="P211" s="16"/>
      <c r="Q211" s="16"/>
      <c r="AD211" s="16"/>
      <c r="AE211" s="16"/>
      <c r="AF211" s="16"/>
    </row>
    <row r="212" spans="1:32" x14ac:dyDescent="0.2">
      <c r="A212" s="16"/>
      <c r="B212" s="16"/>
      <c r="C212" s="16"/>
      <c r="D212" s="16"/>
      <c r="E212" s="16"/>
      <c r="F212" s="16"/>
      <c r="G212" s="16"/>
      <c r="H212" s="16"/>
      <c r="I212" s="16"/>
      <c r="J212" s="16"/>
      <c r="K212" s="16"/>
      <c r="L212" s="16"/>
      <c r="M212" s="16"/>
      <c r="N212" s="16"/>
      <c r="O212" s="16"/>
      <c r="P212" s="16"/>
      <c r="Q212" s="16"/>
      <c r="AD212" s="16"/>
      <c r="AE212" s="16"/>
      <c r="AF212" s="16"/>
    </row>
    <row r="213" spans="1:32" x14ac:dyDescent="0.2">
      <c r="A213" s="16"/>
      <c r="B213" s="16"/>
      <c r="C213" s="16"/>
      <c r="D213" s="16"/>
      <c r="E213" s="16"/>
      <c r="F213" s="16"/>
      <c r="G213" s="16"/>
      <c r="H213" s="16"/>
      <c r="I213" s="16"/>
      <c r="J213" s="16"/>
      <c r="K213" s="16"/>
      <c r="L213" s="16"/>
      <c r="M213" s="16"/>
      <c r="N213" s="16"/>
      <c r="O213" s="16"/>
      <c r="P213" s="16"/>
      <c r="Q213" s="16"/>
      <c r="AD213" s="16"/>
      <c r="AE213" s="16"/>
      <c r="AF213" s="16"/>
    </row>
    <row r="214" spans="1:32" x14ac:dyDescent="0.2">
      <c r="A214" s="16"/>
      <c r="B214" s="16"/>
      <c r="C214" s="16"/>
      <c r="D214" s="16"/>
      <c r="E214" s="16"/>
      <c r="F214" s="16"/>
      <c r="G214" s="16"/>
      <c r="H214" s="16"/>
      <c r="I214" s="16"/>
      <c r="J214" s="16"/>
      <c r="K214" s="16"/>
      <c r="L214" s="16"/>
      <c r="M214" s="16"/>
      <c r="N214" s="16"/>
      <c r="O214" s="16"/>
      <c r="P214" s="16"/>
      <c r="Q214" s="16"/>
      <c r="AD214" s="16"/>
      <c r="AE214" s="16"/>
      <c r="AF214" s="16"/>
    </row>
    <row r="215" spans="1:32" x14ac:dyDescent="0.2">
      <c r="A215" s="16"/>
      <c r="B215" s="16"/>
      <c r="C215" s="16"/>
      <c r="D215" s="16"/>
      <c r="E215" s="16"/>
      <c r="F215" s="16"/>
      <c r="G215" s="16"/>
      <c r="H215" s="16"/>
      <c r="I215" s="16"/>
      <c r="J215" s="16"/>
      <c r="K215" s="16"/>
      <c r="L215" s="16"/>
      <c r="M215" s="16"/>
      <c r="N215" s="16"/>
      <c r="O215" s="16"/>
      <c r="P215" s="16"/>
      <c r="Q215" s="16"/>
      <c r="AD215" s="16"/>
      <c r="AE215" s="16"/>
      <c r="AF215" s="16"/>
    </row>
    <row r="216" spans="1:32" ht="19.5" thickBot="1" x14ac:dyDescent="0.25">
      <c r="A216" s="16"/>
      <c r="B216" s="16"/>
      <c r="C216" s="16"/>
      <c r="D216" s="16"/>
      <c r="E216" s="16"/>
      <c r="F216" s="16"/>
      <c r="G216" s="16"/>
      <c r="H216" s="16"/>
      <c r="I216" s="16"/>
      <c r="J216" s="16"/>
      <c r="K216" s="16"/>
      <c r="L216" s="16"/>
      <c r="M216" s="16"/>
      <c r="N216" s="16"/>
      <c r="O216" s="16"/>
      <c r="P216" s="16"/>
      <c r="Q216" s="16"/>
      <c r="AD216" s="16"/>
      <c r="AE216" s="16"/>
      <c r="AF216" s="16"/>
    </row>
    <row r="217" spans="1:32" ht="76.5" thickTop="1" thickBot="1" x14ac:dyDescent="0.25">
      <c r="A217" s="16"/>
      <c r="B217" s="16"/>
      <c r="C217" s="16"/>
      <c r="E217" s="19" t="s">
        <v>609</v>
      </c>
      <c r="F217" s="20" t="s">
        <v>610</v>
      </c>
      <c r="G217" s="20" t="s">
        <v>611</v>
      </c>
      <c r="H217" s="20" t="s">
        <v>612</v>
      </c>
      <c r="I217" s="16"/>
      <c r="J217" s="16"/>
      <c r="K217" s="16"/>
      <c r="L217" s="16"/>
      <c r="M217" s="16"/>
      <c r="N217" s="16"/>
      <c r="O217" s="16"/>
      <c r="P217" s="16"/>
      <c r="Q217" s="16"/>
      <c r="AD217" s="16"/>
      <c r="AE217" s="16"/>
      <c r="AF217" s="16"/>
    </row>
    <row r="218" spans="1:32" ht="20.25" thickTop="1" thickBot="1" x14ac:dyDescent="0.25">
      <c r="A218" s="16"/>
      <c r="B218" s="16"/>
      <c r="C218" s="16"/>
      <c r="E218" s="21" t="s">
        <v>613</v>
      </c>
      <c r="F218" s="22">
        <v>1.111</v>
      </c>
      <c r="G218" s="23">
        <v>0.2</v>
      </c>
      <c r="H218" s="24">
        <v>257</v>
      </c>
      <c r="I218" s="16"/>
      <c r="J218" s="16"/>
      <c r="K218" s="16"/>
      <c r="L218" s="16"/>
      <c r="M218" s="16"/>
      <c r="N218" s="16"/>
      <c r="O218" s="16"/>
      <c r="P218" s="16"/>
      <c r="Q218" s="16"/>
      <c r="AD218" s="16"/>
      <c r="AE218" s="16"/>
      <c r="AF218" s="16"/>
    </row>
    <row r="219" spans="1:32" ht="20.25" thickTop="1" thickBot="1" x14ac:dyDescent="0.25">
      <c r="A219" s="16"/>
      <c r="B219" s="16"/>
      <c r="C219" s="16"/>
      <c r="E219" s="25" t="s">
        <v>614</v>
      </c>
      <c r="F219" s="26">
        <v>816</v>
      </c>
      <c r="G219" s="27">
        <v>0.15</v>
      </c>
      <c r="H219" s="28">
        <v>141</v>
      </c>
      <c r="I219" s="16"/>
      <c r="J219" s="16"/>
      <c r="K219" s="16"/>
      <c r="L219" s="16"/>
      <c r="M219" s="16"/>
      <c r="N219" s="16"/>
      <c r="O219" s="16"/>
      <c r="P219" s="16"/>
      <c r="Q219" s="16"/>
      <c r="AD219" s="16"/>
      <c r="AE219" s="16"/>
      <c r="AF219" s="16"/>
    </row>
    <row r="220" spans="1:32" ht="20.25" thickTop="1" thickBot="1" x14ac:dyDescent="0.25">
      <c r="A220" s="16"/>
      <c r="B220" s="16"/>
      <c r="C220" s="16"/>
      <c r="E220" s="21" t="s">
        <v>615</v>
      </c>
      <c r="F220" s="22">
        <v>625</v>
      </c>
      <c r="G220" s="23">
        <v>0.1</v>
      </c>
      <c r="H220" s="24">
        <v>72</v>
      </c>
      <c r="I220" s="16"/>
      <c r="J220" s="16"/>
      <c r="K220" s="16"/>
      <c r="L220" s="16"/>
      <c r="M220" s="16"/>
      <c r="N220" s="16"/>
      <c r="O220" s="16"/>
      <c r="P220" s="16"/>
      <c r="Q220" s="16"/>
      <c r="AD220" s="16"/>
      <c r="AE220" s="16"/>
      <c r="AF220" s="16"/>
    </row>
    <row r="221" spans="1:32" ht="20.25" thickTop="1" thickBot="1" x14ac:dyDescent="0.25">
      <c r="A221" s="16"/>
      <c r="B221" s="16"/>
      <c r="C221" s="16"/>
      <c r="E221" s="25" t="s">
        <v>616</v>
      </c>
      <c r="F221" s="26">
        <v>400</v>
      </c>
      <c r="G221" s="27">
        <v>0.05</v>
      </c>
      <c r="H221" s="28">
        <v>23</v>
      </c>
      <c r="I221" s="16"/>
      <c r="J221" s="16"/>
      <c r="K221" s="16"/>
      <c r="L221" s="16"/>
      <c r="M221" s="16"/>
      <c r="N221" s="16"/>
      <c r="O221" s="16"/>
      <c r="P221" s="16"/>
      <c r="Q221" s="16"/>
      <c r="AD221" s="16"/>
      <c r="AE221" s="16"/>
      <c r="AF221" s="16"/>
    </row>
    <row r="222" spans="1:32" ht="19.5" thickTop="1" x14ac:dyDescent="0.2">
      <c r="A222" s="16"/>
      <c r="B222" s="16"/>
      <c r="C222" s="16"/>
      <c r="D222" s="16"/>
      <c r="E222" s="16"/>
      <c r="F222" s="16"/>
      <c r="G222" s="16"/>
      <c r="H222" s="16"/>
      <c r="I222" s="16"/>
      <c r="J222" s="16"/>
      <c r="K222" s="16"/>
      <c r="L222" s="16"/>
      <c r="M222" s="16"/>
      <c r="N222" s="16"/>
      <c r="O222" s="16"/>
      <c r="P222" s="16"/>
      <c r="Q222" s="16"/>
      <c r="AD222" s="16"/>
      <c r="AE222" s="16"/>
      <c r="AF222" s="16"/>
    </row>
    <row r="223" spans="1:32" x14ac:dyDescent="0.2">
      <c r="A223" s="16"/>
      <c r="B223" s="16"/>
      <c r="C223" s="16"/>
      <c r="D223" s="16"/>
      <c r="E223" s="16"/>
      <c r="F223" s="16"/>
      <c r="G223" s="16"/>
      <c r="H223" s="16"/>
      <c r="I223" s="16"/>
      <c r="J223" s="16"/>
      <c r="K223" s="16"/>
      <c r="L223" s="16"/>
      <c r="M223" s="16"/>
      <c r="N223" s="16"/>
      <c r="O223" s="16"/>
      <c r="P223" s="16"/>
      <c r="Q223" s="16"/>
      <c r="AD223" s="16"/>
      <c r="AE223" s="16"/>
      <c r="AF223" s="16"/>
    </row>
    <row r="224" spans="1:32" x14ac:dyDescent="0.2">
      <c r="A224" s="16"/>
      <c r="B224" s="16"/>
      <c r="C224" s="16"/>
      <c r="D224" s="16"/>
      <c r="E224" s="16"/>
      <c r="F224" s="16"/>
      <c r="G224" s="16"/>
      <c r="H224" s="16"/>
      <c r="I224" s="16"/>
      <c r="J224" s="16"/>
      <c r="K224" s="16"/>
      <c r="L224" s="16"/>
      <c r="M224" s="16"/>
      <c r="N224" s="16"/>
      <c r="O224" s="16"/>
      <c r="P224" s="16"/>
      <c r="Q224" s="16"/>
      <c r="AD224" s="16"/>
      <c r="AE224" s="16"/>
      <c r="AF224" s="16"/>
    </row>
    <row r="225" spans="1:32" x14ac:dyDescent="0.2">
      <c r="A225" s="16"/>
      <c r="B225" s="16"/>
      <c r="C225" s="16"/>
      <c r="D225" s="16"/>
      <c r="E225" s="16"/>
      <c r="F225" s="16"/>
      <c r="G225" s="16"/>
      <c r="H225" s="16"/>
      <c r="I225" s="16"/>
      <c r="J225" s="16"/>
      <c r="K225" s="16"/>
      <c r="L225" s="16"/>
      <c r="M225" s="16"/>
      <c r="N225" s="16"/>
      <c r="O225" s="16"/>
      <c r="P225" s="16"/>
      <c r="Q225" s="16"/>
      <c r="AD225" s="16"/>
      <c r="AE225" s="16"/>
      <c r="AF225" s="16"/>
    </row>
    <row r="226" spans="1:32" x14ac:dyDescent="0.2">
      <c r="A226" s="16"/>
      <c r="B226" s="16"/>
      <c r="C226" s="16"/>
      <c r="D226" s="16"/>
      <c r="E226" s="16"/>
      <c r="F226" s="16"/>
      <c r="G226" s="16"/>
      <c r="H226" s="16"/>
      <c r="I226" s="16"/>
      <c r="J226" s="16"/>
      <c r="K226" s="16"/>
      <c r="L226" s="16"/>
      <c r="M226" s="16"/>
      <c r="N226" s="16"/>
      <c r="O226" s="16"/>
      <c r="P226" s="16"/>
      <c r="Q226" s="16"/>
      <c r="AD226" s="16"/>
      <c r="AE226" s="16"/>
      <c r="AF226" s="16"/>
    </row>
    <row r="227" spans="1:32" x14ac:dyDescent="0.2">
      <c r="A227" s="16"/>
      <c r="B227" s="16"/>
      <c r="C227" s="16"/>
      <c r="D227" s="16"/>
      <c r="E227" s="16"/>
      <c r="F227" s="16"/>
      <c r="G227" s="16"/>
      <c r="H227" s="16"/>
      <c r="I227" s="16"/>
      <c r="J227" s="16"/>
      <c r="K227" s="16"/>
      <c r="L227" s="16"/>
      <c r="M227" s="16"/>
      <c r="N227" s="16"/>
      <c r="O227" s="16"/>
      <c r="P227" s="16"/>
      <c r="Q227" s="16"/>
      <c r="AD227" s="16"/>
      <c r="AE227" s="16"/>
      <c r="AF227" s="16"/>
    </row>
    <row r="228" spans="1:32" x14ac:dyDescent="0.2">
      <c r="A228" s="16"/>
      <c r="B228" s="16"/>
      <c r="C228" s="16"/>
      <c r="D228" s="16"/>
      <c r="E228" s="16"/>
      <c r="F228" s="16"/>
      <c r="G228" s="16"/>
      <c r="H228" s="16"/>
      <c r="I228" s="16"/>
      <c r="J228" s="16"/>
      <c r="K228" s="16"/>
      <c r="L228" s="16"/>
      <c r="M228" s="16"/>
      <c r="N228" s="16"/>
      <c r="O228" s="16"/>
      <c r="P228" s="16"/>
      <c r="Q228" s="16"/>
      <c r="AD228" s="16"/>
      <c r="AE228" s="16"/>
      <c r="AF228" s="16"/>
    </row>
    <row r="229" spans="1:32" x14ac:dyDescent="0.2">
      <c r="A229" s="16"/>
      <c r="B229" s="16"/>
      <c r="C229" s="16"/>
      <c r="D229" s="16"/>
      <c r="E229" s="16"/>
      <c r="F229" s="16"/>
      <c r="G229" s="16"/>
      <c r="H229" s="16"/>
      <c r="I229" s="16"/>
      <c r="J229" s="16"/>
      <c r="K229" s="16"/>
      <c r="L229" s="16"/>
      <c r="M229" s="16"/>
      <c r="N229" s="16"/>
      <c r="O229" s="16"/>
      <c r="P229" s="16"/>
      <c r="Q229" s="16"/>
      <c r="AD229" s="16"/>
      <c r="AE229" s="16"/>
      <c r="AF229" s="16"/>
    </row>
    <row r="230" spans="1:32" x14ac:dyDescent="0.2">
      <c r="A230" s="16"/>
      <c r="B230" s="16"/>
      <c r="C230" s="16"/>
      <c r="D230" s="16"/>
      <c r="E230" s="16"/>
      <c r="F230" s="16"/>
      <c r="G230" s="16"/>
      <c r="H230" s="16"/>
      <c r="I230" s="16"/>
      <c r="J230" s="16"/>
      <c r="K230" s="16"/>
      <c r="L230" s="16"/>
      <c r="M230" s="16"/>
      <c r="N230" s="16"/>
      <c r="O230" s="16"/>
      <c r="P230" s="16"/>
      <c r="Q230" s="16"/>
      <c r="AD230" s="16"/>
      <c r="AE230" s="16"/>
      <c r="AF230" s="16"/>
    </row>
    <row r="231" spans="1:32" x14ac:dyDescent="0.2">
      <c r="A231" s="16"/>
      <c r="B231" s="16"/>
      <c r="C231" s="16"/>
      <c r="D231" s="16"/>
      <c r="E231" s="16"/>
      <c r="F231" s="16"/>
      <c r="G231" s="16"/>
      <c r="H231" s="16"/>
      <c r="I231" s="16"/>
      <c r="J231" s="16"/>
      <c r="K231" s="16"/>
      <c r="L231" s="16"/>
      <c r="M231" s="16"/>
      <c r="N231" s="16"/>
      <c r="O231" s="16"/>
      <c r="P231" s="16"/>
      <c r="Q231" s="16"/>
      <c r="AD231" s="16"/>
      <c r="AE231" s="16"/>
      <c r="AF231" s="16"/>
    </row>
    <row r="232" spans="1:32" x14ac:dyDescent="0.2">
      <c r="A232" s="16"/>
      <c r="B232" s="16"/>
      <c r="C232" s="16"/>
      <c r="D232" s="16"/>
      <c r="E232" s="16"/>
      <c r="F232" s="16"/>
      <c r="G232" s="16"/>
      <c r="H232" s="16"/>
      <c r="I232" s="16"/>
      <c r="J232" s="16"/>
      <c r="K232" s="16"/>
      <c r="L232" s="16"/>
      <c r="M232" s="16"/>
      <c r="N232" s="16"/>
      <c r="O232" s="16"/>
      <c r="P232" s="16"/>
      <c r="Q232" s="16"/>
      <c r="AD232" s="16"/>
      <c r="AE232" s="16"/>
      <c r="AF232" s="16"/>
    </row>
    <row r="233" spans="1:32" x14ac:dyDescent="0.2">
      <c r="A233" s="16"/>
      <c r="B233" s="16"/>
      <c r="C233" s="16"/>
      <c r="D233" s="16"/>
      <c r="E233" s="16"/>
      <c r="F233" s="16"/>
      <c r="G233" s="16"/>
      <c r="H233" s="16"/>
      <c r="I233" s="16"/>
      <c r="J233" s="16"/>
      <c r="K233" s="16"/>
      <c r="L233" s="16"/>
      <c r="M233" s="16"/>
      <c r="N233" s="16"/>
      <c r="O233" s="16"/>
      <c r="P233" s="16"/>
      <c r="Q233" s="16"/>
      <c r="AD233" s="16"/>
      <c r="AE233" s="16"/>
      <c r="AF233" s="16"/>
    </row>
    <row r="234" spans="1:32" x14ac:dyDescent="0.2">
      <c r="A234" s="16"/>
      <c r="B234" s="16"/>
      <c r="C234" s="16"/>
      <c r="D234" s="16"/>
      <c r="E234" s="16"/>
      <c r="F234" s="16"/>
      <c r="G234" s="16"/>
      <c r="H234" s="16"/>
      <c r="I234" s="16"/>
      <c r="J234" s="16"/>
      <c r="K234" s="16"/>
      <c r="L234" s="16"/>
      <c r="M234" s="16"/>
      <c r="N234" s="16"/>
      <c r="O234" s="16"/>
      <c r="P234" s="16"/>
      <c r="Q234" s="16"/>
      <c r="AD234" s="16"/>
      <c r="AE234" s="16"/>
      <c r="AF234" s="16"/>
    </row>
    <row r="235" spans="1:32" x14ac:dyDescent="0.2">
      <c r="A235" s="16"/>
      <c r="B235" s="16"/>
      <c r="C235" s="16"/>
      <c r="D235" s="16"/>
      <c r="E235" s="16"/>
      <c r="F235" s="16"/>
      <c r="G235" s="16"/>
      <c r="H235" s="16"/>
      <c r="I235" s="16"/>
      <c r="J235" s="16"/>
      <c r="K235" s="16"/>
      <c r="L235" s="16"/>
      <c r="M235" s="16"/>
      <c r="N235" s="16"/>
      <c r="O235" s="16"/>
      <c r="P235" s="16"/>
      <c r="Q235" s="16"/>
      <c r="AD235" s="16"/>
      <c r="AE235" s="16"/>
      <c r="AF235" s="16"/>
    </row>
    <row r="236" spans="1:32" x14ac:dyDescent="0.2">
      <c r="A236" s="16"/>
      <c r="B236" s="16"/>
      <c r="C236" s="16"/>
      <c r="D236" s="16"/>
      <c r="E236" s="16"/>
      <c r="F236" s="16"/>
      <c r="G236" s="16"/>
      <c r="H236" s="16"/>
      <c r="I236" s="16"/>
      <c r="J236" s="16"/>
      <c r="K236" s="16"/>
      <c r="L236" s="16"/>
      <c r="M236" s="16"/>
      <c r="N236" s="16"/>
      <c r="O236" s="16"/>
      <c r="P236" s="16"/>
      <c r="Q236" s="16"/>
      <c r="AD236" s="16"/>
      <c r="AE236" s="16"/>
      <c r="AF236" s="16"/>
    </row>
    <row r="237" spans="1:32" x14ac:dyDescent="0.2">
      <c r="A237" s="16"/>
      <c r="B237" s="16"/>
      <c r="C237" s="16"/>
      <c r="D237" s="16"/>
      <c r="E237" s="16"/>
      <c r="F237" s="16"/>
      <c r="G237" s="16"/>
      <c r="H237" s="16"/>
      <c r="I237" s="16"/>
      <c r="J237" s="16"/>
      <c r="K237" s="16"/>
      <c r="L237" s="16"/>
      <c r="M237" s="16"/>
      <c r="N237" s="16"/>
      <c r="O237" s="16"/>
      <c r="P237" s="16"/>
      <c r="Q237" s="16"/>
      <c r="AD237" s="16"/>
      <c r="AE237" s="16"/>
      <c r="AF237" s="16"/>
    </row>
    <row r="238" spans="1:32" x14ac:dyDescent="0.2">
      <c r="A238" s="16"/>
      <c r="B238" s="16"/>
      <c r="C238" s="16"/>
      <c r="D238" s="16"/>
      <c r="E238" s="16"/>
      <c r="F238" s="16"/>
      <c r="G238" s="16"/>
      <c r="H238" s="16"/>
      <c r="I238" s="16"/>
      <c r="J238" s="16"/>
      <c r="K238" s="16"/>
      <c r="L238" s="16"/>
      <c r="M238" s="16"/>
      <c r="N238" s="16"/>
      <c r="O238" s="16"/>
      <c r="P238" s="16"/>
      <c r="Q238" s="16"/>
      <c r="AD238" s="16"/>
      <c r="AE238" s="16"/>
      <c r="AF238" s="16"/>
    </row>
    <row r="239" spans="1:32" x14ac:dyDescent="0.2">
      <c r="A239" s="16"/>
      <c r="B239" s="16"/>
      <c r="C239" s="16"/>
      <c r="D239" s="16"/>
      <c r="E239" s="16"/>
      <c r="F239" s="16"/>
      <c r="G239" s="16"/>
      <c r="H239" s="16"/>
      <c r="I239" s="16"/>
      <c r="J239" s="16"/>
      <c r="K239" s="16"/>
      <c r="L239" s="16"/>
      <c r="M239" s="16"/>
      <c r="N239" s="16"/>
      <c r="O239" s="16"/>
      <c r="P239" s="16"/>
      <c r="Q239" s="16"/>
      <c r="AD239" s="16"/>
      <c r="AE239" s="16"/>
      <c r="AF239" s="16"/>
    </row>
    <row r="240" spans="1:32" x14ac:dyDescent="0.2">
      <c r="A240" s="16"/>
      <c r="B240" s="16"/>
      <c r="C240" s="16"/>
      <c r="D240" s="16"/>
      <c r="E240" s="16"/>
      <c r="F240" s="16"/>
      <c r="G240" s="16"/>
      <c r="H240" s="16"/>
      <c r="I240" s="16"/>
      <c r="J240" s="16"/>
      <c r="K240" s="16"/>
      <c r="L240" s="16"/>
      <c r="M240" s="16"/>
      <c r="N240" s="16"/>
      <c r="O240" s="16"/>
      <c r="P240" s="16"/>
      <c r="Q240" s="16"/>
      <c r="AD240" s="16"/>
      <c r="AE240" s="16"/>
      <c r="AF240" s="16"/>
    </row>
    <row r="241" spans="1:32" x14ac:dyDescent="0.2">
      <c r="A241" s="16"/>
      <c r="B241" s="16"/>
      <c r="C241" s="16"/>
      <c r="D241" s="16"/>
      <c r="E241" s="16"/>
      <c r="F241" s="16"/>
      <c r="G241" s="16"/>
      <c r="H241" s="16"/>
      <c r="I241" s="16"/>
      <c r="J241" s="16"/>
      <c r="K241" s="16"/>
      <c r="L241" s="16"/>
      <c r="M241" s="16"/>
      <c r="N241" s="16"/>
      <c r="O241" s="16"/>
      <c r="P241" s="16"/>
      <c r="Q241" s="16"/>
      <c r="AD241" s="16"/>
      <c r="AE241" s="16"/>
      <c r="AF241" s="16"/>
    </row>
    <row r="242" spans="1:32" x14ac:dyDescent="0.2">
      <c r="A242" s="16"/>
      <c r="B242" s="16"/>
      <c r="C242" s="16"/>
      <c r="D242" s="16"/>
      <c r="E242" s="16"/>
      <c r="F242" s="16"/>
      <c r="G242" s="16"/>
      <c r="H242" s="16"/>
      <c r="I242" s="16"/>
      <c r="J242" s="16"/>
      <c r="K242" s="16"/>
      <c r="L242" s="16"/>
      <c r="M242" s="16"/>
      <c r="N242" s="16"/>
      <c r="O242" s="16"/>
      <c r="P242" s="16"/>
      <c r="Q242" s="16"/>
      <c r="AD242" s="16"/>
      <c r="AE242" s="16"/>
      <c r="AF242" s="16"/>
    </row>
    <row r="243" spans="1:32" x14ac:dyDescent="0.2">
      <c r="A243" s="16"/>
      <c r="B243" s="16"/>
      <c r="C243" s="16"/>
      <c r="D243" s="16"/>
      <c r="E243" s="16"/>
      <c r="F243" s="16"/>
      <c r="G243" s="16"/>
      <c r="H243" s="16"/>
      <c r="I243" s="16"/>
      <c r="J243" s="16"/>
      <c r="K243" s="16"/>
      <c r="L243" s="16"/>
      <c r="M243" s="16"/>
      <c r="N243" s="16"/>
      <c r="O243" s="16"/>
      <c r="P243" s="16"/>
      <c r="Q243" s="16"/>
      <c r="AD243" s="16"/>
      <c r="AE243" s="16"/>
      <c r="AF243" s="16"/>
    </row>
    <row r="244" spans="1:32" x14ac:dyDescent="0.2">
      <c r="A244" s="16"/>
      <c r="B244" s="16"/>
      <c r="C244" s="16"/>
      <c r="D244" s="16"/>
      <c r="E244" s="16"/>
      <c r="F244" s="16"/>
      <c r="G244" s="16"/>
      <c r="H244" s="16"/>
      <c r="I244" s="16"/>
      <c r="J244" s="16"/>
      <c r="K244" s="16"/>
      <c r="L244" s="16"/>
      <c r="M244" s="16"/>
      <c r="N244" s="16"/>
      <c r="O244" s="16"/>
      <c r="P244" s="16"/>
      <c r="Q244" s="16"/>
      <c r="AD244" s="16"/>
      <c r="AE244" s="16"/>
      <c r="AF244" s="16"/>
    </row>
    <row r="245" spans="1:32" x14ac:dyDescent="0.2">
      <c r="A245" s="16"/>
      <c r="B245" s="16"/>
      <c r="C245" s="16"/>
      <c r="D245" s="16"/>
      <c r="E245" s="16"/>
      <c r="F245" s="16"/>
      <c r="G245" s="16"/>
      <c r="H245" s="16"/>
      <c r="I245" s="16"/>
      <c r="J245" s="16"/>
      <c r="K245" s="16"/>
      <c r="L245" s="16"/>
      <c r="M245" s="16"/>
      <c r="N245" s="16"/>
      <c r="O245" s="16"/>
      <c r="P245" s="16"/>
      <c r="Q245" s="16"/>
      <c r="AD245" s="16"/>
      <c r="AE245" s="16"/>
      <c r="AF245" s="16"/>
    </row>
    <row r="246" spans="1:32" x14ac:dyDescent="0.2">
      <c r="A246" s="16"/>
      <c r="B246" s="16"/>
      <c r="C246" s="16"/>
      <c r="D246" s="16"/>
      <c r="E246" s="16"/>
      <c r="F246" s="16"/>
      <c r="G246" s="16"/>
      <c r="H246" s="16"/>
      <c r="I246" s="16"/>
      <c r="J246" s="16"/>
      <c r="K246" s="16"/>
      <c r="L246" s="16"/>
      <c r="M246" s="16"/>
      <c r="N246" s="16"/>
      <c r="O246" s="16"/>
      <c r="P246" s="16"/>
      <c r="Q246" s="16"/>
      <c r="AD246" s="16"/>
      <c r="AE246" s="16"/>
      <c r="AF246" s="16"/>
    </row>
    <row r="247" spans="1:32" x14ac:dyDescent="0.2">
      <c r="A247" s="16"/>
      <c r="B247" s="16"/>
      <c r="C247" s="16"/>
      <c r="D247" s="16"/>
      <c r="E247" s="16"/>
      <c r="F247" s="16"/>
      <c r="G247" s="16"/>
      <c r="H247" s="16"/>
      <c r="I247" s="16"/>
      <c r="J247" s="16"/>
      <c r="K247" s="16"/>
      <c r="L247" s="16"/>
      <c r="M247" s="16"/>
      <c r="N247" s="16"/>
      <c r="O247" s="16"/>
      <c r="P247" s="16"/>
      <c r="Q247" s="16"/>
    </row>
    <row r="248" spans="1:32" x14ac:dyDescent="0.2">
      <c r="A248" s="16"/>
      <c r="B248" s="16"/>
      <c r="C248" s="16"/>
      <c r="D248" s="16"/>
      <c r="E248" s="16"/>
      <c r="F248" s="16"/>
      <c r="G248" s="16"/>
      <c r="H248" s="16"/>
      <c r="I248" s="16"/>
      <c r="J248" s="16"/>
      <c r="K248" s="16"/>
      <c r="L248" s="16"/>
      <c r="M248" s="16"/>
      <c r="N248" s="16"/>
      <c r="O248" s="16"/>
      <c r="P248" s="16"/>
      <c r="Q248" s="16"/>
    </row>
    <row r="249" spans="1:32" x14ac:dyDescent="0.2">
      <c r="A249" s="16"/>
      <c r="B249" s="16"/>
      <c r="C249" s="16"/>
      <c r="D249" s="16"/>
      <c r="E249" s="16"/>
      <c r="F249" s="16"/>
      <c r="G249" s="16"/>
      <c r="H249" s="16"/>
      <c r="I249" s="16"/>
      <c r="J249" s="16"/>
      <c r="K249" s="16"/>
      <c r="L249" s="16"/>
      <c r="M249" s="16"/>
      <c r="N249" s="16"/>
      <c r="O249" s="16"/>
      <c r="P249" s="16"/>
      <c r="Q249" s="16"/>
    </row>
    <row r="250" spans="1:32" x14ac:dyDescent="0.2">
      <c r="A250" s="16"/>
      <c r="B250" s="16"/>
      <c r="C250" s="16"/>
      <c r="D250" s="16"/>
      <c r="E250" s="16"/>
      <c r="F250" s="16"/>
      <c r="G250" s="16"/>
      <c r="H250" s="16"/>
      <c r="I250" s="16"/>
      <c r="J250" s="16"/>
      <c r="K250" s="16"/>
      <c r="L250" s="16"/>
      <c r="M250" s="16"/>
      <c r="N250" s="16"/>
      <c r="O250" s="16"/>
      <c r="P250" s="16"/>
      <c r="Q250" s="16"/>
    </row>
    <row r="251" spans="1:32" x14ac:dyDescent="0.2">
      <c r="A251" s="16"/>
      <c r="B251" s="16"/>
      <c r="C251" s="16"/>
      <c r="D251" s="16"/>
      <c r="E251" s="16"/>
      <c r="F251" s="16"/>
      <c r="G251" s="16"/>
      <c r="H251" s="16"/>
      <c r="I251" s="16"/>
      <c r="J251" s="16"/>
      <c r="K251" s="16"/>
      <c r="L251" s="16"/>
      <c r="M251" s="16"/>
      <c r="N251" s="16"/>
      <c r="O251" s="16"/>
      <c r="P251" s="16"/>
      <c r="Q251" s="16"/>
    </row>
    <row r="252" spans="1:32" x14ac:dyDescent="0.2">
      <c r="A252" s="16"/>
      <c r="B252" s="16"/>
      <c r="C252" s="16"/>
      <c r="D252" s="16"/>
      <c r="E252" s="16"/>
      <c r="F252" s="16"/>
      <c r="G252" s="16"/>
      <c r="H252" s="16"/>
      <c r="I252" s="16"/>
      <c r="J252" s="16"/>
      <c r="K252" s="16"/>
      <c r="L252" s="16"/>
      <c r="M252" s="16"/>
      <c r="N252" s="16"/>
      <c r="O252" s="16"/>
      <c r="P252" s="16"/>
      <c r="Q252" s="16"/>
    </row>
    <row r="253" spans="1:32" x14ac:dyDescent="0.2">
      <c r="A253" s="16"/>
      <c r="B253" s="16"/>
      <c r="C253" s="16"/>
      <c r="D253" s="16"/>
      <c r="E253" s="16"/>
      <c r="F253" s="16"/>
      <c r="G253" s="16"/>
      <c r="H253" s="16"/>
      <c r="I253" s="16"/>
      <c r="J253" s="16"/>
      <c r="K253" s="16"/>
      <c r="L253" s="16"/>
      <c r="M253" s="16"/>
      <c r="N253" s="16"/>
      <c r="O253" s="16"/>
      <c r="P253" s="16"/>
      <c r="Q253" s="16"/>
    </row>
    <row r="254" spans="1:32" x14ac:dyDescent="0.2">
      <c r="A254" s="16"/>
      <c r="B254" s="16"/>
      <c r="C254" s="16"/>
      <c r="D254" s="16"/>
      <c r="E254" s="16"/>
      <c r="F254" s="16"/>
      <c r="G254" s="16"/>
      <c r="H254" s="16"/>
      <c r="I254" s="16"/>
      <c r="J254" s="16"/>
      <c r="K254" s="16"/>
      <c r="L254" s="16"/>
      <c r="M254" s="16"/>
      <c r="N254" s="16"/>
      <c r="O254" s="16"/>
      <c r="P254" s="16"/>
      <c r="Q254" s="16"/>
    </row>
    <row r="255" spans="1:32" x14ac:dyDescent="0.2">
      <c r="A255" s="16"/>
      <c r="B255" s="16"/>
      <c r="C255" s="16"/>
      <c r="D255" s="16"/>
      <c r="E255" s="16"/>
      <c r="F255" s="16"/>
      <c r="G255" s="16"/>
      <c r="H255" s="16"/>
      <c r="I255" s="16"/>
      <c r="J255" s="16"/>
      <c r="K255" s="16"/>
      <c r="L255" s="16"/>
      <c r="M255" s="16"/>
      <c r="N255" s="16"/>
      <c r="O255" s="16"/>
      <c r="P255" s="16"/>
      <c r="Q255" s="16"/>
    </row>
    <row r="256" spans="1:32" x14ac:dyDescent="0.2">
      <c r="A256" s="16"/>
      <c r="B256" s="16"/>
      <c r="C256" s="16"/>
      <c r="D256" s="16"/>
      <c r="E256" s="16"/>
      <c r="F256" s="16"/>
      <c r="G256" s="16"/>
      <c r="H256" s="16"/>
      <c r="I256" s="16"/>
      <c r="J256" s="16"/>
      <c r="K256" s="16"/>
      <c r="L256" s="16"/>
      <c r="M256" s="16"/>
      <c r="N256" s="16"/>
      <c r="O256" s="16"/>
      <c r="P256" s="16"/>
      <c r="Q256" s="16"/>
    </row>
    <row r="257" spans="1:17" x14ac:dyDescent="0.2">
      <c r="A257" s="16"/>
      <c r="B257" s="16"/>
      <c r="C257" s="16"/>
      <c r="D257" s="16"/>
      <c r="E257" s="16"/>
      <c r="F257" s="16"/>
      <c r="G257" s="16"/>
      <c r="H257" s="16"/>
      <c r="I257" s="16"/>
      <c r="J257" s="16"/>
      <c r="K257" s="16"/>
      <c r="L257" s="16"/>
      <c r="M257" s="16"/>
      <c r="N257" s="16"/>
      <c r="O257" s="16"/>
      <c r="P257" s="16"/>
      <c r="Q257" s="16"/>
    </row>
    <row r="258" spans="1:17" x14ac:dyDescent="0.2">
      <c r="A258" s="16"/>
      <c r="B258" s="16"/>
      <c r="C258" s="16"/>
      <c r="D258" s="16"/>
      <c r="E258" s="16"/>
      <c r="F258" s="16"/>
      <c r="G258" s="16"/>
      <c r="H258" s="16"/>
      <c r="I258" s="16"/>
      <c r="J258" s="16"/>
      <c r="K258" s="16"/>
      <c r="L258" s="16"/>
      <c r="M258" s="16"/>
      <c r="N258" s="16"/>
      <c r="O258" s="16"/>
      <c r="P258" s="16"/>
      <c r="Q258" s="16"/>
    </row>
    <row r="259" spans="1:17" x14ac:dyDescent="0.2">
      <c r="A259" s="16"/>
      <c r="B259" s="16"/>
      <c r="C259" s="16"/>
      <c r="D259" s="16"/>
      <c r="E259" s="16"/>
      <c r="F259" s="16"/>
      <c r="G259" s="16"/>
      <c r="H259" s="16"/>
      <c r="I259" s="16"/>
      <c r="J259" s="16"/>
      <c r="K259" s="16"/>
      <c r="L259" s="16"/>
      <c r="M259" s="16"/>
      <c r="N259" s="16"/>
      <c r="O259" s="16"/>
      <c r="P259" s="16"/>
      <c r="Q259" s="16"/>
    </row>
    <row r="260" spans="1:17" x14ac:dyDescent="0.2">
      <c r="A260" s="16"/>
      <c r="B260" s="16"/>
      <c r="C260" s="16"/>
      <c r="D260" s="16"/>
      <c r="E260" s="16"/>
      <c r="F260" s="16"/>
      <c r="G260" s="16"/>
      <c r="H260" s="16"/>
      <c r="I260" s="16"/>
      <c r="J260" s="16"/>
      <c r="K260" s="16"/>
      <c r="L260" s="16"/>
      <c r="M260" s="16"/>
      <c r="N260" s="16"/>
      <c r="O260" s="16"/>
      <c r="P260" s="16"/>
      <c r="Q260" s="16"/>
    </row>
    <row r="261" spans="1:17" x14ac:dyDescent="0.2">
      <c r="A261" s="16"/>
      <c r="B261" s="16"/>
      <c r="C261" s="16"/>
      <c r="D261" s="16"/>
      <c r="E261" s="16"/>
      <c r="F261" s="16"/>
      <c r="G261" s="16"/>
      <c r="H261" s="16"/>
      <c r="I261" s="16"/>
      <c r="J261" s="16"/>
      <c r="K261" s="16"/>
      <c r="L261" s="16"/>
      <c r="M261" s="16"/>
      <c r="N261" s="16"/>
      <c r="O261" s="16"/>
      <c r="P261" s="16"/>
      <c r="Q261" s="16"/>
    </row>
    <row r="262" spans="1:17" ht="19.5" thickBot="1" x14ac:dyDescent="0.25">
      <c r="A262" s="16"/>
      <c r="B262" s="16"/>
      <c r="C262" s="16"/>
      <c r="D262" s="16"/>
      <c r="E262" s="16"/>
      <c r="F262" s="16"/>
      <c r="G262" s="16"/>
      <c r="H262" s="16"/>
      <c r="I262" s="16"/>
      <c r="J262" s="16"/>
      <c r="K262" s="16"/>
      <c r="L262" s="16"/>
      <c r="M262" s="16"/>
      <c r="N262" s="16"/>
      <c r="O262" s="16"/>
      <c r="P262" s="16"/>
      <c r="Q262" s="16"/>
    </row>
    <row r="263" spans="1:17" ht="20.25" thickTop="1" thickBot="1" x14ac:dyDescent="0.25">
      <c r="A263" s="16"/>
      <c r="B263" s="16"/>
      <c r="C263" s="16"/>
      <c r="D263" s="16"/>
      <c r="E263" s="1059" t="s">
        <v>617</v>
      </c>
      <c r="F263" s="1060"/>
      <c r="G263" s="1059" t="s">
        <v>606</v>
      </c>
      <c r="H263" s="1063"/>
      <c r="I263" s="1063"/>
      <c r="J263" s="1063"/>
      <c r="K263" s="1060"/>
      <c r="L263" s="16"/>
      <c r="M263" s="16"/>
      <c r="N263" s="16"/>
      <c r="O263" s="16"/>
      <c r="P263" s="16"/>
      <c r="Q263" s="16"/>
    </row>
    <row r="264" spans="1:17" ht="37.5" customHeight="1" thickTop="1" thickBot="1" x14ac:dyDescent="0.25">
      <c r="A264" s="16"/>
      <c r="B264" s="16"/>
      <c r="C264" s="16"/>
      <c r="D264" s="16"/>
      <c r="E264" s="1061" t="s">
        <v>618</v>
      </c>
      <c r="F264" s="1062"/>
      <c r="G264" s="1064" t="s">
        <v>619</v>
      </c>
      <c r="H264" s="1065"/>
      <c r="I264" s="1065"/>
      <c r="J264" s="1065"/>
      <c r="K264" s="1066"/>
      <c r="L264" s="16"/>
      <c r="M264" s="16"/>
      <c r="N264" s="16"/>
      <c r="O264" s="16"/>
      <c r="P264" s="16"/>
      <c r="Q264" s="16"/>
    </row>
    <row r="265" spans="1:17" ht="66.75" customHeight="1" thickTop="1" thickBot="1" x14ac:dyDescent="0.25">
      <c r="A265" s="16"/>
      <c r="B265" s="16"/>
      <c r="C265" s="16"/>
      <c r="D265" s="16"/>
      <c r="E265" s="1071" t="s">
        <v>620</v>
      </c>
      <c r="F265" s="1071"/>
      <c r="G265" s="1067" t="s">
        <v>621</v>
      </c>
      <c r="H265" s="1067"/>
      <c r="I265" s="1067"/>
      <c r="J265" s="1067"/>
      <c r="K265" s="1067"/>
      <c r="L265" s="16"/>
      <c r="M265" s="16"/>
      <c r="N265" s="16"/>
      <c r="O265" s="16"/>
      <c r="P265" s="16"/>
      <c r="Q265" s="16"/>
    </row>
    <row r="266" spans="1:17" ht="72.75" customHeight="1" thickTop="1" thickBot="1" x14ac:dyDescent="0.25">
      <c r="A266" s="16"/>
      <c r="B266" s="16"/>
      <c r="C266" s="16"/>
      <c r="D266" s="16"/>
      <c r="E266" s="1071" t="s">
        <v>622</v>
      </c>
      <c r="F266" s="1071"/>
      <c r="G266" s="1068" t="s">
        <v>623</v>
      </c>
      <c r="H266" s="1068"/>
      <c r="I266" s="1068"/>
      <c r="J266" s="1068"/>
      <c r="K266" s="1068"/>
      <c r="L266" s="16"/>
      <c r="M266" s="16"/>
      <c r="N266" s="16"/>
      <c r="O266" s="16"/>
      <c r="P266" s="16"/>
      <c r="Q266" s="16"/>
    </row>
    <row r="267" spans="1:17" ht="71.25" customHeight="1" thickTop="1" thickBot="1" x14ac:dyDescent="0.25">
      <c r="A267" s="16"/>
      <c r="B267" s="16"/>
      <c r="C267" s="16"/>
      <c r="D267" s="16"/>
      <c r="E267" s="1071" t="s">
        <v>624</v>
      </c>
      <c r="F267" s="1071"/>
      <c r="G267" s="1069" t="s">
        <v>1129</v>
      </c>
      <c r="H267" s="1069"/>
      <c r="I267" s="1069"/>
      <c r="J267" s="1069"/>
      <c r="K267" s="1069"/>
      <c r="L267" s="16"/>
      <c r="M267" s="16"/>
      <c r="N267" s="16"/>
      <c r="O267" s="16"/>
      <c r="P267" s="16"/>
      <c r="Q267" s="16"/>
    </row>
    <row r="268" spans="1:17" ht="51" customHeight="1" thickTop="1" thickBot="1" x14ac:dyDescent="0.25">
      <c r="A268" s="16"/>
      <c r="B268" s="16"/>
      <c r="C268" s="16"/>
      <c r="D268" s="16"/>
      <c r="E268" s="1071"/>
      <c r="F268" s="1071"/>
      <c r="G268" s="1070" t="s">
        <v>625</v>
      </c>
      <c r="H268" s="1070"/>
      <c r="I268" s="1070"/>
      <c r="J268" s="1070"/>
      <c r="K268" s="1070"/>
      <c r="L268" s="16"/>
      <c r="M268" s="16"/>
      <c r="N268" s="16"/>
      <c r="O268" s="16"/>
      <c r="P268" s="16"/>
      <c r="Q268" s="16"/>
    </row>
    <row r="269" spans="1:17" ht="19.5" thickTop="1" x14ac:dyDescent="0.2">
      <c r="A269" s="16"/>
      <c r="B269" s="16"/>
      <c r="C269" s="16"/>
      <c r="D269" s="16"/>
      <c r="E269" s="16"/>
      <c r="F269" s="16"/>
      <c r="G269" s="16"/>
      <c r="H269" s="16"/>
      <c r="I269" s="16"/>
      <c r="J269" s="16"/>
      <c r="K269" s="16"/>
      <c r="L269" s="16"/>
      <c r="M269" s="16"/>
      <c r="N269" s="16"/>
      <c r="O269" s="16"/>
      <c r="P269" s="16"/>
      <c r="Q269" s="16"/>
    </row>
    <row r="270" spans="1:17" x14ac:dyDescent="0.2">
      <c r="A270" s="16"/>
      <c r="B270" s="16"/>
      <c r="C270" s="16"/>
      <c r="D270" s="16"/>
      <c r="E270" s="16"/>
      <c r="F270" s="16"/>
      <c r="G270" s="16"/>
      <c r="H270" s="16"/>
      <c r="I270" s="16"/>
      <c r="J270" s="16"/>
      <c r="K270" s="16"/>
      <c r="L270" s="16"/>
      <c r="M270" s="16"/>
      <c r="N270" s="16"/>
      <c r="O270" s="16"/>
      <c r="P270" s="16"/>
      <c r="Q270" s="16"/>
    </row>
    <row r="271" spans="1:17" ht="13.5" customHeight="1" x14ac:dyDescent="0.2">
      <c r="A271" s="16"/>
      <c r="B271" s="16"/>
      <c r="C271" s="16"/>
      <c r="D271" s="16"/>
      <c r="E271" s="16"/>
      <c r="F271" s="16"/>
      <c r="G271" s="16"/>
      <c r="H271" s="16"/>
      <c r="I271" s="16"/>
      <c r="J271" s="16"/>
      <c r="K271" s="16"/>
      <c r="L271" s="16"/>
      <c r="M271" s="16"/>
      <c r="N271" s="16"/>
      <c r="O271" s="16"/>
      <c r="P271" s="16"/>
      <c r="Q271" s="16"/>
    </row>
    <row r="272" spans="1:17" ht="42.75" customHeight="1" x14ac:dyDescent="0.2">
      <c r="A272" s="16"/>
      <c r="B272" s="16"/>
      <c r="C272" s="16"/>
      <c r="D272" s="16"/>
      <c r="E272" s="16"/>
      <c r="F272" s="16"/>
      <c r="G272" s="16"/>
      <c r="H272" s="16"/>
      <c r="I272" s="16"/>
      <c r="J272" s="16"/>
      <c r="K272" s="16"/>
      <c r="L272" s="16"/>
      <c r="M272" s="16"/>
      <c r="N272" s="16"/>
      <c r="O272" s="16"/>
      <c r="P272" s="16"/>
      <c r="Q272" s="16"/>
    </row>
    <row r="273" spans="1:17" x14ac:dyDescent="0.2">
      <c r="A273" s="16"/>
      <c r="B273" s="16"/>
      <c r="C273" s="16"/>
      <c r="D273" s="16"/>
      <c r="E273" s="16"/>
      <c r="F273" s="16"/>
      <c r="G273" s="16"/>
      <c r="H273" s="16"/>
      <c r="I273" s="16"/>
      <c r="J273" s="16"/>
      <c r="K273" s="16"/>
      <c r="L273" s="16"/>
      <c r="M273" s="16"/>
      <c r="N273" s="16"/>
      <c r="O273" s="16"/>
      <c r="P273" s="16"/>
      <c r="Q273" s="16"/>
    </row>
    <row r="274" spans="1:17" x14ac:dyDescent="0.2">
      <c r="A274" s="16"/>
      <c r="B274" s="16"/>
      <c r="C274" s="16"/>
      <c r="D274" s="16"/>
      <c r="E274" s="16"/>
      <c r="F274" s="16"/>
      <c r="G274" s="16"/>
      <c r="H274" s="16"/>
      <c r="I274" s="16"/>
      <c r="J274" s="16"/>
      <c r="K274" s="16"/>
      <c r="L274" s="16"/>
      <c r="M274" s="16"/>
      <c r="N274" s="16"/>
      <c r="O274" s="16"/>
      <c r="P274" s="16"/>
      <c r="Q274" s="16"/>
    </row>
    <row r="275" spans="1:17" x14ac:dyDescent="0.2">
      <c r="A275" s="16"/>
      <c r="B275" s="16"/>
      <c r="C275" s="16"/>
      <c r="D275" s="16"/>
      <c r="E275" s="16"/>
      <c r="F275" s="16"/>
      <c r="G275" s="16"/>
      <c r="H275" s="16"/>
      <c r="I275" s="16"/>
      <c r="J275" s="16"/>
      <c r="K275" s="16"/>
      <c r="L275" s="16"/>
      <c r="M275" s="16"/>
      <c r="N275" s="16"/>
      <c r="O275" s="16"/>
      <c r="P275" s="16"/>
      <c r="Q275" s="16"/>
    </row>
    <row r="276" spans="1:17" x14ac:dyDescent="0.2">
      <c r="A276" s="16"/>
      <c r="B276" s="16"/>
      <c r="C276" s="16"/>
      <c r="D276" s="16"/>
      <c r="E276" s="16"/>
      <c r="F276" s="16"/>
      <c r="G276" s="16"/>
      <c r="H276" s="16"/>
      <c r="I276" s="16"/>
      <c r="J276" s="16"/>
      <c r="K276" s="16"/>
      <c r="L276" s="16"/>
      <c r="M276" s="16"/>
      <c r="N276" s="16"/>
      <c r="O276" s="16"/>
      <c r="P276" s="16"/>
      <c r="Q276" s="16"/>
    </row>
    <row r="277" spans="1:17" x14ac:dyDescent="0.2">
      <c r="A277" s="16"/>
      <c r="B277" s="16"/>
      <c r="C277" s="16"/>
      <c r="D277" s="16"/>
      <c r="E277" s="16"/>
      <c r="F277" s="16"/>
      <c r="G277" s="16"/>
      <c r="H277" s="16"/>
      <c r="I277" s="16"/>
      <c r="J277" s="16"/>
      <c r="K277" s="16"/>
      <c r="L277" s="16"/>
      <c r="M277" s="16"/>
      <c r="N277" s="16"/>
      <c r="O277" s="16"/>
      <c r="P277" s="16"/>
      <c r="Q277" s="16"/>
    </row>
    <row r="278" spans="1:17" x14ac:dyDescent="0.2">
      <c r="A278" s="16"/>
      <c r="B278" s="16"/>
      <c r="C278" s="16"/>
      <c r="D278" s="16"/>
      <c r="E278" s="16"/>
      <c r="F278" s="16"/>
      <c r="G278" s="16"/>
      <c r="H278" s="16"/>
      <c r="I278" s="16"/>
      <c r="J278" s="16"/>
      <c r="K278" s="16"/>
      <c r="L278" s="16"/>
      <c r="M278" s="16"/>
      <c r="N278" s="16"/>
      <c r="O278" s="16"/>
      <c r="P278" s="16"/>
      <c r="Q278" s="16"/>
    </row>
    <row r="279" spans="1:17" x14ac:dyDescent="0.2">
      <c r="A279" s="16"/>
      <c r="B279" s="16"/>
      <c r="C279" s="16"/>
      <c r="D279" s="16"/>
      <c r="E279" s="16"/>
      <c r="F279" s="16"/>
      <c r="G279" s="16"/>
      <c r="H279" s="16"/>
      <c r="I279" s="16"/>
      <c r="J279" s="16"/>
      <c r="K279" s="16"/>
      <c r="L279" s="16"/>
      <c r="M279" s="16"/>
      <c r="N279" s="16"/>
      <c r="O279" s="16"/>
      <c r="P279" s="16"/>
      <c r="Q279" s="16"/>
    </row>
    <row r="280" spans="1:17" x14ac:dyDescent="0.2">
      <c r="A280" s="16"/>
      <c r="B280" s="16"/>
      <c r="C280" s="16"/>
      <c r="D280" s="16"/>
      <c r="E280" s="16"/>
      <c r="F280" s="16"/>
      <c r="G280" s="16"/>
      <c r="H280" s="16"/>
      <c r="I280" s="16"/>
      <c r="J280" s="16"/>
      <c r="K280" s="16"/>
      <c r="L280" s="16"/>
      <c r="M280" s="16"/>
      <c r="N280" s="16"/>
      <c r="O280" s="16"/>
      <c r="P280" s="16"/>
      <c r="Q280" s="16"/>
    </row>
    <row r="281" spans="1:17" x14ac:dyDescent="0.2">
      <c r="A281" s="16"/>
      <c r="B281" s="16"/>
      <c r="C281" s="16"/>
      <c r="D281" s="16"/>
      <c r="E281" s="16"/>
      <c r="F281" s="16"/>
      <c r="G281" s="16"/>
      <c r="H281" s="16"/>
      <c r="I281" s="16"/>
      <c r="J281" s="16"/>
      <c r="K281" s="16"/>
      <c r="L281" s="16"/>
      <c r="M281" s="16"/>
      <c r="N281" s="16"/>
      <c r="O281" s="16"/>
      <c r="P281" s="16"/>
      <c r="Q281" s="16"/>
    </row>
    <row r="282" spans="1:17" x14ac:dyDescent="0.2">
      <c r="A282" s="16"/>
      <c r="B282" s="16"/>
      <c r="C282" s="16"/>
      <c r="D282" s="16"/>
      <c r="E282" s="16"/>
      <c r="F282" s="16"/>
      <c r="G282" s="16"/>
      <c r="H282" s="16"/>
      <c r="I282" s="16"/>
      <c r="J282" s="16"/>
      <c r="K282" s="16"/>
      <c r="L282" s="16"/>
      <c r="M282" s="16"/>
      <c r="N282" s="16"/>
      <c r="O282" s="16"/>
      <c r="P282" s="16"/>
      <c r="Q282" s="16"/>
    </row>
    <row r="283" spans="1:17" x14ac:dyDescent="0.2">
      <c r="A283" s="16"/>
      <c r="B283" s="16"/>
      <c r="C283" s="16"/>
      <c r="D283" s="16"/>
      <c r="E283" s="16"/>
      <c r="F283" s="16"/>
      <c r="G283" s="16"/>
      <c r="H283" s="16"/>
      <c r="I283" s="16"/>
      <c r="J283" s="16"/>
      <c r="K283" s="16"/>
      <c r="L283" s="16"/>
      <c r="M283" s="16"/>
      <c r="N283" s="16"/>
      <c r="O283" s="16"/>
      <c r="P283" s="16"/>
      <c r="Q283" s="16"/>
    </row>
    <row r="284" spans="1:17" x14ac:dyDescent="0.2">
      <c r="A284" s="16"/>
      <c r="B284" s="16"/>
      <c r="C284" s="16"/>
      <c r="D284" s="16"/>
      <c r="E284" s="16"/>
      <c r="F284" s="16"/>
      <c r="G284" s="16"/>
      <c r="H284" s="16"/>
      <c r="I284" s="16"/>
      <c r="J284" s="16"/>
      <c r="K284" s="16"/>
      <c r="L284" s="16"/>
      <c r="M284" s="16"/>
      <c r="N284" s="16"/>
      <c r="O284" s="16"/>
      <c r="P284" s="16"/>
      <c r="Q284" s="16"/>
    </row>
    <row r="285" spans="1:17" x14ac:dyDescent="0.2">
      <c r="A285" s="16"/>
      <c r="B285" s="16"/>
      <c r="C285" s="16"/>
      <c r="D285" s="16"/>
      <c r="E285" s="16"/>
      <c r="F285" s="16"/>
      <c r="G285" s="16"/>
      <c r="H285" s="16"/>
      <c r="I285" s="16"/>
      <c r="J285" s="16"/>
      <c r="K285" s="16"/>
      <c r="L285" s="16"/>
      <c r="M285" s="16"/>
      <c r="N285" s="16"/>
      <c r="O285" s="16"/>
      <c r="P285" s="16"/>
      <c r="Q285" s="16"/>
    </row>
    <row r="286" spans="1:17" x14ac:dyDescent="0.2">
      <c r="A286" s="16"/>
      <c r="B286" s="16"/>
      <c r="C286" s="16"/>
      <c r="D286" s="16"/>
      <c r="E286" s="16"/>
      <c r="F286" s="16"/>
      <c r="G286" s="16"/>
      <c r="H286" s="16"/>
      <c r="I286" s="16"/>
      <c r="J286" s="16"/>
      <c r="K286" s="16"/>
      <c r="L286" s="16"/>
      <c r="M286" s="16"/>
      <c r="N286" s="16"/>
      <c r="O286" s="16"/>
      <c r="P286" s="16"/>
      <c r="Q286" s="16"/>
    </row>
    <row r="287" spans="1:17" x14ac:dyDescent="0.2">
      <c r="A287" s="16"/>
      <c r="B287" s="16"/>
      <c r="C287" s="16"/>
      <c r="D287" s="16"/>
      <c r="E287" s="16"/>
      <c r="F287" s="16"/>
      <c r="G287" s="16"/>
      <c r="H287" s="16"/>
      <c r="I287" s="16"/>
      <c r="J287" s="16"/>
      <c r="K287" s="16"/>
      <c r="L287" s="16"/>
      <c r="M287" s="16"/>
      <c r="N287" s="16"/>
      <c r="O287" s="16"/>
      <c r="P287" s="16"/>
      <c r="Q287" s="16"/>
    </row>
    <row r="288" spans="1:17" x14ac:dyDescent="0.2">
      <c r="A288" s="16"/>
      <c r="B288" s="16"/>
      <c r="C288" s="16"/>
      <c r="D288" s="16"/>
      <c r="E288" s="16"/>
      <c r="F288" s="16"/>
      <c r="G288" s="16"/>
      <c r="H288" s="16"/>
      <c r="I288" s="16"/>
      <c r="J288" s="16"/>
      <c r="K288" s="16"/>
      <c r="L288" s="16"/>
      <c r="M288" s="16"/>
      <c r="N288" s="16"/>
      <c r="O288" s="16"/>
      <c r="P288" s="16"/>
      <c r="Q288" s="16"/>
    </row>
    <row r="289" spans="1:32" x14ac:dyDescent="0.2">
      <c r="A289" s="16"/>
      <c r="B289" s="16"/>
      <c r="C289" s="16"/>
      <c r="D289" s="16"/>
      <c r="E289" s="16"/>
      <c r="F289" s="16"/>
      <c r="G289" s="16"/>
      <c r="H289" s="16"/>
      <c r="I289" s="16"/>
      <c r="J289" s="16"/>
      <c r="K289" s="16"/>
      <c r="L289" s="16"/>
      <c r="M289" s="16"/>
      <c r="N289" s="16"/>
      <c r="O289" s="16"/>
      <c r="P289" s="16"/>
      <c r="Q289" s="16"/>
    </row>
    <row r="290" spans="1:32" x14ac:dyDescent="0.2">
      <c r="A290" s="16"/>
      <c r="B290" s="16"/>
      <c r="C290" s="16"/>
      <c r="D290" s="16"/>
      <c r="E290" s="16"/>
      <c r="F290" s="16"/>
      <c r="G290" s="16"/>
      <c r="H290" s="16"/>
      <c r="I290" s="16"/>
      <c r="J290" s="16"/>
      <c r="K290" s="16"/>
      <c r="L290" s="16"/>
      <c r="M290" s="16"/>
      <c r="N290" s="16"/>
      <c r="O290" s="16"/>
      <c r="P290" s="16"/>
      <c r="Q290" s="16"/>
    </row>
    <row r="291" spans="1:32" x14ac:dyDescent="0.2">
      <c r="A291" s="16"/>
      <c r="B291" s="16"/>
      <c r="C291" s="16"/>
      <c r="D291" s="16"/>
      <c r="E291" s="16"/>
      <c r="F291" s="16"/>
      <c r="G291" s="16"/>
      <c r="H291" s="16"/>
      <c r="I291" s="16"/>
      <c r="J291" s="16"/>
      <c r="K291" s="16"/>
      <c r="L291" s="16"/>
      <c r="M291" s="16"/>
      <c r="N291" s="16"/>
      <c r="O291" s="16"/>
      <c r="P291" s="16"/>
      <c r="Q291" s="16"/>
    </row>
    <row r="292" spans="1:32" x14ac:dyDescent="0.2">
      <c r="A292" s="16"/>
      <c r="B292" s="16"/>
      <c r="C292" s="16"/>
      <c r="D292" s="16"/>
      <c r="E292" s="16"/>
      <c r="F292" s="16"/>
      <c r="G292" s="16"/>
      <c r="H292" s="16"/>
      <c r="I292" s="16"/>
      <c r="J292" s="16"/>
      <c r="K292" s="16"/>
      <c r="L292" s="16"/>
      <c r="M292" s="16"/>
      <c r="N292" s="16"/>
      <c r="O292" s="16"/>
      <c r="P292" s="16"/>
      <c r="Q292" s="16"/>
    </row>
    <row r="293" spans="1:32" x14ac:dyDescent="0.2">
      <c r="A293" s="16"/>
      <c r="B293" s="16"/>
      <c r="C293" s="16"/>
      <c r="D293" s="16"/>
      <c r="E293" s="16"/>
      <c r="F293" s="16"/>
      <c r="G293" s="16"/>
      <c r="H293" s="16"/>
      <c r="I293" s="16"/>
      <c r="J293" s="16"/>
      <c r="K293" s="16"/>
      <c r="L293" s="16"/>
      <c r="M293" s="16"/>
      <c r="N293" s="16"/>
      <c r="O293" s="16"/>
      <c r="P293" s="16"/>
      <c r="Q293" s="16"/>
    </row>
    <row r="294" spans="1:32" x14ac:dyDescent="0.2">
      <c r="A294" s="16"/>
      <c r="B294" s="16"/>
      <c r="C294" s="16"/>
      <c r="D294" s="16"/>
      <c r="E294" s="16"/>
      <c r="F294" s="16"/>
      <c r="G294" s="16"/>
      <c r="H294" s="16"/>
      <c r="I294" s="16"/>
      <c r="J294" s="16"/>
      <c r="K294" s="16"/>
      <c r="L294" s="16"/>
      <c r="M294" s="16"/>
      <c r="N294" s="16"/>
      <c r="O294" s="16"/>
      <c r="P294" s="16"/>
      <c r="Q294" s="16"/>
    </row>
    <row r="295" spans="1:32" x14ac:dyDescent="0.2">
      <c r="A295" s="16"/>
      <c r="B295" s="16"/>
      <c r="C295" s="16"/>
      <c r="D295" s="16"/>
      <c r="E295" s="16"/>
      <c r="F295" s="16"/>
      <c r="G295" s="16"/>
      <c r="H295" s="16"/>
      <c r="I295" s="16"/>
      <c r="J295" s="16"/>
      <c r="K295" s="16"/>
      <c r="L295" s="16"/>
      <c r="M295" s="16"/>
      <c r="N295" s="16"/>
      <c r="O295" s="16"/>
      <c r="P295" s="16"/>
      <c r="Q295" s="16"/>
    </row>
    <row r="296" spans="1:32" x14ac:dyDescent="0.2">
      <c r="A296" s="16"/>
      <c r="B296" s="16"/>
      <c r="C296" s="16"/>
      <c r="D296" s="16"/>
      <c r="E296" s="16"/>
      <c r="F296" s="16"/>
      <c r="G296" s="16"/>
      <c r="H296" s="16"/>
      <c r="I296" s="16"/>
      <c r="J296" s="16"/>
      <c r="K296" s="16"/>
      <c r="L296" s="16"/>
      <c r="M296" s="16"/>
      <c r="N296" s="16"/>
      <c r="O296" s="16"/>
      <c r="P296" s="16"/>
      <c r="Q296" s="16"/>
    </row>
    <row r="297" spans="1:32" ht="31.5" x14ac:dyDescent="0.2">
      <c r="A297" s="1031" t="s">
        <v>788</v>
      </c>
      <c r="B297" s="1031"/>
      <c r="C297" s="1031"/>
      <c r="D297" s="1031"/>
      <c r="E297" s="1031"/>
      <c r="F297" s="1031"/>
      <c r="G297" s="1031"/>
      <c r="H297" s="1031"/>
      <c r="I297" s="1031"/>
      <c r="J297" s="1031"/>
      <c r="K297" s="1031"/>
      <c r="L297" s="1031"/>
      <c r="M297" s="1031"/>
      <c r="N297" s="16"/>
      <c r="O297" s="16"/>
      <c r="P297" s="16"/>
      <c r="Q297" s="16"/>
      <c r="AD297" s="16"/>
      <c r="AE297" s="16"/>
      <c r="AF297" s="16"/>
    </row>
    <row r="298" spans="1:32" x14ac:dyDescent="0.2">
      <c r="A298" s="16"/>
      <c r="B298" s="16"/>
      <c r="C298" s="16"/>
      <c r="D298" s="16"/>
      <c r="E298" s="16"/>
      <c r="F298" s="16"/>
      <c r="G298" s="16"/>
      <c r="H298" s="16"/>
      <c r="I298" s="16"/>
      <c r="J298" s="16"/>
      <c r="K298" s="16"/>
      <c r="L298" s="16"/>
      <c r="M298" s="16"/>
      <c r="N298" s="16"/>
      <c r="O298" s="16"/>
      <c r="P298" s="16"/>
      <c r="Q298" s="16"/>
    </row>
    <row r="299" spans="1:32" x14ac:dyDescent="0.2">
      <c r="A299" s="16"/>
      <c r="B299" s="16"/>
      <c r="C299" s="16"/>
      <c r="D299" s="16"/>
      <c r="E299" s="16"/>
      <c r="F299" s="16"/>
      <c r="G299" s="16"/>
      <c r="H299" s="16"/>
      <c r="I299" s="16"/>
      <c r="J299" s="16"/>
      <c r="K299" s="16"/>
      <c r="L299" s="16"/>
      <c r="M299" s="16"/>
      <c r="N299" s="16"/>
      <c r="O299" s="16"/>
      <c r="P299" s="16"/>
      <c r="Q299" s="16"/>
    </row>
    <row r="300" spans="1:32" x14ac:dyDescent="0.2">
      <c r="A300" s="16"/>
      <c r="B300" s="16"/>
      <c r="C300" s="16"/>
      <c r="D300" s="16"/>
      <c r="E300" s="16"/>
      <c r="F300" s="16"/>
      <c r="G300" s="16"/>
      <c r="H300" s="16"/>
      <c r="I300" s="16"/>
      <c r="J300" s="16"/>
      <c r="K300" s="16"/>
      <c r="L300" s="16"/>
      <c r="M300" s="16"/>
      <c r="N300" s="16"/>
      <c r="O300" s="16"/>
      <c r="P300" s="16"/>
      <c r="Q300" s="16"/>
    </row>
    <row r="301" spans="1:32" x14ac:dyDescent="0.2">
      <c r="A301" s="16"/>
      <c r="B301" s="16"/>
      <c r="C301" s="16"/>
      <c r="D301" s="16"/>
      <c r="E301" s="16"/>
      <c r="F301" s="16"/>
      <c r="G301" s="16"/>
      <c r="H301" s="16"/>
      <c r="I301" s="16"/>
      <c r="J301" s="16"/>
      <c r="K301" s="16"/>
      <c r="L301" s="16"/>
      <c r="M301" s="16"/>
      <c r="N301" s="16"/>
      <c r="O301" s="16"/>
      <c r="P301" s="16"/>
      <c r="Q301" s="16"/>
    </row>
    <row r="302" spans="1:32" x14ac:dyDescent="0.2">
      <c r="A302" s="16"/>
      <c r="B302" s="16"/>
      <c r="C302" s="16"/>
      <c r="D302" s="16"/>
      <c r="E302" s="16"/>
      <c r="F302" s="16"/>
      <c r="G302" s="16"/>
      <c r="H302" s="16"/>
      <c r="I302" s="16"/>
      <c r="J302" s="16"/>
      <c r="K302" s="16"/>
      <c r="L302" s="16"/>
      <c r="M302" s="16"/>
      <c r="N302" s="16"/>
      <c r="O302" s="16"/>
      <c r="P302" s="16"/>
      <c r="Q302" s="16"/>
    </row>
    <row r="303" spans="1:32" x14ac:dyDescent="0.2">
      <c r="A303" s="16"/>
      <c r="B303" s="16"/>
      <c r="C303" s="16"/>
      <c r="D303" s="16"/>
      <c r="E303" s="16"/>
      <c r="F303" s="16"/>
      <c r="G303" s="16"/>
      <c r="H303" s="16"/>
      <c r="I303" s="16"/>
      <c r="J303" s="16"/>
      <c r="K303" s="16"/>
      <c r="L303" s="16"/>
      <c r="M303" s="16"/>
      <c r="N303" s="16"/>
      <c r="O303" s="16"/>
      <c r="P303" s="16"/>
      <c r="Q303" s="16"/>
    </row>
    <row r="304" spans="1:32" x14ac:dyDescent="0.2">
      <c r="A304" s="16"/>
      <c r="B304" s="16"/>
      <c r="C304" s="16"/>
      <c r="D304" s="16"/>
      <c r="E304" s="16"/>
      <c r="F304" s="16"/>
      <c r="G304" s="16"/>
      <c r="H304" s="16"/>
      <c r="I304" s="16"/>
      <c r="J304" s="16"/>
      <c r="K304" s="16"/>
      <c r="L304" s="16"/>
      <c r="M304" s="16"/>
      <c r="N304" s="16"/>
      <c r="O304" s="16"/>
      <c r="P304" s="16"/>
      <c r="Q304" s="16"/>
    </row>
    <row r="305" spans="1:17" x14ac:dyDescent="0.2">
      <c r="A305" s="16"/>
      <c r="B305" s="16"/>
      <c r="C305" s="16"/>
      <c r="D305" s="16"/>
      <c r="E305" s="16"/>
      <c r="F305" s="16"/>
      <c r="G305" s="16"/>
      <c r="H305" s="16"/>
      <c r="I305" s="16"/>
      <c r="J305" s="16"/>
      <c r="K305" s="16"/>
      <c r="L305" s="16"/>
      <c r="M305" s="16"/>
      <c r="N305" s="16"/>
      <c r="O305" s="16"/>
      <c r="P305" s="16"/>
      <c r="Q305" s="16"/>
    </row>
    <row r="306" spans="1:17" x14ac:dyDescent="0.2">
      <c r="A306" s="16"/>
      <c r="B306" s="16"/>
      <c r="C306" s="16"/>
      <c r="D306" s="16"/>
      <c r="E306" s="16"/>
      <c r="F306" s="16"/>
      <c r="G306" s="16"/>
      <c r="H306" s="16"/>
      <c r="I306" s="16"/>
      <c r="J306" s="16"/>
      <c r="K306" s="16"/>
      <c r="L306" s="16"/>
      <c r="M306" s="16"/>
      <c r="N306" s="16"/>
      <c r="O306" s="16"/>
      <c r="P306" s="16"/>
      <c r="Q306" s="16"/>
    </row>
    <row r="307" spans="1:17" x14ac:dyDescent="0.2">
      <c r="A307" s="16"/>
      <c r="B307" s="16"/>
      <c r="C307" s="16"/>
      <c r="D307" s="16"/>
      <c r="E307" s="16"/>
      <c r="F307" s="16"/>
      <c r="G307" s="16"/>
      <c r="H307" s="16"/>
      <c r="I307" s="16"/>
      <c r="J307" s="16"/>
      <c r="K307" s="16"/>
      <c r="L307" s="16"/>
      <c r="M307" s="16"/>
      <c r="N307" s="16"/>
      <c r="O307" s="16"/>
      <c r="P307" s="16"/>
      <c r="Q307" s="16"/>
    </row>
    <row r="308" spans="1:17" x14ac:dyDescent="0.2">
      <c r="A308" s="16"/>
      <c r="B308" s="16"/>
      <c r="C308" s="16"/>
      <c r="D308" s="16"/>
      <c r="E308" s="16"/>
      <c r="F308" s="16"/>
      <c r="G308" s="16"/>
      <c r="H308" s="16"/>
      <c r="I308" s="16"/>
      <c r="J308" s="16"/>
      <c r="K308" s="16"/>
      <c r="L308" s="16"/>
      <c r="M308" s="16"/>
      <c r="N308" s="16"/>
      <c r="O308" s="16"/>
      <c r="P308" s="16"/>
      <c r="Q308" s="16"/>
    </row>
    <row r="309" spans="1:17" x14ac:dyDescent="0.2">
      <c r="A309" s="16"/>
      <c r="B309" s="16"/>
      <c r="C309" s="16"/>
      <c r="D309" s="16"/>
      <c r="E309" s="16"/>
      <c r="F309" s="16"/>
      <c r="G309" s="16"/>
      <c r="H309" s="16"/>
      <c r="I309" s="16"/>
      <c r="J309" s="16"/>
      <c r="K309" s="16"/>
      <c r="L309" s="16"/>
      <c r="M309" s="16"/>
      <c r="N309" s="16"/>
      <c r="O309" s="16"/>
      <c r="P309" s="16"/>
      <c r="Q309" s="16"/>
    </row>
    <row r="310" spans="1:17" x14ac:dyDescent="0.2">
      <c r="A310" s="16"/>
      <c r="B310" s="16"/>
      <c r="C310" s="16"/>
      <c r="D310" s="16"/>
      <c r="E310" s="16"/>
      <c r="F310" s="16"/>
      <c r="G310" s="16"/>
      <c r="H310" s="16"/>
      <c r="I310" s="16"/>
      <c r="J310" s="16"/>
      <c r="K310" s="16"/>
      <c r="L310" s="16"/>
      <c r="M310" s="16"/>
      <c r="N310" s="16"/>
      <c r="O310" s="16"/>
      <c r="P310" s="16"/>
      <c r="Q310" s="16"/>
    </row>
    <row r="311" spans="1:17" x14ac:dyDescent="0.2">
      <c r="A311" s="16"/>
      <c r="B311" s="16"/>
      <c r="C311" s="16"/>
      <c r="D311" s="16"/>
      <c r="E311" s="16"/>
      <c r="F311" s="16"/>
      <c r="G311" s="16"/>
      <c r="H311" s="16"/>
      <c r="I311" s="16"/>
      <c r="J311" s="16"/>
      <c r="K311" s="16"/>
      <c r="L311" s="16"/>
      <c r="M311" s="16"/>
      <c r="N311" s="16"/>
      <c r="O311" s="16"/>
      <c r="P311" s="16"/>
      <c r="Q311" s="16"/>
    </row>
    <row r="312" spans="1:17" x14ac:dyDescent="0.2">
      <c r="A312" s="16"/>
      <c r="B312" s="16"/>
      <c r="C312" s="16"/>
      <c r="D312" s="16"/>
      <c r="E312" s="16"/>
      <c r="F312" s="16"/>
      <c r="G312" s="16"/>
      <c r="H312" s="16"/>
      <c r="I312" s="16"/>
      <c r="J312" s="16"/>
      <c r="K312" s="16"/>
      <c r="L312" s="16"/>
      <c r="M312" s="16"/>
      <c r="N312" s="16"/>
      <c r="O312" s="16"/>
      <c r="P312" s="16"/>
      <c r="Q312" s="16"/>
    </row>
    <row r="313" spans="1:17" x14ac:dyDescent="0.2">
      <c r="A313" s="16"/>
      <c r="B313" s="16"/>
      <c r="C313" s="16"/>
      <c r="D313" s="16"/>
      <c r="E313" s="16"/>
      <c r="F313" s="16"/>
      <c r="G313" s="16"/>
      <c r="H313" s="16"/>
      <c r="I313" s="16"/>
      <c r="J313" s="16"/>
      <c r="K313" s="16"/>
      <c r="L313" s="16"/>
      <c r="M313" s="16"/>
      <c r="N313" s="16"/>
      <c r="O313" s="16"/>
      <c r="P313" s="16"/>
      <c r="Q313" s="16"/>
    </row>
    <row r="314" spans="1:17" x14ac:dyDescent="0.2">
      <c r="A314" s="16"/>
      <c r="B314" s="16"/>
      <c r="C314" s="16"/>
      <c r="D314" s="16"/>
      <c r="E314" s="16"/>
      <c r="F314" s="16"/>
      <c r="G314" s="16"/>
      <c r="H314" s="16"/>
      <c r="I314" s="16"/>
      <c r="J314" s="16"/>
      <c r="K314" s="16"/>
      <c r="L314" s="16"/>
      <c r="M314" s="16"/>
      <c r="N314" s="16"/>
      <c r="O314" s="16"/>
      <c r="P314" s="16"/>
      <c r="Q314" s="16"/>
    </row>
    <row r="315" spans="1:17" x14ac:dyDescent="0.2">
      <c r="A315" s="16"/>
      <c r="B315" s="16"/>
      <c r="C315" s="16"/>
      <c r="D315" s="16"/>
      <c r="E315" s="16"/>
      <c r="F315" s="16"/>
      <c r="G315" s="16"/>
      <c r="H315" s="16"/>
      <c r="I315" s="16"/>
      <c r="J315" s="16"/>
      <c r="K315" s="16"/>
      <c r="L315" s="16"/>
      <c r="M315" s="16"/>
      <c r="N315" s="16"/>
      <c r="O315" s="16"/>
      <c r="P315" s="16"/>
      <c r="Q315" s="16"/>
    </row>
    <row r="316" spans="1:17" x14ac:dyDescent="0.2">
      <c r="A316" s="16"/>
      <c r="B316" s="16"/>
      <c r="C316" s="16"/>
      <c r="D316" s="16"/>
      <c r="E316" s="16"/>
      <c r="F316" s="16"/>
      <c r="G316" s="16"/>
      <c r="H316" s="16"/>
      <c r="I316" s="16"/>
      <c r="J316" s="16"/>
      <c r="K316" s="16"/>
      <c r="L316" s="16"/>
      <c r="M316" s="16"/>
      <c r="N316" s="16"/>
      <c r="O316" s="16"/>
      <c r="P316" s="16"/>
      <c r="Q316" s="16"/>
    </row>
    <row r="317" spans="1:17" x14ac:dyDescent="0.2">
      <c r="A317" s="16"/>
      <c r="B317" s="16"/>
      <c r="C317" s="16"/>
      <c r="D317" s="16"/>
      <c r="E317" s="16"/>
      <c r="F317" s="16"/>
      <c r="G317" s="16"/>
      <c r="H317" s="16"/>
      <c r="I317" s="16"/>
      <c r="J317" s="16"/>
      <c r="K317" s="16"/>
      <c r="L317" s="16"/>
      <c r="M317" s="16"/>
      <c r="N317" s="16"/>
      <c r="O317" s="16"/>
      <c r="P317" s="16"/>
      <c r="Q317" s="16"/>
    </row>
    <row r="318" spans="1:17" x14ac:dyDescent="0.2">
      <c r="A318" s="16"/>
      <c r="B318" s="16"/>
      <c r="C318" s="16"/>
      <c r="D318" s="16"/>
      <c r="E318" s="16"/>
      <c r="F318" s="16"/>
      <c r="G318" s="16"/>
      <c r="H318" s="16"/>
      <c r="I318" s="16"/>
      <c r="J318" s="16"/>
      <c r="K318" s="16"/>
      <c r="L318" s="16"/>
      <c r="M318" s="16"/>
      <c r="N318" s="16"/>
      <c r="O318" s="16"/>
      <c r="P318" s="16"/>
      <c r="Q318" s="16"/>
    </row>
    <row r="319" spans="1:17" x14ac:dyDescent="0.2">
      <c r="A319" s="16"/>
      <c r="B319" s="16"/>
      <c r="C319" s="16"/>
      <c r="D319" s="16"/>
      <c r="E319" s="16"/>
      <c r="F319" s="16"/>
      <c r="G319" s="16"/>
      <c r="H319" s="16"/>
      <c r="I319" s="16"/>
      <c r="J319" s="16"/>
      <c r="K319" s="16"/>
      <c r="L319" s="16"/>
      <c r="M319" s="16"/>
      <c r="N319" s="16"/>
      <c r="O319" s="16"/>
      <c r="P319" s="16"/>
      <c r="Q319" s="16"/>
    </row>
    <row r="320" spans="1:17" x14ac:dyDescent="0.2">
      <c r="A320" s="16"/>
      <c r="B320" s="16"/>
      <c r="C320" s="16"/>
      <c r="D320" s="16"/>
      <c r="E320" s="16"/>
      <c r="F320" s="16"/>
      <c r="G320" s="16"/>
      <c r="H320" s="16"/>
      <c r="I320" s="16"/>
      <c r="J320" s="16"/>
      <c r="K320" s="16"/>
      <c r="L320" s="16"/>
      <c r="M320" s="16"/>
      <c r="N320" s="16"/>
      <c r="O320" s="16"/>
      <c r="P320" s="16"/>
      <c r="Q320" s="16"/>
    </row>
    <row r="321" spans="1:17" x14ac:dyDescent="0.2">
      <c r="A321" s="16"/>
      <c r="B321" s="16"/>
      <c r="C321" s="16"/>
      <c r="D321" s="16"/>
      <c r="E321" s="16"/>
      <c r="F321" s="16"/>
      <c r="G321" s="16"/>
      <c r="H321" s="16"/>
      <c r="I321" s="16"/>
      <c r="J321" s="16"/>
      <c r="K321" s="16"/>
      <c r="L321" s="16"/>
      <c r="M321" s="16"/>
      <c r="N321" s="16"/>
      <c r="O321" s="16"/>
      <c r="P321" s="16"/>
      <c r="Q321" s="16"/>
    </row>
    <row r="322" spans="1:17" x14ac:dyDescent="0.2">
      <c r="A322" s="16"/>
      <c r="B322" s="16"/>
      <c r="C322" s="16"/>
      <c r="D322" s="16"/>
      <c r="E322" s="16"/>
      <c r="F322" s="16"/>
      <c r="G322" s="16"/>
      <c r="H322" s="16"/>
      <c r="I322" s="16"/>
      <c r="J322" s="16"/>
      <c r="K322" s="16"/>
      <c r="L322" s="16"/>
      <c r="M322" s="16"/>
      <c r="N322" s="16"/>
      <c r="O322" s="16"/>
      <c r="P322" s="16"/>
      <c r="Q322" s="16"/>
    </row>
    <row r="323" spans="1:17" x14ac:dyDescent="0.2">
      <c r="A323" s="16"/>
      <c r="B323" s="16"/>
      <c r="C323" s="16"/>
      <c r="D323" s="16"/>
      <c r="E323" s="16"/>
      <c r="F323" s="16"/>
      <c r="G323" s="16"/>
      <c r="H323" s="16"/>
      <c r="I323" s="16"/>
      <c r="J323" s="16"/>
      <c r="K323" s="16"/>
      <c r="L323" s="16"/>
      <c r="M323" s="16"/>
      <c r="N323" s="16"/>
      <c r="O323" s="16"/>
      <c r="P323" s="16"/>
      <c r="Q323" s="16"/>
    </row>
    <row r="324" spans="1:17" x14ac:dyDescent="0.2">
      <c r="A324" s="16"/>
      <c r="B324" s="16"/>
      <c r="C324" s="16"/>
      <c r="D324" s="16"/>
      <c r="E324" s="16"/>
      <c r="F324" s="16"/>
      <c r="G324" s="16"/>
      <c r="H324" s="16"/>
      <c r="I324" s="16"/>
      <c r="J324" s="16"/>
      <c r="K324" s="16"/>
      <c r="L324" s="16"/>
      <c r="M324" s="16"/>
      <c r="N324" s="16"/>
      <c r="O324" s="16"/>
      <c r="P324" s="16"/>
      <c r="Q324" s="16"/>
    </row>
    <row r="325" spans="1:17" x14ac:dyDescent="0.2">
      <c r="A325" s="16"/>
      <c r="B325" s="16"/>
      <c r="C325" s="16"/>
      <c r="D325" s="16"/>
      <c r="E325" s="16"/>
      <c r="F325" s="16"/>
      <c r="G325" s="16"/>
      <c r="H325" s="16"/>
      <c r="I325" s="16"/>
      <c r="J325" s="16"/>
      <c r="K325" s="16"/>
      <c r="L325" s="16"/>
      <c r="M325" s="16"/>
      <c r="N325" s="16"/>
      <c r="O325" s="16"/>
      <c r="P325" s="16"/>
      <c r="Q325" s="16"/>
    </row>
    <row r="326" spans="1:17" x14ac:dyDescent="0.2">
      <c r="A326" s="16"/>
      <c r="B326" s="16"/>
      <c r="C326" s="16"/>
      <c r="D326" s="16"/>
      <c r="E326" s="16"/>
      <c r="F326" s="16"/>
      <c r="G326" s="16"/>
      <c r="H326" s="16"/>
      <c r="I326" s="16"/>
      <c r="J326" s="16"/>
      <c r="K326" s="16"/>
      <c r="L326" s="16"/>
      <c r="M326" s="16"/>
      <c r="N326" s="16"/>
      <c r="O326" s="16"/>
      <c r="P326" s="16"/>
      <c r="Q326" s="16"/>
    </row>
    <row r="327" spans="1:17" x14ac:dyDescent="0.2">
      <c r="A327" s="16"/>
      <c r="B327" s="16"/>
      <c r="C327" s="16"/>
      <c r="D327" s="16"/>
      <c r="E327" s="16"/>
      <c r="F327" s="16"/>
      <c r="G327" s="16"/>
      <c r="H327" s="16"/>
      <c r="I327" s="16"/>
      <c r="J327" s="16"/>
      <c r="K327" s="16"/>
      <c r="L327" s="16"/>
      <c r="M327" s="16"/>
      <c r="N327" s="16"/>
      <c r="O327" s="16"/>
      <c r="P327" s="16"/>
      <c r="Q327" s="16"/>
    </row>
    <row r="328" spans="1:17" x14ac:dyDescent="0.2">
      <c r="A328" s="16"/>
      <c r="B328" s="16"/>
      <c r="C328" s="16"/>
      <c r="D328" s="16"/>
      <c r="E328" s="16"/>
      <c r="F328" s="16"/>
      <c r="G328" s="16"/>
      <c r="H328" s="16"/>
      <c r="I328" s="16"/>
      <c r="J328" s="16"/>
      <c r="K328" s="16"/>
      <c r="L328" s="16"/>
      <c r="M328" s="16"/>
      <c r="N328" s="16"/>
      <c r="O328" s="16"/>
      <c r="P328" s="16"/>
      <c r="Q328" s="16"/>
    </row>
    <row r="329" spans="1:17" x14ac:dyDescent="0.2">
      <c r="A329" s="16"/>
      <c r="B329" s="16"/>
      <c r="C329" s="16"/>
      <c r="D329" s="16"/>
      <c r="E329" s="16"/>
      <c r="F329" s="16"/>
      <c r="G329" s="16"/>
      <c r="H329" s="16"/>
      <c r="I329" s="16"/>
      <c r="J329" s="16"/>
      <c r="K329" s="16"/>
      <c r="L329" s="16"/>
      <c r="M329" s="16"/>
      <c r="N329" s="16"/>
      <c r="O329" s="16"/>
      <c r="P329" s="16"/>
      <c r="Q329" s="16"/>
    </row>
    <row r="330" spans="1:17" x14ac:dyDescent="0.2">
      <c r="A330" s="16"/>
      <c r="B330" s="16"/>
      <c r="C330" s="16"/>
      <c r="D330" s="16"/>
      <c r="E330" s="16"/>
      <c r="F330" s="16"/>
      <c r="G330" s="16"/>
      <c r="H330" s="16"/>
      <c r="I330" s="16"/>
      <c r="J330" s="16"/>
      <c r="K330" s="16"/>
      <c r="L330" s="16"/>
      <c r="M330" s="16"/>
      <c r="N330" s="16"/>
      <c r="O330" s="16"/>
      <c r="P330" s="16"/>
      <c r="Q330" s="16"/>
    </row>
    <row r="331" spans="1:17" x14ac:dyDescent="0.2">
      <c r="A331" s="16"/>
      <c r="B331" s="16"/>
      <c r="C331" s="16"/>
      <c r="D331" s="16"/>
      <c r="E331" s="16"/>
      <c r="F331" s="16"/>
      <c r="G331" s="16"/>
      <c r="H331" s="16"/>
      <c r="I331" s="16"/>
      <c r="J331" s="16"/>
      <c r="K331" s="16"/>
      <c r="L331" s="16"/>
      <c r="M331" s="16"/>
      <c r="N331" s="16"/>
      <c r="O331" s="16"/>
      <c r="P331" s="16"/>
      <c r="Q331" s="16"/>
    </row>
    <row r="332" spans="1:17" x14ac:dyDescent="0.2">
      <c r="A332" s="16"/>
      <c r="B332" s="16"/>
      <c r="C332" s="16"/>
      <c r="D332" s="16"/>
      <c r="E332" s="16"/>
      <c r="F332" s="16"/>
      <c r="G332" s="16"/>
      <c r="H332" s="16"/>
      <c r="I332" s="16"/>
      <c r="J332" s="16"/>
      <c r="K332" s="16"/>
      <c r="L332" s="16"/>
      <c r="M332" s="16"/>
      <c r="N332" s="16"/>
      <c r="O332" s="16"/>
      <c r="P332" s="16"/>
      <c r="Q332" s="16"/>
    </row>
    <row r="333" spans="1:17" x14ac:dyDescent="0.2">
      <c r="A333" s="16"/>
      <c r="B333" s="16"/>
      <c r="C333" s="16"/>
      <c r="D333" s="16"/>
      <c r="E333" s="16"/>
      <c r="F333" s="16"/>
      <c r="G333" s="16"/>
      <c r="H333" s="16"/>
      <c r="I333" s="16"/>
      <c r="J333" s="16"/>
      <c r="K333" s="16"/>
      <c r="L333" s="16"/>
      <c r="M333" s="16"/>
      <c r="N333" s="16"/>
      <c r="O333" s="16"/>
      <c r="P333" s="16"/>
      <c r="Q333" s="16"/>
    </row>
    <row r="334" spans="1:17" x14ac:dyDescent="0.2">
      <c r="A334" s="16"/>
      <c r="B334" s="16"/>
      <c r="C334" s="16"/>
      <c r="D334" s="16"/>
      <c r="E334" s="16"/>
      <c r="F334" s="16"/>
      <c r="G334" s="16"/>
      <c r="H334" s="16"/>
      <c r="I334" s="16"/>
      <c r="J334" s="16"/>
      <c r="K334" s="16"/>
      <c r="L334" s="16"/>
      <c r="M334" s="16"/>
      <c r="N334" s="16"/>
      <c r="O334" s="16"/>
      <c r="P334" s="16"/>
      <c r="Q334" s="16"/>
    </row>
    <row r="335" spans="1:17" x14ac:dyDescent="0.2">
      <c r="A335" s="16"/>
      <c r="B335" s="16"/>
      <c r="C335" s="16"/>
      <c r="D335" s="16"/>
      <c r="E335" s="16"/>
      <c r="F335" s="16"/>
      <c r="G335" s="16"/>
      <c r="H335" s="16"/>
      <c r="I335" s="16"/>
      <c r="J335" s="16"/>
      <c r="K335" s="16"/>
      <c r="L335" s="16"/>
      <c r="M335" s="16"/>
      <c r="N335" s="16"/>
      <c r="O335" s="16"/>
      <c r="P335" s="16"/>
      <c r="Q335" s="16"/>
    </row>
    <row r="336" spans="1:17" x14ac:dyDescent="0.2">
      <c r="A336" s="16"/>
      <c r="B336" s="16"/>
      <c r="C336" s="16"/>
      <c r="D336" s="16"/>
      <c r="E336" s="16"/>
      <c r="F336" s="16"/>
      <c r="G336" s="16"/>
      <c r="H336" s="16"/>
      <c r="I336" s="16"/>
      <c r="J336" s="16"/>
      <c r="K336" s="16"/>
      <c r="L336" s="16"/>
      <c r="M336" s="16"/>
      <c r="N336" s="16"/>
      <c r="O336" s="16"/>
      <c r="P336" s="16"/>
      <c r="Q336" s="16"/>
    </row>
    <row r="337" spans="1:17" x14ac:dyDescent="0.2">
      <c r="A337" s="16"/>
      <c r="B337" s="16"/>
      <c r="C337" s="16"/>
      <c r="D337" s="16"/>
      <c r="E337" s="16"/>
      <c r="F337" s="16"/>
      <c r="G337" s="16"/>
      <c r="H337" s="16"/>
      <c r="I337" s="16"/>
      <c r="J337" s="16"/>
      <c r="K337" s="16"/>
      <c r="L337" s="16"/>
      <c r="M337" s="16"/>
      <c r="N337" s="16"/>
      <c r="O337" s="16"/>
      <c r="P337" s="16"/>
      <c r="Q337" s="16"/>
    </row>
    <row r="338" spans="1:17" x14ac:dyDescent="0.2">
      <c r="A338" s="16"/>
      <c r="B338" s="16"/>
      <c r="C338" s="16"/>
      <c r="D338" s="16"/>
      <c r="E338" s="16"/>
      <c r="F338" s="16"/>
      <c r="G338" s="16"/>
      <c r="H338" s="16"/>
      <c r="I338" s="16"/>
      <c r="J338" s="16"/>
      <c r="K338" s="16"/>
      <c r="L338" s="16"/>
      <c r="M338" s="16"/>
      <c r="N338" s="16"/>
      <c r="O338" s="16"/>
      <c r="P338" s="16"/>
      <c r="Q338" s="16"/>
    </row>
    <row r="339" spans="1:17" x14ac:dyDescent="0.2">
      <c r="A339" s="16"/>
      <c r="B339" s="16"/>
      <c r="C339" s="16"/>
      <c r="D339" s="16"/>
      <c r="E339" s="16"/>
      <c r="F339" s="16"/>
      <c r="G339" s="16"/>
      <c r="H339" s="16"/>
      <c r="I339" s="16"/>
      <c r="J339" s="16"/>
      <c r="K339" s="16"/>
      <c r="L339" s="16"/>
      <c r="M339" s="16"/>
      <c r="N339" s="16"/>
      <c r="O339" s="16"/>
      <c r="P339" s="16"/>
      <c r="Q339" s="16"/>
    </row>
    <row r="340" spans="1:17" x14ac:dyDescent="0.2">
      <c r="A340" s="16"/>
      <c r="B340" s="16"/>
      <c r="C340" s="16"/>
      <c r="D340" s="16"/>
      <c r="E340" s="16"/>
      <c r="F340" s="16"/>
      <c r="G340" s="16"/>
      <c r="H340" s="16"/>
      <c r="I340" s="16"/>
      <c r="J340" s="16"/>
      <c r="K340" s="16"/>
      <c r="L340" s="16"/>
      <c r="M340" s="16"/>
      <c r="N340" s="16"/>
      <c r="O340" s="16"/>
      <c r="P340" s="16"/>
      <c r="Q340" s="16"/>
    </row>
    <row r="341" spans="1:17" x14ac:dyDescent="0.2">
      <c r="A341" s="16"/>
      <c r="B341" s="16"/>
      <c r="C341" s="16"/>
      <c r="D341" s="16"/>
      <c r="E341" s="16"/>
      <c r="F341" s="16"/>
      <c r="G341" s="16"/>
      <c r="H341" s="16"/>
      <c r="I341" s="16"/>
      <c r="J341" s="16"/>
      <c r="K341" s="16"/>
      <c r="L341" s="16"/>
      <c r="M341" s="16"/>
      <c r="N341" s="16"/>
      <c r="O341" s="16"/>
      <c r="P341" s="16"/>
      <c r="Q341" s="16"/>
    </row>
    <row r="342" spans="1:17" x14ac:dyDescent="0.2">
      <c r="A342" s="16"/>
      <c r="B342" s="16"/>
      <c r="C342" s="16"/>
      <c r="D342" s="16"/>
      <c r="E342" s="16"/>
      <c r="F342" s="16"/>
      <c r="G342" s="16"/>
      <c r="H342" s="16"/>
      <c r="I342" s="16"/>
      <c r="J342" s="16"/>
      <c r="K342" s="16"/>
      <c r="L342" s="16"/>
      <c r="M342" s="16"/>
      <c r="N342" s="16"/>
      <c r="O342" s="16"/>
      <c r="P342" s="16"/>
      <c r="Q342" s="16"/>
    </row>
    <row r="343" spans="1:17" x14ac:dyDescent="0.2">
      <c r="A343" s="16"/>
      <c r="B343" s="16"/>
      <c r="C343" s="16"/>
      <c r="D343" s="16"/>
      <c r="E343" s="16"/>
      <c r="F343" s="16"/>
      <c r="G343" s="16"/>
      <c r="H343" s="16"/>
      <c r="I343" s="16"/>
      <c r="J343" s="16"/>
      <c r="K343" s="16"/>
      <c r="L343" s="16"/>
      <c r="M343" s="16"/>
      <c r="N343" s="16"/>
      <c r="O343" s="16"/>
      <c r="P343" s="16"/>
      <c r="Q343" s="16"/>
    </row>
    <row r="344" spans="1:17" x14ac:dyDescent="0.2">
      <c r="A344" s="16"/>
      <c r="B344" s="16"/>
      <c r="C344" s="16"/>
      <c r="D344" s="16"/>
      <c r="E344" s="16"/>
      <c r="F344" s="16"/>
      <c r="G344" s="16"/>
      <c r="H344" s="16"/>
      <c r="I344" s="16"/>
      <c r="J344" s="16"/>
      <c r="K344" s="16"/>
      <c r="L344" s="16"/>
      <c r="M344" s="16"/>
      <c r="N344" s="16"/>
      <c r="O344" s="16"/>
      <c r="P344" s="16"/>
      <c r="Q344" s="16"/>
    </row>
    <row r="345" spans="1:17" x14ac:dyDescent="0.2">
      <c r="A345" s="16"/>
      <c r="B345" s="16"/>
      <c r="C345" s="16"/>
      <c r="D345" s="16"/>
      <c r="E345" s="16"/>
      <c r="F345" s="16"/>
      <c r="G345" s="16"/>
      <c r="H345" s="16"/>
      <c r="I345" s="16"/>
      <c r="J345" s="16"/>
      <c r="K345" s="16"/>
      <c r="L345" s="16"/>
      <c r="M345" s="16"/>
      <c r="N345" s="16"/>
      <c r="O345" s="16"/>
      <c r="P345" s="16"/>
      <c r="Q345" s="16"/>
    </row>
    <row r="346" spans="1:17" x14ac:dyDescent="0.2">
      <c r="A346" s="16"/>
      <c r="B346" s="16"/>
      <c r="C346" s="16"/>
      <c r="D346" s="16"/>
      <c r="E346" s="16"/>
      <c r="F346" s="16"/>
      <c r="G346" s="16"/>
      <c r="H346" s="16"/>
      <c r="I346" s="16"/>
      <c r="J346" s="16"/>
      <c r="K346" s="16"/>
      <c r="L346" s="16"/>
      <c r="M346" s="16"/>
      <c r="N346" s="16"/>
      <c r="O346" s="16"/>
      <c r="P346" s="16"/>
      <c r="Q346" s="16"/>
    </row>
    <row r="347" spans="1:17" x14ac:dyDescent="0.2">
      <c r="A347" s="16"/>
      <c r="B347" s="16"/>
      <c r="C347" s="16"/>
      <c r="D347" s="16"/>
      <c r="E347" s="16"/>
      <c r="F347" s="16"/>
      <c r="G347" s="16"/>
      <c r="H347" s="16"/>
      <c r="I347" s="16"/>
      <c r="J347" s="16"/>
      <c r="K347" s="16"/>
      <c r="L347" s="16"/>
      <c r="M347" s="16"/>
      <c r="N347" s="16"/>
      <c r="O347" s="16"/>
      <c r="P347" s="16"/>
      <c r="Q347" s="16"/>
    </row>
    <row r="348" spans="1:17" x14ac:dyDescent="0.2">
      <c r="A348" s="16"/>
      <c r="B348" s="16"/>
      <c r="C348" s="16"/>
      <c r="D348" s="16"/>
      <c r="E348" s="16"/>
      <c r="F348" s="16"/>
      <c r="G348" s="16"/>
      <c r="H348" s="16"/>
      <c r="I348" s="16"/>
      <c r="J348" s="16"/>
      <c r="K348" s="16"/>
      <c r="L348" s="16"/>
      <c r="M348" s="16"/>
      <c r="N348" s="16"/>
      <c r="O348" s="16"/>
      <c r="P348" s="16"/>
      <c r="Q348" s="16"/>
    </row>
    <row r="349" spans="1:17" x14ac:dyDescent="0.2">
      <c r="A349" s="16"/>
      <c r="B349" s="16"/>
      <c r="C349" s="16"/>
      <c r="D349" s="16"/>
      <c r="E349" s="16"/>
      <c r="F349" s="16"/>
      <c r="G349" s="16"/>
      <c r="H349" s="16"/>
      <c r="I349" s="16"/>
      <c r="J349" s="16"/>
      <c r="K349" s="16"/>
      <c r="L349" s="16"/>
      <c r="M349" s="16"/>
      <c r="N349" s="16"/>
      <c r="O349" s="16"/>
      <c r="P349" s="16"/>
      <c r="Q349" s="16"/>
    </row>
    <row r="350" spans="1:17" x14ac:dyDescent="0.2">
      <c r="A350" s="16"/>
      <c r="B350" s="16"/>
      <c r="C350" s="16"/>
      <c r="D350" s="16"/>
      <c r="E350" s="16"/>
      <c r="F350" s="16"/>
      <c r="G350" s="16"/>
      <c r="H350" s="16"/>
      <c r="I350" s="16"/>
      <c r="J350" s="16"/>
      <c r="K350" s="16"/>
      <c r="L350" s="16"/>
      <c r="M350" s="16"/>
      <c r="N350" s="16"/>
      <c r="O350" s="16"/>
      <c r="P350" s="16"/>
      <c r="Q350" s="16"/>
    </row>
    <row r="351" spans="1:17" x14ac:dyDescent="0.2">
      <c r="A351" s="16"/>
      <c r="B351" s="16"/>
      <c r="C351" s="16"/>
      <c r="D351" s="16"/>
      <c r="E351" s="16"/>
      <c r="F351" s="16"/>
      <c r="G351" s="16"/>
      <c r="H351" s="16"/>
      <c r="I351" s="16"/>
      <c r="J351" s="16"/>
      <c r="K351" s="16"/>
      <c r="L351" s="16"/>
      <c r="M351" s="16"/>
      <c r="N351" s="16"/>
      <c r="O351" s="16"/>
      <c r="P351" s="16"/>
      <c r="Q351" s="16"/>
    </row>
    <row r="352" spans="1:17" x14ac:dyDescent="0.2">
      <c r="A352" s="16"/>
      <c r="B352" s="16"/>
      <c r="C352" s="16"/>
      <c r="D352" s="16"/>
      <c r="E352" s="16"/>
      <c r="F352" s="16"/>
      <c r="G352" s="16"/>
      <c r="H352" s="16"/>
      <c r="I352" s="16"/>
      <c r="J352" s="16"/>
      <c r="K352" s="16"/>
      <c r="L352" s="16"/>
      <c r="M352" s="16"/>
      <c r="N352" s="16"/>
      <c r="O352" s="16"/>
      <c r="P352" s="16"/>
      <c r="Q352" s="16"/>
    </row>
    <row r="353" spans="1:17" x14ac:dyDescent="0.2">
      <c r="A353" s="16"/>
      <c r="B353" s="16"/>
      <c r="C353" s="16"/>
      <c r="D353" s="16"/>
      <c r="E353" s="16"/>
      <c r="F353" s="16"/>
      <c r="G353" s="16"/>
      <c r="H353" s="16"/>
      <c r="I353" s="16"/>
      <c r="J353" s="16"/>
      <c r="K353" s="16"/>
      <c r="L353" s="16"/>
      <c r="M353" s="16"/>
      <c r="N353" s="16"/>
      <c r="O353" s="16"/>
      <c r="P353" s="16"/>
      <c r="Q353" s="16"/>
    </row>
    <row r="354" spans="1:17" x14ac:dyDescent="0.2">
      <c r="A354" s="16"/>
      <c r="B354" s="16"/>
      <c r="C354" s="16"/>
      <c r="D354" s="16"/>
      <c r="E354" s="16"/>
      <c r="F354" s="16"/>
      <c r="G354" s="16"/>
      <c r="H354" s="16"/>
      <c r="I354" s="16"/>
      <c r="J354" s="16"/>
      <c r="K354" s="16"/>
      <c r="L354" s="16"/>
      <c r="M354" s="16"/>
      <c r="N354" s="16"/>
      <c r="O354" s="16"/>
      <c r="P354" s="16"/>
      <c r="Q354" s="16"/>
    </row>
    <row r="355" spans="1:17" x14ac:dyDescent="0.2">
      <c r="A355" s="16"/>
      <c r="B355" s="16"/>
      <c r="C355" s="16"/>
      <c r="D355" s="16"/>
      <c r="E355" s="16"/>
      <c r="F355" s="16"/>
      <c r="G355" s="16"/>
      <c r="H355" s="16"/>
      <c r="I355" s="16"/>
      <c r="J355" s="16"/>
      <c r="K355" s="16"/>
      <c r="L355" s="16"/>
      <c r="M355" s="16"/>
      <c r="N355" s="16"/>
      <c r="O355" s="16"/>
      <c r="P355" s="16"/>
      <c r="Q355" s="16"/>
    </row>
    <row r="356" spans="1:17" x14ac:dyDescent="0.2">
      <c r="A356" s="16"/>
      <c r="B356" s="16"/>
      <c r="C356" s="16"/>
      <c r="D356" s="16"/>
      <c r="E356" s="16"/>
      <c r="F356" s="16"/>
      <c r="G356" s="16"/>
      <c r="H356" s="16"/>
      <c r="I356" s="16"/>
      <c r="J356" s="16"/>
      <c r="K356" s="16"/>
      <c r="L356" s="16"/>
      <c r="M356" s="16"/>
      <c r="N356" s="16"/>
      <c r="O356" s="16"/>
      <c r="P356" s="16"/>
      <c r="Q356" s="16"/>
    </row>
    <row r="357" spans="1:17" x14ac:dyDescent="0.2">
      <c r="A357" s="16"/>
      <c r="B357" s="16"/>
      <c r="C357" s="16"/>
      <c r="D357" s="16"/>
      <c r="E357" s="16"/>
      <c r="F357" s="16"/>
      <c r="G357" s="16"/>
      <c r="H357" s="16"/>
      <c r="I357" s="16"/>
      <c r="J357" s="16"/>
      <c r="K357" s="16"/>
      <c r="L357" s="16"/>
      <c r="M357" s="16"/>
      <c r="N357" s="16"/>
      <c r="O357" s="16"/>
      <c r="P357" s="16"/>
      <c r="Q357" s="16"/>
    </row>
    <row r="358" spans="1:17" x14ac:dyDescent="0.2">
      <c r="A358" s="16"/>
      <c r="B358" s="16"/>
      <c r="C358" s="16"/>
      <c r="D358" s="16"/>
      <c r="E358" s="16"/>
      <c r="F358" s="16"/>
      <c r="G358" s="16"/>
      <c r="H358" s="16"/>
      <c r="I358" s="16"/>
      <c r="J358" s="16"/>
      <c r="K358" s="16"/>
      <c r="L358" s="16"/>
      <c r="M358" s="16"/>
      <c r="N358" s="16"/>
      <c r="O358" s="16"/>
      <c r="P358" s="16"/>
      <c r="Q358" s="16"/>
    </row>
    <row r="359" spans="1:17" x14ac:dyDescent="0.2">
      <c r="A359" s="16"/>
      <c r="B359" s="16"/>
      <c r="C359" s="16"/>
      <c r="D359" s="16"/>
      <c r="E359" s="16"/>
      <c r="F359" s="16"/>
      <c r="G359" s="16"/>
      <c r="H359" s="16"/>
      <c r="I359" s="16"/>
      <c r="J359" s="16"/>
      <c r="K359" s="16"/>
      <c r="L359" s="16"/>
      <c r="M359" s="16"/>
      <c r="N359" s="16"/>
      <c r="O359" s="16"/>
      <c r="P359" s="16"/>
      <c r="Q359" s="16"/>
    </row>
    <row r="360" spans="1:17" x14ac:dyDescent="0.2">
      <c r="A360" s="16"/>
      <c r="B360" s="16"/>
      <c r="C360" s="16"/>
      <c r="D360" s="16"/>
      <c r="E360" s="16"/>
      <c r="F360" s="16"/>
      <c r="G360" s="16"/>
      <c r="H360" s="16"/>
      <c r="I360" s="16"/>
      <c r="J360" s="16"/>
      <c r="K360" s="16"/>
      <c r="L360" s="16"/>
      <c r="M360" s="16"/>
      <c r="N360" s="16"/>
      <c r="O360" s="16"/>
      <c r="P360" s="16"/>
      <c r="Q360" s="16"/>
    </row>
    <row r="361" spans="1:17" x14ac:dyDescent="0.2">
      <c r="A361" s="16"/>
      <c r="B361" s="16"/>
      <c r="C361" s="16"/>
      <c r="D361" s="16"/>
      <c r="E361" s="16"/>
      <c r="F361" s="16"/>
      <c r="G361" s="16"/>
      <c r="H361" s="16"/>
      <c r="I361" s="16"/>
      <c r="J361" s="16"/>
      <c r="K361" s="16"/>
      <c r="L361" s="16"/>
      <c r="M361" s="16"/>
      <c r="N361" s="16"/>
      <c r="O361" s="16"/>
      <c r="P361" s="16"/>
      <c r="Q361" s="16"/>
    </row>
    <row r="362" spans="1:17" x14ac:dyDescent="0.2">
      <c r="A362" s="16"/>
      <c r="B362" s="16"/>
      <c r="C362" s="16"/>
      <c r="D362" s="16"/>
      <c r="E362" s="16"/>
      <c r="F362" s="16"/>
      <c r="G362" s="16"/>
      <c r="H362" s="16"/>
      <c r="I362" s="16"/>
      <c r="J362" s="16"/>
      <c r="K362" s="16"/>
      <c r="L362" s="16"/>
      <c r="M362" s="16"/>
      <c r="N362" s="16"/>
      <c r="O362" s="16"/>
      <c r="P362" s="16"/>
      <c r="Q362" s="16"/>
    </row>
    <row r="363" spans="1:17" x14ac:dyDescent="0.2">
      <c r="A363" s="16"/>
      <c r="B363" s="16"/>
      <c r="C363" s="16"/>
      <c r="D363" s="16"/>
      <c r="E363" s="16"/>
      <c r="F363" s="16"/>
      <c r="G363" s="16"/>
      <c r="H363" s="16"/>
      <c r="I363" s="16"/>
      <c r="J363" s="16"/>
      <c r="K363" s="16"/>
      <c r="L363" s="16"/>
      <c r="M363" s="16"/>
      <c r="N363" s="16"/>
      <c r="O363" s="16"/>
      <c r="P363" s="16"/>
      <c r="Q363" s="16"/>
    </row>
    <row r="364" spans="1:17" x14ac:dyDescent="0.2">
      <c r="A364" s="16"/>
      <c r="B364" s="16"/>
      <c r="C364" s="16"/>
      <c r="D364" s="16"/>
      <c r="E364" s="16"/>
      <c r="F364" s="16"/>
      <c r="G364" s="16"/>
      <c r="H364" s="16"/>
      <c r="I364" s="16"/>
      <c r="J364" s="16"/>
      <c r="K364" s="16"/>
      <c r="L364" s="16"/>
      <c r="M364" s="16"/>
      <c r="N364" s="16"/>
      <c r="O364" s="16"/>
      <c r="P364" s="16"/>
      <c r="Q364" s="16"/>
    </row>
    <row r="365" spans="1:17" x14ac:dyDescent="0.2">
      <c r="A365" s="16"/>
      <c r="B365" s="16"/>
      <c r="C365" s="16"/>
      <c r="D365" s="16"/>
      <c r="E365" s="16"/>
      <c r="F365" s="16"/>
      <c r="G365" s="16"/>
      <c r="H365" s="16"/>
      <c r="I365" s="16"/>
      <c r="J365" s="16"/>
      <c r="K365" s="16"/>
      <c r="L365" s="16"/>
      <c r="M365" s="16"/>
      <c r="N365" s="16"/>
      <c r="O365" s="16"/>
      <c r="P365" s="16"/>
      <c r="Q365" s="16"/>
    </row>
    <row r="366" spans="1:17" x14ac:dyDescent="0.2">
      <c r="A366" s="16"/>
      <c r="B366" s="16"/>
      <c r="C366" s="16"/>
      <c r="D366" s="16"/>
      <c r="E366" s="16"/>
      <c r="F366" s="16"/>
      <c r="G366" s="16"/>
      <c r="H366" s="16"/>
      <c r="I366" s="16"/>
      <c r="J366" s="16"/>
      <c r="K366" s="16"/>
      <c r="L366" s="16"/>
      <c r="M366" s="16"/>
      <c r="N366" s="16"/>
      <c r="O366" s="16"/>
      <c r="P366" s="16"/>
      <c r="Q366" s="16"/>
    </row>
    <row r="367" spans="1:17" x14ac:dyDescent="0.2">
      <c r="A367" s="16"/>
      <c r="B367" s="16"/>
      <c r="C367" s="16"/>
      <c r="D367" s="16"/>
      <c r="E367" s="16"/>
      <c r="F367" s="16"/>
      <c r="G367" s="16"/>
      <c r="H367" s="16"/>
      <c r="I367" s="16"/>
      <c r="J367" s="16"/>
      <c r="K367" s="16"/>
      <c r="L367" s="16"/>
      <c r="M367" s="16"/>
      <c r="N367" s="16"/>
      <c r="O367" s="16"/>
      <c r="P367" s="16"/>
      <c r="Q367" s="16"/>
    </row>
    <row r="368" spans="1:17" x14ac:dyDescent="0.2">
      <c r="A368" s="16"/>
      <c r="B368" s="16"/>
      <c r="C368" s="16"/>
      <c r="D368" s="16"/>
      <c r="E368" s="16"/>
      <c r="F368" s="16"/>
      <c r="G368" s="16"/>
      <c r="H368" s="16"/>
      <c r="I368" s="16"/>
      <c r="J368" s="16"/>
      <c r="K368" s="16"/>
      <c r="L368" s="16"/>
      <c r="M368" s="16"/>
      <c r="N368" s="16"/>
      <c r="O368" s="16"/>
      <c r="P368" s="16"/>
      <c r="Q368" s="16"/>
    </row>
    <row r="369" spans="1:17" x14ac:dyDescent="0.2">
      <c r="A369" s="16"/>
      <c r="B369" s="16"/>
      <c r="C369" s="16"/>
      <c r="D369" s="16"/>
      <c r="E369" s="16"/>
      <c r="F369" s="16"/>
      <c r="G369" s="16"/>
      <c r="H369" s="16"/>
      <c r="I369" s="16"/>
      <c r="J369" s="16"/>
      <c r="K369" s="16"/>
      <c r="L369" s="16"/>
      <c r="M369" s="16"/>
      <c r="N369" s="16"/>
      <c r="O369" s="16"/>
      <c r="P369" s="16"/>
      <c r="Q369" s="16"/>
    </row>
    <row r="370" spans="1:17" x14ac:dyDescent="0.2">
      <c r="A370" s="16"/>
      <c r="B370" s="16"/>
      <c r="C370" s="16"/>
      <c r="D370" s="16"/>
      <c r="E370" s="16"/>
      <c r="F370" s="16"/>
      <c r="G370" s="16"/>
      <c r="H370" s="16"/>
      <c r="I370" s="16"/>
      <c r="J370" s="16"/>
      <c r="K370" s="16"/>
      <c r="L370" s="16"/>
      <c r="M370" s="16"/>
      <c r="N370" s="16"/>
      <c r="O370" s="16"/>
      <c r="P370" s="16"/>
      <c r="Q370" s="16"/>
    </row>
    <row r="371" spans="1:17" x14ac:dyDescent="0.2">
      <c r="A371" s="16"/>
      <c r="B371" s="16"/>
      <c r="C371" s="16"/>
      <c r="D371" s="16"/>
      <c r="E371" s="16"/>
      <c r="F371" s="16"/>
      <c r="G371" s="16"/>
      <c r="H371" s="16"/>
      <c r="I371" s="16"/>
      <c r="J371" s="16"/>
      <c r="K371" s="16"/>
      <c r="L371" s="16"/>
      <c r="M371" s="16"/>
      <c r="N371" s="16"/>
      <c r="O371" s="16"/>
      <c r="P371" s="16"/>
      <c r="Q371" s="16"/>
    </row>
    <row r="372" spans="1:17" x14ac:dyDescent="0.2">
      <c r="A372" s="16"/>
      <c r="B372" s="16"/>
      <c r="C372" s="16"/>
      <c r="D372" s="16"/>
      <c r="E372" s="16"/>
      <c r="F372" s="16"/>
      <c r="G372" s="16"/>
      <c r="H372" s="16"/>
      <c r="I372" s="16"/>
      <c r="J372" s="16"/>
      <c r="K372" s="16"/>
      <c r="L372" s="16"/>
      <c r="M372" s="16"/>
      <c r="N372" s="16"/>
      <c r="O372" s="16"/>
      <c r="P372" s="16"/>
      <c r="Q372" s="16"/>
    </row>
    <row r="373" spans="1:17" x14ac:dyDescent="0.2">
      <c r="A373" s="16"/>
      <c r="B373" s="16"/>
      <c r="C373" s="16"/>
      <c r="D373" s="16"/>
      <c r="E373" s="16"/>
      <c r="F373" s="16"/>
      <c r="G373" s="16"/>
      <c r="H373" s="16"/>
      <c r="I373" s="16"/>
      <c r="J373" s="16"/>
      <c r="K373" s="16"/>
      <c r="L373" s="16"/>
      <c r="M373" s="16"/>
      <c r="N373" s="16"/>
      <c r="O373" s="16"/>
      <c r="P373" s="16"/>
      <c r="Q373" s="16"/>
    </row>
    <row r="374" spans="1:17" x14ac:dyDescent="0.2">
      <c r="A374" s="16"/>
      <c r="B374" s="16"/>
      <c r="C374" s="16"/>
      <c r="D374" s="16"/>
      <c r="E374" s="16"/>
      <c r="F374" s="16"/>
      <c r="G374" s="16"/>
      <c r="H374" s="16"/>
      <c r="I374" s="16"/>
      <c r="J374" s="16"/>
      <c r="K374" s="16"/>
      <c r="L374" s="16"/>
      <c r="M374" s="16"/>
      <c r="N374" s="16"/>
      <c r="O374" s="16"/>
      <c r="P374" s="16"/>
      <c r="Q374" s="16"/>
    </row>
    <row r="375" spans="1:17" x14ac:dyDescent="0.2">
      <c r="A375" s="16"/>
      <c r="B375" s="16"/>
      <c r="C375" s="16"/>
      <c r="D375" s="16"/>
      <c r="E375" s="16"/>
      <c r="F375" s="16"/>
      <c r="G375" s="16"/>
      <c r="H375" s="16"/>
      <c r="I375" s="16"/>
      <c r="J375" s="16"/>
      <c r="K375" s="16"/>
      <c r="L375" s="16"/>
      <c r="M375" s="16"/>
      <c r="N375" s="16"/>
      <c r="O375" s="16"/>
      <c r="P375" s="16"/>
      <c r="Q375" s="16"/>
    </row>
    <row r="376" spans="1:17" x14ac:dyDescent="0.2">
      <c r="A376" s="16"/>
      <c r="B376" s="16"/>
      <c r="C376" s="16"/>
      <c r="D376" s="16"/>
      <c r="E376" s="16"/>
      <c r="F376" s="16"/>
      <c r="G376" s="16"/>
      <c r="H376" s="16"/>
      <c r="I376" s="16"/>
      <c r="J376" s="16"/>
      <c r="K376" s="16"/>
      <c r="L376" s="16"/>
      <c r="M376" s="16"/>
      <c r="N376" s="16"/>
      <c r="O376" s="16"/>
      <c r="P376" s="16"/>
      <c r="Q376" s="16"/>
    </row>
    <row r="377" spans="1:17" x14ac:dyDescent="0.2">
      <c r="A377" s="16"/>
      <c r="B377" s="16"/>
      <c r="C377" s="16"/>
      <c r="D377" s="16"/>
      <c r="E377" s="16"/>
      <c r="F377" s="16"/>
      <c r="G377" s="16"/>
      <c r="H377" s="16"/>
      <c r="I377" s="16"/>
      <c r="J377" s="16"/>
      <c r="K377" s="16"/>
      <c r="L377" s="16"/>
      <c r="M377" s="16"/>
      <c r="N377" s="16"/>
      <c r="O377" s="16"/>
      <c r="P377" s="16"/>
      <c r="Q377" s="16"/>
    </row>
    <row r="378" spans="1:17" x14ac:dyDescent="0.2">
      <c r="A378" s="16"/>
      <c r="B378" s="16"/>
      <c r="C378" s="16"/>
      <c r="D378" s="16"/>
      <c r="E378" s="16"/>
      <c r="F378" s="16"/>
      <c r="G378" s="16"/>
      <c r="H378" s="16"/>
      <c r="I378" s="16"/>
      <c r="J378" s="16"/>
      <c r="K378" s="16"/>
      <c r="L378" s="16"/>
      <c r="M378" s="16"/>
      <c r="N378" s="16"/>
      <c r="O378" s="16"/>
      <c r="P378" s="16"/>
      <c r="Q378" s="16"/>
    </row>
    <row r="379" spans="1:17" x14ac:dyDescent="0.2">
      <c r="A379" s="16"/>
      <c r="B379" s="16"/>
      <c r="C379" s="16"/>
      <c r="D379" s="16"/>
      <c r="E379" s="16"/>
      <c r="F379" s="16"/>
      <c r="G379" s="16"/>
      <c r="H379" s="16"/>
      <c r="I379" s="16"/>
      <c r="J379" s="16"/>
      <c r="K379" s="16"/>
      <c r="L379" s="16"/>
      <c r="M379" s="16"/>
      <c r="N379" s="16"/>
      <c r="O379" s="16"/>
      <c r="P379" s="16"/>
      <c r="Q379" s="16"/>
    </row>
    <row r="380" spans="1:17" x14ac:dyDescent="0.2">
      <c r="A380" s="16"/>
      <c r="B380" s="16"/>
      <c r="C380" s="16"/>
      <c r="D380" s="16"/>
      <c r="E380" s="16"/>
      <c r="F380" s="16"/>
      <c r="G380" s="16"/>
      <c r="H380" s="16"/>
      <c r="I380" s="16"/>
      <c r="J380" s="16"/>
      <c r="K380" s="16"/>
      <c r="L380" s="16"/>
      <c r="M380" s="16"/>
      <c r="N380" s="16"/>
      <c r="O380" s="16"/>
      <c r="P380" s="16"/>
      <c r="Q380" s="16"/>
    </row>
    <row r="381" spans="1:17" x14ac:dyDescent="0.2">
      <c r="A381" s="16"/>
      <c r="B381" s="16"/>
      <c r="C381" s="16"/>
      <c r="D381" s="16"/>
      <c r="E381" s="16"/>
      <c r="F381" s="16"/>
      <c r="G381" s="16"/>
      <c r="H381" s="16"/>
      <c r="I381" s="16"/>
      <c r="J381" s="16"/>
      <c r="K381" s="16"/>
      <c r="L381" s="16"/>
      <c r="M381" s="16"/>
      <c r="N381" s="16"/>
      <c r="O381" s="16"/>
      <c r="P381" s="16"/>
      <c r="Q381" s="16"/>
    </row>
    <row r="382" spans="1:17" x14ac:dyDescent="0.2">
      <c r="A382" s="16"/>
      <c r="B382" s="16"/>
      <c r="C382" s="16"/>
      <c r="D382" s="16"/>
      <c r="E382" s="16"/>
      <c r="F382" s="16"/>
      <c r="G382" s="16"/>
      <c r="H382" s="16"/>
      <c r="I382" s="16"/>
      <c r="J382" s="16"/>
      <c r="K382" s="16"/>
      <c r="L382" s="16"/>
      <c r="M382" s="16"/>
      <c r="N382" s="16"/>
      <c r="O382" s="16"/>
      <c r="P382" s="16"/>
      <c r="Q382" s="16"/>
    </row>
    <row r="383" spans="1:17" x14ac:dyDescent="0.2">
      <c r="A383" s="16"/>
      <c r="B383" s="16"/>
      <c r="C383" s="16"/>
      <c r="D383" s="16"/>
      <c r="E383" s="16"/>
      <c r="F383" s="16"/>
      <c r="G383" s="16"/>
      <c r="H383" s="16"/>
      <c r="I383" s="16"/>
      <c r="J383" s="16"/>
      <c r="K383" s="16"/>
      <c r="L383" s="16"/>
      <c r="M383" s="16"/>
      <c r="N383" s="16"/>
      <c r="O383" s="16"/>
      <c r="P383" s="16"/>
      <c r="Q383" s="16"/>
    </row>
    <row r="384" spans="1:17" x14ac:dyDescent="0.2">
      <c r="A384" s="16"/>
      <c r="B384" s="16"/>
      <c r="C384" s="16"/>
      <c r="D384" s="16"/>
      <c r="E384" s="16"/>
      <c r="F384" s="16"/>
      <c r="G384" s="16"/>
      <c r="H384" s="16"/>
      <c r="I384" s="16"/>
      <c r="J384" s="16"/>
      <c r="K384" s="16"/>
      <c r="L384" s="16"/>
      <c r="M384" s="16"/>
      <c r="N384" s="16"/>
      <c r="O384" s="16"/>
      <c r="P384" s="16"/>
      <c r="Q384" s="16"/>
    </row>
    <row r="385" spans="1:17" x14ac:dyDescent="0.2">
      <c r="A385" s="16"/>
      <c r="B385" s="16"/>
      <c r="C385" s="16"/>
      <c r="D385" s="16"/>
      <c r="E385" s="16"/>
      <c r="F385" s="16"/>
      <c r="G385" s="16"/>
      <c r="H385" s="16"/>
      <c r="I385" s="16"/>
      <c r="J385" s="16"/>
      <c r="K385" s="16"/>
      <c r="L385" s="16"/>
      <c r="M385" s="16"/>
      <c r="N385" s="16"/>
      <c r="O385" s="16"/>
      <c r="P385" s="16"/>
      <c r="Q385" s="16"/>
    </row>
    <row r="386" spans="1:17" x14ac:dyDescent="0.2">
      <c r="A386" s="16"/>
      <c r="B386" s="16"/>
      <c r="C386" s="16"/>
      <c r="D386" s="16"/>
      <c r="E386" s="16"/>
      <c r="F386" s="16"/>
      <c r="G386" s="16"/>
      <c r="H386" s="16"/>
      <c r="I386" s="16"/>
      <c r="J386" s="16"/>
      <c r="K386" s="16"/>
      <c r="L386" s="16"/>
      <c r="M386" s="16"/>
      <c r="N386" s="16"/>
      <c r="O386" s="16"/>
      <c r="P386" s="16"/>
      <c r="Q386" s="16"/>
    </row>
    <row r="387" spans="1:17" x14ac:dyDescent="0.2">
      <c r="A387" s="16"/>
      <c r="B387" s="16"/>
      <c r="C387" s="16"/>
      <c r="D387" s="16"/>
      <c r="E387" s="16"/>
      <c r="F387" s="16"/>
      <c r="G387" s="16"/>
      <c r="H387" s="16"/>
      <c r="I387" s="16"/>
      <c r="J387" s="16"/>
      <c r="K387" s="16"/>
      <c r="L387" s="16"/>
      <c r="M387" s="16"/>
      <c r="N387" s="16"/>
      <c r="O387" s="16"/>
      <c r="P387" s="16"/>
      <c r="Q387" s="16"/>
    </row>
    <row r="388" spans="1:17" x14ac:dyDescent="0.2">
      <c r="A388" s="16"/>
      <c r="B388" s="16"/>
      <c r="C388" s="16"/>
      <c r="D388" s="16"/>
      <c r="E388" s="16"/>
      <c r="F388" s="16"/>
      <c r="G388" s="16"/>
      <c r="H388" s="16"/>
      <c r="I388" s="16"/>
      <c r="J388" s="16"/>
      <c r="K388" s="16"/>
      <c r="L388" s="16"/>
      <c r="M388" s="16"/>
      <c r="N388" s="16"/>
      <c r="O388" s="16"/>
      <c r="P388" s="16"/>
      <c r="Q388" s="16"/>
    </row>
    <row r="389" spans="1:17" x14ac:dyDescent="0.2">
      <c r="A389" s="16"/>
      <c r="B389" s="16"/>
      <c r="C389" s="16"/>
      <c r="D389" s="16"/>
      <c r="E389" s="16"/>
      <c r="F389" s="16"/>
      <c r="G389" s="16"/>
      <c r="H389" s="16"/>
      <c r="I389" s="16"/>
      <c r="J389" s="16"/>
      <c r="K389" s="16"/>
      <c r="L389" s="16"/>
      <c r="M389" s="16"/>
      <c r="N389" s="16"/>
      <c r="O389" s="16"/>
      <c r="P389" s="16"/>
      <c r="Q389" s="16"/>
    </row>
    <row r="390" spans="1:17" x14ac:dyDescent="0.2">
      <c r="A390" s="16"/>
      <c r="B390" s="16"/>
      <c r="C390" s="16"/>
      <c r="D390" s="16"/>
      <c r="E390" s="16"/>
      <c r="F390" s="16"/>
      <c r="G390" s="16"/>
      <c r="H390" s="16"/>
      <c r="I390" s="16"/>
      <c r="J390" s="16"/>
      <c r="K390" s="16"/>
      <c r="L390" s="16"/>
      <c r="M390" s="16"/>
      <c r="N390" s="16"/>
      <c r="O390" s="16"/>
      <c r="P390" s="16"/>
      <c r="Q390" s="16"/>
    </row>
    <row r="391" spans="1:17" x14ac:dyDescent="0.2">
      <c r="A391" s="16"/>
      <c r="B391" s="16"/>
      <c r="C391" s="16"/>
      <c r="D391" s="16"/>
      <c r="E391" s="16"/>
      <c r="F391" s="16"/>
      <c r="G391" s="16"/>
      <c r="H391" s="16"/>
      <c r="I391" s="16"/>
      <c r="J391" s="16"/>
      <c r="K391" s="16"/>
      <c r="L391" s="16"/>
      <c r="M391" s="16"/>
      <c r="N391" s="16"/>
      <c r="O391" s="16"/>
      <c r="P391" s="16"/>
      <c r="Q391" s="16"/>
    </row>
    <row r="392" spans="1:17" x14ac:dyDescent="0.2">
      <c r="A392" s="16"/>
      <c r="B392" s="16"/>
      <c r="C392" s="16"/>
      <c r="D392" s="16"/>
      <c r="E392" s="16"/>
      <c r="F392" s="16"/>
      <c r="G392" s="16"/>
      <c r="H392" s="16"/>
      <c r="I392" s="16"/>
      <c r="J392" s="16"/>
      <c r="K392" s="16"/>
      <c r="L392" s="16"/>
      <c r="M392" s="16"/>
      <c r="N392" s="16"/>
      <c r="O392" s="16"/>
      <c r="P392" s="16"/>
      <c r="Q392" s="16"/>
    </row>
    <row r="393" spans="1:17" x14ac:dyDescent="0.2">
      <c r="A393" s="16"/>
      <c r="B393" s="16"/>
      <c r="C393" s="16"/>
      <c r="D393" s="16"/>
      <c r="E393" s="16"/>
      <c r="F393" s="16"/>
      <c r="G393" s="16"/>
      <c r="H393" s="16"/>
      <c r="I393" s="16"/>
      <c r="J393" s="16"/>
      <c r="K393" s="16"/>
      <c r="L393" s="16"/>
      <c r="M393" s="16"/>
      <c r="N393" s="16"/>
      <c r="O393" s="16"/>
      <c r="P393" s="16"/>
      <c r="Q393" s="16"/>
    </row>
    <row r="394" spans="1:17" x14ac:dyDescent="0.2">
      <c r="A394" s="16"/>
      <c r="B394" s="16"/>
      <c r="C394" s="16"/>
      <c r="D394" s="16"/>
      <c r="E394" s="16"/>
      <c r="F394" s="16"/>
      <c r="G394" s="16"/>
      <c r="H394" s="16"/>
      <c r="I394" s="16"/>
      <c r="J394" s="16"/>
      <c r="K394" s="16"/>
      <c r="L394" s="16"/>
      <c r="M394" s="16"/>
      <c r="N394" s="16"/>
      <c r="O394" s="16"/>
      <c r="P394" s="16"/>
      <c r="Q394" s="16"/>
    </row>
    <row r="395" spans="1:17" x14ac:dyDescent="0.2">
      <c r="A395" s="16"/>
      <c r="B395" s="16"/>
      <c r="C395" s="16"/>
      <c r="D395" s="16"/>
      <c r="E395" s="16"/>
      <c r="F395" s="16"/>
      <c r="G395" s="16"/>
      <c r="H395" s="16"/>
      <c r="I395" s="16"/>
      <c r="J395" s="16"/>
      <c r="K395" s="16"/>
      <c r="L395" s="16"/>
      <c r="M395" s="16"/>
      <c r="N395" s="16"/>
      <c r="O395" s="16"/>
      <c r="P395" s="16"/>
      <c r="Q395" s="16"/>
    </row>
    <row r="396" spans="1:17" x14ac:dyDescent="0.2">
      <c r="A396" s="16"/>
      <c r="B396" s="16"/>
      <c r="C396" s="16"/>
      <c r="D396" s="16"/>
      <c r="E396" s="16"/>
      <c r="F396" s="16"/>
      <c r="G396" s="16"/>
      <c r="H396" s="16"/>
      <c r="I396" s="16"/>
      <c r="J396" s="16"/>
      <c r="K396" s="16"/>
      <c r="L396" s="16"/>
      <c r="M396" s="16"/>
      <c r="N396" s="16"/>
      <c r="O396" s="16"/>
      <c r="P396" s="16"/>
      <c r="Q396" s="16"/>
    </row>
    <row r="397" spans="1:17" x14ac:dyDescent="0.2">
      <c r="A397" s="16"/>
      <c r="B397" s="16"/>
      <c r="C397" s="16"/>
      <c r="D397" s="16"/>
      <c r="E397" s="16"/>
      <c r="F397" s="16"/>
      <c r="G397" s="16"/>
      <c r="H397" s="16"/>
      <c r="I397" s="16"/>
      <c r="J397" s="16"/>
      <c r="K397" s="16"/>
      <c r="L397" s="16"/>
      <c r="M397" s="16"/>
      <c r="N397" s="16"/>
      <c r="O397" s="16"/>
      <c r="P397" s="16"/>
      <c r="Q397" s="16"/>
    </row>
    <row r="398" spans="1:17" x14ac:dyDescent="0.2">
      <c r="A398" s="16"/>
      <c r="B398" s="16"/>
      <c r="C398" s="16"/>
      <c r="D398" s="16"/>
      <c r="E398" s="16"/>
      <c r="F398" s="16"/>
      <c r="G398" s="16"/>
      <c r="H398" s="16"/>
      <c r="I398" s="16"/>
      <c r="J398" s="16"/>
      <c r="K398" s="16"/>
      <c r="L398" s="16"/>
      <c r="M398" s="16"/>
      <c r="N398" s="16"/>
      <c r="O398" s="16"/>
      <c r="P398" s="16"/>
      <c r="Q398" s="16"/>
    </row>
    <row r="399" spans="1:17" x14ac:dyDescent="0.2">
      <c r="A399" s="16"/>
      <c r="B399" s="16"/>
      <c r="C399" s="16"/>
      <c r="D399" s="16"/>
      <c r="E399" s="16"/>
      <c r="F399" s="16"/>
      <c r="G399" s="16"/>
      <c r="H399" s="16"/>
      <c r="I399" s="16"/>
      <c r="J399" s="16"/>
      <c r="K399" s="16"/>
      <c r="L399" s="16"/>
      <c r="M399" s="16"/>
      <c r="N399" s="16"/>
      <c r="O399" s="16"/>
      <c r="P399" s="16"/>
      <c r="Q399" s="16"/>
    </row>
    <row r="400" spans="1:17" x14ac:dyDescent="0.2">
      <c r="A400" s="16"/>
      <c r="B400" s="16"/>
      <c r="C400" s="16"/>
      <c r="D400" s="16"/>
      <c r="E400" s="16"/>
      <c r="F400" s="16"/>
      <c r="G400" s="16"/>
      <c r="H400" s="16"/>
      <c r="I400" s="16"/>
      <c r="J400" s="16"/>
      <c r="K400" s="16"/>
      <c r="L400" s="16"/>
      <c r="M400" s="16"/>
      <c r="N400" s="16"/>
      <c r="O400" s="16"/>
      <c r="P400" s="16"/>
      <c r="Q400" s="16"/>
    </row>
    <row r="401" spans="1:17" x14ac:dyDescent="0.2">
      <c r="A401" s="16"/>
      <c r="B401" s="16"/>
      <c r="C401" s="16"/>
      <c r="D401" s="16"/>
      <c r="E401" s="16"/>
      <c r="F401" s="16"/>
      <c r="G401" s="16"/>
      <c r="H401" s="16"/>
      <c r="I401" s="16"/>
      <c r="J401" s="16"/>
      <c r="K401" s="16"/>
      <c r="L401" s="16"/>
      <c r="M401" s="16"/>
      <c r="N401" s="16"/>
      <c r="O401" s="16"/>
      <c r="P401" s="16"/>
      <c r="Q401" s="16"/>
    </row>
    <row r="402" spans="1:17" x14ac:dyDescent="0.2">
      <c r="A402" s="16"/>
      <c r="B402" s="16"/>
      <c r="C402" s="16"/>
      <c r="D402" s="16"/>
      <c r="E402" s="16"/>
      <c r="F402" s="16"/>
      <c r="G402" s="16"/>
      <c r="H402" s="16"/>
      <c r="I402" s="16"/>
      <c r="J402" s="16"/>
      <c r="K402" s="16"/>
      <c r="L402" s="16"/>
      <c r="M402" s="16"/>
      <c r="N402" s="16"/>
      <c r="O402" s="16"/>
      <c r="P402" s="16"/>
      <c r="Q402" s="16"/>
    </row>
    <row r="403" spans="1:17" x14ac:dyDescent="0.2">
      <c r="A403" s="16"/>
      <c r="B403" s="16"/>
      <c r="C403" s="16"/>
      <c r="D403" s="16"/>
      <c r="E403" s="16"/>
      <c r="F403" s="16"/>
      <c r="G403" s="16"/>
      <c r="H403" s="16"/>
      <c r="I403" s="16"/>
      <c r="J403" s="16"/>
      <c r="K403" s="16"/>
      <c r="L403" s="16"/>
      <c r="M403" s="16"/>
      <c r="N403" s="16"/>
      <c r="O403" s="16"/>
      <c r="P403" s="16"/>
      <c r="Q403" s="16"/>
    </row>
    <row r="404" spans="1:17" x14ac:dyDescent="0.2">
      <c r="A404" s="16"/>
      <c r="B404" s="16"/>
      <c r="C404" s="16"/>
      <c r="D404" s="16"/>
      <c r="E404" s="16"/>
      <c r="F404" s="16"/>
      <c r="G404" s="16"/>
      <c r="H404" s="16"/>
      <c r="I404" s="16"/>
      <c r="J404" s="16"/>
      <c r="K404" s="16"/>
      <c r="L404" s="16"/>
      <c r="M404" s="16"/>
      <c r="N404" s="16"/>
      <c r="O404" s="16"/>
      <c r="P404" s="16"/>
      <c r="Q404" s="16"/>
    </row>
    <row r="405" spans="1:17" x14ac:dyDescent="0.2">
      <c r="A405" s="16"/>
      <c r="B405" s="16"/>
      <c r="C405" s="16"/>
      <c r="D405" s="16"/>
      <c r="E405" s="16"/>
      <c r="F405" s="16"/>
      <c r="G405" s="16"/>
      <c r="H405" s="16"/>
      <c r="I405" s="16"/>
      <c r="J405" s="16"/>
      <c r="K405" s="16"/>
      <c r="L405" s="16"/>
      <c r="M405" s="16"/>
      <c r="N405" s="16"/>
      <c r="O405" s="16"/>
      <c r="P405" s="16"/>
      <c r="Q405" s="16"/>
    </row>
    <row r="406" spans="1:17" x14ac:dyDescent="0.2">
      <c r="A406" s="16"/>
      <c r="B406" s="16"/>
      <c r="C406" s="16"/>
      <c r="D406" s="16"/>
      <c r="E406" s="16"/>
      <c r="F406" s="16"/>
      <c r="G406" s="16"/>
      <c r="H406" s="16"/>
      <c r="I406" s="16"/>
      <c r="J406" s="16"/>
      <c r="K406" s="16"/>
      <c r="L406" s="16"/>
      <c r="M406" s="16"/>
      <c r="N406" s="16"/>
      <c r="O406" s="16"/>
      <c r="P406" s="16"/>
      <c r="Q406" s="16"/>
    </row>
    <row r="407" spans="1:17" x14ac:dyDescent="0.2">
      <c r="A407" s="16"/>
      <c r="B407" s="16"/>
      <c r="C407" s="16"/>
      <c r="D407" s="16"/>
      <c r="E407" s="16"/>
      <c r="F407" s="16"/>
      <c r="G407" s="16"/>
      <c r="H407" s="16"/>
      <c r="I407" s="16"/>
      <c r="J407" s="16"/>
      <c r="K407" s="16"/>
      <c r="L407" s="16"/>
      <c r="M407" s="16"/>
      <c r="N407" s="16"/>
      <c r="O407" s="16"/>
      <c r="P407" s="16"/>
      <c r="Q407" s="16"/>
    </row>
    <row r="408" spans="1:17" x14ac:dyDescent="0.2">
      <c r="A408" s="16"/>
      <c r="B408" s="16"/>
      <c r="C408" s="16"/>
      <c r="D408" s="16"/>
      <c r="E408" s="16"/>
      <c r="F408" s="16"/>
      <c r="G408" s="16"/>
      <c r="H408" s="16"/>
      <c r="I408" s="16"/>
      <c r="J408" s="16"/>
      <c r="K408" s="16"/>
      <c r="L408" s="16"/>
      <c r="M408" s="16"/>
      <c r="N408" s="16"/>
      <c r="O408" s="16"/>
      <c r="P408" s="16"/>
      <c r="Q408" s="16"/>
    </row>
    <row r="409" spans="1:17" x14ac:dyDescent="0.2">
      <c r="A409" s="16"/>
      <c r="B409" s="16"/>
      <c r="C409" s="16"/>
      <c r="D409" s="16"/>
      <c r="E409" s="16"/>
      <c r="F409" s="16"/>
      <c r="G409" s="16"/>
      <c r="H409" s="16"/>
      <c r="I409" s="16"/>
      <c r="J409" s="16"/>
      <c r="K409" s="16"/>
      <c r="L409" s="16"/>
      <c r="M409" s="16"/>
      <c r="N409" s="16"/>
      <c r="O409" s="16"/>
      <c r="P409" s="16"/>
      <c r="Q409" s="16"/>
    </row>
    <row r="410" spans="1:17" x14ac:dyDescent="0.2">
      <c r="A410" s="16"/>
      <c r="B410" s="16"/>
      <c r="C410" s="16"/>
      <c r="D410" s="16"/>
      <c r="E410" s="16"/>
      <c r="F410" s="16"/>
      <c r="G410" s="16"/>
      <c r="H410" s="16"/>
      <c r="I410" s="16"/>
      <c r="J410" s="16"/>
      <c r="K410" s="16"/>
      <c r="L410" s="16"/>
      <c r="M410" s="16"/>
      <c r="N410" s="16"/>
      <c r="O410" s="16"/>
      <c r="P410" s="16"/>
      <c r="Q410" s="16"/>
    </row>
    <row r="411" spans="1:17" x14ac:dyDescent="0.2">
      <c r="A411" s="16"/>
      <c r="B411" s="16"/>
      <c r="C411" s="16"/>
      <c r="D411" s="16"/>
      <c r="E411" s="16"/>
      <c r="F411" s="16"/>
      <c r="G411" s="16"/>
      <c r="H411" s="16"/>
      <c r="I411" s="16"/>
      <c r="J411" s="16"/>
      <c r="K411" s="16"/>
      <c r="L411" s="16"/>
      <c r="M411" s="16"/>
      <c r="N411" s="16"/>
      <c r="O411" s="16"/>
      <c r="P411" s="16"/>
      <c r="Q411" s="16"/>
    </row>
    <row r="412" spans="1:17" x14ac:dyDescent="0.2">
      <c r="A412" s="16"/>
      <c r="B412" s="16"/>
      <c r="C412" s="16"/>
      <c r="D412" s="16"/>
      <c r="E412" s="16"/>
      <c r="F412" s="16"/>
      <c r="G412" s="16"/>
      <c r="H412" s="16"/>
      <c r="I412" s="16"/>
      <c r="J412" s="16"/>
      <c r="K412" s="16"/>
      <c r="L412" s="16"/>
      <c r="M412" s="16"/>
      <c r="N412" s="16"/>
      <c r="O412" s="16"/>
      <c r="P412" s="16"/>
      <c r="Q412" s="16"/>
    </row>
    <row r="413" spans="1:17" x14ac:dyDescent="0.2">
      <c r="A413" s="16"/>
      <c r="B413" s="16"/>
      <c r="C413" s="16"/>
      <c r="D413" s="16"/>
      <c r="E413" s="16"/>
      <c r="F413" s="16"/>
      <c r="G413" s="16"/>
      <c r="H413" s="16"/>
      <c r="I413" s="16"/>
      <c r="J413" s="16"/>
      <c r="K413" s="16"/>
      <c r="L413" s="16"/>
      <c r="M413" s="16"/>
      <c r="N413" s="16"/>
      <c r="O413" s="16"/>
      <c r="P413" s="16"/>
      <c r="Q413" s="16"/>
    </row>
    <row r="414" spans="1:17" x14ac:dyDescent="0.2">
      <c r="A414" s="16"/>
      <c r="B414" s="16"/>
      <c r="C414" s="16"/>
      <c r="D414" s="16"/>
      <c r="E414" s="16"/>
      <c r="F414" s="16"/>
      <c r="G414" s="16"/>
      <c r="H414" s="16"/>
      <c r="I414" s="16"/>
      <c r="J414" s="16"/>
      <c r="K414" s="16"/>
      <c r="L414" s="16"/>
      <c r="M414" s="16"/>
      <c r="N414" s="16"/>
      <c r="O414" s="16"/>
      <c r="P414" s="16"/>
      <c r="Q414" s="16"/>
    </row>
    <row r="415" spans="1:17" x14ac:dyDescent="0.2">
      <c r="A415" s="16"/>
      <c r="B415" s="16"/>
      <c r="C415" s="16"/>
      <c r="D415" s="16"/>
      <c r="E415" s="16"/>
      <c r="F415" s="16"/>
      <c r="G415" s="16"/>
      <c r="H415" s="16"/>
      <c r="I415" s="16"/>
      <c r="J415" s="16"/>
      <c r="K415" s="16"/>
      <c r="L415" s="16"/>
      <c r="M415" s="16"/>
      <c r="N415" s="16"/>
      <c r="O415" s="16"/>
      <c r="P415" s="16"/>
      <c r="Q415" s="16"/>
    </row>
    <row r="416" spans="1:17" x14ac:dyDescent="0.2">
      <c r="A416" s="16"/>
      <c r="B416" s="16"/>
      <c r="C416" s="16"/>
      <c r="D416" s="16"/>
      <c r="E416" s="16"/>
      <c r="F416" s="16"/>
      <c r="G416" s="16"/>
      <c r="H416" s="16"/>
      <c r="I416" s="16"/>
      <c r="J416" s="16"/>
      <c r="K416" s="16"/>
      <c r="L416" s="16"/>
      <c r="M416" s="16"/>
      <c r="N416" s="16"/>
      <c r="O416" s="16"/>
      <c r="P416" s="16"/>
      <c r="Q416" s="16"/>
    </row>
    <row r="417" spans="1:17" x14ac:dyDescent="0.2">
      <c r="A417" s="16"/>
      <c r="B417" s="16"/>
      <c r="C417" s="16"/>
      <c r="D417" s="16"/>
      <c r="E417" s="16"/>
      <c r="F417" s="16"/>
      <c r="G417" s="16"/>
      <c r="H417" s="16"/>
      <c r="I417" s="16"/>
      <c r="J417" s="16"/>
      <c r="K417" s="16"/>
      <c r="L417" s="16"/>
      <c r="M417" s="16"/>
      <c r="N417" s="16"/>
      <c r="O417" s="16"/>
      <c r="P417" s="16"/>
      <c r="Q417" s="16"/>
    </row>
    <row r="418" spans="1:17" x14ac:dyDescent="0.2">
      <c r="A418" s="16"/>
      <c r="B418" s="16"/>
      <c r="C418" s="16"/>
      <c r="D418" s="16"/>
      <c r="E418" s="16"/>
      <c r="F418" s="16"/>
      <c r="G418" s="16"/>
      <c r="H418" s="16"/>
      <c r="I418" s="16"/>
      <c r="J418" s="16"/>
      <c r="K418" s="16"/>
      <c r="L418" s="16"/>
      <c r="M418" s="16"/>
      <c r="N418" s="16"/>
      <c r="O418" s="16"/>
      <c r="P418" s="16"/>
      <c r="Q418" s="16"/>
    </row>
    <row r="419" spans="1:17" x14ac:dyDescent="0.2">
      <c r="A419" s="16"/>
      <c r="B419" s="16"/>
      <c r="C419" s="16"/>
      <c r="D419" s="16"/>
      <c r="E419" s="16"/>
      <c r="F419" s="16"/>
      <c r="G419" s="16"/>
      <c r="H419" s="16"/>
      <c r="I419" s="16"/>
      <c r="J419" s="16"/>
      <c r="K419" s="16"/>
      <c r="L419" s="16"/>
      <c r="M419" s="16"/>
      <c r="N419" s="16"/>
      <c r="O419" s="16"/>
      <c r="P419" s="16"/>
      <c r="Q419" s="16"/>
    </row>
    <row r="420" spans="1:17" x14ac:dyDescent="0.2">
      <c r="A420" s="16"/>
      <c r="B420" s="16"/>
      <c r="C420" s="16"/>
      <c r="D420" s="16"/>
      <c r="E420" s="16"/>
      <c r="F420" s="16"/>
      <c r="G420" s="16"/>
      <c r="H420" s="16"/>
      <c r="I420" s="16"/>
      <c r="J420" s="16"/>
      <c r="K420" s="16"/>
      <c r="L420" s="16"/>
      <c r="M420" s="16"/>
      <c r="N420" s="16"/>
      <c r="O420" s="16"/>
      <c r="P420" s="16"/>
      <c r="Q420" s="16"/>
    </row>
    <row r="421" spans="1:17" x14ac:dyDescent="0.2">
      <c r="A421" s="16"/>
      <c r="B421" s="16"/>
      <c r="C421" s="16"/>
      <c r="D421" s="16"/>
      <c r="E421" s="16"/>
      <c r="F421" s="16"/>
      <c r="G421" s="16"/>
      <c r="H421" s="16"/>
      <c r="I421" s="16"/>
      <c r="J421" s="16"/>
      <c r="K421" s="16"/>
      <c r="L421" s="16"/>
      <c r="M421" s="16"/>
      <c r="N421" s="16"/>
      <c r="O421" s="16"/>
      <c r="P421" s="16"/>
      <c r="Q421" s="16"/>
    </row>
    <row r="422" spans="1:17" x14ac:dyDescent="0.2">
      <c r="A422" s="16"/>
      <c r="B422" s="16"/>
      <c r="C422" s="16"/>
      <c r="D422" s="16"/>
      <c r="E422" s="16"/>
      <c r="F422" s="16"/>
      <c r="G422" s="16"/>
      <c r="H422" s="16"/>
      <c r="I422" s="16"/>
      <c r="J422" s="16"/>
      <c r="K422" s="16"/>
      <c r="L422" s="16"/>
      <c r="M422" s="16"/>
      <c r="N422" s="16"/>
      <c r="O422" s="16"/>
      <c r="P422" s="16"/>
      <c r="Q422" s="16"/>
    </row>
    <row r="423" spans="1:17" x14ac:dyDescent="0.2">
      <c r="A423" s="16"/>
      <c r="B423" s="16"/>
      <c r="C423" s="16"/>
      <c r="D423" s="16"/>
      <c r="E423" s="16"/>
      <c r="F423" s="16"/>
      <c r="G423" s="16"/>
      <c r="H423" s="16"/>
      <c r="I423" s="16"/>
      <c r="J423" s="16"/>
      <c r="K423" s="16"/>
      <c r="L423" s="16"/>
      <c r="M423" s="16"/>
      <c r="N423" s="16"/>
      <c r="O423" s="16"/>
      <c r="P423" s="16"/>
      <c r="Q423" s="16"/>
    </row>
    <row r="424" spans="1:17" x14ac:dyDescent="0.2">
      <c r="A424" s="16"/>
      <c r="B424" s="16"/>
      <c r="C424" s="16"/>
      <c r="D424" s="16"/>
      <c r="E424" s="16"/>
      <c r="F424" s="16"/>
      <c r="G424" s="16"/>
      <c r="H424" s="16"/>
      <c r="I424" s="16"/>
      <c r="J424" s="16"/>
      <c r="K424" s="16"/>
      <c r="L424" s="16"/>
      <c r="M424" s="16"/>
      <c r="N424" s="16"/>
      <c r="O424" s="16"/>
      <c r="P424" s="16"/>
      <c r="Q424" s="16"/>
    </row>
    <row r="425" spans="1:17" x14ac:dyDescent="0.2">
      <c r="A425" s="16"/>
      <c r="B425" s="16"/>
      <c r="C425" s="16"/>
      <c r="D425" s="16"/>
      <c r="E425" s="16"/>
      <c r="F425" s="16"/>
      <c r="G425" s="16"/>
      <c r="H425" s="16"/>
      <c r="I425" s="16"/>
      <c r="J425" s="16"/>
      <c r="K425" s="16"/>
      <c r="L425" s="16"/>
      <c r="M425" s="16"/>
      <c r="N425" s="16"/>
      <c r="O425" s="16"/>
      <c r="P425" s="16"/>
      <c r="Q425" s="16"/>
    </row>
    <row r="426" spans="1:17" x14ac:dyDescent="0.2">
      <c r="A426" s="16"/>
      <c r="B426" s="16"/>
      <c r="C426" s="16"/>
      <c r="D426" s="16"/>
      <c r="E426" s="16"/>
      <c r="F426" s="16"/>
      <c r="G426" s="16"/>
      <c r="H426" s="16"/>
      <c r="I426" s="16"/>
      <c r="J426" s="16"/>
      <c r="K426" s="16"/>
      <c r="L426" s="16"/>
      <c r="M426" s="16"/>
      <c r="N426" s="16"/>
      <c r="O426" s="16"/>
      <c r="P426" s="16"/>
      <c r="Q426" s="16"/>
    </row>
    <row r="427" spans="1:17" x14ac:dyDescent="0.2">
      <c r="A427" s="16"/>
      <c r="B427" s="16"/>
      <c r="C427" s="16"/>
      <c r="D427" s="16"/>
      <c r="E427" s="16"/>
      <c r="F427" s="16"/>
      <c r="G427" s="16"/>
      <c r="H427" s="16"/>
      <c r="I427" s="16"/>
      <c r="J427" s="16"/>
      <c r="K427" s="16"/>
      <c r="L427" s="16"/>
      <c r="M427" s="16"/>
      <c r="N427" s="16"/>
      <c r="O427" s="16"/>
      <c r="P427" s="16"/>
      <c r="Q427" s="16"/>
    </row>
    <row r="428" spans="1:17" x14ac:dyDescent="0.2">
      <c r="A428" s="16"/>
      <c r="B428" s="16"/>
      <c r="C428" s="16"/>
      <c r="D428" s="16"/>
      <c r="E428" s="16"/>
      <c r="F428" s="16"/>
      <c r="G428" s="16"/>
      <c r="H428" s="16"/>
      <c r="I428" s="16"/>
      <c r="J428" s="16"/>
      <c r="K428" s="16"/>
      <c r="L428" s="16"/>
      <c r="M428" s="16"/>
      <c r="N428" s="16"/>
      <c r="O428" s="16"/>
      <c r="P428" s="16"/>
      <c r="Q428" s="16"/>
    </row>
    <row r="429" spans="1:17" x14ac:dyDescent="0.2">
      <c r="A429" s="16"/>
      <c r="B429" s="16"/>
      <c r="C429" s="16"/>
      <c r="D429" s="16"/>
      <c r="E429" s="16"/>
      <c r="F429" s="16"/>
      <c r="G429" s="16"/>
      <c r="H429" s="16"/>
      <c r="I429" s="16"/>
      <c r="J429" s="16"/>
      <c r="K429" s="16"/>
      <c r="L429" s="16"/>
      <c r="M429" s="16"/>
      <c r="N429" s="16"/>
      <c r="O429" s="16"/>
      <c r="P429" s="16"/>
      <c r="Q429" s="16"/>
    </row>
    <row r="430" spans="1:17" x14ac:dyDescent="0.2">
      <c r="A430" s="16"/>
      <c r="B430" s="16"/>
      <c r="C430" s="16"/>
      <c r="D430" s="16"/>
      <c r="E430" s="16"/>
      <c r="F430" s="16"/>
      <c r="G430" s="16"/>
      <c r="H430" s="16"/>
      <c r="I430" s="16"/>
      <c r="J430" s="16"/>
      <c r="K430" s="16"/>
      <c r="L430" s="16"/>
      <c r="M430" s="16"/>
      <c r="N430" s="16"/>
      <c r="O430" s="16"/>
      <c r="P430" s="16"/>
      <c r="Q430" s="16"/>
    </row>
    <row r="431" spans="1:17" x14ac:dyDescent="0.2">
      <c r="A431" s="16"/>
      <c r="B431" s="16"/>
      <c r="C431" s="16"/>
      <c r="D431" s="16"/>
      <c r="E431" s="16"/>
      <c r="F431" s="16"/>
      <c r="G431" s="16"/>
      <c r="H431" s="16"/>
      <c r="I431" s="16"/>
      <c r="J431" s="16"/>
      <c r="K431" s="16"/>
      <c r="L431" s="16"/>
      <c r="M431" s="16"/>
      <c r="N431" s="16"/>
      <c r="O431" s="16"/>
      <c r="P431" s="16"/>
      <c r="Q431" s="16"/>
    </row>
    <row r="432" spans="1:17" x14ac:dyDescent="0.2">
      <c r="A432" s="16"/>
      <c r="B432" s="16"/>
      <c r="C432" s="16"/>
      <c r="D432" s="16"/>
      <c r="E432" s="16"/>
      <c r="F432" s="16"/>
      <c r="G432" s="16"/>
      <c r="H432" s="16"/>
      <c r="I432" s="16"/>
      <c r="J432" s="16"/>
      <c r="K432" s="16"/>
      <c r="L432" s="16"/>
      <c r="M432" s="16"/>
      <c r="N432" s="16"/>
      <c r="O432" s="16"/>
      <c r="P432" s="16"/>
      <c r="Q432" s="16"/>
    </row>
    <row r="433" spans="1:17" x14ac:dyDescent="0.2">
      <c r="A433" s="16"/>
      <c r="B433" s="16"/>
      <c r="C433" s="16"/>
      <c r="D433" s="16"/>
      <c r="E433" s="16"/>
      <c r="F433" s="16"/>
      <c r="G433" s="16"/>
      <c r="H433" s="16"/>
      <c r="I433" s="16"/>
      <c r="J433" s="16"/>
      <c r="K433" s="16"/>
      <c r="L433" s="16"/>
      <c r="M433" s="16"/>
      <c r="N433" s="16"/>
      <c r="O433" s="16"/>
      <c r="P433" s="16"/>
      <c r="Q433" s="16"/>
    </row>
    <row r="434" spans="1:17" x14ac:dyDescent="0.2">
      <c r="A434" s="16"/>
      <c r="B434" s="16"/>
      <c r="C434" s="16"/>
      <c r="D434" s="16"/>
      <c r="E434" s="16"/>
      <c r="F434" s="16"/>
      <c r="G434" s="16"/>
      <c r="H434" s="16"/>
      <c r="I434" s="16"/>
      <c r="J434" s="16"/>
      <c r="K434" s="16"/>
      <c r="L434" s="16"/>
      <c r="M434" s="16"/>
      <c r="N434" s="16"/>
      <c r="O434" s="16"/>
      <c r="P434" s="16"/>
      <c r="Q434" s="16"/>
    </row>
    <row r="435" spans="1:17" x14ac:dyDescent="0.2">
      <c r="A435" s="16"/>
      <c r="B435" s="16"/>
      <c r="C435" s="16"/>
      <c r="D435" s="16"/>
      <c r="E435" s="16"/>
      <c r="F435" s="16"/>
      <c r="G435" s="16"/>
      <c r="H435" s="16"/>
      <c r="I435" s="16"/>
      <c r="J435" s="16"/>
      <c r="K435" s="16"/>
      <c r="L435" s="16"/>
      <c r="M435" s="16"/>
      <c r="N435" s="16"/>
      <c r="O435" s="16"/>
      <c r="P435" s="16"/>
      <c r="Q435" s="16"/>
    </row>
    <row r="436" spans="1:17" x14ac:dyDescent="0.2">
      <c r="A436" s="16"/>
      <c r="B436" s="16"/>
      <c r="C436" s="16"/>
      <c r="D436" s="16"/>
      <c r="E436" s="16"/>
      <c r="F436" s="16"/>
      <c r="G436" s="16"/>
      <c r="H436" s="16"/>
      <c r="I436" s="16"/>
      <c r="J436" s="16"/>
      <c r="K436" s="16"/>
      <c r="L436" s="16"/>
      <c r="M436" s="16"/>
      <c r="N436" s="16"/>
      <c r="O436" s="16"/>
      <c r="P436" s="16"/>
      <c r="Q436" s="16"/>
    </row>
    <row r="437" spans="1:17" x14ac:dyDescent="0.2">
      <c r="A437" s="16"/>
      <c r="B437" s="16"/>
      <c r="C437" s="16"/>
      <c r="D437" s="16"/>
      <c r="E437" s="16"/>
      <c r="F437" s="16"/>
      <c r="G437" s="16"/>
      <c r="H437" s="16"/>
      <c r="I437" s="16"/>
      <c r="J437" s="16"/>
      <c r="K437" s="16"/>
      <c r="L437" s="16"/>
      <c r="M437" s="16"/>
      <c r="N437" s="16"/>
      <c r="O437" s="16"/>
      <c r="P437" s="16"/>
      <c r="Q437" s="16"/>
    </row>
    <row r="438" spans="1:17" x14ac:dyDescent="0.2">
      <c r="A438" s="16"/>
      <c r="B438" s="16"/>
      <c r="C438" s="16"/>
      <c r="D438" s="16"/>
      <c r="E438" s="16"/>
      <c r="F438" s="16"/>
      <c r="G438" s="16"/>
      <c r="H438" s="16"/>
      <c r="I438" s="16"/>
      <c r="J438" s="16"/>
      <c r="K438" s="16"/>
      <c r="L438" s="16"/>
      <c r="M438" s="16"/>
      <c r="N438" s="16"/>
      <c r="O438" s="16"/>
      <c r="P438" s="16"/>
      <c r="Q438" s="16"/>
    </row>
    <row r="439" spans="1:17" x14ac:dyDescent="0.2">
      <c r="A439" s="16"/>
      <c r="B439" s="16"/>
      <c r="C439" s="16"/>
      <c r="D439" s="16"/>
      <c r="E439" s="16"/>
      <c r="F439" s="16"/>
      <c r="G439" s="16"/>
      <c r="H439" s="16"/>
      <c r="I439" s="16"/>
      <c r="J439" s="16"/>
      <c r="K439" s="16"/>
      <c r="L439" s="16"/>
      <c r="M439" s="16"/>
      <c r="N439" s="16"/>
      <c r="O439" s="16"/>
      <c r="P439" s="16"/>
      <c r="Q439" s="16"/>
    </row>
    <row r="440" spans="1:17" x14ac:dyDescent="0.2">
      <c r="A440" s="16"/>
      <c r="B440" s="16"/>
      <c r="C440" s="16"/>
      <c r="D440" s="16"/>
      <c r="E440" s="16"/>
      <c r="F440" s="16"/>
      <c r="G440" s="16"/>
      <c r="H440" s="16"/>
      <c r="I440" s="16"/>
      <c r="J440" s="16"/>
      <c r="K440" s="16"/>
      <c r="L440" s="16"/>
      <c r="M440" s="16"/>
      <c r="N440" s="16"/>
      <c r="O440" s="16"/>
      <c r="P440" s="16"/>
      <c r="Q440" s="16"/>
    </row>
    <row r="441" spans="1:17" x14ac:dyDescent="0.2">
      <c r="A441" s="16"/>
      <c r="B441" s="16"/>
      <c r="C441" s="16"/>
      <c r="D441" s="16"/>
      <c r="E441" s="16"/>
      <c r="F441" s="16"/>
      <c r="G441" s="16"/>
      <c r="H441" s="16"/>
      <c r="I441" s="16"/>
      <c r="J441" s="16"/>
      <c r="K441" s="16"/>
      <c r="L441" s="16"/>
      <c r="M441" s="16"/>
      <c r="N441" s="16"/>
      <c r="O441" s="16"/>
      <c r="P441" s="16"/>
      <c r="Q441" s="16"/>
    </row>
    <row r="442" spans="1:17" x14ac:dyDescent="0.2">
      <c r="A442" s="16"/>
      <c r="B442" s="16"/>
      <c r="C442" s="16"/>
      <c r="D442" s="16"/>
      <c r="E442" s="16"/>
      <c r="F442" s="16"/>
      <c r="G442" s="16"/>
      <c r="H442" s="16"/>
      <c r="I442" s="16"/>
      <c r="J442" s="16"/>
      <c r="K442" s="16"/>
      <c r="L442" s="16"/>
      <c r="M442" s="16"/>
      <c r="N442" s="16"/>
      <c r="O442" s="16"/>
      <c r="P442" s="16"/>
      <c r="Q442" s="16"/>
    </row>
    <row r="443" spans="1:17" x14ac:dyDescent="0.2">
      <c r="A443" s="16"/>
      <c r="B443" s="16"/>
      <c r="C443" s="16"/>
      <c r="D443" s="16"/>
      <c r="E443" s="16"/>
      <c r="F443" s="16"/>
      <c r="G443" s="16"/>
      <c r="H443" s="16"/>
      <c r="I443" s="16"/>
      <c r="J443" s="16"/>
      <c r="K443" s="16"/>
      <c r="L443" s="16"/>
      <c r="M443" s="16"/>
      <c r="N443" s="16"/>
      <c r="O443" s="16"/>
      <c r="P443" s="16"/>
      <c r="Q443" s="16"/>
    </row>
    <row r="444" spans="1:17" x14ac:dyDescent="0.2">
      <c r="A444" s="16"/>
      <c r="B444" s="16"/>
      <c r="C444" s="16"/>
      <c r="D444" s="16"/>
      <c r="E444" s="16"/>
      <c r="F444" s="16"/>
      <c r="G444" s="16"/>
      <c r="H444" s="16"/>
      <c r="I444" s="16"/>
      <c r="J444" s="16"/>
      <c r="K444" s="16"/>
      <c r="L444" s="16"/>
      <c r="M444" s="16"/>
      <c r="N444" s="16"/>
      <c r="O444" s="16"/>
      <c r="P444" s="16"/>
      <c r="Q444" s="16"/>
    </row>
    <row r="445" spans="1:17" x14ac:dyDescent="0.2">
      <c r="A445" s="16"/>
      <c r="B445" s="16"/>
      <c r="C445" s="16"/>
      <c r="D445" s="16"/>
      <c r="E445" s="16"/>
      <c r="F445" s="16"/>
      <c r="G445" s="16"/>
      <c r="H445" s="16"/>
      <c r="I445" s="16"/>
      <c r="J445" s="16"/>
      <c r="K445" s="16"/>
      <c r="L445" s="16"/>
      <c r="M445" s="16"/>
      <c r="N445" s="16"/>
      <c r="O445" s="16"/>
      <c r="P445" s="16"/>
      <c r="Q445" s="16"/>
    </row>
    <row r="446" spans="1:17" x14ac:dyDescent="0.2">
      <c r="A446" s="16"/>
      <c r="B446" s="16"/>
      <c r="C446" s="16"/>
      <c r="D446" s="16"/>
      <c r="E446" s="16"/>
      <c r="F446" s="16"/>
      <c r="G446" s="16"/>
      <c r="H446" s="16"/>
      <c r="I446" s="16"/>
      <c r="J446" s="16"/>
      <c r="K446" s="16"/>
      <c r="L446" s="16"/>
      <c r="M446" s="16"/>
      <c r="N446" s="16"/>
      <c r="O446" s="16"/>
      <c r="P446" s="16"/>
      <c r="Q446" s="16"/>
    </row>
    <row r="447" spans="1:17" x14ac:dyDescent="0.2">
      <c r="A447" s="16"/>
      <c r="B447" s="16"/>
      <c r="C447" s="16"/>
      <c r="D447" s="16"/>
      <c r="E447" s="16"/>
      <c r="F447" s="16"/>
      <c r="G447" s="16"/>
      <c r="H447" s="16"/>
      <c r="I447" s="16"/>
      <c r="J447" s="16"/>
      <c r="K447" s="16"/>
      <c r="L447" s="16"/>
      <c r="M447" s="16"/>
      <c r="N447" s="16"/>
      <c r="O447" s="16"/>
      <c r="P447" s="16"/>
      <c r="Q447" s="16"/>
    </row>
    <row r="448" spans="1:17" x14ac:dyDescent="0.2">
      <c r="A448" s="16"/>
      <c r="B448" s="16"/>
      <c r="C448" s="16"/>
      <c r="D448" s="16"/>
      <c r="E448" s="16"/>
      <c r="F448" s="16"/>
      <c r="G448" s="16"/>
      <c r="H448" s="16"/>
      <c r="I448" s="16"/>
      <c r="J448" s="16"/>
      <c r="K448" s="16"/>
      <c r="L448" s="16"/>
      <c r="M448" s="16"/>
      <c r="N448" s="16"/>
      <c r="O448" s="16"/>
      <c r="P448" s="16"/>
      <c r="Q448" s="16"/>
    </row>
    <row r="449" spans="1:17" x14ac:dyDescent="0.2">
      <c r="A449" s="16"/>
      <c r="B449" s="16"/>
      <c r="C449" s="16"/>
      <c r="D449" s="16"/>
      <c r="E449" s="16"/>
      <c r="F449" s="16"/>
      <c r="G449" s="16"/>
      <c r="H449" s="16"/>
      <c r="I449" s="16"/>
      <c r="J449" s="16"/>
      <c r="K449" s="16"/>
      <c r="L449" s="16"/>
      <c r="M449" s="16"/>
      <c r="N449" s="16"/>
      <c r="O449" s="16"/>
      <c r="P449" s="16"/>
      <c r="Q449" s="16"/>
    </row>
    <row r="450" spans="1:17" x14ac:dyDescent="0.2">
      <c r="A450" s="16"/>
      <c r="B450" s="16"/>
      <c r="C450" s="16"/>
      <c r="D450" s="16"/>
      <c r="E450" s="16"/>
      <c r="F450" s="16"/>
      <c r="G450" s="16"/>
      <c r="H450" s="16"/>
      <c r="I450" s="16"/>
      <c r="J450" s="16"/>
      <c r="K450" s="16"/>
      <c r="L450" s="16"/>
      <c r="M450" s="16"/>
      <c r="N450" s="16"/>
      <c r="O450" s="16"/>
      <c r="P450" s="16"/>
      <c r="Q450" s="16"/>
    </row>
    <row r="451" spans="1:17" x14ac:dyDescent="0.2">
      <c r="A451" s="16"/>
      <c r="B451" s="16"/>
      <c r="C451" s="16"/>
      <c r="D451" s="16"/>
      <c r="E451" s="16"/>
      <c r="F451" s="16"/>
      <c r="G451" s="16"/>
      <c r="H451" s="16"/>
      <c r="I451" s="16"/>
      <c r="J451" s="16"/>
      <c r="K451" s="16"/>
      <c r="L451" s="16"/>
      <c r="M451" s="16"/>
      <c r="N451" s="16"/>
      <c r="O451" s="16"/>
      <c r="P451" s="16"/>
      <c r="Q451" s="16"/>
    </row>
    <row r="452" spans="1:17" x14ac:dyDescent="0.2">
      <c r="A452" s="16"/>
      <c r="B452" s="16"/>
      <c r="C452" s="16"/>
      <c r="D452" s="16"/>
      <c r="E452" s="16"/>
      <c r="F452" s="16"/>
      <c r="G452" s="16"/>
      <c r="H452" s="16"/>
      <c r="I452" s="16"/>
      <c r="J452" s="16"/>
      <c r="K452" s="16"/>
      <c r="L452" s="16"/>
      <c r="M452" s="16"/>
      <c r="N452" s="16"/>
      <c r="O452" s="16"/>
      <c r="P452" s="16"/>
      <c r="Q452" s="16"/>
    </row>
    <row r="453" spans="1:17" x14ac:dyDescent="0.2">
      <c r="A453" s="16"/>
      <c r="B453" s="16"/>
      <c r="C453" s="16"/>
      <c r="D453" s="16"/>
      <c r="E453" s="16"/>
      <c r="F453" s="16"/>
      <c r="G453" s="16"/>
      <c r="H453" s="16"/>
      <c r="I453" s="16"/>
      <c r="J453" s="16"/>
      <c r="K453" s="16"/>
      <c r="L453" s="16"/>
      <c r="M453" s="16"/>
      <c r="N453" s="16"/>
      <c r="O453" s="16"/>
      <c r="P453" s="16"/>
      <c r="Q453" s="16"/>
    </row>
    <row r="454" spans="1:17" x14ac:dyDescent="0.2">
      <c r="A454" s="16"/>
      <c r="B454" s="16"/>
      <c r="C454" s="16"/>
      <c r="D454" s="16"/>
      <c r="E454" s="16"/>
      <c r="F454" s="16"/>
      <c r="G454" s="16"/>
      <c r="H454" s="16"/>
      <c r="I454" s="16"/>
      <c r="J454" s="16"/>
      <c r="K454" s="16"/>
      <c r="L454" s="16"/>
      <c r="M454" s="16"/>
      <c r="N454" s="16"/>
      <c r="O454" s="16"/>
      <c r="P454" s="16"/>
      <c r="Q454" s="16"/>
    </row>
    <row r="455" spans="1:17" x14ac:dyDescent="0.2">
      <c r="A455" s="16"/>
      <c r="B455" s="16"/>
      <c r="C455" s="16"/>
      <c r="D455" s="16"/>
      <c r="E455" s="16"/>
      <c r="F455" s="16"/>
      <c r="G455" s="16"/>
      <c r="H455" s="16"/>
      <c r="I455" s="16"/>
      <c r="J455" s="16"/>
      <c r="K455" s="16"/>
      <c r="L455" s="16"/>
      <c r="M455" s="16"/>
      <c r="N455" s="16"/>
      <c r="O455" s="16"/>
      <c r="P455" s="16"/>
      <c r="Q455" s="16"/>
    </row>
    <row r="456" spans="1:17" x14ac:dyDescent="0.2">
      <c r="A456" s="16"/>
      <c r="B456" s="16"/>
      <c r="C456" s="16"/>
      <c r="D456" s="16"/>
      <c r="E456" s="16"/>
      <c r="F456" s="16"/>
      <c r="G456" s="16"/>
      <c r="H456" s="16"/>
      <c r="I456" s="16"/>
      <c r="J456" s="16"/>
      <c r="K456" s="16"/>
      <c r="L456" s="16"/>
      <c r="M456" s="16"/>
      <c r="N456" s="16"/>
      <c r="O456" s="16"/>
      <c r="P456" s="16"/>
      <c r="Q456" s="16"/>
    </row>
    <row r="457" spans="1:17" x14ac:dyDescent="0.2">
      <c r="A457" s="16"/>
      <c r="B457" s="16"/>
      <c r="C457" s="16"/>
      <c r="D457" s="16"/>
      <c r="E457" s="16"/>
      <c r="F457" s="16"/>
      <c r="G457" s="16"/>
      <c r="H457" s="16"/>
      <c r="I457" s="16"/>
      <c r="J457" s="16"/>
      <c r="K457" s="16"/>
      <c r="L457" s="16"/>
      <c r="M457" s="16"/>
      <c r="N457" s="16"/>
      <c r="O457" s="16"/>
      <c r="P457" s="16"/>
      <c r="Q457" s="16"/>
    </row>
    <row r="458" spans="1:17" x14ac:dyDescent="0.2">
      <c r="A458" s="16"/>
      <c r="B458" s="16"/>
      <c r="C458" s="16"/>
      <c r="D458" s="16"/>
      <c r="E458" s="16"/>
      <c r="F458" s="16"/>
      <c r="G458" s="16"/>
      <c r="H458" s="16"/>
      <c r="I458" s="16"/>
      <c r="J458" s="16"/>
      <c r="K458" s="16"/>
      <c r="L458" s="16"/>
      <c r="M458" s="16"/>
      <c r="N458" s="16"/>
      <c r="O458" s="16"/>
      <c r="P458" s="16"/>
      <c r="Q458" s="16"/>
    </row>
    <row r="459" spans="1:17" x14ac:dyDescent="0.2">
      <c r="A459" s="16"/>
      <c r="B459" s="16"/>
      <c r="C459" s="16"/>
      <c r="D459" s="16"/>
      <c r="E459" s="16"/>
      <c r="F459" s="16"/>
      <c r="G459" s="16"/>
      <c r="H459" s="16"/>
      <c r="I459" s="16"/>
      <c r="J459" s="16"/>
      <c r="K459" s="16"/>
      <c r="L459" s="16"/>
      <c r="M459" s="16"/>
      <c r="N459" s="16"/>
      <c r="O459" s="16"/>
      <c r="P459" s="16"/>
      <c r="Q459" s="16"/>
    </row>
    <row r="460" spans="1:17" x14ac:dyDescent="0.2">
      <c r="A460" s="16"/>
      <c r="B460" s="16"/>
      <c r="C460" s="16"/>
      <c r="D460" s="16"/>
      <c r="E460" s="16"/>
      <c r="F460" s="16"/>
      <c r="G460" s="16"/>
      <c r="H460" s="16"/>
      <c r="I460" s="16"/>
      <c r="J460" s="16"/>
      <c r="K460" s="16"/>
      <c r="L460" s="16"/>
      <c r="M460" s="16"/>
      <c r="N460" s="16"/>
      <c r="O460" s="16"/>
      <c r="P460" s="16"/>
      <c r="Q460" s="16"/>
    </row>
    <row r="461" spans="1:17" x14ac:dyDescent="0.2">
      <c r="A461" s="16"/>
      <c r="B461" s="16"/>
      <c r="C461" s="16"/>
      <c r="D461" s="16"/>
      <c r="E461" s="16"/>
      <c r="F461" s="16"/>
      <c r="G461" s="16"/>
      <c r="H461" s="16"/>
      <c r="I461" s="16"/>
      <c r="J461" s="16"/>
      <c r="K461" s="16"/>
      <c r="L461" s="16"/>
      <c r="M461" s="16"/>
      <c r="N461" s="16"/>
      <c r="O461" s="16"/>
      <c r="P461" s="16"/>
      <c r="Q461" s="16"/>
    </row>
    <row r="462" spans="1:17" x14ac:dyDescent="0.2">
      <c r="A462" s="16"/>
      <c r="B462" s="16"/>
      <c r="C462" s="16"/>
      <c r="D462" s="16"/>
      <c r="E462" s="16"/>
      <c r="F462" s="16"/>
      <c r="G462" s="16"/>
      <c r="H462" s="16"/>
      <c r="I462" s="16"/>
      <c r="J462" s="16"/>
      <c r="K462" s="16"/>
      <c r="L462" s="16"/>
      <c r="M462" s="16"/>
      <c r="N462" s="16"/>
      <c r="O462" s="16"/>
      <c r="P462" s="16"/>
      <c r="Q462" s="16"/>
    </row>
    <row r="463" spans="1:17" x14ac:dyDescent="0.2">
      <c r="A463" s="16"/>
      <c r="B463" s="16"/>
      <c r="C463" s="16"/>
      <c r="D463" s="16"/>
      <c r="E463" s="16"/>
      <c r="F463" s="16"/>
      <c r="G463" s="16"/>
      <c r="H463" s="16"/>
      <c r="I463" s="16"/>
      <c r="J463" s="16"/>
      <c r="K463" s="16"/>
      <c r="L463" s="16"/>
      <c r="M463" s="16"/>
      <c r="N463" s="16"/>
      <c r="O463" s="16"/>
      <c r="P463" s="16"/>
      <c r="Q463" s="16"/>
    </row>
    <row r="464" spans="1:17" x14ac:dyDescent="0.2">
      <c r="A464" s="16"/>
      <c r="B464" s="16"/>
      <c r="C464" s="16"/>
      <c r="D464" s="16"/>
      <c r="E464" s="16"/>
      <c r="F464" s="16"/>
      <c r="G464" s="16"/>
      <c r="H464" s="16"/>
      <c r="I464" s="16"/>
      <c r="J464" s="16"/>
      <c r="K464" s="16"/>
      <c r="L464" s="16"/>
      <c r="M464" s="16"/>
      <c r="N464" s="16"/>
      <c r="O464" s="16"/>
      <c r="P464" s="16"/>
      <c r="Q464" s="16"/>
    </row>
    <row r="465" spans="1:17" x14ac:dyDescent="0.2">
      <c r="A465" s="16"/>
      <c r="B465" s="16"/>
      <c r="C465" s="16"/>
      <c r="D465" s="16"/>
      <c r="E465" s="16"/>
      <c r="F465" s="16"/>
      <c r="G465" s="16"/>
      <c r="H465" s="16"/>
      <c r="I465" s="16"/>
      <c r="J465" s="16"/>
      <c r="K465" s="16"/>
      <c r="L465" s="16"/>
      <c r="M465" s="16"/>
      <c r="N465" s="16"/>
      <c r="O465" s="16"/>
      <c r="P465" s="16"/>
      <c r="Q465" s="16"/>
    </row>
    <row r="466" spans="1:17" x14ac:dyDescent="0.2">
      <c r="A466" s="16"/>
      <c r="B466" s="16"/>
      <c r="C466" s="16"/>
      <c r="D466" s="16"/>
      <c r="E466" s="16"/>
      <c r="F466" s="16"/>
      <c r="G466" s="16"/>
      <c r="H466" s="16"/>
      <c r="I466" s="16"/>
      <c r="J466" s="16"/>
      <c r="K466" s="16"/>
      <c r="L466" s="16"/>
      <c r="M466" s="16"/>
      <c r="N466" s="16"/>
      <c r="O466" s="16"/>
      <c r="P466" s="16"/>
      <c r="Q466" s="16"/>
    </row>
    <row r="467" spans="1:17" x14ac:dyDescent="0.2">
      <c r="A467" s="16"/>
      <c r="B467" s="16"/>
      <c r="C467" s="16"/>
      <c r="D467" s="16"/>
      <c r="E467" s="16"/>
      <c r="F467" s="16"/>
      <c r="G467" s="16"/>
      <c r="H467" s="16"/>
      <c r="I467" s="16"/>
      <c r="J467" s="16"/>
      <c r="K467" s="16"/>
      <c r="L467" s="16"/>
      <c r="M467" s="16"/>
      <c r="N467" s="16"/>
      <c r="O467" s="16"/>
      <c r="P467" s="16"/>
      <c r="Q467" s="16"/>
    </row>
    <row r="468" spans="1:17" x14ac:dyDescent="0.2">
      <c r="A468" s="16"/>
      <c r="B468" s="16"/>
      <c r="C468" s="16"/>
      <c r="D468" s="16"/>
      <c r="E468" s="16"/>
      <c r="F468" s="16"/>
      <c r="G468" s="16"/>
      <c r="H468" s="16"/>
      <c r="I468" s="16"/>
      <c r="J468" s="16"/>
      <c r="K468" s="16"/>
      <c r="L468" s="16"/>
      <c r="M468" s="16"/>
      <c r="N468" s="16"/>
      <c r="O468" s="16"/>
      <c r="P468" s="16"/>
      <c r="Q468" s="16"/>
    </row>
    <row r="469" spans="1:17" x14ac:dyDescent="0.2">
      <c r="A469" s="16"/>
      <c r="B469" s="16"/>
      <c r="C469" s="16"/>
      <c r="D469" s="16"/>
      <c r="E469" s="16"/>
      <c r="F469" s="16"/>
      <c r="G469" s="16"/>
      <c r="H469" s="16"/>
      <c r="I469" s="16"/>
      <c r="J469" s="16"/>
      <c r="K469" s="16"/>
      <c r="L469" s="16"/>
      <c r="M469" s="16"/>
      <c r="N469" s="16"/>
      <c r="O469" s="16"/>
      <c r="P469" s="16"/>
      <c r="Q469" s="16"/>
    </row>
    <row r="470" spans="1:17" x14ac:dyDescent="0.2">
      <c r="A470" s="16"/>
      <c r="B470" s="16"/>
      <c r="C470" s="16"/>
      <c r="D470" s="16"/>
      <c r="E470" s="16"/>
      <c r="F470" s="16"/>
      <c r="G470" s="16"/>
      <c r="H470" s="16"/>
      <c r="I470" s="16"/>
      <c r="J470" s="16"/>
      <c r="K470" s="16"/>
      <c r="L470" s="16"/>
      <c r="M470" s="16"/>
      <c r="N470" s="16"/>
      <c r="O470" s="16"/>
      <c r="P470" s="16"/>
      <c r="Q470" s="16"/>
    </row>
    <row r="471" spans="1:17" x14ac:dyDescent="0.2">
      <c r="A471" s="16"/>
      <c r="B471" s="16"/>
      <c r="C471" s="16"/>
      <c r="D471" s="16"/>
      <c r="E471" s="16"/>
      <c r="F471" s="16"/>
      <c r="G471" s="16"/>
      <c r="H471" s="16"/>
      <c r="I471" s="16"/>
      <c r="J471" s="16"/>
      <c r="K471" s="16"/>
      <c r="L471" s="16"/>
      <c r="M471" s="16"/>
      <c r="N471" s="16"/>
      <c r="O471" s="16"/>
      <c r="P471" s="16"/>
      <c r="Q471" s="16"/>
    </row>
    <row r="472" spans="1:17" x14ac:dyDescent="0.2">
      <c r="A472" s="16"/>
      <c r="B472" s="16"/>
      <c r="C472" s="16"/>
      <c r="D472" s="16"/>
      <c r="E472" s="16"/>
      <c r="F472" s="16"/>
      <c r="G472" s="16"/>
      <c r="H472" s="16"/>
      <c r="I472" s="16"/>
      <c r="J472" s="16"/>
      <c r="K472" s="16"/>
      <c r="L472" s="16"/>
      <c r="M472" s="16"/>
      <c r="N472" s="16"/>
      <c r="O472" s="16"/>
      <c r="P472" s="16"/>
      <c r="Q472" s="16"/>
    </row>
    <row r="473" spans="1:17" x14ac:dyDescent="0.2">
      <c r="A473" s="16"/>
      <c r="B473" s="16"/>
      <c r="C473" s="16"/>
      <c r="D473" s="16"/>
      <c r="E473" s="16"/>
      <c r="F473" s="16"/>
      <c r="G473" s="16"/>
      <c r="H473" s="16"/>
      <c r="I473" s="16"/>
      <c r="J473" s="16"/>
      <c r="K473" s="16"/>
      <c r="L473" s="16"/>
      <c r="M473" s="16"/>
      <c r="N473" s="16"/>
      <c r="O473" s="16"/>
      <c r="P473" s="16"/>
      <c r="Q473" s="16"/>
    </row>
    <row r="474" spans="1:17" x14ac:dyDescent="0.2">
      <c r="A474" s="16"/>
      <c r="B474" s="16"/>
      <c r="C474" s="16"/>
      <c r="D474" s="16"/>
      <c r="E474" s="16"/>
      <c r="F474" s="16"/>
      <c r="G474" s="16"/>
      <c r="H474" s="16"/>
      <c r="I474" s="16"/>
      <c r="J474" s="16"/>
      <c r="K474" s="16"/>
      <c r="L474" s="16"/>
      <c r="M474" s="16"/>
      <c r="N474" s="16"/>
      <c r="O474" s="16"/>
      <c r="P474" s="16"/>
      <c r="Q474" s="16"/>
    </row>
    <row r="475" spans="1:17" x14ac:dyDescent="0.2">
      <c r="A475" s="16"/>
      <c r="B475" s="16"/>
      <c r="C475" s="16"/>
      <c r="D475" s="16"/>
      <c r="E475" s="16"/>
      <c r="F475" s="16"/>
      <c r="G475" s="16"/>
      <c r="H475" s="16"/>
      <c r="I475" s="16"/>
      <c r="J475" s="16"/>
      <c r="K475" s="16"/>
      <c r="L475" s="16"/>
      <c r="M475" s="16"/>
      <c r="N475" s="16"/>
      <c r="O475" s="16"/>
      <c r="P475" s="16"/>
      <c r="Q475" s="16"/>
    </row>
    <row r="476" spans="1:17" x14ac:dyDescent="0.2">
      <c r="A476" s="16"/>
      <c r="B476" s="16"/>
      <c r="C476" s="16"/>
      <c r="D476" s="16"/>
      <c r="E476" s="16"/>
      <c r="F476" s="16"/>
      <c r="G476" s="16"/>
      <c r="H476" s="16"/>
      <c r="I476" s="16"/>
      <c r="J476" s="16"/>
      <c r="K476" s="16"/>
      <c r="L476" s="16"/>
      <c r="M476" s="16"/>
      <c r="N476" s="16"/>
      <c r="O476" s="16"/>
      <c r="P476" s="16"/>
      <c r="Q476" s="16"/>
    </row>
    <row r="477" spans="1:17" x14ac:dyDescent="0.2">
      <c r="A477" s="16"/>
      <c r="B477" s="16"/>
      <c r="C477" s="16"/>
      <c r="D477" s="16"/>
      <c r="E477" s="16"/>
      <c r="F477" s="16"/>
      <c r="G477" s="16"/>
      <c r="H477" s="16"/>
      <c r="I477" s="16"/>
      <c r="J477" s="16"/>
      <c r="K477" s="16"/>
      <c r="L477" s="16"/>
      <c r="M477" s="16"/>
      <c r="N477" s="16"/>
      <c r="O477" s="16"/>
      <c r="P477" s="16"/>
      <c r="Q477" s="16"/>
    </row>
    <row r="478" spans="1:17" x14ac:dyDescent="0.2">
      <c r="A478" s="16"/>
      <c r="B478" s="16"/>
      <c r="C478" s="16"/>
      <c r="D478" s="16"/>
      <c r="E478" s="16"/>
      <c r="F478" s="16"/>
      <c r="G478" s="16"/>
      <c r="H478" s="16"/>
      <c r="I478" s="16"/>
      <c r="J478" s="16"/>
      <c r="K478" s="16"/>
      <c r="L478" s="16"/>
      <c r="M478" s="16"/>
      <c r="N478" s="16"/>
      <c r="O478" s="16"/>
      <c r="P478" s="16"/>
      <c r="Q478" s="16"/>
    </row>
    <row r="479" spans="1:17" x14ac:dyDescent="0.2">
      <c r="A479" s="16"/>
      <c r="B479" s="16"/>
      <c r="C479" s="16"/>
      <c r="D479" s="16"/>
      <c r="E479" s="16"/>
      <c r="F479" s="16"/>
      <c r="G479" s="16"/>
      <c r="H479" s="16"/>
      <c r="I479" s="16"/>
      <c r="J479" s="16"/>
      <c r="K479" s="16"/>
      <c r="L479" s="16"/>
      <c r="M479" s="16"/>
      <c r="N479" s="16"/>
      <c r="O479" s="16"/>
      <c r="P479" s="16"/>
      <c r="Q479" s="16"/>
    </row>
    <row r="480" spans="1:17" x14ac:dyDescent="0.2">
      <c r="A480" s="16"/>
      <c r="B480" s="16"/>
      <c r="C480" s="16"/>
      <c r="D480" s="16"/>
      <c r="E480" s="16"/>
      <c r="F480" s="16"/>
      <c r="G480" s="16"/>
      <c r="H480" s="16"/>
      <c r="I480" s="16"/>
      <c r="J480" s="16"/>
      <c r="K480" s="16"/>
      <c r="L480" s="16"/>
      <c r="M480" s="16"/>
      <c r="N480" s="16"/>
      <c r="O480" s="16"/>
      <c r="P480" s="16"/>
      <c r="Q480" s="16"/>
    </row>
    <row r="481" spans="1:17" x14ac:dyDescent="0.2">
      <c r="A481" s="16"/>
      <c r="B481" s="16"/>
      <c r="C481" s="16"/>
      <c r="D481" s="16"/>
      <c r="E481" s="16"/>
      <c r="F481" s="16"/>
      <c r="G481" s="16"/>
      <c r="H481" s="16"/>
      <c r="I481" s="16"/>
      <c r="J481" s="16"/>
      <c r="K481" s="16"/>
      <c r="L481" s="16"/>
      <c r="M481" s="16"/>
      <c r="N481" s="16"/>
      <c r="O481" s="16"/>
      <c r="P481" s="16"/>
      <c r="Q481" s="16"/>
    </row>
    <row r="482" spans="1:17" x14ac:dyDescent="0.2">
      <c r="A482" s="16"/>
      <c r="B482" s="16"/>
      <c r="C482" s="16"/>
      <c r="D482" s="16"/>
      <c r="E482" s="16"/>
      <c r="F482" s="16"/>
      <c r="G482" s="16"/>
      <c r="H482" s="16"/>
      <c r="I482" s="16"/>
      <c r="J482" s="16"/>
      <c r="K482" s="16"/>
      <c r="L482" s="16"/>
      <c r="M482" s="16"/>
      <c r="N482" s="16"/>
      <c r="O482" s="16"/>
      <c r="P482" s="16"/>
      <c r="Q482" s="16"/>
    </row>
    <row r="483" spans="1:17" x14ac:dyDescent="0.2">
      <c r="A483" s="16"/>
      <c r="B483" s="16"/>
      <c r="C483" s="16"/>
      <c r="D483" s="16"/>
      <c r="E483" s="16"/>
      <c r="F483" s="16"/>
      <c r="G483" s="16"/>
      <c r="H483" s="16"/>
      <c r="I483" s="16"/>
      <c r="J483" s="16"/>
      <c r="K483" s="16"/>
      <c r="L483" s="16"/>
      <c r="M483" s="16"/>
      <c r="N483" s="16"/>
      <c r="O483" s="16"/>
      <c r="P483" s="16"/>
      <c r="Q483" s="16"/>
    </row>
    <row r="484" spans="1:17" x14ac:dyDescent="0.2">
      <c r="A484" s="16"/>
      <c r="B484" s="16"/>
      <c r="C484" s="16"/>
      <c r="D484" s="16"/>
      <c r="E484" s="16"/>
      <c r="F484" s="16"/>
      <c r="G484" s="16"/>
      <c r="H484" s="16"/>
      <c r="I484" s="16"/>
      <c r="J484" s="16"/>
      <c r="K484" s="16"/>
      <c r="L484" s="16"/>
      <c r="M484" s="16"/>
      <c r="N484" s="16"/>
      <c r="O484" s="16"/>
      <c r="P484" s="16"/>
      <c r="Q484" s="16"/>
    </row>
    <row r="485" spans="1:17" x14ac:dyDescent="0.2">
      <c r="A485" s="16"/>
      <c r="B485" s="16"/>
      <c r="C485" s="16"/>
      <c r="D485" s="16"/>
      <c r="E485" s="16"/>
      <c r="F485" s="16"/>
      <c r="G485" s="16"/>
      <c r="H485" s="16"/>
      <c r="I485" s="16"/>
      <c r="J485" s="16"/>
      <c r="K485" s="16"/>
      <c r="L485" s="16"/>
      <c r="M485" s="16"/>
      <c r="N485" s="16"/>
      <c r="O485" s="16"/>
      <c r="P485" s="16"/>
      <c r="Q485" s="16"/>
    </row>
    <row r="486" spans="1:17" x14ac:dyDescent="0.2">
      <c r="A486" s="16"/>
      <c r="B486" s="16"/>
      <c r="C486" s="16"/>
      <c r="D486" s="16"/>
      <c r="E486" s="16"/>
      <c r="F486" s="16"/>
      <c r="G486" s="16"/>
      <c r="H486" s="16"/>
      <c r="I486" s="16"/>
      <c r="J486" s="16"/>
      <c r="K486" s="16"/>
      <c r="L486" s="16"/>
      <c r="M486" s="16"/>
      <c r="N486" s="16"/>
      <c r="O486" s="16"/>
      <c r="P486" s="16"/>
      <c r="Q486" s="16"/>
    </row>
    <row r="487" spans="1:17" x14ac:dyDescent="0.2">
      <c r="A487" s="16"/>
      <c r="B487" s="16"/>
      <c r="C487" s="16"/>
      <c r="D487" s="16"/>
      <c r="E487" s="16"/>
      <c r="F487" s="16"/>
      <c r="G487" s="16"/>
      <c r="H487" s="16"/>
      <c r="I487" s="16"/>
      <c r="J487" s="16"/>
      <c r="K487" s="16"/>
      <c r="L487" s="16"/>
      <c r="M487" s="16"/>
      <c r="N487" s="16"/>
      <c r="O487" s="16"/>
      <c r="P487" s="16"/>
      <c r="Q487" s="16"/>
    </row>
    <row r="488" spans="1:17" x14ac:dyDescent="0.2">
      <c r="A488" s="16"/>
      <c r="B488" s="16"/>
      <c r="C488" s="16"/>
      <c r="D488" s="16"/>
      <c r="E488" s="16"/>
      <c r="F488" s="16"/>
      <c r="G488" s="16"/>
      <c r="H488" s="16"/>
      <c r="I488" s="16"/>
      <c r="J488" s="16"/>
      <c r="K488" s="16"/>
      <c r="L488" s="16"/>
      <c r="M488" s="16"/>
      <c r="N488" s="16"/>
      <c r="O488" s="16"/>
      <c r="P488" s="16"/>
      <c r="Q488" s="16"/>
    </row>
    <row r="489" spans="1:17" x14ac:dyDescent="0.2">
      <c r="A489" s="16"/>
      <c r="B489" s="16"/>
      <c r="C489" s="16"/>
      <c r="D489" s="16"/>
      <c r="E489" s="16"/>
      <c r="F489" s="16"/>
      <c r="G489" s="16"/>
      <c r="H489" s="16"/>
      <c r="I489" s="16"/>
      <c r="J489" s="16"/>
      <c r="K489" s="16"/>
      <c r="L489" s="16"/>
      <c r="M489" s="16"/>
      <c r="N489" s="16"/>
      <c r="O489" s="16"/>
      <c r="P489" s="16"/>
      <c r="Q489" s="16"/>
    </row>
    <row r="490" spans="1:17" x14ac:dyDescent="0.2">
      <c r="A490" s="16"/>
      <c r="B490" s="16"/>
      <c r="C490" s="16"/>
      <c r="D490" s="16"/>
      <c r="E490" s="16"/>
      <c r="F490" s="16"/>
      <c r="G490" s="16"/>
      <c r="H490" s="16"/>
      <c r="I490" s="16"/>
      <c r="J490" s="16"/>
      <c r="K490" s="16"/>
      <c r="L490" s="16"/>
      <c r="M490" s="16"/>
      <c r="N490" s="16"/>
      <c r="O490" s="16"/>
      <c r="P490" s="16"/>
      <c r="Q490" s="16"/>
    </row>
    <row r="491" spans="1:17" x14ac:dyDescent="0.2">
      <c r="A491" s="16"/>
      <c r="B491" s="16"/>
      <c r="C491" s="16"/>
      <c r="D491" s="16"/>
      <c r="E491" s="16"/>
      <c r="F491" s="16"/>
      <c r="G491" s="16"/>
      <c r="H491" s="16"/>
      <c r="I491" s="16"/>
      <c r="J491" s="16"/>
      <c r="K491" s="16"/>
      <c r="L491" s="16"/>
      <c r="M491" s="16"/>
      <c r="N491" s="16"/>
      <c r="O491" s="16"/>
      <c r="P491" s="16"/>
      <c r="Q491" s="16"/>
    </row>
    <row r="492" spans="1:17" x14ac:dyDescent="0.2">
      <c r="A492" s="16"/>
      <c r="B492" s="16"/>
      <c r="C492" s="16"/>
      <c r="D492" s="16"/>
      <c r="E492" s="16"/>
      <c r="F492" s="16"/>
      <c r="G492" s="16"/>
      <c r="H492" s="16"/>
      <c r="I492" s="16"/>
      <c r="J492" s="16"/>
      <c r="K492" s="16"/>
      <c r="L492" s="16"/>
      <c r="M492" s="16"/>
      <c r="N492" s="16"/>
      <c r="O492" s="16"/>
      <c r="P492" s="16"/>
      <c r="Q492" s="16"/>
    </row>
    <row r="493" spans="1:17" x14ac:dyDescent="0.2">
      <c r="A493" s="16"/>
      <c r="B493" s="16"/>
      <c r="C493" s="16"/>
      <c r="D493" s="16"/>
      <c r="E493" s="16"/>
      <c r="F493" s="16"/>
      <c r="G493" s="16"/>
      <c r="H493" s="16"/>
      <c r="I493" s="16"/>
      <c r="J493" s="16"/>
      <c r="K493" s="16"/>
      <c r="L493" s="16"/>
      <c r="M493" s="16"/>
      <c r="N493" s="16"/>
      <c r="O493" s="16"/>
      <c r="P493" s="16"/>
      <c r="Q493" s="16"/>
    </row>
    <row r="494" spans="1:17" x14ac:dyDescent="0.2">
      <c r="A494" s="16"/>
      <c r="B494" s="16"/>
      <c r="C494" s="16"/>
      <c r="D494" s="16"/>
      <c r="E494" s="16"/>
      <c r="F494" s="16"/>
      <c r="G494" s="16"/>
      <c r="H494" s="16"/>
      <c r="I494" s="16"/>
      <c r="J494" s="16"/>
      <c r="K494" s="16"/>
      <c r="L494" s="16"/>
      <c r="M494" s="16"/>
      <c r="N494" s="16"/>
      <c r="O494" s="16"/>
      <c r="P494" s="16"/>
      <c r="Q494" s="16"/>
    </row>
    <row r="495" spans="1:17" x14ac:dyDescent="0.2">
      <c r="A495" s="16"/>
      <c r="B495" s="16"/>
      <c r="C495" s="16"/>
      <c r="D495" s="16"/>
      <c r="E495" s="16"/>
      <c r="F495" s="16"/>
      <c r="G495" s="16"/>
      <c r="H495" s="16"/>
      <c r="I495" s="16"/>
      <c r="J495" s="16"/>
      <c r="K495" s="16"/>
      <c r="L495" s="16"/>
      <c r="M495" s="16"/>
      <c r="N495" s="16"/>
      <c r="O495" s="16"/>
      <c r="P495" s="16"/>
      <c r="Q495" s="16"/>
    </row>
    <row r="496" spans="1:17" x14ac:dyDescent="0.2">
      <c r="A496" s="16"/>
      <c r="B496" s="16"/>
      <c r="C496" s="16"/>
      <c r="D496" s="16"/>
      <c r="E496" s="16"/>
      <c r="F496" s="16"/>
      <c r="G496" s="16"/>
      <c r="H496" s="16"/>
      <c r="I496" s="16"/>
      <c r="J496" s="16"/>
      <c r="K496" s="16"/>
      <c r="L496" s="16"/>
      <c r="M496" s="16"/>
      <c r="N496" s="16"/>
      <c r="O496" s="16"/>
      <c r="P496" s="16"/>
      <c r="Q496" s="16"/>
    </row>
    <row r="497" spans="1:17" x14ac:dyDescent="0.2">
      <c r="A497" s="16"/>
      <c r="B497" s="16"/>
      <c r="C497" s="16"/>
      <c r="D497" s="16"/>
      <c r="E497" s="16"/>
      <c r="F497" s="16"/>
      <c r="G497" s="16"/>
      <c r="H497" s="16"/>
      <c r="I497" s="16"/>
      <c r="J497" s="16"/>
      <c r="K497" s="16"/>
      <c r="L497" s="16"/>
      <c r="M497" s="16"/>
      <c r="N497" s="16"/>
      <c r="O497" s="16"/>
      <c r="P497" s="16"/>
      <c r="Q497" s="16"/>
    </row>
    <row r="498" spans="1:17" x14ac:dyDescent="0.2">
      <c r="A498" s="16"/>
      <c r="B498" s="16"/>
      <c r="C498" s="16"/>
      <c r="D498" s="16"/>
      <c r="E498" s="16"/>
      <c r="F498" s="16"/>
      <c r="G498" s="16"/>
      <c r="H498" s="16"/>
      <c r="I498" s="16"/>
      <c r="J498" s="16"/>
      <c r="K498" s="16"/>
      <c r="L498" s="16"/>
      <c r="M498" s="16"/>
      <c r="N498" s="16"/>
      <c r="O498" s="16"/>
      <c r="P498" s="16"/>
      <c r="Q498" s="16"/>
    </row>
    <row r="499" spans="1:17" x14ac:dyDescent="0.2">
      <c r="A499" s="16"/>
      <c r="B499" s="16"/>
      <c r="C499" s="16"/>
      <c r="D499" s="16"/>
      <c r="E499" s="16"/>
      <c r="F499" s="16"/>
      <c r="G499" s="16"/>
      <c r="H499" s="16"/>
      <c r="I499" s="16"/>
      <c r="J499" s="16"/>
      <c r="K499" s="16"/>
      <c r="L499" s="16"/>
      <c r="M499" s="16"/>
      <c r="N499" s="16"/>
      <c r="O499" s="16"/>
      <c r="P499" s="16"/>
      <c r="Q499" s="16"/>
    </row>
    <row r="500" spans="1:17" x14ac:dyDescent="0.2">
      <c r="A500" s="16"/>
      <c r="B500" s="16"/>
      <c r="C500" s="16"/>
      <c r="D500" s="16"/>
      <c r="E500" s="16"/>
      <c r="F500" s="16"/>
      <c r="G500" s="16"/>
      <c r="H500" s="16"/>
      <c r="I500" s="16"/>
      <c r="J500" s="16"/>
      <c r="K500" s="16"/>
      <c r="L500" s="16"/>
      <c r="M500" s="16"/>
      <c r="N500" s="16"/>
      <c r="O500" s="16"/>
      <c r="P500" s="16"/>
      <c r="Q500" s="16"/>
    </row>
    <row r="501" spans="1:17" x14ac:dyDescent="0.2">
      <c r="A501" s="16"/>
      <c r="B501" s="16"/>
      <c r="C501" s="16"/>
      <c r="D501" s="16"/>
      <c r="E501" s="16"/>
      <c r="F501" s="16"/>
      <c r="G501" s="16"/>
      <c r="H501" s="16"/>
      <c r="I501" s="16"/>
      <c r="J501" s="16"/>
      <c r="K501" s="16"/>
      <c r="L501" s="16"/>
      <c r="M501" s="16"/>
      <c r="N501" s="16"/>
      <c r="O501" s="16"/>
      <c r="P501" s="16"/>
      <c r="Q501" s="16"/>
    </row>
    <row r="502" spans="1:17" x14ac:dyDescent="0.2">
      <c r="A502" s="16"/>
      <c r="B502" s="16"/>
      <c r="C502" s="16"/>
      <c r="D502" s="16"/>
      <c r="E502" s="16"/>
      <c r="F502" s="16"/>
      <c r="G502" s="16"/>
      <c r="H502" s="16"/>
      <c r="I502" s="16"/>
      <c r="J502" s="16"/>
      <c r="K502" s="16"/>
      <c r="L502" s="16"/>
      <c r="M502" s="16"/>
      <c r="N502" s="16"/>
      <c r="O502" s="16"/>
      <c r="P502" s="16"/>
      <c r="Q502" s="16"/>
    </row>
    <row r="503" spans="1:17" x14ac:dyDescent="0.2">
      <c r="A503" s="16"/>
      <c r="B503" s="16"/>
      <c r="C503" s="16"/>
      <c r="D503" s="16"/>
      <c r="E503" s="16"/>
      <c r="F503" s="16"/>
      <c r="G503" s="16"/>
      <c r="H503" s="16"/>
      <c r="I503" s="16"/>
      <c r="J503" s="16"/>
      <c r="K503" s="16"/>
      <c r="L503" s="16"/>
      <c r="M503" s="16"/>
      <c r="N503" s="16"/>
      <c r="O503" s="16"/>
      <c r="P503" s="16"/>
      <c r="Q503" s="16"/>
    </row>
    <row r="504" spans="1:17" x14ac:dyDescent="0.2">
      <c r="A504" s="16"/>
      <c r="B504" s="16"/>
      <c r="C504" s="16"/>
      <c r="D504" s="16"/>
      <c r="E504" s="16"/>
      <c r="F504" s="16"/>
      <c r="G504" s="16"/>
      <c r="H504" s="16"/>
      <c r="I504" s="16"/>
      <c r="J504" s="16"/>
      <c r="K504" s="16"/>
      <c r="L504" s="16"/>
      <c r="M504" s="16"/>
      <c r="N504" s="16"/>
      <c r="O504" s="16"/>
      <c r="P504" s="16"/>
      <c r="Q504" s="16"/>
    </row>
    <row r="505" spans="1:17" x14ac:dyDescent="0.2">
      <c r="A505" s="16"/>
      <c r="B505" s="16"/>
      <c r="C505" s="16"/>
      <c r="D505" s="16"/>
      <c r="E505" s="16"/>
      <c r="F505" s="16"/>
      <c r="G505" s="16"/>
      <c r="H505" s="16"/>
      <c r="I505" s="16"/>
      <c r="J505" s="16"/>
      <c r="K505" s="16"/>
      <c r="L505" s="16"/>
      <c r="M505" s="16"/>
      <c r="N505" s="16"/>
      <c r="O505" s="16"/>
      <c r="P505" s="16"/>
      <c r="Q505" s="16"/>
    </row>
    <row r="506" spans="1:17" x14ac:dyDescent="0.2">
      <c r="A506" s="16"/>
      <c r="B506" s="16"/>
      <c r="C506" s="16"/>
      <c r="D506" s="16"/>
      <c r="E506" s="16"/>
      <c r="F506" s="16"/>
      <c r="G506" s="16"/>
      <c r="H506" s="16"/>
      <c r="I506" s="16"/>
      <c r="J506" s="16"/>
      <c r="K506" s="16"/>
      <c r="L506" s="16"/>
      <c r="M506" s="16"/>
      <c r="N506" s="16"/>
      <c r="O506" s="16"/>
      <c r="P506" s="16"/>
      <c r="Q506" s="16"/>
    </row>
    <row r="507" spans="1:17" x14ac:dyDescent="0.2">
      <c r="A507" s="16"/>
      <c r="B507" s="16"/>
      <c r="C507" s="16"/>
      <c r="D507" s="16"/>
      <c r="E507" s="16"/>
      <c r="F507" s="16"/>
      <c r="G507" s="16"/>
      <c r="H507" s="16"/>
      <c r="I507" s="16"/>
      <c r="J507" s="16"/>
      <c r="K507" s="16"/>
      <c r="L507" s="16"/>
      <c r="M507" s="16"/>
      <c r="N507" s="16"/>
      <c r="O507" s="16"/>
      <c r="P507" s="16"/>
      <c r="Q507" s="16"/>
    </row>
    <row r="508" spans="1:17" x14ac:dyDescent="0.2">
      <c r="A508" s="16"/>
      <c r="B508" s="16"/>
      <c r="C508" s="16"/>
      <c r="D508" s="16"/>
      <c r="E508" s="16"/>
      <c r="F508" s="16"/>
      <c r="G508" s="16"/>
      <c r="H508" s="16"/>
      <c r="I508" s="16"/>
      <c r="J508" s="16"/>
      <c r="K508" s="16"/>
      <c r="L508" s="16"/>
      <c r="M508" s="16"/>
      <c r="N508" s="16"/>
      <c r="O508" s="16"/>
      <c r="P508" s="16"/>
      <c r="Q508" s="16"/>
    </row>
    <row r="509" spans="1:17" x14ac:dyDescent="0.2">
      <c r="A509" s="16"/>
      <c r="B509" s="16"/>
      <c r="C509" s="16"/>
      <c r="D509" s="16"/>
      <c r="E509" s="16"/>
      <c r="F509" s="16"/>
      <c r="G509" s="16"/>
      <c r="H509" s="16"/>
      <c r="I509" s="16"/>
      <c r="J509" s="16"/>
      <c r="K509" s="16"/>
      <c r="L509" s="16"/>
      <c r="M509" s="16"/>
      <c r="N509" s="16"/>
      <c r="O509" s="16"/>
      <c r="P509" s="16"/>
      <c r="Q509" s="16"/>
    </row>
    <row r="510" spans="1:17" x14ac:dyDescent="0.2">
      <c r="A510" s="16"/>
      <c r="B510" s="16"/>
      <c r="C510" s="16"/>
      <c r="D510" s="16"/>
      <c r="E510" s="16"/>
      <c r="F510" s="16"/>
      <c r="G510" s="16"/>
      <c r="H510" s="16"/>
      <c r="I510" s="16"/>
      <c r="J510" s="16"/>
      <c r="K510" s="16"/>
      <c r="L510" s="16"/>
      <c r="M510" s="16"/>
      <c r="N510" s="16"/>
      <c r="O510" s="16"/>
      <c r="P510" s="16"/>
      <c r="Q510" s="16"/>
    </row>
    <row r="511" spans="1:17" x14ac:dyDescent="0.2">
      <c r="A511" s="16"/>
      <c r="B511" s="16"/>
      <c r="C511" s="16"/>
      <c r="D511" s="16"/>
      <c r="E511" s="16"/>
      <c r="F511" s="16"/>
      <c r="G511" s="16"/>
      <c r="H511" s="16"/>
      <c r="I511" s="16"/>
      <c r="J511" s="16"/>
      <c r="K511" s="16"/>
      <c r="L511" s="16"/>
      <c r="M511" s="16"/>
      <c r="N511" s="16"/>
      <c r="O511" s="16"/>
      <c r="P511" s="16"/>
      <c r="Q511" s="16"/>
    </row>
    <row r="512" spans="1:17" x14ac:dyDescent="0.2">
      <c r="A512" s="16"/>
      <c r="B512" s="16"/>
      <c r="C512" s="16"/>
      <c r="D512" s="16"/>
      <c r="E512" s="16"/>
      <c r="F512" s="16"/>
      <c r="G512" s="16"/>
      <c r="H512" s="16"/>
      <c r="I512" s="16"/>
      <c r="J512" s="16"/>
      <c r="K512" s="16"/>
      <c r="L512" s="16"/>
      <c r="M512" s="16"/>
      <c r="N512" s="16"/>
      <c r="O512" s="16"/>
      <c r="P512" s="16"/>
      <c r="Q512" s="16"/>
    </row>
    <row r="513" spans="1:17" x14ac:dyDescent="0.2">
      <c r="A513" s="16"/>
      <c r="B513" s="16"/>
      <c r="C513" s="16"/>
      <c r="D513" s="16"/>
      <c r="E513" s="16"/>
      <c r="F513" s="16"/>
      <c r="G513" s="16"/>
      <c r="H513" s="16"/>
      <c r="I513" s="16"/>
      <c r="J513" s="16"/>
      <c r="K513" s="16"/>
      <c r="L513" s="16"/>
      <c r="M513" s="16"/>
      <c r="N513" s="16"/>
      <c r="O513" s="16"/>
      <c r="P513" s="16"/>
      <c r="Q513" s="16"/>
    </row>
    <row r="514" spans="1:17" x14ac:dyDescent="0.2">
      <c r="A514" s="16"/>
      <c r="B514" s="16"/>
      <c r="C514" s="16"/>
      <c r="D514" s="16"/>
      <c r="E514" s="16"/>
      <c r="F514" s="16"/>
      <c r="G514" s="16"/>
      <c r="H514" s="16"/>
      <c r="I514" s="16"/>
      <c r="J514" s="16"/>
      <c r="K514" s="16"/>
      <c r="L514" s="16"/>
      <c r="M514" s="16"/>
      <c r="N514" s="16"/>
      <c r="O514" s="16"/>
      <c r="P514" s="16"/>
      <c r="Q514" s="16"/>
    </row>
    <row r="515" spans="1:17" x14ac:dyDescent="0.2">
      <c r="A515" s="16"/>
      <c r="B515" s="16"/>
      <c r="C515" s="16"/>
      <c r="D515" s="16"/>
      <c r="E515" s="16"/>
      <c r="F515" s="16"/>
      <c r="G515" s="16"/>
      <c r="H515" s="16"/>
      <c r="I515" s="16"/>
      <c r="J515" s="16"/>
      <c r="K515" s="16"/>
      <c r="L515" s="16"/>
      <c r="M515" s="16"/>
      <c r="N515" s="16"/>
      <c r="O515" s="16"/>
      <c r="P515" s="16"/>
      <c r="Q515" s="16"/>
    </row>
    <row r="516" spans="1:17" x14ac:dyDescent="0.2">
      <c r="A516" s="16"/>
      <c r="B516" s="16"/>
      <c r="C516" s="16"/>
      <c r="D516" s="16"/>
      <c r="E516" s="16"/>
      <c r="F516" s="16"/>
      <c r="G516" s="16"/>
      <c r="H516" s="16"/>
      <c r="I516" s="16"/>
      <c r="J516" s="16"/>
      <c r="K516" s="16"/>
      <c r="L516" s="16"/>
      <c r="M516" s="16"/>
      <c r="N516" s="16"/>
      <c r="O516" s="16"/>
      <c r="P516" s="16"/>
      <c r="Q516" s="16"/>
    </row>
    <row r="517" spans="1:17" x14ac:dyDescent="0.2">
      <c r="A517" s="16"/>
      <c r="B517" s="16"/>
      <c r="C517" s="16"/>
      <c r="D517" s="16"/>
      <c r="E517" s="16"/>
      <c r="F517" s="16"/>
      <c r="G517" s="16"/>
      <c r="H517" s="16"/>
      <c r="I517" s="16"/>
      <c r="J517" s="16"/>
      <c r="K517" s="16"/>
      <c r="L517" s="16"/>
      <c r="M517" s="16"/>
      <c r="N517" s="16"/>
      <c r="O517" s="16"/>
      <c r="P517" s="16"/>
      <c r="Q517" s="16"/>
    </row>
    <row r="518" spans="1:17" x14ac:dyDescent="0.2">
      <c r="A518" s="16"/>
      <c r="B518" s="16"/>
      <c r="C518" s="16"/>
      <c r="D518" s="16"/>
      <c r="E518" s="16"/>
      <c r="F518" s="16"/>
      <c r="G518" s="16"/>
      <c r="H518" s="16"/>
      <c r="I518" s="16"/>
      <c r="J518" s="16"/>
      <c r="K518" s="16"/>
      <c r="L518" s="16"/>
      <c r="M518" s="16"/>
      <c r="N518" s="16"/>
      <c r="O518" s="16"/>
      <c r="P518" s="16"/>
      <c r="Q518" s="16"/>
    </row>
    <row r="519" spans="1:17" x14ac:dyDescent="0.2">
      <c r="A519" s="16"/>
      <c r="B519" s="16"/>
      <c r="C519" s="16"/>
      <c r="D519" s="16"/>
      <c r="E519" s="16"/>
      <c r="F519" s="16"/>
      <c r="G519" s="16"/>
      <c r="H519" s="16"/>
      <c r="I519" s="16"/>
      <c r="J519" s="16"/>
      <c r="K519" s="16"/>
      <c r="L519" s="16"/>
      <c r="M519" s="16"/>
      <c r="N519" s="16"/>
      <c r="O519" s="16"/>
      <c r="P519" s="16"/>
      <c r="Q519" s="16"/>
    </row>
    <row r="520" spans="1:17" x14ac:dyDescent="0.2">
      <c r="A520" s="16"/>
      <c r="B520" s="16"/>
      <c r="C520" s="16"/>
      <c r="D520" s="16"/>
      <c r="E520" s="16"/>
      <c r="F520" s="16"/>
      <c r="G520" s="16"/>
      <c r="H520" s="16"/>
      <c r="I520" s="16"/>
      <c r="J520" s="16"/>
      <c r="K520" s="16"/>
      <c r="L520" s="16"/>
      <c r="M520" s="16"/>
      <c r="N520" s="16"/>
      <c r="O520" s="16"/>
      <c r="P520" s="16"/>
      <c r="Q520" s="16"/>
    </row>
    <row r="521" spans="1:17" x14ac:dyDescent="0.2">
      <c r="A521" s="16"/>
      <c r="B521" s="16"/>
      <c r="C521" s="16"/>
      <c r="D521" s="16"/>
      <c r="E521" s="16"/>
      <c r="F521" s="16"/>
      <c r="G521" s="16"/>
      <c r="H521" s="16"/>
      <c r="I521" s="16"/>
      <c r="J521" s="16"/>
      <c r="K521" s="16"/>
      <c r="L521" s="16"/>
      <c r="M521" s="16"/>
      <c r="N521" s="16"/>
      <c r="O521" s="16"/>
      <c r="P521" s="16"/>
      <c r="Q521" s="16"/>
    </row>
    <row r="522" spans="1:17" x14ac:dyDescent="0.2">
      <c r="A522" s="16"/>
      <c r="B522" s="16"/>
      <c r="C522" s="16"/>
      <c r="D522" s="16"/>
      <c r="E522" s="16"/>
      <c r="F522" s="16"/>
      <c r="G522" s="16"/>
      <c r="H522" s="16"/>
      <c r="I522" s="16"/>
      <c r="J522" s="16"/>
      <c r="K522" s="16"/>
      <c r="L522" s="16"/>
      <c r="M522" s="16"/>
      <c r="N522" s="16"/>
      <c r="O522" s="16"/>
      <c r="P522" s="16"/>
      <c r="Q522" s="16"/>
    </row>
    <row r="523" spans="1:17" x14ac:dyDescent="0.2">
      <c r="A523" s="16"/>
      <c r="B523" s="16"/>
      <c r="C523" s="16"/>
      <c r="D523" s="16"/>
      <c r="E523" s="16"/>
      <c r="F523" s="16"/>
      <c r="G523" s="16"/>
      <c r="H523" s="16"/>
      <c r="I523" s="16"/>
      <c r="J523" s="16"/>
      <c r="K523" s="16"/>
      <c r="L523" s="16"/>
      <c r="M523" s="16"/>
      <c r="N523" s="16"/>
      <c r="O523" s="16"/>
      <c r="P523" s="16"/>
      <c r="Q523" s="16"/>
    </row>
    <row r="524" spans="1:17" x14ac:dyDescent="0.2">
      <c r="A524" s="16"/>
      <c r="B524" s="16"/>
      <c r="C524" s="16"/>
      <c r="D524" s="16"/>
      <c r="E524" s="16"/>
      <c r="F524" s="16"/>
      <c r="G524" s="16"/>
      <c r="H524" s="16"/>
      <c r="I524" s="16"/>
      <c r="J524" s="16"/>
      <c r="K524" s="16"/>
      <c r="L524" s="16"/>
      <c r="M524" s="16"/>
      <c r="N524" s="16"/>
      <c r="O524" s="16"/>
      <c r="P524" s="16"/>
      <c r="Q524" s="16"/>
    </row>
    <row r="525" spans="1:17" x14ac:dyDescent="0.2">
      <c r="A525" s="16"/>
      <c r="B525" s="16"/>
      <c r="C525" s="16"/>
      <c r="D525" s="16"/>
      <c r="E525" s="16"/>
      <c r="F525" s="16"/>
      <c r="G525" s="16"/>
      <c r="H525" s="16"/>
      <c r="I525" s="16"/>
      <c r="J525" s="16"/>
      <c r="K525" s="16"/>
      <c r="L525" s="16"/>
      <c r="M525" s="16"/>
      <c r="N525" s="16"/>
      <c r="O525" s="16"/>
      <c r="P525" s="16"/>
      <c r="Q525" s="16"/>
    </row>
    <row r="526" spans="1:17" x14ac:dyDescent="0.2">
      <c r="A526" s="16"/>
      <c r="B526" s="16"/>
      <c r="C526" s="16"/>
      <c r="D526" s="16"/>
      <c r="E526" s="16"/>
      <c r="F526" s="16"/>
      <c r="G526" s="16"/>
      <c r="H526" s="16"/>
      <c r="I526" s="16"/>
      <c r="J526" s="16"/>
      <c r="K526" s="16"/>
      <c r="L526" s="16"/>
      <c r="M526" s="16"/>
      <c r="N526" s="16"/>
      <c r="O526" s="16"/>
      <c r="P526" s="16"/>
      <c r="Q526" s="16"/>
    </row>
    <row r="527" spans="1:17" x14ac:dyDescent="0.2">
      <c r="A527" s="16"/>
      <c r="B527" s="16"/>
      <c r="C527" s="16"/>
      <c r="D527" s="16"/>
      <c r="E527" s="16"/>
      <c r="F527" s="16"/>
      <c r="G527" s="16"/>
      <c r="H527" s="16"/>
      <c r="I527" s="16"/>
      <c r="J527" s="16"/>
      <c r="K527" s="16"/>
      <c r="L527" s="16"/>
      <c r="M527" s="16"/>
      <c r="N527" s="16"/>
      <c r="O527" s="16"/>
      <c r="P527" s="16"/>
      <c r="Q527" s="16"/>
    </row>
    <row r="528" spans="1:17" x14ac:dyDescent="0.2">
      <c r="A528" s="16"/>
      <c r="B528" s="16"/>
      <c r="C528" s="16"/>
      <c r="D528" s="16"/>
      <c r="E528" s="16"/>
      <c r="F528" s="16"/>
      <c r="G528" s="16"/>
      <c r="H528" s="16"/>
      <c r="I528" s="16"/>
      <c r="J528" s="16"/>
      <c r="K528" s="16"/>
      <c r="L528" s="16"/>
      <c r="M528" s="16"/>
      <c r="N528" s="16"/>
      <c r="O528" s="16"/>
      <c r="P528" s="16"/>
      <c r="Q528" s="16"/>
    </row>
    <row r="529" spans="1:17" x14ac:dyDescent="0.2">
      <c r="A529" s="16"/>
      <c r="B529" s="16"/>
      <c r="C529" s="16"/>
      <c r="D529" s="16"/>
      <c r="E529" s="16"/>
      <c r="F529" s="16"/>
      <c r="G529" s="16"/>
      <c r="H529" s="16"/>
      <c r="I529" s="16"/>
      <c r="J529" s="16"/>
      <c r="K529" s="16"/>
      <c r="L529" s="16"/>
      <c r="M529" s="16"/>
      <c r="N529" s="16"/>
      <c r="O529" s="16"/>
      <c r="P529" s="16"/>
      <c r="Q529" s="16"/>
    </row>
    <row r="530" spans="1:17" x14ac:dyDescent="0.2">
      <c r="A530" s="16"/>
      <c r="B530" s="16"/>
      <c r="C530" s="16"/>
      <c r="D530" s="16"/>
      <c r="E530" s="16"/>
      <c r="F530" s="16"/>
      <c r="G530" s="16"/>
      <c r="H530" s="16"/>
      <c r="I530" s="16"/>
      <c r="J530" s="16"/>
      <c r="K530" s="16"/>
      <c r="L530" s="16"/>
      <c r="M530" s="16"/>
      <c r="N530" s="16"/>
      <c r="O530" s="16"/>
      <c r="P530" s="16"/>
      <c r="Q530" s="16"/>
    </row>
    <row r="531" spans="1:17" x14ac:dyDescent="0.2">
      <c r="A531" s="16"/>
      <c r="B531" s="16"/>
      <c r="C531" s="16"/>
      <c r="D531" s="16"/>
      <c r="E531" s="16"/>
      <c r="F531" s="16"/>
      <c r="G531" s="16"/>
      <c r="H531" s="16"/>
      <c r="I531" s="16"/>
      <c r="J531" s="16"/>
      <c r="K531" s="16"/>
      <c r="L531" s="16"/>
      <c r="M531" s="16"/>
      <c r="N531" s="16"/>
      <c r="O531" s="16"/>
      <c r="P531" s="16"/>
      <c r="Q531" s="16"/>
    </row>
    <row r="532" spans="1:17" x14ac:dyDescent="0.2">
      <c r="A532" s="16"/>
      <c r="B532" s="16"/>
      <c r="C532" s="16"/>
      <c r="D532" s="16"/>
      <c r="E532" s="16"/>
      <c r="F532" s="16"/>
      <c r="G532" s="16"/>
      <c r="H532" s="16"/>
      <c r="I532" s="16"/>
      <c r="J532" s="16"/>
      <c r="K532" s="16"/>
      <c r="L532" s="16"/>
      <c r="M532" s="16"/>
      <c r="N532" s="16"/>
      <c r="O532" s="16"/>
      <c r="P532" s="16"/>
      <c r="Q532" s="16"/>
    </row>
    <row r="533" spans="1:17" x14ac:dyDescent="0.2">
      <c r="A533" s="16"/>
      <c r="B533" s="16"/>
      <c r="C533" s="16"/>
      <c r="D533" s="16"/>
      <c r="E533" s="16"/>
      <c r="F533" s="16"/>
      <c r="G533" s="16"/>
      <c r="H533" s="16"/>
      <c r="I533" s="16"/>
      <c r="J533" s="16"/>
      <c r="K533" s="16"/>
      <c r="L533" s="16"/>
      <c r="M533" s="16"/>
      <c r="N533" s="16"/>
      <c r="O533" s="16"/>
      <c r="P533" s="16"/>
      <c r="Q533" s="16"/>
    </row>
    <row r="534" spans="1:17" x14ac:dyDescent="0.2">
      <c r="A534" s="16"/>
      <c r="B534" s="16"/>
      <c r="C534" s="16"/>
      <c r="D534" s="16"/>
      <c r="E534" s="16"/>
      <c r="F534" s="16"/>
      <c r="G534" s="16"/>
      <c r="H534" s="16"/>
      <c r="I534" s="16"/>
      <c r="J534" s="16"/>
      <c r="K534" s="16"/>
      <c r="L534" s="16"/>
      <c r="M534" s="16"/>
      <c r="N534" s="16"/>
      <c r="O534" s="16"/>
      <c r="P534" s="16"/>
      <c r="Q534" s="16"/>
    </row>
    <row r="535" spans="1:17" x14ac:dyDescent="0.2">
      <c r="A535" s="16"/>
      <c r="B535" s="16"/>
      <c r="C535" s="16"/>
      <c r="D535" s="16"/>
      <c r="E535" s="16"/>
      <c r="F535" s="16"/>
      <c r="G535" s="16"/>
      <c r="H535" s="16"/>
      <c r="I535" s="16"/>
      <c r="J535" s="16"/>
      <c r="K535" s="16"/>
      <c r="L535" s="16"/>
      <c r="M535" s="16"/>
      <c r="N535" s="16"/>
      <c r="O535" s="16"/>
      <c r="P535" s="16"/>
      <c r="Q535" s="16"/>
    </row>
    <row r="536" spans="1:17" x14ac:dyDescent="0.2">
      <c r="A536" s="16"/>
      <c r="B536" s="16"/>
      <c r="C536" s="16"/>
      <c r="D536" s="16"/>
      <c r="E536" s="16"/>
      <c r="F536" s="16"/>
      <c r="G536" s="16"/>
      <c r="H536" s="16"/>
      <c r="I536" s="16"/>
      <c r="J536" s="16"/>
      <c r="K536" s="16"/>
      <c r="L536" s="16"/>
      <c r="M536" s="16"/>
      <c r="N536" s="16"/>
      <c r="O536" s="16"/>
      <c r="P536" s="16"/>
      <c r="Q536" s="16"/>
    </row>
    <row r="537" spans="1:17" x14ac:dyDescent="0.2">
      <c r="A537" s="16"/>
      <c r="B537" s="16"/>
      <c r="C537" s="16"/>
      <c r="D537" s="16"/>
      <c r="E537" s="16"/>
      <c r="F537" s="16"/>
      <c r="G537" s="16"/>
      <c r="H537" s="16"/>
      <c r="I537" s="16"/>
      <c r="J537" s="16"/>
      <c r="K537" s="16"/>
      <c r="L537" s="16"/>
      <c r="M537" s="16"/>
      <c r="N537" s="16"/>
      <c r="O537" s="16"/>
      <c r="P537" s="16"/>
      <c r="Q537" s="16"/>
    </row>
    <row r="538" spans="1:17" x14ac:dyDescent="0.2">
      <c r="A538" s="16"/>
      <c r="B538" s="16"/>
      <c r="C538" s="16"/>
      <c r="D538" s="16"/>
      <c r="E538" s="16"/>
      <c r="F538" s="16"/>
      <c r="G538" s="16"/>
      <c r="H538" s="16"/>
      <c r="I538" s="16"/>
      <c r="J538" s="16"/>
      <c r="K538" s="16"/>
      <c r="L538" s="16"/>
      <c r="M538" s="16"/>
      <c r="N538" s="16"/>
      <c r="O538" s="16"/>
      <c r="P538" s="16"/>
      <c r="Q538" s="16"/>
    </row>
    <row r="539" spans="1:17" x14ac:dyDescent="0.2">
      <c r="A539" s="16"/>
      <c r="B539" s="16"/>
      <c r="C539" s="16"/>
      <c r="D539" s="16"/>
      <c r="E539" s="16"/>
      <c r="F539" s="16"/>
      <c r="G539" s="16"/>
      <c r="H539" s="16"/>
      <c r="I539" s="16"/>
      <c r="J539" s="16"/>
      <c r="K539" s="16"/>
      <c r="L539" s="16"/>
      <c r="M539" s="16"/>
      <c r="N539" s="16"/>
      <c r="O539" s="16"/>
      <c r="P539" s="16"/>
      <c r="Q539" s="16"/>
    </row>
    <row r="540" spans="1:17" x14ac:dyDescent="0.2">
      <c r="A540" s="16"/>
      <c r="B540" s="16"/>
      <c r="C540" s="16"/>
      <c r="D540" s="16"/>
      <c r="E540" s="16"/>
      <c r="F540" s="16"/>
      <c r="G540" s="16"/>
      <c r="H540" s="16"/>
      <c r="I540" s="16"/>
      <c r="J540" s="16"/>
      <c r="K540" s="16"/>
      <c r="L540" s="16"/>
      <c r="M540" s="16"/>
      <c r="N540" s="16"/>
      <c r="O540" s="16"/>
      <c r="P540" s="16"/>
      <c r="Q540" s="16"/>
    </row>
    <row r="541" spans="1:17" x14ac:dyDescent="0.2">
      <c r="A541" s="16"/>
      <c r="B541" s="16"/>
      <c r="C541" s="16"/>
      <c r="D541" s="16"/>
      <c r="E541" s="16"/>
      <c r="F541" s="16"/>
      <c r="G541" s="16"/>
      <c r="H541" s="16"/>
      <c r="I541" s="16"/>
      <c r="J541" s="16"/>
      <c r="K541" s="16"/>
      <c r="L541" s="16"/>
      <c r="M541" s="16"/>
      <c r="N541" s="16"/>
      <c r="O541" s="16"/>
      <c r="P541" s="16"/>
      <c r="Q541" s="16"/>
    </row>
    <row r="542" spans="1:17" x14ac:dyDescent="0.2">
      <c r="A542" s="16"/>
      <c r="B542" s="16"/>
      <c r="C542" s="16"/>
      <c r="D542" s="16"/>
      <c r="E542" s="16"/>
      <c r="F542" s="16"/>
      <c r="G542" s="16"/>
      <c r="H542" s="16"/>
      <c r="I542" s="16"/>
      <c r="J542" s="16"/>
      <c r="K542" s="16"/>
      <c r="L542" s="16"/>
      <c r="M542" s="16"/>
      <c r="N542" s="16"/>
      <c r="O542" s="16"/>
      <c r="P542" s="16"/>
      <c r="Q542" s="16"/>
    </row>
    <row r="543" spans="1:17" x14ac:dyDescent="0.2">
      <c r="A543" s="16"/>
      <c r="B543" s="16"/>
      <c r="C543" s="16"/>
      <c r="D543" s="16"/>
      <c r="E543" s="16"/>
      <c r="F543" s="16"/>
      <c r="G543" s="16"/>
      <c r="H543" s="16"/>
      <c r="I543" s="16"/>
      <c r="J543" s="16"/>
      <c r="K543" s="16"/>
      <c r="L543" s="16"/>
      <c r="M543" s="16"/>
      <c r="N543" s="16"/>
      <c r="O543" s="16"/>
      <c r="P543" s="16"/>
      <c r="Q543" s="16"/>
    </row>
    <row r="544" spans="1:17" x14ac:dyDescent="0.2">
      <c r="A544" s="16"/>
      <c r="B544" s="16"/>
      <c r="C544" s="16"/>
      <c r="D544" s="16"/>
      <c r="E544" s="16"/>
      <c r="F544" s="16"/>
      <c r="G544" s="16"/>
      <c r="H544" s="16"/>
      <c r="I544" s="16"/>
      <c r="J544" s="16"/>
      <c r="K544" s="16"/>
      <c r="L544" s="16"/>
      <c r="M544" s="16"/>
      <c r="N544" s="16"/>
      <c r="O544" s="16"/>
      <c r="P544" s="16"/>
      <c r="Q544" s="16"/>
    </row>
    <row r="545" spans="1:17" x14ac:dyDescent="0.2">
      <c r="A545" s="16"/>
      <c r="B545" s="16"/>
      <c r="C545" s="16"/>
      <c r="D545" s="16"/>
      <c r="E545" s="16"/>
      <c r="F545" s="16"/>
      <c r="G545" s="16"/>
      <c r="H545" s="16"/>
      <c r="I545" s="16"/>
      <c r="J545" s="16"/>
      <c r="K545" s="16"/>
      <c r="L545" s="16"/>
      <c r="M545" s="16"/>
      <c r="N545" s="16"/>
      <c r="O545" s="16"/>
      <c r="P545" s="16"/>
      <c r="Q545" s="16"/>
    </row>
    <row r="546" spans="1:17" x14ac:dyDescent="0.2">
      <c r="A546" s="16"/>
      <c r="B546" s="16"/>
      <c r="C546" s="16"/>
      <c r="D546" s="16"/>
      <c r="E546" s="16"/>
      <c r="F546" s="16"/>
      <c r="G546" s="16"/>
      <c r="H546" s="16"/>
      <c r="I546" s="16"/>
      <c r="J546" s="16"/>
      <c r="K546" s="16"/>
      <c r="L546" s="16"/>
      <c r="M546" s="16"/>
      <c r="N546" s="16"/>
      <c r="O546" s="16"/>
      <c r="P546" s="16"/>
      <c r="Q546" s="16"/>
    </row>
    <row r="547" spans="1:17" x14ac:dyDescent="0.2">
      <c r="A547" s="16"/>
      <c r="B547" s="16"/>
      <c r="C547" s="16"/>
      <c r="D547" s="16"/>
      <c r="E547" s="16"/>
      <c r="F547" s="16"/>
      <c r="G547" s="16"/>
      <c r="H547" s="16"/>
      <c r="I547" s="16"/>
      <c r="J547" s="16"/>
      <c r="K547" s="16"/>
      <c r="L547" s="16"/>
      <c r="M547" s="16"/>
      <c r="N547" s="16"/>
      <c r="O547" s="16"/>
      <c r="P547" s="16"/>
      <c r="Q547" s="16"/>
    </row>
    <row r="548" spans="1:17" x14ac:dyDescent="0.2">
      <c r="A548" s="16"/>
      <c r="B548" s="16"/>
      <c r="C548" s="16"/>
      <c r="D548" s="16"/>
      <c r="E548" s="16"/>
      <c r="F548" s="16"/>
      <c r="G548" s="16"/>
      <c r="H548" s="16"/>
      <c r="I548" s="16"/>
      <c r="J548" s="16"/>
      <c r="K548" s="16"/>
      <c r="L548" s="16"/>
      <c r="M548" s="16"/>
      <c r="N548" s="16"/>
      <c r="O548" s="16"/>
      <c r="P548" s="16"/>
      <c r="Q548" s="16"/>
    </row>
    <row r="549" spans="1:17" x14ac:dyDescent="0.2">
      <c r="A549" s="16"/>
      <c r="B549" s="16"/>
      <c r="C549" s="16"/>
      <c r="D549" s="16"/>
      <c r="E549" s="16"/>
      <c r="F549" s="16"/>
      <c r="G549" s="16"/>
      <c r="H549" s="16"/>
      <c r="I549" s="16"/>
      <c r="J549" s="16"/>
      <c r="K549" s="16"/>
      <c r="L549" s="16"/>
      <c r="M549" s="16"/>
      <c r="N549" s="16"/>
      <c r="O549" s="16"/>
      <c r="P549" s="16"/>
      <c r="Q549" s="16"/>
    </row>
    <row r="550" spans="1:17" x14ac:dyDescent="0.2">
      <c r="A550" s="16"/>
      <c r="B550" s="16"/>
      <c r="C550" s="16"/>
      <c r="D550" s="16"/>
      <c r="E550" s="16"/>
      <c r="F550" s="16"/>
      <c r="G550" s="16"/>
      <c r="H550" s="16"/>
      <c r="I550" s="16"/>
      <c r="J550" s="16"/>
      <c r="K550" s="16"/>
      <c r="L550" s="16"/>
      <c r="M550" s="16"/>
      <c r="N550" s="16"/>
      <c r="O550" s="16"/>
      <c r="P550" s="16"/>
      <c r="Q550" s="16"/>
    </row>
    <row r="551" spans="1:17" x14ac:dyDescent="0.2">
      <c r="A551" s="16"/>
      <c r="B551" s="16"/>
      <c r="C551" s="16"/>
      <c r="D551" s="16"/>
      <c r="E551" s="16"/>
      <c r="F551" s="16"/>
      <c r="G551" s="16"/>
      <c r="H551" s="16"/>
      <c r="I551" s="16"/>
      <c r="J551" s="16"/>
      <c r="K551" s="16"/>
      <c r="L551" s="16"/>
      <c r="M551" s="16"/>
      <c r="N551" s="16"/>
      <c r="O551" s="16"/>
      <c r="P551" s="16"/>
      <c r="Q551" s="16"/>
    </row>
    <row r="552" spans="1:17" x14ac:dyDescent="0.2">
      <c r="A552" s="16"/>
      <c r="B552" s="16"/>
      <c r="C552" s="16"/>
      <c r="D552" s="16"/>
      <c r="E552" s="16"/>
      <c r="F552" s="16"/>
      <c r="G552" s="16"/>
      <c r="H552" s="16"/>
      <c r="I552" s="16"/>
      <c r="J552" s="16"/>
      <c r="K552" s="16"/>
      <c r="L552" s="16"/>
      <c r="M552" s="16"/>
      <c r="N552" s="16"/>
      <c r="O552" s="16"/>
      <c r="P552" s="16"/>
      <c r="Q552" s="16"/>
    </row>
    <row r="553" spans="1:17" x14ac:dyDescent="0.2">
      <c r="A553" s="16"/>
      <c r="B553" s="16"/>
      <c r="C553" s="16"/>
      <c r="D553" s="16"/>
      <c r="E553" s="16"/>
      <c r="F553" s="16"/>
      <c r="G553" s="16"/>
      <c r="H553" s="16"/>
      <c r="I553" s="16"/>
      <c r="J553" s="16"/>
      <c r="K553" s="16"/>
      <c r="L553" s="16"/>
      <c r="M553" s="16"/>
      <c r="N553" s="16"/>
      <c r="O553" s="16"/>
      <c r="P553" s="16"/>
      <c r="Q553" s="16"/>
    </row>
    <row r="554" spans="1:17" x14ac:dyDescent="0.2">
      <c r="A554" s="16"/>
      <c r="B554" s="16"/>
      <c r="C554" s="16"/>
      <c r="D554" s="16"/>
      <c r="E554" s="16"/>
      <c r="F554" s="16"/>
      <c r="G554" s="16"/>
      <c r="H554" s="16"/>
      <c r="I554" s="16"/>
      <c r="J554" s="16"/>
      <c r="K554" s="16"/>
      <c r="L554" s="16"/>
      <c r="M554" s="16"/>
      <c r="N554" s="16"/>
      <c r="O554" s="16"/>
      <c r="P554" s="16"/>
      <c r="Q554" s="16"/>
    </row>
    <row r="555" spans="1:17" x14ac:dyDescent="0.2">
      <c r="A555" s="16"/>
      <c r="B555" s="16"/>
      <c r="C555" s="16"/>
      <c r="D555" s="16"/>
      <c r="E555" s="16"/>
      <c r="F555" s="16"/>
      <c r="G555" s="16"/>
      <c r="H555" s="16"/>
      <c r="I555" s="16"/>
      <c r="J555" s="16"/>
      <c r="K555" s="16"/>
      <c r="L555" s="16"/>
      <c r="M555" s="16"/>
      <c r="N555" s="16"/>
      <c r="O555" s="16"/>
      <c r="P555" s="16"/>
      <c r="Q555" s="16"/>
    </row>
    <row r="556" spans="1:17" x14ac:dyDescent="0.2">
      <c r="A556" s="16"/>
      <c r="B556" s="16"/>
      <c r="C556" s="16"/>
      <c r="D556" s="16"/>
      <c r="E556" s="16"/>
      <c r="F556" s="16"/>
      <c r="G556" s="16"/>
      <c r="H556" s="16"/>
      <c r="I556" s="16"/>
      <c r="J556" s="16"/>
      <c r="K556" s="16"/>
      <c r="L556" s="16"/>
      <c r="M556" s="16"/>
      <c r="N556" s="16"/>
      <c r="O556" s="16"/>
      <c r="P556" s="16"/>
      <c r="Q556" s="16"/>
    </row>
    <row r="557" spans="1:17" x14ac:dyDescent="0.2">
      <c r="A557" s="16"/>
      <c r="B557" s="16"/>
      <c r="C557" s="16"/>
      <c r="D557" s="16"/>
      <c r="E557" s="16"/>
      <c r="F557" s="16"/>
      <c r="G557" s="16"/>
      <c r="H557" s="16"/>
      <c r="I557" s="16"/>
      <c r="J557" s="16"/>
      <c r="K557" s="16"/>
      <c r="L557" s="16"/>
      <c r="M557" s="16"/>
      <c r="N557" s="16"/>
      <c r="O557" s="16"/>
      <c r="P557" s="16"/>
      <c r="Q557" s="16"/>
    </row>
    <row r="558" spans="1:17" x14ac:dyDescent="0.2">
      <c r="A558" s="16"/>
      <c r="B558" s="16"/>
      <c r="C558" s="16"/>
      <c r="D558" s="16"/>
      <c r="E558" s="16"/>
      <c r="F558" s="16"/>
      <c r="G558" s="16"/>
      <c r="H558" s="16"/>
      <c r="I558" s="16"/>
      <c r="J558" s="16"/>
      <c r="K558" s="16"/>
      <c r="L558" s="16"/>
      <c r="M558" s="16"/>
      <c r="N558" s="16"/>
      <c r="O558" s="16"/>
      <c r="P558" s="16"/>
      <c r="Q558" s="16"/>
    </row>
    <row r="559" spans="1:17" x14ac:dyDescent="0.2">
      <c r="A559" s="16"/>
      <c r="B559" s="16"/>
      <c r="C559" s="16"/>
      <c r="D559" s="16"/>
      <c r="E559" s="16"/>
      <c r="F559" s="16"/>
      <c r="G559" s="16"/>
      <c r="H559" s="16"/>
      <c r="I559" s="16"/>
      <c r="J559" s="16"/>
      <c r="K559" s="16"/>
      <c r="L559" s="16"/>
      <c r="M559" s="16"/>
      <c r="N559" s="16"/>
      <c r="O559" s="16"/>
      <c r="P559" s="16"/>
      <c r="Q559" s="16"/>
    </row>
    <row r="560" spans="1:17" x14ac:dyDescent="0.2">
      <c r="A560" s="16"/>
      <c r="B560" s="16"/>
      <c r="C560" s="16"/>
      <c r="D560" s="16"/>
      <c r="E560" s="16"/>
      <c r="F560" s="16"/>
      <c r="G560" s="16"/>
      <c r="H560" s="16"/>
      <c r="I560" s="16"/>
      <c r="J560" s="16"/>
      <c r="K560" s="16"/>
      <c r="L560" s="16"/>
      <c r="M560" s="16"/>
      <c r="N560" s="16"/>
      <c r="O560" s="16"/>
      <c r="P560" s="16"/>
      <c r="Q560" s="16"/>
    </row>
    <row r="561" spans="1:17" x14ac:dyDescent="0.2">
      <c r="A561" s="16"/>
      <c r="B561" s="16"/>
      <c r="C561" s="16"/>
      <c r="D561" s="16"/>
      <c r="E561" s="16"/>
      <c r="F561" s="16"/>
      <c r="G561" s="16"/>
      <c r="H561" s="16"/>
      <c r="I561" s="16"/>
      <c r="J561" s="16"/>
      <c r="K561" s="16"/>
      <c r="L561" s="16"/>
      <c r="M561" s="16"/>
      <c r="N561" s="16"/>
      <c r="O561" s="16"/>
      <c r="P561" s="16"/>
      <c r="Q561" s="16"/>
    </row>
    <row r="562" spans="1:17" x14ac:dyDescent="0.2">
      <c r="A562" s="16"/>
      <c r="B562" s="16"/>
      <c r="C562" s="16"/>
      <c r="D562" s="16"/>
      <c r="E562" s="16"/>
      <c r="F562" s="16"/>
      <c r="G562" s="16"/>
      <c r="H562" s="16"/>
      <c r="I562" s="16"/>
      <c r="J562" s="16"/>
      <c r="K562" s="16"/>
      <c r="L562" s="16"/>
      <c r="M562" s="16"/>
      <c r="N562" s="16"/>
      <c r="O562" s="16"/>
      <c r="P562" s="16"/>
      <c r="Q562" s="16"/>
    </row>
    <row r="563" spans="1:17" x14ac:dyDescent="0.2">
      <c r="A563" s="16"/>
      <c r="B563" s="16"/>
      <c r="C563" s="16"/>
      <c r="D563" s="16"/>
      <c r="E563" s="16"/>
      <c r="F563" s="16"/>
      <c r="G563" s="16"/>
      <c r="H563" s="16"/>
      <c r="I563" s="16"/>
      <c r="J563" s="16"/>
      <c r="K563" s="16"/>
      <c r="L563" s="16"/>
      <c r="M563" s="16"/>
      <c r="N563" s="16"/>
      <c r="O563" s="16"/>
      <c r="P563" s="16"/>
      <c r="Q563" s="16"/>
    </row>
    <row r="564" spans="1:17" x14ac:dyDescent="0.2">
      <c r="A564" s="16"/>
      <c r="B564" s="16"/>
      <c r="C564" s="16"/>
      <c r="D564" s="16"/>
      <c r="E564" s="16"/>
      <c r="F564" s="16"/>
      <c r="G564" s="16"/>
      <c r="H564" s="16"/>
      <c r="I564" s="16"/>
      <c r="J564" s="16"/>
      <c r="K564" s="16"/>
      <c r="L564" s="16"/>
      <c r="M564" s="16"/>
      <c r="N564" s="16"/>
      <c r="O564" s="16"/>
      <c r="P564" s="16"/>
      <c r="Q564" s="16"/>
    </row>
    <row r="565" spans="1:17" x14ac:dyDescent="0.2">
      <c r="A565" s="16"/>
      <c r="B565" s="16"/>
      <c r="C565" s="16"/>
      <c r="D565" s="16"/>
      <c r="E565" s="16"/>
      <c r="F565" s="16"/>
      <c r="G565" s="16"/>
      <c r="H565" s="16"/>
      <c r="I565" s="16"/>
      <c r="J565" s="16"/>
      <c r="K565" s="16"/>
      <c r="L565" s="16"/>
      <c r="M565" s="16"/>
      <c r="N565" s="16"/>
      <c r="O565" s="16"/>
      <c r="P565" s="16"/>
      <c r="Q565" s="16"/>
    </row>
    <row r="566" spans="1:17" x14ac:dyDescent="0.2">
      <c r="A566" s="16"/>
      <c r="B566" s="16"/>
      <c r="C566" s="16"/>
      <c r="D566" s="16"/>
      <c r="E566" s="16"/>
      <c r="F566" s="16"/>
      <c r="G566" s="16"/>
      <c r="H566" s="16"/>
      <c r="I566" s="16"/>
      <c r="J566" s="16"/>
      <c r="K566" s="16"/>
      <c r="L566" s="16"/>
      <c r="M566" s="16"/>
      <c r="N566" s="16"/>
      <c r="O566" s="16"/>
      <c r="P566" s="16"/>
      <c r="Q566" s="16"/>
    </row>
    <row r="567" spans="1:17" x14ac:dyDescent="0.2">
      <c r="A567" s="16"/>
      <c r="B567" s="16"/>
      <c r="C567" s="16"/>
      <c r="D567" s="16"/>
      <c r="E567" s="16"/>
      <c r="F567" s="16"/>
      <c r="G567" s="16"/>
      <c r="H567" s="16"/>
      <c r="I567" s="16"/>
      <c r="J567" s="16"/>
      <c r="K567" s="16"/>
      <c r="L567" s="16"/>
      <c r="M567" s="16"/>
      <c r="N567" s="16"/>
      <c r="O567" s="16"/>
      <c r="P567" s="16"/>
      <c r="Q567" s="16"/>
    </row>
    <row r="568" spans="1:17" x14ac:dyDescent="0.2">
      <c r="A568" s="16"/>
      <c r="B568" s="16"/>
      <c r="C568" s="16"/>
      <c r="D568" s="16"/>
      <c r="E568" s="16"/>
      <c r="F568" s="16"/>
      <c r="G568" s="16"/>
      <c r="H568" s="16"/>
      <c r="I568" s="16"/>
      <c r="J568" s="16"/>
      <c r="K568" s="16"/>
      <c r="L568" s="16"/>
      <c r="M568" s="16"/>
      <c r="N568" s="16"/>
      <c r="O568" s="16"/>
      <c r="P568" s="16"/>
      <c r="Q568" s="16"/>
    </row>
    <row r="569" spans="1:17" x14ac:dyDescent="0.2">
      <c r="A569" s="16"/>
      <c r="B569" s="16"/>
      <c r="C569" s="16"/>
      <c r="D569" s="16"/>
      <c r="E569" s="16"/>
      <c r="F569" s="16"/>
      <c r="G569" s="16"/>
      <c r="H569" s="16"/>
      <c r="I569" s="16"/>
      <c r="J569" s="16"/>
      <c r="K569" s="16"/>
      <c r="L569" s="16"/>
      <c r="M569" s="16"/>
      <c r="N569" s="16"/>
      <c r="O569" s="16"/>
      <c r="P569" s="16"/>
      <c r="Q569" s="16"/>
    </row>
    <row r="570" spans="1:17" x14ac:dyDescent="0.2">
      <c r="A570" s="16"/>
      <c r="B570" s="16"/>
      <c r="C570" s="16"/>
      <c r="D570" s="16"/>
      <c r="E570" s="16"/>
      <c r="F570" s="16"/>
      <c r="G570" s="16"/>
      <c r="H570" s="16"/>
      <c r="I570" s="16"/>
      <c r="J570" s="16"/>
      <c r="K570" s="16"/>
      <c r="L570" s="16"/>
      <c r="M570" s="16"/>
      <c r="N570" s="16"/>
      <c r="O570" s="16"/>
      <c r="P570" s="16"/>
      <c r="Q570" s="16"/>
    </row>
    <row r="571" spans="1:17" x14ac:dyDescent="0.2">
      <c r="A571" s="16"/>
      <c r="B571" s="16"/>
      <c r="C571" s="16"/>
      <c r="D571" s="16"/>
      <c r="E571" s="16"/>
      <c r="F571" s="16"/>
      <c r="G571" s="16"/>
      <c r="H571" s="16"/>
      <c r="I571" s="16"/>
      <c r="J571" s="16"/>
      <c r="K571" s="16"/>
      <c r="L571" s="16"/>
      <c r="M571" s="16"/>
      <c r="N571" s="16"/>
      <c r="O571" s="16"/>
      <c r="P571" s="16"/>
      <c r="Q571" s="16"/>
    </row>
    <row r="572" spans="1:17" x14ac:dyDescent="0.2">
      <c r="A572" s="16"/>
      <c r="B572" s="16"/>
      <c r="C572" s="16"/>
      <c r="D572" s="16"/>
      <c r="E572" s="16"/>
      <c r="F572" s="16"/>
      <c r="G572" s="16"/>
      <c r="H572" s="16"/>
      <c r="I572" s="16"/>
      <c r="J572" s="16"/>
      <c r="K572" s="16"/>
      <c r="L572" s="16"/>
      <c r="M572" s="16"/>
      <c r="N572" s="16"/>
      <c r="O572" s="16"/>
      <c r="P572" s="16"/>
      <c r="Q572" s="16"/>
    </row>
    <row r="573" spans="1:17" x14ac:dyDescent="0.2">
      <c r="A573" s="16"/>
      <c r="B573" s="16"/>
      <c r="C573" s="16"/>
      <c r="D573" s="16"/>
      <c r="E573" s="16"/>
      <c r="F573" s="16"/>
      <c r="G573" s="16"/>
      <c r="H573" s="16"/>
      <c r="I573" s="16"/>
      <c r="J573" s="16"/>
      <c r="K573" s="16"/>
      <c r="L573" s="16"/>
      <c r="M573" s="16"/>
      <c r="N573" s="16"/>
      <c r="O573" s="16"/>
      <c r="P573" s="16"/>
      <c r="Q573" s="16"/>
    </row>
    <row r="574" spans="1:17" x14ac:dyDescent="0.2">
      <c r="A574" s="16"/>
      <c r="B574" s="16"/>
      <c r="C574" s="16"/>
      <c r="D574" s="16"/>
      <c r="E574" s="16"/>
      <c r="F574" s="16"/>
      <c r="G574" s="16"/>
      <c r="H574" s="16"/>
      <c r="I574" s="16"/>
      <c r="J574" s="16"/>
      <c r="K574" s="16"/>
      <c r="L574" s="16"/>
      <c r="M574" s="16"/>
      <c r="N574" s="16"/>
      <c r="O574" s="16"/>
      <c r="P574" s="16"/>
      <c r="Q574" s="16"/>
    </row>
    <row r="575" spans="1:17" x14ac:dyDescent="0.2">
      <c r="A575" s="16"/>
      <c r="B575" s="16"/>
      <c r="C575" s="16"/>
      <c r="D575" s="16"/>
      <c r="E575" s="16"/>
      <c r="F575" s="16"/>
      <c r="G575" s="16"/>
      <c r="H575" s="16"/>
      <c r="I575" s="16"/>
      <c r="J575" s="16"/>
      <c r="K575" s="16"/>
      <c r="L575" s="16"/>
      <c r="M575" s="16"/>
      <c r="N575" s="16"/>
      <c r="O575" s="16"/>
      <c r="P575" s="16"/>
      <c r="Q575" s="16"/>
    </row>
    <row r="576" spans="1:17" x14ac:dyDescent="0.2">
      <c r="A576" s="16"/>
      <c r="B576" s="16"/>
      <c r="C576" s="16"/>
      <c r="D576" s="16"/>
      <c r="E576" s="16"/>
      <c r="F576" s="16"/>
      <c r="G576" s="16"/>
      <c r="H576" s="16"/>
      <c r="I576" s="16"/>
      <c r="J576" s="16"/>
      <c r="K576" s="16"/>
      <c r="L576" s="16"/>
      <c r="M576" s="16"/>
      <c r="N576" s="16"/>
      <c r="O576" s="16"/>
      <c r="P576" s="16"/>
      <c r="Q576" s="16"/>
    </row>
    <row r="577" spans="1:17" x14ac:dyDescent="0.2">
      <c r="A577" s="16"/>
      <c r="B577" s="16"/>
      <c r="C577" s="16"/>
      <c r="D577" s="16"/>
      <c r="E577" s="16"/>
      <c r="F577" s="16"/>
      <c r="G577" s="16"/>
      <c r="H577" s="16"/>
      <c r="I577" s="16"/>
      <c r="J577" s="16"/>
      <c r="K577" s="16"/>
      <c r="L577" s="16"/>
      <c r="M577" s="16"/>
      <c r="N577" s="16"/>
      <c r="O577" s="16"/>
      <c r="P577" s="16"/>
      <c r="Q577" s="16"/>
    </row>
    <row r="578" spans="1:17" x14ac:dyDescent="0.2">
      <c r="A578" s="16"/>
      <c r="B578" s="16"/>
      <c r="C578" s="16"/>
      <c r="D578" s="16"/>
      <c r="E578" s="16"/>
      <c r="F578" s="16"/>
      <c r="G578" s="16"/>
      <c r="H578" s="16"/>
      <c r="I578" s="16"/>
      <c r="J578" s="16"/>
      <c r="K578" s="16"/>
      <c r="L578" s="16"/>
      <c r="M578" s="16"/>
      <c r="N578" s="16"/>
      <c r="O578" s="16"/>
      <c r="P578" s="16"/>
      <c r="Q578" s="16"/>
    </row>
    <row r="579" spans="1:17" x14ac:dyDescent="0.2">
      <c r="A579" s="16"/>
      <c r="B579" s="16"/>
      <c r="C579" s="16"/>
      <c r="D579" s="16"/>
      <c r="E579" s="16"/>
      <c r="F579" s="16"/>
      <c r="G579" s="16"/>
      <c r="H579" s="16"/>
      <c r="I579" s="16"/>
      <c r="J579" s="16"/>
      <c r="K579" s="16"/>
      <c r="L579" s="16"/>
      <c r="M579" s="16"/>
      <c r="N579" s="16"/>
      <c r="O579" s="16"/>
      <c r="P579" s="16"/>
      <c r="Q579" s="16"/>
    </row>
    <row r="580" spans="1:17" x14ac:dyDescent="0.2">
      <c r="A580" s="16"/>
      <c r="B580" s="16"/>
      <c r="C580" s="16"/>
      <c r="D580" s="16"/>
      <c r="E580" s="16"/>
      <c r="F580" s="16"/>
      <c r="G580" s="16"/>
      <c r="H580" s="16"/>
      <c r="I580" s="16"/>
      <c r="J580" s="16"/>
      <c r="K580" s="16"/>
      <c r="L580" s="16"/>
      <c r="M580" s="16"/>
      <c r="N580" s="16"/>
      <c r="O580" s="16"/>
      <c r="P580" s="16"/>
      <c r="Q580" s="16"/>
    </row>
    <row r="581" spans="1:17" x14ac:dyDescent="0.2">
      <c r="A581" s="16"/>
      <c r="B581" s="16"/>
      <c r="C581" s="16"/>
      <c r="D581" s="16"/>
      <c r="E581" s="16"/>
      <c r="F581" s="16"/>
      <c r="G581" s="16"/>
      <c r="H581" s="16"/>
      <c r="I581" s="16"/>
      <c r="J581" s="16"/>
      <c r="K581" s="16"/>
      <c r="L581" s="16"/>
      <c r="M581" s="16"/>
      <c r="N581" s="16"/>
      <c r="O581" s="16"/>
      <c r="P581" s="16"/>
      <c r="Q581" s="16"/>
    </row>
    <row r="582" spans="1:17" x14ac:dyDescent="0.2">
      <c r="A582" s="16"/>
      <c r="B582" s="16"/>
      <c r="C582" s="16"/>
      <c r="D582" s="16"/>
      <c r="E582" s="16"/>
      <c r="F582" s="16"/>
      <c r="G582" s="16"/>
      <c r="H582" s="16"/>
      <c r="I582" s="16"/>
      <c r="J582" s="16"/>
      <c r="K582" s="16"/>
      <c r="L582" s="16"/>
      <c r="M582" s="16"/>
      <c r="N582" s="16"/>
      <c r="O582" s="16"/>
      <c r="P582" s="16"/>
      <c r="Q582" s="16"/>
    </row>
    <row r="583" spans="1:17" x14ac:dyDescent="0.2">
      <c r="A583" s="16"/>
      <c r="B583" s="16"/>
      <c r="C583" s="16"/>
      <c r="D583" s="16"/>
      <c r="E583" s="16"/>
      <c r="F583" s="16"/>
      <c r="G583" s="16"/>
      <c r="H583" s="16"/>
      <c r="I583" s="16"/>
      <c r="J583" s="16"/>
      <c r="K583" s="16"/>
      <c r="L583" s="16"/>
      <c r="M583" s="16"/>
      <c r="N583" s="16"/>
      <c r="O583" s="16"/>
      <c r="P583" s="16"/>
      <c r="Q583" s="16"/>
    </row>
    <row r="584" spans="1:17" x14ac:dyDescent="0.2">
      <c r="A584" s="16"/>
      <c r="B584" s="16"/>
      <c r="C584" s="16"/>
      <c r="D584" s="16"/>
      <c r="E584" s="16"/>
      <c r="F584" s="16"/>
      <c r="G584" s="16"/>
      <c r="H584" s="16"/>
      <c r="I584" s="16"/>
      <c r="J584" s="16"/>
      <c r="K584" s="16"/>
      <c r="L584" s="16"/>
      <c r="M584" s="16"/>
      <c r="N584" s="16"/>
      <c r="O584" s="16"/>
      <c r="P584" s="16"/>
      <c r="Q584" s="16"/>
    </row>
    <row r="585" spans="1:17" x14ac:dyDescent="0.2">
      <c r="A585" s="16"/>
      <c r="B585" s="16"/>
      <c r="C585" s="16"/>
      <c r="D585" s="16"/>
      <c r="E585" s="16"/>
      <c r="F585" s="16"/>
      <c r="G585" s="16"/>
      <c r="H585" s="16"/>
      <c r="I585" s="16"/>
      <c r="J585" s="16"/>
      <c r="K585" s="16"/>
      <c r="L585" s="16"/>
      <c r="M585" s="16"/>
      <c r="N585" s="16"/>
      <c r="O585" s="16"/>
      <c r="P585" s="16"/>
      <c r="Q585" s="16"/>
    </row>
    <row r="586" spans="1:17" x14ac:dyDescent="0.2">
      <c r="A586" s="16"/>
      <c r="B586" s="16"/>
      <c r="C586" s="16"/>
      <c r="D586" s="16"/>
      <c r="E586" s="16"/>
      <c r="F586" s="16"/>
      <c r="G586" s="16"/>
      <c r="H586" s="16"/>
      <c r="I586" s="16"/>
      <c r="J586" s="16"/>
      <c r="K586" s="16"/>
      <c r="L586" s="16"/>
      <c r="M586" s="16"/>
      <c r="N586" s="16"/>
      <c r="O586" s="16"/>
      <c r="P586" s="16"/>
      <c r="Q586" s="16"/>
    </row>
    <row r="587" spans="1:17" x14ac:dyDescent="0.2">
      <c r="A587" s="16"/>
      <c r="B587" s="16"/>
      <c r="C587" s="16"/>
      <c r="D587" s="16"/>
      <c r="E587" s="16"/>
      <c r="F587" s="16"/>
      <c r="G587" s="16"/>
      <c r="H587" s="16"/>
      <c r="I587" s="16"/>
      <c r="J587" s="16"/>
      <c r="K587" s="16"/>
      <c r="L587" s="16"/>
      <c r="M587" s="16"/>
      <c r="N587" s="16"/>
      <c r="O587" s="16"/>
      <c r="P587" s="16"/>
      <c r="Q587" s="16"/>
    </row>
    <row r="588" spans="1:17" x14ac:dyDescent="0.2">
      <c r="A588" s="16"/>
      <c r="B588" s="16"/>
      <c r="C588" s="16"/>
      <c r="D588" s="16"/>
      <c r="E588" s="16"/>
      <c r="F588" s="16"/>
      <c r="G588" s="16"/>
      <c r="H588" s="16"/>
      <c r="I588" s="16"/>
      <c r="J588" s="16"/>
      <c r="K588" s="16"/>
      <c r="L588" s="16"/>
      <c r="M588" s="16"/>
      <c r="N588" s="16"/>
      <c r="O588" s="16"/>
      <c r="P588" s="16"/>
      <c r="Q588" s="16"/>
    </row>
    <row r="589" spans="1:17" x14ac:dyDescent="0.2">
      <c r="A589" s="16"/>
      <c r="B589" s="16"/>
      <c r="C589" s="16"/>
      <c r="D589" s="16"/>
      <c r="E589" s="16"/>
      <c r="F589" s="16"/>
      <c r="G589" s="16"/>
      <c r="H589" s="16"/>
      <c r="I589" s="16"/>
      <c r="J589" s="16"/>
      <c r="K589" s="16"/>
      <c r="L589" s="16"/>
      <c r="M589" s="16"/>
      <c r="N589" s="16"/>
      <c r="O589" s="16"/>
      <c r="P589" s="16"/>
      <c r="Q589" s="16"/>
    </row>
    <row r="590" spans="1:17" x14ac:dyDescent="0.2">
      <c r="A590" s="16"/>
      <c r="B590" s="16"/>
      <c r="C590" s="16"/>
      <c r="D590" s="16"/>
      <c r="E590" s="16"/>
      <c r="F590" s="16"/>
      <c r="G590" s="16"/>
      <c r="H590" s="16"/>
      <c r="I590" s="16"/>
      <c r="J590" s="16"/>
      <c r="K590" s="16"/>
      <c r="L590" s="16"/>
      <c r="M590" s="16"/>
      <c r="N590" s="16"/>
      <c r="O590" s="16"/>
      <c r="P590" s="16"/>
      <c r="Q590" s="16"/>
    </row>
    <row r="591" spans="1:17" x14ac:dyDescent="0.2">
      <c r="A591" s="16"/>
      <c r="B591" s="16"/>
      <c r="C591" s="16"/>
      <c r="D591" s="16"/>
      <c r="E591" s="16"/>
      <c r="F591" s="16"/>
      <c r="G591" s="16"/>
      <c r="H591" s="16"/>
      <c r="I591" s="16"/>
      <c r="J591" s="16"/>
      <c r="K591" s="16"/>
      <c r="L591" s="16"/>
      <c r="M591" s="16"/>
      <c r="N591" s="16"/>
      <c r="O591" s="16"/>
      <c r="P591" s="16"/>
      <c r="Q591" s="16"/>
    </row>
    <row r="592" spans="1:17" x14ac:dyDescent="0.2">
      <c r="A592" s="16"/>
      <c r="B592" s="16"/>
      <c r="C592" s="16"/>
      <c r="D592" s="16"/>
      <c r="E592" s="16"/>
      <c r="F592" s="16"/>
      <c r="G592" s="16"/>
      <c r="H592" s="16"/>
      <c r="I592" s="16"/>
      <c r="J592" s="16"/>
      <c r="K592" s="16"/>
      <c r="L592" s="16"/>
      <c r="M592" s="16"/>
      <c r="N592" s="16"/>
      <c r="O592" s="16"/>
      <c r="P592" s="16"/>
      <c r="Q592" s="16"/>
    </row>
    <row r="593" spans="1:17" x14ac:dyDescent="0.2">
      <c r="A593" s="16"/>
      <c r="B593" s="16"/>
      <c r="C593" s="16"/>
      <c r="D593" s="16"/>
      <c r="E593" s="16"/>
      <c r="F593" s="16"/>
      <c r="G593" s="16"/>
      <c r="H593" s="16"/>
      <c r="I593" s="16"/>
      <c r="J593" s="16"/>
      <c r="K593" s="16"/>
      <c r="L593" s="16"/>
      <c r="M593" s="16"/>
      <c r="N593" s="16"/>
      <c r="O593" s="16"/>
      <c r="P593" s="16"/>
      <c r="Q593" s="16"/>
    </row>
    <row r="594" spans="1:17" x14ac:dyDescent="0.2">
      <c r="A594" s="16"/>
      <c r="B594" s="16"/>
      <c r="C594" s="16"/>
      <c r="D594" s="16"/>
      <c r="E594" s="16"/>
      <c r="F594" s="16"/>
      <c r="G594" s="16"/>
      <c r="H594" s="16"/>
      <c r="I594" s="16"/>
      <c r="J594" s="16"/>
      <c r="K594" s="16"/>
      <c r="L594" s="16"/>
      <c r="M594" s="16"/>
      <c r="N594" s="16"/>
      <c r="O594" s="16"/>
      <c r="P594" s="16"/>
      <c r="Q594" s="16"/>
    </row>
    <row r="595" spans="1:17" x14ac:dyDescent="0.2">
      <c r="A595" s="16"/>
      <c r="B595" s="16"/>
      <c r="C595" s="16"/>
      <c r="D595" s="16"/>
      <c r="E595" s="16"/>
      <c r="F595" s="16"/>
      <c r="G595" s="16"/>
      <c r="H595" s="16"/>
      <c r="I595" s="16"/>
      <c r="J595" s="16"/>
      <c r="K595" s="16"/>
      <c r="L595" s="16"/>
      <c r="M595" s="16"/>
      <c r="N595" s="16"/>
      <c r="O595" s="16"/>
      <c r="P595" s="16"/>
      <c r="Q595" s="16"/>
    </row>
    <row r="596" spans="1:17" x14ac:dyDescent="0.2">
      <c r="A596" s="16"/>
      <c r="B596" s="16"/>
      <c r="C596" s="16"/>
      <c r="D596" s="16"/>
      <c r="E596" s="16"/>
      <c r="F596" s="16"/>
      <c r="G596" s="16"/>
      <c r="H596" s="16"/>
      <c r="I596" s="16"/>
      <c r="J596" s="16"/>
      <c r="K596" s="16"/>
      <c r="L596" s="16"/>
      <c r="M596" s="16"/>
      <c r="N596" s="16"/>
      <c r="O596" s="16"/>
      <c r="P596" s="16"/>
      <c r="Q596" s="16"/>
    </row>
    <row r="597" spans="1:17" x14ac:dyDescent="0.2">
      <c r="A597" s="16"/>
      <c r="B597" s="16"/>
      <c r="C597" s="16"/>
      <c r="D597" s="16"/>
      <c r="E597" s="16"/>
      <c r="F597" s="16"/>
      <c r="G597" s="16"/>
      <c r="H597" s="16"/>
      <c r="I597" s="16"/>
      <c r="J597" s="16"/>
      <c r="K597" s="16"/>
      <c r="L597" s="16"/>
      <c r="M597" s="16"/>
      <c r="N597" s="16"/>
      <c r="O597" s="16"/>
      <c r="P597" s="16"/>
      <c r="Q597" s="16"/>
    </row>
    <row r="598" spans="1:17" x14ac:dyDescent="0.2">
      <c r="A598" s="16"/>
      <c r="B598" s="16"/>
      <c r="C598" s="16"/>
      <c r="D598" s="16"/>
      <c r="E598" s="16"/>
      <c r="F598" s="16"/>
      <c r="G598" s="16"/>
      <c r="H598" s="16"/>
      <c r="I598" s="16"/>
      <c r="J598" s="16"/>
      <c r="K598" s="16"/>
      <c r="L598" s="16"/>
      <c r="M598" s="16"/>
      <c r="N598" s="16"/>
      <c r="O598" s="16"/>
      <c r="P598" s="16"/>
      <c r="Q598" s="16"/>
    </row>
    <row r="599" spans="1:17" x14ac:dyDescent="0.2">
      <c r="A599" s="16"/>
      <c r="B599" s="16"/>
      <c r="C599" s="16"/>
      <c r="D599" s="16"/>
      <c r="E599" s="16"/>
      <c r="F599" s="16"/>
      <c r="G599" s="16"/>
      <c r="H599" s="16"/>
      <c r="I599" s="16"/>
      <c r="J599" s="16"/>
      <c r="K599" s="16"/>
      <c r="L599" s="16"/>
      <c r="M599" s="16"/>
      <c r="N599" s="16"/>
      <c r="O599" s="16"/>
      <c r="P599" s="16"/>
      <c r="Q599" s="16"/>
    </row>
    <row r="600" spans="1:17" x14ac:dyDescent="0.2">
      <c r="A600" s="16"/>
      <c r="B600" s="16"/>
      <c r="C600" s="16"/>
      <c r="D600" s="16"/>
      <c r="E600" s="16"/>
      <c r="F600" s="16"/>
      <c r="G600" s="16"/>
      <c r="H600" s="16"/>
      <c r="I600" s="16"/>
      <c r="J600" s="16"/>
      <c r="K600" s="16"/>
      <c r="L600" s="16"/>
      <c r="M600" s="16"/>
      <c r="N600" s="16"/>
      <c r="O600" s="16"/>
      <c r="P600" s="16"/>
      <c r="Q600" s="16"/>
    </row>
    <row r="601" spans="1:17" x14ac:dyDescent="0.2">
      <c r="A601" s="16"/>
      <c r="B601" s="16"/>
      <c r="C601" s="16"/>
      <c r="D601" s="16"/>
      <c r="E601" s="16"/>
      <c r="F601" s="16"/>
      <c r="G601" s="16"/>
      <c r="H601" s="16"/>
      <c r="I601" s="16"/>
      <c r="J601" s="16"/>
      <c r="K601" s="16"/>
      <c r="L601" s="16"/>
      <c r="M601" s="16"/>
      <c r="N601" s="16"/>
      <c r="O601" s="16"/>
      <c r="P601" s="16"/>
      <c r="Q601" s="16"/>
    </row>
    <row r="602" spans="1:17" x14ac:dyDescent="0.2">
      <c r="A602" s="16"/>
      <c r="B602" s="16"/>
      <c r="C602" s="16"/>
      <c r="D602" s="16"/>
      <c r="E602" s="16"/>
      <c r="F602" s="16"/>
      <c r="G602" s="16"/>
      <c r="H602" s="16"/>
      <c r="I602" s="16"/>
      <c r="J602" s="16"/>
      <c r="K602" s="16"/>
      <c r="L602" s="16"/>
      <c r="M602" s="16"/>
      <c r="N602" s="16"/>
      <c r="O602" s="16"/>
      <c r="P602" s="16"/>
      <c r="Q602" s="16"/>
    </row>
    <row r="603" spans="1:17" x14ac:dyDescent="0.2">
      <c r="A603" s="16"/>
      <c r="B603" s="16"/>
      <c r="C603" s="16"/>
      <c r="D603" s="16"/>
      <c r="E603" s="16"/>
      <c r="F603" s="16"/>
      <c r="G603" s="16"/>
      <c r="H603" s="16"/>
      <c r="I603" s="16"/>
      <c r="J603" s="16"/>
      <c r="K603" s="16"/>
      <c r="L603" s="16"/>
      <c r="M603" s="16"/>
      <c r="N603" s="16"/>
      <c r="O603" s="16"/>
      <c r="P603" s="16"/>
      <c r="Q603" s="16"/>
    </row>
    <row r="604" spans="1:17" x14ac:dyDescent="0.2">
      <c r="A604" s="16"/>
      <c r="B604" s="16"/>
      <c r="C604" s="16"/>
      <c r="D604" s="16"/>
      <c r="E604" s="16"/>
      <c r="F604" s="16"/>
      <c r="G604" s="16"/>
      <c r="H604" s="16"/>
      <c r="I604" s="16"/>
      <c r="J604" s="16"/>
      <c r="K604" s="16"/>
      <c r="L604" s="16"/>
      <c r="M604" s="16"/>
      <c r="N604" s="16"/>
      <c r="O604" s="16"/>
      <c r="P604" s="16"/>
      <c r="Q604" s="16"/>
    </row>
    <row r="605" spans="1:17" x14ac:dyDescent="0.2">
      <c r="A605" s="16"/>
      <c r="B605" s="16"/>
      <c r="C605" s="16"/>
      <c r="D605" s="16"/>
      <c r="E605" s="16"/>
      <c r="F605" s="16"/>
      <c r="G605" s="16"/>
      <c r="H605" s="16"/>
      <c r="I605" s="16"/>
      <c r="J605" s="16"/>
      <c r="K605" s="16"/>
      <c r="L605" s="16"/>
      <c r="M605" s="16"/>
      <c r="N605" s="16"/>
      <c r="O605" s="16"/>
      <c r="P605" s="16"/>
      <c r="Q605" s="16"/>
    </row>
    <row r="606" spans="1:17" x14ac:dyDescent="0.2">
      <c r="A606" s="16"/>
      <c r="B606" s="16"/>
      <c r="C606" s="16"/>
      <c r="D606" s="16"/>
      <c r="E606" s="16"/>
      <c r="F606" s="16"/>
      <c r="G606" s="16"/>
      <c r="H606" s="16"/>
      <c r="I606" s="16"/>
      <c r="J606" s="16"/>
      <c r="K606" s="16"/>
      <c r="L606" s="16"/>
      <c r="M606" s="16"/>
      <c r="N606" s="16"/>
      <c r="O606" s="16"/>
      <c r="P606" s="16"/>
      <c r="Q606" s="16"/>
    </row>
    <row r="607" spans="1:17" x14ac:dyDescent="0.2">
      <c r="A607" s="16"/>
      <c r="B607" s="16"/>
      <c r="C607" s="16"/>
      <c r="D607" s="16"/>
      <c r="E607" s="16"/>
      <c r="F607" s="16"/>
      <c r="G607" s="16"/>
      <c r="H607" s="16"/>
      <c r="I607" s="16"/>
      <c r="J607" s="16"/>
      <c r="K607" s="16"/>
      <c r="L607" s="16"/>
      <c r="M607" s="16"/>
      <c r="N607" s="16"/>
      <c r="O607" s="16"/>
      <c r="P607" s="16"/>
      <c r="Q607" s="16"/>
    </row>
    <row r="608" spans="1:17" x14ac:dyDescent="0.2">
      <c r="A608" s="16"/>
      <c r="B608" s="16"/>
      <c r="C608" s="16"/>
      <c r="D608" s="16"/>
      <c r="E608" s="16"/>
      <c r="F608" s="16"/>
      <c r="G608" s="16"/>
      <c r="H608" s="16"/>
      <c r="I608" s="16"/>
      <c r="J608" s="16"/>
      <c r="K608" s="16"/>
      <c r="L608" s="16"/>
      <c r="M608" s="16"/>
      <c r="N608" s="16"/>
      <c r="O608" s="16"/>
      <c r="P608" s="16"/>
      <c r="Q608" s="16"/>
    </row>
    <row r="609" spans="1:17" x14ac:dyDescent="0.2">
      <c r="A609" s="16"/>
      <c r="B609" s="16"/>
      <c r="C609" s="16"/>
      <c r="D609" s="16"/>
      <c r="E609" s="16"/>
      <c r="F609" s="16"/>
      <c r="G609" s="16"/>
      <c r="H609" s="16"/>
      <c r="I609" s="16"/>
      <c r="J609" s="16"/>
      <c r="K609" s="16"/>
      <c r="L609" s="16"/>
      <c r="M609" s="16"/>
      <c r="N609" s="16"/>
      <c r="O609" s="16"/>
      <c r="P609" s="16"/>
      <c r="Q609" s="16"/>
    </row>
    <row r="610" spans="1:17" x14ac:dyDescent="0.2">
      <c r="A610" s="16"/>
      <c r="B610" s="16"/>
      <c r="C610" s="16"/>
      <c r="D610" s="16"/>
      <c r="E610" s="16"/>
      <c r="F610" s="16"/>
      <c r="G610" s="16"/>
      <c r="H610" s="16"/>
      <c r="I610" s="16"/>
      <c r="J610" s="16"/>
      <c r="K610" s="16"/>
      <c r="L610" s="16"/>
      <c r="M610" s="16"/>
      <c r="N610" s="16"/>
      <c r="O610" s="16"/>
      <c r="P610" s="16"/>
      <c r="Q610" s="16"/>
    </row>
    <row r="611" spans="1:17" x14ac:dyDescent="0.2">
      <c r="A611" s="16"/>
      <c r="B611" s="16"/>
      <c r="C611" s="16"/>
      <c r="D611" s="16"/>
      <c r="E611" s="16"/>
      <c r="F611" s="16"/>
      <c r="G611" s="16"/>
      <c r="H611" s="16"/>
      <c r="I611" s="16"/>
      <c r="J611" s="16"/>
      <c r="K611" s="16"/>
      <c r="L611" s="16"/>
      <c r="M611" s="16"/>
      <c r="N611" s="16"/>
      <c r="O611" s="16"/>
      <c r="P611" s="16"/>
      <c r="Q611" s="16"/>
    </row>
    <row r="612" spans="1:17" x14ac:dyDescent="0.2">
      <c r="A612" s="16"/>
      <c r="B612" s="16"/>
      <c r="C612" s="16"/>
      <c r="D612" s="16"/>
      <c r="E612" s="16"/>
      <c r="F612" s="16"/>
      <c r="G612" s="16"/>
      <c r="H612" s="16"/>
      <c r="I612" s="16"/>
      <c r="J612" s="16"/>
      <c r="K612" s="16"/>
      <c r="L612" s="16"/>
      <c r="M612" s="16"/>
      <c r="N612" s="16"/>
      <c r="O612" s="16"/>
      <c r="P612" s="16"/>
      <c r="Q612" s="16"/>
    </row>
    <row r="613" spans="1:17" x14ac:dyDescent="0.2">
      <c r="A613" s="16"/>
      <c r="B613" s="16"/>
      <c r="C613" s="16"/>
      <c r="D613" s="16"/>
      <c r="E613" s="16"/>
      <c r="F613" s="16"/>
      <c r="G613" s="16"/>
      <c r="H613" s="16"/>
      <c r="I613" s="16"/>
      <c r="J613" s="16"/>
      <c r="K613" s="16"/>
      <c r="L613" s="16"/>
      <c r="M613" s="16"/>
      <c r="N613" s="16"/>
      <c r="O613" s="16"/>
      <c r="P613" s="16"/>
      <c r="Q613" s="16"/>
    </row>
    <row r="614" spans="1:17" x14ac:dyDescent="0.2">
      <c r="A614" s="16"/>
      <c r="B614" s="16"/>
      <c r="C614" s="16"/>
      <c r="D614" s="16"/>
      <c r="E614" s="16"/>
      <c r="F614" s="16"/>
      <c r="G614" s="16"/>
      <c r="H614" s="16"/>
      <c r="I614" s="16"/>
      <c r="J614" s="16"/>
      <c r="K614" s="16"/>
      <c r="L614" s="16"/>
      <c r="M614" s="16"/>
      <c r="N614" s="16"/>
      <c r="O614" s="16"/>
      <c r="P614" s="16"/>
      <c r="Q614" s="16"/>
    </row>
    <row r="615" spans="1:17" x14ac:dyDescent="0.2">
      <c r="A615" s="16"/>
      <c r="B615" s="16"/>
      <c r="C615" s="16"/>
      <c r="D615" s="16"/>
      <c r="E615" s="16"/>
      <c r="F615" s="16"/>
      <c r="G615" s="16"/>
      <c r="H615" s="16"/>
      <c r="I615" s="16"/>
      <c r="J615" s="16"/>
      <c r="K615" s="16"/>
      <c r="L615" s="16"/>
      <c r="M615" s="16"/>
      <c r="N615" s="16"/>
      <c r="O615" s="16"/>
      <c r="P615" s="16"/>
      <c r="Q615" s="16"/>
    </row>
    <row r="616" spans="1:17" x14ac:dyDescent="0.2">
      <c r="A616" s="16"/>
      <c r="B616" s="16"/>
      <c r="C616" s="16"/>
      <c r="D616" s="16"/>
      <c r="E616" s="16"/>
      <c r="F616" s="16"/>
      <c r="G616" s="16"/>
      <c r="H616" s="16"/>
      <c r="I616" s="16"/>
      <c r="J616" s="16"/>
      <c r="K616" s="16"/>
      <c r="L616" s="16"/>
      <c r="M616" s="16"/>
      <c r="N616" s="16"/>
      <c r="O616" s="16"/>
      <c r="P616" s="16"/>
      <c r="Q616" s="16"/>
    </row>
    <row r="617" spans="1:17" x14ac:dyDescent="0.2">
      <c r="A617" s="16"/>
      <c r="B617" s="16"/>
      <c r="C617" s="16"/>
      <c r="D617" s="16"/>
      <c r="E617" s="16"/>
      <c r="F617" s="16"/>
      <c r="G617" s="16"/>
      <c r="H617" s="16"/>
      <c r="I617" s="16"/>
      <c r="J617" s="16"/>
      <c r="K617" s="16"/>
      <c r="L617" s="16"/>
      <c r="M617" s="16"/>
      <c r="N617" s="16"/>
      <c r="O617" s="16"/>
      <c r="P617" s="16"/>
      <c r="Q617" s="16"/>
    </row>
    <row r="618" spans="1:17" x14ac:dyDescent="0.2">
      <c r="A618" s="16"/>
      <c r="B618" s="16"/>
      <c r="C618" s="16"/>
      <c r="D618" s="16"/>
      <c r="E618" s="16"/>
      <c r="F618" s="16"/>
      <c r="G618" s="16"/>
      <c r="H618" s="16"/>
      <c r="I618" s="16"/>
      <c r="J618" s="16"/>
      <c r="K618" s="16"/>
      <c r="L618" s="16"/>
      <c r="M618" s="16"/>
      <c r="N618" s="16"/>
      <c r="O618" s="16"/>
      <c r="P618" s="16"/>
      <c r="Q618" s="16"/>
    </row>
    <row r="619" spans="1:17" x14ac:dyDescent="0.2">
      <c r="A619" s="16"/>
      <c r="B619" s="16"/>
      <c r="C619" s="16"/>
      <c r="D619" s="16"/>
      <c r="E619" s="16"/>
      <c r="F619" s="16"/>
      <c r="G619" s="16"/>
      <c r="H619" s="16"/>
      <c r="I619" s="16"/>
      <c r="J619" s="16"/>
      <c r="K619" s="16"/>
      <c r="L619" s="16"/>
      <c r="M619" s="16"/>
      <c r="N619" s="16"/>
      <c r="O619" s="16"/>
      <c r="P619" s="16"/>
      <c r="Q619" s="16"/>
    </row>
    <row r="620" spans="1:17" x14ac:dyDescent="0.2">
      <c r="A620" s="16"/>
      <c r="B620" s="16"/>
      <c r="C620" s="16"/>
      <c r="D620" s="16"/>
      <c r="E620" s="16"/>
      <c r="F620" s="16"/>
      <c r="G620" s="16"/>
      <c r="H620" s="16"/>
      <c r="I620" s="16"/>
      <c r="J620" s="16"/>
      <c r="K620" s="16"/>
      <c r="L620" s="16"/>
      <c r="M620" s="16"/>
      <c r="N620" s="16"/>
      <c r="O620" s="16"/>
      <c r="P620" s="16"/>
      <c r="Q620" s="16"/>
    </row>
    <row r="621" spans="1:17" x14ac:dyDescent="0.2">
      <c r="A621" s="16"/>
      <c r="B621" s="16"/>
      <c r="C621" s="16"/>
      <c r="D621" s="16"/>
      <c r="E621" s="16"/>
      <c r="F621" s="16"/>
      <c r="G621" s="16"/>
      <c r="H621" s="16"/>
      <c r="I621" s="16"/>
      <c r="J621" s="16"/>
      <c r="K621" s="16"/>
      <c r="L621" s="16"/>
      <c r="M621" s="16"/>
      <c r="N621" s="16"/>
      <c r="O621" s="16"/>
      <c r="P621" s="16"/>
      <c r="Q621" s="16"/>
    </row>
    <row r="622" spans="1:17" x14ac:dyDescent="0.2">
      <c r="A622" s="16"/>
      <c r="B622" s="16"/>
      <c r="C622" s="16"/>
      <c r="D622" s="16"/>
      <c r="E622" s="16"/>
      <c r="F622" s="16"/>
      <c r="G622" s="16"/>
      <c r="H622" s="16"/>
      <c r="I622" s="16"/>
      <c r="J622" s="16"/>
      <c r="K622" s="16"/>
      <c r="L622" s="16"/>
      <c r="M622" s="16"/>
      <c r="N622" s="16"/>
      <c r="O622" s="16"/>
      <c r="P622" s="16"/>
      <c r="Q622" s="16"/>
    </row>
    <row r="623" spans="1:17" x14ac:dyDescent="0.2">
      <c r="A623" s="16"/>
      <c r="B623" s="16"/>
      <c r="C623" s="16"/>
      <c r="D623" s="16"/>
      <c r="E623" s="16"/>
      <c r="F623" s="16"/>
      <c r="G623" s="16"/>
      <c r="H623" s="16"/>
      <c r="I623" s="16"/>
      <c r="J623" s="16"/>
      <c r="K623" s="16"/>
      <c r="L623" s="16"/>
      <c r="M623" s="16"/>
      <c r="N623" s="16"/>
      <c r="O623" s="16"/>
      <c r="P623" s="16"/>
      <c r="Q623" s="16"/>
    </row>
    <row r="624" spans="1:17" x14ac:dyDescent="0.2">
      <c r="A624" s="16"/>
      <c r="B624" s="16"/>
      <c r="C624" s="16"/>
      <c r="D624" s="16"/>
      <c r="E624" s="16"/>
      <c r="F624" s="16"/>
      <c r="G624" s="16"/>
      <c r="H624" s="16"/>
      <c r="I624" s="16"/>
      <c r="J624" s="16"/>
      <c r="K624" s="16"/>
      <c r="L624" s="16"/>
      <c r="M624" s="16"/>
      <c r="N624" s="16"/>
      <c r="O624" s="16"/>
      <c r="P624" s="16"/>
      <c r="Q624" s="16"/>
    </row>
    <row r="625" spans="1:17" x14ac:dyDescent="0.2">
      <c r="A625" s="16"/>
      <c r="B625" s="16"/>
      <c r="C625" s="16"/>
      <c r="D625" s="16"/>
      <c r="E625" s="16"/>
      <c r="F625" s="16"/>
      <c r="G625" s="16"/>
      <c r="H625" s="16"/>
      <c r="I625" s="16"/>
      <c r="J625" s="16"/>
      <c r="K625" s="16"/>
      <c r="L625" s="16"/>
      <c r="M625" s="16"/>
      <c r="N625" s="16"/>
      <c r="O625" s="16"/>
      <c r="P625" s="16"/>
      <c r="Q625" s="16"/>
    </row>
    <row r="626" spans="1:17" x14ac:dyDescent="0.2">
      <c r="A626" s="16"/>
      <c r="B626" s="16"/>
      <c r="C626" s="16"/>
      <c r="D626" s="16"/>
      <c r="E626" s="16"/>
      <c r="F626" s="16"/>
      <c r="G626" s="16"/>
      <c r="H626" s="16"/>
      <c r="I626" s="16"/>
      <c r="J626" s="16"/>
      <c r="K626" s="16"/>
      <c r="L626" s="16"/>
      <c r="M626" s="16"/>
      <c r="N626" s="16"/>
      <c r="O626" s="16"/>
      <c r="P626" s="16"/>
      <c r="Q626" s="16"/>
    </row>
    <row r="627" spans="1:17" x14ac:dyDescent="0.2">
      <c r="A627" s="16"/>
      <c r="B627" s="16"/>
      <c r="C627" s="16"/>
      <c r="D627" s="16"/>
      <c r="E627" s="16"/>
      <c r="F627" s="16"/>
      <c r="G627" s="16"/>
      <c r="H627" s="16"/>
      <c r="I627" s="16"/>
      <c r="J627" s="16"/>
      <c r="K627" s="16"/>
      <c r="L627" s="16"/>
      <c r="M627" s="16"/>
      <c r="N627" s="16"/>
      <c r="O627" s="16"/>
      <c r="P627" s="16"/>
      <c r="Q627" s="16"/>
    </row>
    <row r="628" spans="1:17" x14ac:dyDescent="0.2">
      <c r="A628" s="16"/>
      <c r="B628" s="16"/>
      <c r="C628" s="16"/>
      <c r="D628" s="16"/>
      <c r="E628" s="16"/>
      <c r="F628" s="16"/>
      <c r="G628" s="16"/>
      <c r="H628" s="16"/>
      <c r="I628" s="16"/>
      <c r="J628" s="16"/>
      <c r="K628" s="16"/>
      <c r="L628" s="16"/>
      <c r="M628" s="16"/>
      <c r="N628" s="16"/>
      <c r="O628" s="16"/>
      <c r="P628" s="16"/>
      <c r="Q628" s="16"/>
    </row>
    <row r="629" spans="1:17" x14ac:dyDescent="0.2">
      <c r="A629" s="16"/>
      <c r="B629" s="16"/>
      <c r="C629" s="16"/>
      <c r="D629" s="16"/>
      <c r="E629" s="16"/>
      <c r="F629" s="16"/>
      <c r="G629" s="16"/>
      <c r="H629" s="16"/>
      <c r="I629" s="16"/>
      <c r="J629" s="16"/>
      <c r="K629" s="16"/>
      <c r="L629" s="16"/>
      <c r="M629" s="16"/>
      <c r="N629" s="16"/>
      <c r="O629" s="16"/>
      <c r="P629" s="16"/>
      <c r="Q629" s="16"/>
    </row>
    <row r="630" spans="1:17" x14ac:dyDescent="0.2">
      <c r="A630" s="16"/>
      <c r="B630" s="16"/>
      <c r="C630" s="16"/>
      <c r="D630" s="16"/>
      <c r="E630" s="16"/>
      <c r="F630" s="16"/>
      <c r="G630" s="16"/>
      <c r="H630" s="16"/>
      <c r="I630" s="16"/>
      <c r="J630" s="16"/>
      <c r="K630" s="16"/>
      <c r="L630" s="16"/>
      <c r="M630" s="16"/>
      <c r="N630" s="16"/>
      <c r="O630" s="16"/>
      <c r="P630" s="16"/>
      <c r="Q630" s="16"/>
    </row>
    <row r="631" spans="1:17" x14ac:dyDescent="0.2">
      <c r="A631" s="16"/>
      <c r="B631" s="16"/>
      <c r="C631" s="16"/>
      <c r="D631" s="16"/>
      <c r="E631" s="16"/>
      <c r="F631" s="16"/>
      <c r="G631" s="16"/>
      <c r="H631" s="16"/>
      <c r="I631" s="16"/>
      <c r="J631" s="16"/>
      <c r="K631" s="16"/>
      <c r="L631" s="16"/>
      <c r="M631" s="16"/>
      <c r="N631" s="16"/>
      <c r="O631" s="16"/>
      <c r="P631" s="16"/>
      <c r="Q631" s="16"/>
    </row>
    <row r="632" spans="1:17" x14ac:dyDescent="0.2">
      <c r="A632" s="16"/>
      <c r="B632" s="16"/>
      <c r="C632" s="16"/>
      <c r="D632" s="16"/>
      <c r="E632" s="16"/>
      <c r="F632" s="16"/>
      <c r="G632" s="16"/>
      <c r="H632" s="16"/>
      <c r="I632" s="16"/>
      <c r="J632" s="16"/>
      <c r="K632" s="16"/>
      <c r="L632" s="16"/>
      <c r="M632" s="16"/>
      <c r="N632" s="16"/>
      <c r="O632" s="16"/>
      <c r="P632" s="16"/>
      <c r="Q632" s="16"/>
    </row>
    <row r="633" spans="1:17" x14ac:dyDescent="0.2">
      <c r="A633" s="16"/>
      <c r="B633" s="16"/>
      <c r="C633" s="16"/>
      <c r="D633" s="16"/>
      <c r="E633" s="16"/>
      <c r="F633" s="16"/>
      <c r="G633" s="16"/>
      <c r="H633" s="16"/>
      <c r="I633" s="16"/>
      <c r="J633" s="16"/>
      <c r="K633" s="16"/>
      <c r="L633" s="16"/>
      <c r="M633" s="16"/>
      <c r="N633" s="16"/>
      <c r="O633" s="16"/>
      <c r="P633" s="16"/>
      <c r="Q633" s="16"/>
    </row>
    <row r="634" spans="1:17" x14ac:dyDescent="0.2">
      <c r="A634" s="16"/>
      <c r="B634" s="16"/>
      <c r="C634" s="16"/>
      <c r="D634" s="16"/>
      <c r="E634" s="16"/>
      <c r="F634" s="16"/>
      <c r="G634" s="16"/>
      <c r="H634" s="16"/>
      <c r="I634" s="16"/>
      <c r="J634" s="16"/>
      <c r="K634" s="16"/>
      <c r="L634" s="16"/>
      <c r="M634" s="16"/>
      <c r="N634" s="16"/>
      <c r="O634" s="16"/>
      <c r="P634" s="16"/>
      <c r="Q634" s="16"/>
    </row>
    <row r="635" spans="1:17" x14ac:dyDescent="0.2">
      <c r="A635" s="16"/>
      <c r="B635" s="16"/>
      <c r="C635" s="16"/>
      <c r="D635" s="16"/>
      <c r="E635" s="16"/>
      <c r="F635" s="16"/>
      <c r="G635" s="16"/>
      <c r="H635" s="16"/>
      <c r="I635" s="16"/>
      <c r="J635" s="16"/>
      <c r="K635" s="16"/>
      <c r="L635" s="16"/>
      <c r="M635" s="16"/>
      <c r="N635" s="16"/>
      <c r="O635" s="16"/>
      <c r="P635" s="16"/>
      <c r="Q635" s="16"/>
    </row>
    <row r="636" spans="1:17" x14ac:dyDescent="0.2">
      <c r="A636" s="16"/>
      <c r="B636" s="16"/>
      <c r="C636" s="16"/>
      <c r="D636" s="16"/>
      <c r="E636" s="16"/>
      <c r="F636" s="16"/>
      <c r="G636" s="16"/>
      <c r="H636" s="16"/>
      <c r="I636" s="16"/>
      <c r="J636" s="16"/>
      <c r="K636" s="16"/>
      <c r="L636" s="16"/>
      <c r="M636" s="16"/>
      <c r="N636" s="16"/>
      <c r="O636" s="16"/>
      <c r="P636" s="16"/>
      <c r="Q636" s="16"/>
    </row>
    <row r="637" spans="1:17" x14ac:dyDescent="0.2">
      <c r="A637" s="16"/>
      <c r="B637" s="16"/>
      <c r="C637" s="16"/>
      <c r="D637" s="16"/>
      <c r="E637" s="16"/>
      <c r="F637" s="16"/>
      <c r="G637" s="16"/>
      <c r="H637" s="16"/>
      <c r="I637" s="16"/>
      <c r="J637" s="16"/>
      <c r="K637" s="16"/>
      <c r="L637" s="16"/>
      <c r="M637" s="16"/>
      <c r="N637" s="16"/>
      <c r="O637" s="16"/>
      <c r="P637" s="16"/>
      <c r="Q637" s="16"/>
    </row>
    <row r="638" spans="1:17" x14ac:dyDescent="0.2">
      <c r="A638" s="16"/>
      <c r="B638" s="16"/>
      <c r="C638" s="16"/>
      <c r="D638" s="16"/>
      <c r="E638" s="16"/>
      <c r="F638" s="16"/>
      <c r="G638" s="16"/>
      <c r="H638" s="16"/>
      <c r="I638" s="16"/>
      <c r="J638" s="16"/>
      <c r="K638" s="16"/>
      <c r="L638" s="16"/>
      <c r="M638" s="16"/>
      <c r="N638" s="16"/>
      <c r="O638" s="16"/>
      <c r="P638" s="16"/>
      <c r="Q638" s="16"/>
    </row>
    <row r="639" spans="1:17" x14ac:dyDescent="0.2">
      <c r="A639" s="16"/>
      <c r="B639" s="16"/>
      <c r="C639" s="16"/>
      <c r="D639" s="16"/>
      <c r="E639" s="16"/>
      <c r="F639" s="16"/>
      <c r="G639" s="16"/>
      <c r="H639" s="16"/>
      <c r="I639" s="16"/>
      <c r="J639" s="16"/>
      <c r="K639" s="16"/>
      <c r="L639" s="16"/>
      <c r="M639" s="16"/>
      <c r="N639" s="16"/>
      <c r="O639" s="16"/>
      <c r="P639" s="16"/>
      <c r="Q639" s="16"/>
    </row>
    <row r="640" spans="1:17" x14ac:dyDescent="0.2">
      <c r="A640" s="16"/>
      <c r="B640" s="16"/>
      <c r="C640" s="16"/>
      <c r="D640" s="16"/>
      <c r="E640" s="16"/>
      <c r="F640" s="16"/>
      <c r="G640" s="16"/>
      <c r="H640" s="16"/>
      <c r="I640" s="16"/>
      <c r="J640" s="16"/>
      <c r="K640" s="16"/>
      <c r="L640" s="16"/>
      <c r="M640" s="16"/>
      <c r="N640" s="16"/>
      <c r="O640" s="16"/>
      <c r="P640" s="16"/>
      <c r="Q640" s="16"/>
    </row>
    <row r="641" spans="1:17" x14ac:dyDescent="0.2">
      <c r="A641" s="16"/>
      <c r="B641" s="16"/>
      <c r="C641" s="16"/>
      <c r="D641" s="16"/>
      <c r="E641" s="16"/>
      <c r="F641" s="16"/>
      <c r="G641" s="16"/>
      <c r="H641" s="16"/>
      <c r="I641" s="16"/>
      <c r="J641" s="16"/>
      <c r="K641" s="16"/>
      <c r="L641" s="16"/>
      <c r="M641" s="16"/>
      <c r="N641" s="16"/>
      <c r="O641" s="16"/>
      <c r="P641" s="16"/>
      <c r="Q641" s="16"/>
    </row>
    <row r="642" spans="1:17" x14ac:dyDescent="0.2">
      <c r="A642" s="16"/>
      <c r="B642" s="16"/>
      <c r="C642" s="16"/>
      <c r="D642" s="16"/>
      <c r="E642" s="16"/>
      <c r="F642" s="16"/>
      <c r="G642" s="16"/>
      <c r="H642" s="16"/>
      <c r="I642" s="16"/>
      <c r="J642" s="16"/>
      <c r="K642" s="16"/>
      <c r="L642" s="16"/>
      <c r="M642" s="16"/>
      <c r="N642" s="16"/>
      <c r="O642" s="16"/>
      <c r="P642" s="16"/>
      <c r="Q642" s="16"/>
    </row>
    <row r="643" spans="1:17" x14ac:dyDescent="0.2">
      <c r="A643" s="16"/>
      <c r="B643" s="16"/>
      <c r="C643" s="16"/>
      <c r="D643" s="16"/>
      <c r="E643" s="16"/>
      <c r="F643" s="16"/>
      <c r="G643" s="16"/>
      <c r="H643" s="16"/>
      <c r="I643" s="16"/>
      <c r="J643" s="16"/>
      <c r="K643" s="16"/>
      <c r="L643" s="16"/>
      <c r="M643" s="16"/>
      <c r="N643" s="16"/>
      <c r="O643" s="16"/>
      <c r="P643" s="16"/>
      <c r="Q643" s="16"/>
    </row>
    <row r="644" spans="1:17" x14ac:dyDescent="0.2">
      <c r="A644" s="16"/>
      <c r="B644" s="16"/>
      <c r="C644" s="16"/>
      <c r="D644" s="16"/>
      <c r="E644" s="16"/>
      <c r="F644" s="16"/>
      <c r="G644" s="16"/>
      <c r="H644" s="16"/>
      <c r="I644" s="16"/>
      <c r="J644" s="16"/>
      <c r="K644" s="16"/>
      <c r="L644" s="16"/>
      <c r="M644" s="16"/>
      <c r="N644" s="16"/>
      <c r="O644" s="16"/>
      <c r="P644" s="16"/>
      <c r="Q644" s="16"/>
    </row>
    <row r="645" spans="1:17" x14ac:dyDescent="0.2">
      <c r="A645" s="16"/>
      <c r="B645" s="16"/>
      <c r="C645" s="16"/>
      <c r="D645" s="16"/>
      <c r="E645" s="16"/>
      <c r="F645" s="16"/>
      <c r="G645" s="16"/>
      <c r="H645" s="16"/>
      <c r="I645" s="16"/>
      <c r="J645" s="16"/>
      <c r="K645" s="16"/>
      <c r="L645" s="16"/>
      <c r="M645" s="16"/>
      <c r="N645" s="16"/>
      <c r="O645" s="16"/>
      <c r="P645" s="16"/>
      <c r="Q645" s="16"/>
    </row>
    <row r="646" spans="1:17" x14ac:dyDescent="0.2">
      <c r="A646" s="16"/>
      <c r="B646" s="16"/>
      <c r="C646" s="16"/>
      <c r="D646" s="16"/>
      <c r="E646" s="16"/>
      <c r="F646" s="16"/>
      <c r="G646" s="16"/>
      <c r="H646" s="16"/>
      <c r="I646" s="16"/>
      <c r="J646" s="16"/>
      <c r="K646" s="16"/>
      <c r="L646" s="16"/>
      <c r="M646" s="16"/>
      <c r="N646" s="16"/>
      <c r="O646" s="16"/>
      <c r="P646" s="16"/>
      <c r="Q646" s="16"/>
    </row>
    <row r="647" spans="1:17" x14ac:dyDescent="0.2">
      <c r="A647" s="16"/>
      <c r="B647" s="16"/>
      <c r="C647" s="16"/>
      <c r="D647" s="16"/>
      <c r="E647" s="16"/>
      <c r="F647" s="16"/>
      <c r="G647" s="16"/>
      <c r="H647" s="16"/>
      <c r="I647" s="16"/>
      <c r="J647" s="16"/>
      <c r="K647" s="16"/>
      <c r="L647" s="16"/>
      <c r="M647" s="16"/>
      <c r="N647" s="16"/>
      <c r="O647" s="16"/>
      <c r="P647" s="16"/>
      <c r="Q647" s="16"/>
    </row>
    <row r="648" spans="1:17" x14ac:dyDescent="0.2">
      <c r="A648" s="16"/>
      <c r="B648" s="16"/>
      <c r="C648" s="16"/>
      <c r="D648" s="16"/>
      <c r="E648" s="16"/>
      <c r="F648" s="16"/>
      <c r="G648" s="16"/>
      <c r="H648" s="16"/>
      <c r="I648" s="16"/>
      <c r="J648" s="16"/>
      <c r="K648" s="16"/>
      <c r="L648" s="16"/>
      <c r="M648" s="16"/>
      <c r="N648" s="16"/>
      <c r="O648" s="16"/>
      <c r="P648" s="16"/>
      <c r="Q648" s="16"/>
    </row>
    <row r="649" spans="1:17" x14ac:dyDescent="0.2">
      <c r="A649" s="16"/>
      <c r="B649" s="16"/>
      <c r="C649" s="16"/>
      <c r="D649" s="16"/>
      <c r="E649" s="16"/>
      <c r="F649" s="16"/>
      <c r="G649" s="16"/>
      <c r="H649" s="16"/>
      <c r="I649" s="16"/>
      <c r="J649" s="16"/>
      <c r="K649" s="16"/>
      <c r="L649" s="16"/>
      <c r="M649" s="16"/>
      <c r="N649" s="16"/>
      <c r="O649" s="16"/>
      <c r="P649" s="16"/>
      <c r="Q649" s="16"/>
    </row>
    <row r="650" spans="1:17" x14ac:dyDescent="0.2">
      <c r="A650" s="16"/>
      <c r="B650" s="16"/>
      <c r="C650" s="16"/>
      <c r="D650" s="16"/>
      <c r="E650" s="16"/>
      <c r="F650" s="16"/>
      <c r="G650" s="16"/>
      <c r="H650" s="16"/>
      <c r="I650" s="16"/>
      <c r="J650" s="16"/>
      <c r="K650" s="16"/>
      <c r="L650" s="16"/>
      <c r="M650" s="16"/>
      <c r="N650" s="16"/>
      <c r="O650" s="16"/>
      <c r="P650" s="16"/>
      <c r="Q650" s="16"/>
    </row>
    <row r="651" spans="1:17" x14ac:dyDescent="0.2">
      <c r="A651" s="16"/>
      <c r="B651" s="16"/>
      <c r="C651" s="16"/>
      <c r="D651" s="16"/>
      <c r="E651" s="16"/>
      <c r="F651" s="16"/>
      <c r="G651" s="16"/>
      <c r="H651" s="16"/>
      <c r="I651" s="16"/>
      <c r="J651" s="16"/>
      <c r="K651" s="16"/>
      <c r="L651" s="16"/>
      <c r="M651" s="16"/>
      <c r="N651" s="16"/>
      <c r="O651" s="16"/>
      <c r="P651" s="16"/>
      <c r="Q651" s="16"/>
    </row>
    <row r="652" spans="1:17" x14ac:dyDescent="0.2">
      <c r="A652" s="16"/>
      <c r="B652" s="16"/>
      <c r="C652" s="16"/>
      <c r="D652" s="16"/>
      <c r="E652" s="16"/>
      <c r="F652" s="16"/>
      <c r="G652" s="16"/>
      <c r="H652" s="16"/>
      <c r="I652" s="16"/>
      <c r="J652" s="16"/>
      <c r="K652" s="16"/>
      <c r="L652" s="16"/>
      <c r="M652" s="16"/>
      <c r="N652" s="16"/>
      <c r="O652" s="16"/>
      <c r="P652" s="16"/>
      <c r="Q652" s="16"/>
    </row>
    <row r="653" spans="1:17" x14ac:dyDescent="0.2">
      <c r="A653" s="16"/>
      <c r="B653" s="16"/>
      <c r="C653" s="16"/>
      <c r="D653" s="16"/>
      <c r="E653" s="16"/>
      <c r="F653" s="16"/>
      <c r="G653" s="16"/>
      <c r="H653" s="16"/>
      <c r="I653" s="16"/>
      <c r="J653" s="16"/>
      <c r="K653" s="16"/>
      <c r="L653" s="16"/>
      <c r="M653" s="16"/>
      <c r="N653" s="16"/>
      <c r="O653" s="16"/>
      <c r="P653" s="16"/>
      <c r="Q653" s="16"/>
    </row>
    <row r="654" spans="1:17" x14ac:dyDescent="0.2">
      <c r="A654" s="16"/>
      <c r="B654" s="16"/>
      <c r="C654" s="16"/>
      <c r="D654" s="16"/>
      <c r="E654" s="16"/>
      <c r="F654" s="16"/>
      <c r="G654" s="16"/>
      <c r="H654" s="16"/>
      <c r="I654" s="16"/>
      <c r="J654" s="16"/>
      <c r="K654" s="16"/>
      <c r="L654" s="16"/>
      <c r="M654" s="16"/>
      <c r="N654" s="16"/>
      <c r="O654" s="16"/>
      <c r="P654" s="16"/>
      <c r="Q654" s="16"/>
    </row>
    <row r="655" spans="1:17" x14ac:dyDescent="0.2">
      <c r="A655" s="16"/>
      <c r="B655" s="16"/>
      <c r="C655" s="16"/>
      <c r="D655" s="16"/>
      <c r="E655" s="16"/>
      <c r="F655" s="16"/>
      <c r="G655" s="16"/>
      <c r="H655" s="16"/>
      <c r="I655" s="16"/>
      <c r="J655" s="16"/>
      <c r="K655" s="16"/>
      <c r="L655" s="16"/>
      <c r="M655" s="16"/>
      <c r="N655" s="16"/>
      <c r="O655" s="16"/>
      <c r="P655" s="16"/>
      <c r="Q655" s="16"/>
    </row>
    <row r="656" spans="1:17" x14ac:dyDescent="0.2">
      <c r="A656" s="16"/>
      <c r="B656" s="16"/>
      <c r="C656" s="16"/>
      <c r="D656" s="16"/>
      <c r="E656" s="16"/>
      <c r="F656" s="16"/>
      <c r="G656" s="16"/>
      <c r="H656" s="16"/>
      <c r="I656" s="16"/>
      <c r="J656" s="16"/>
      <c r="K656" s="16"/>
      <c r="L656" s="16"/>
      <c r="M656" s="16"/>
      <c r="N656" s="16"/>
      <c r="O656" s="16"/>
      <c r="P656" s="16"/>
      <c r="Q656" s="16"/>
    </row>
    <row r="657" spans="1:17" x14ac:dyDescent="0.2">
      <c r="A657" s="16"/>
      <c r="B657" s="16"/>
      <c r="C657" s="16"/>
      <c r="D657" s="16"/>
      <c r="E657" s="16"/>
      <c r="F657" s="16"/>
      <c r="G657" s="16"/>
      <c r="H657" s="16"/>
      <c r="I657" s="16"/>
      <c r="J657" s="16"/>
      <c r="K657" s="16"/>
      <c r="L657" s="16"/>
      <c r="M657" s="16"/>
      <c r="N657" s="16"/>
      <c r="O657" s="16"/>
      <c r="P657" s="16"/>
      <c r="Q657" s="16"/>
    </row>
    <row r="658" spans="1:17" x14ac:dyDescent="0.2">
      <c r="A658" s="16"/>
      <c r="B658" s="16"/>
      <c r="C658" s="16"/>
      <c r="D658" s="16"/>
      <c r="E658" s="16"/>
      <c r="F658" s="16"/>
      <c r="G658" s="16"/>
      <c r="H658" s="16"/>
      <c r="I658" s="16"/>
      <c r="J658" s="16"/>
      <c r="K658" s="16"/>
      <c r="L658" s="16"/>
      <c r="M658" s="16"/>
      <c r="N658" s="16"/>
      <c r="O658" s="16"/>
      <c r="P658" s="16"/>
      <c r="Q658" s="16"/>
    </row>
    <row r="659" spans="1:17" x14ac:dyDescent="0.2">
      <c r="A659" s="16"/>
      <c r="B659" s="16"/>
      <c r="C659" s="16"/>
      <c r="D659" s="16"/>
      <c r="E659" s="16"/>
      <c r="F659" s="16"/>
      <c r="G659" s="16"/>
      <c r="H659" s="16"/>
      <c r="I659" s="16"/>
      <c r="J659" s="16"/>
      <c r="K659" s="16"/>
      <c r="L659" s="16"/>
      <c r="M659" s="16"/>
      <c r="N659" s="16"/>
      <c r="O659" s="16"/>
      <c r="P659" s="16"/>
      <c r="Q659" s="16"/>
    </row>
    <row r="660" spans="1:17" x14ac:dyDescent="0.2">
      <c r="A660" s="16"/>
      <c r="B660" s="16"/>
      <c r="C660" s="16"/>
      <c r="D660" s="16"/>
      <c r="E660" s="16"/>
      <c r="F660" s="16"/>
      <c r="G660" s="16"/>
      <c r="H660" s="16"/>
      <c r="I660" s="16"/>
      <c r="J660" s="16"/>
      <c r="K660" s="16"/>
      <c r="L660" s="16"/>
      <c r="M660" s="16"/>
      <c r="N660" s="16"/>
      <c r="O660" s="16"/>
      <c r="P660" s="16"/>
      <c r="Q660" s="16"/>
    </row>
    <row r="661" spans="1:17" x14ac:dyDescent="0.2">
      <c r="A661" s="16"/>
      <c r="B661" s="16"/>
      <c r="C661" s="16"/>
      <c r="D661" s="16"/>
      <c r="E661" s="16"/>
      <c r="F661" s="16"/>
      <c r="G661" s="16"/>
      <c r="H661" s="16"/>
      <c r="I661" s="16"/>
      <c r="J661" s="16"/>
      <c r="K661" s="16"/>
      <c r="L661" s="16"/>
      <c r="M661" s="16"/>
      <c r="N661" s="16"/>
      <c r="O661" s="16"/>
      <c r="P661" s="16"/>
      <c r="Q661" s="16"/>
    </row>
    <row r="662" spans="1:17" x14ac:dyDescent="0.2">
      <c r="A662" s="16"/>
      <c r="B662" s="16"/>
      <c r="C662" s="16"/>
      <c r="D662" s="16"/>
      <c r="E662" s="16"/>
      <c r="F662" s="16"/>
      <c r="G662" s="16"/>
      <c r="H662" s="16"/>
      <c r="I662" s="16"/>
      <c r="J662" s="16"/>
      <c r="K662" s="16"/>
      <c r="L662" s="16"/>
      <c r="M662" s="16"/>
      <c r="N662" s="16"/>
      <c r="O662" s="16"/>
      <c r="P662" s="16"/>
      <c r="Q662" s="16"/>
    </row>
    <row r="663" spans="1:17" x14ac:dyDescent="0.2">
      <c r="A663" s="16"/>
      <c r="B663" s="16"/>
      <c r="C663" s="16"/>
      <c r="D663" s="16"/>
      <c r="E663" s="16"/>
      <c r="F663" s="16"/>
      <c r="G663" s="16"/>
      <c r="H663" s="16"/>
      <c r="I663" s="16"/>
      <c r="J663" s="16"/>
      <c r="K663" s="16"/>
      <c r="L663" s="16"/>
      <c r="M663" s="16"/>
      <c r="N663" s="16"/>
      <c r="O663" s="16"/>
      <c r="P663" s="16"/>
      <c r="Q663" s="16"/>
    </row>
    <row r="664" spans="1:17" x14ac:dyDescent="0.2">
      <c r="A664" s="16"/>
      <c r="B664" s="16"/>
      <c r="C664" s="16"/>
      <c r="D664" s="16"/>
      <c r="E664" s="16"/>
      <c r="F664" s="16"/>
      <c r="G664" s="16"/>
      <c r="H664" s="16"/>
      <c r="I664" s="16"/>
      <c r="J664" s="16"/>
      <c r="K664" s="16"/>
      <c r="L664" s="16"/>
      <c r="M664" s="16"/>
      <c r="N664" s="16"/>
      <c r="O664" s="16"/>
      <c r="P664" s="16"/>
      <c r="Q664" s="16"/>
    </row>
    <row r="665" spans="1:17" x14ac:dyDescent="0.2">
      <c r="A665" s="16"/>
      <c r="B665" s="16"/>
      <c r="C665" s="16"/>
      <c r="D665" s="16"/>
      <c r="E665" s="16"/>
      <c r="F665" s="16"/>
      <c r="G665" s="16"/>
      <c r="H665" s="16"/>
      <c r="I665" s="16"/>
      <c r="J665" s="16"/>
      <c r="K665" s="16"/>
      <c r="L665" s="16"/>
      <c r="M665" s="16"/>
      <c r="N665" s="16"/>
      <c r="O665" s="16"/>
      <c r="P665" s="16"/>
      <c r="Q665" s="16"/>
    </row>
    <row r="666" spans="1:17" x14ac:dyDescent="0.2">
      <c r="A666" s="16"/>
      <c r="B666" s="16"/>
      <c r="C666" s="16"/>
      <c r="D666" s="16"/>
      <c r="E666" s="16"/>
      <c r="F666" s="16"/>
      <c r="G666" s="16"/>
      <c r="H666" s="16"/>
      <c r="I666" s="16"/>
      <c r="J666" s="16"/>
      <c r="K666" s="16"/>
      <c r="L666" s="16"/>
      <c r="M666" s="16"/>
      <c r="N666" s="16"/>
      <c r="O666" s="16"/>
      <c r="P666" s="16"/>
      <c r="Q666" s="16"/>
    </row>
    <row r="667" spans="1:17" x14ac:dyDescent="0.2">
      <c r="A667" s="16"/>
      <c r="B667" s="16"/>
      <c r="C667" s="16"/>
      <c r="D667" s="16"/>
      <c r="E667" s="16"/>
      <c r="F667" s="16"/>
      <c r="G667" s="16"/>
      <c r="H667" s="16"/>
      <c r="I667" s="16"/>
      <c r="J667" s="16"/>
      <c r="K667" s="16"/>
      <c r="L667" s="16"/>
      <c r="M667" s="16"/>
      <c r="N667" s="16"/>
      <c r="O667" s="16"/>
      <c r="P667" s="16"/>
      <c r="Q667" s="16"/>
    </row>
    <row r="668" spans="1:17" x14ac:dyDescent="0.2">
      <c r="A668" s="16"/>
      <c r="B668" s="16"/>
      <c r="C668" s="16"/>
      <c r="D668" s="16"/>
      <c r="E668" s="16"/>
      <c r="F668" s="16"/>
      <c r="G668" s="16"/>
      <c r="H668" s="16"/>
      <c r="I668" s="16"/>
      <c r="J668" s="16"/>
      <c r="K668" s="16"/>
      <c r="L668" s="16"/>
      <c r="M668" s="16"/>
      <c r="N668" s="16"/>
      <c r="O668" s="16"/>
      <c r="P668" s="16"/>
      <c r="Q668" s="16"/>
    </row>
    <row r="669" spans="1:17" x14ac:dyDescent="0.2">
      <c r="A669" s="16"/>
      <c r="B669" s="16"/>
      <c r="C669" s="16"/>
      <c r="D669" s="16"/>
      <c r="E669" s="16"/>
      <c r="F669" s="16"/>
      <c r="G669" s="16"/>
      <c r="H669" s="16"/>
      <c r="I669" s="16"/>
      <c r="J669" s="16"/>
      <c r="K669" s="16"/>
      <c r="L669" s="16"/>
      <c r="M669" s="16"/>
      <c r="N669" s="16"/>
      <c r="O669" s="16"/>
      <c r="P669" s="16"/>
      <c r="Q669" s="16"/>
    </row>
    <row r="670" spans="1:17" x14ac:dyDescent="0.2">
      <c r="A670" s="16"/>
      <c r="B670" s="16"/>
      <c r="C670" s="16"/>
      <c r="D670" s="16"/>
      <c r="E670" s="16"/>
      <c r="F670" s="16"/>
      <c r="G670" s="16"/>
      <c r="H670" s="16"/>
      <c r="I670" s="16"/>
      <c r="J670" s="16"/>
      <c r="K670" s="16"/>
      <c r="L670" s="16"/>
      <c r="M670" s="16"/>
      <c r="N670" s="16"/>
      <c r="O670" s="16"/>
      <c r="P670" s="16"/>
      <c r="Q670" s="16"/>
    </row>
    <row r="671" spans="1:17" x14ac:dyDescent="0.2">
      <c r="A671" s="16"/>
      <c r="B671" s="16"/>
      <c r="C671" s="16"/>
      <c r="D671" s="16"/>
      <c r="E671" s="16"/>
      <c r="F671" s="16"/>
      <c r="G671" s="16"/>
      <c r="H671" s="16"/>
      <c r="I671" s="16"/>
      <c r="J671" s="16"/>
      <c r="K671" s="16"/>
      <c r="L671" s="16"/>
      <c r="M671" s="16"/>
      <c r="N671" s="16"/>
      <c r="O671" s="16"/>
      <c r="P671" s="16"/>
      <c r="Q671" s="16"/>
    </row>
    <row r="672" spans="1:17" x14ac:dyDescent="0.2">
      <c r="A672" s="16"/>
      <c r="B672" s="16"/>
      <c r="C672" s="16"/>
      <c r="D672" s="16"/>
      <c r="E672" s="16"/>
      <c r="F672" s="16"/>
      <c r="G672" s="16"/>
      <c r="H672" s="16"/>
      <c r="I672" s="16"/>
      <c r="J672" s="16"/>
      <c r="K672" s="16"/>
      <c r="L672" s="16"/>
      <c r="M672" s="16"/>
      <c r="N672" s="16"/>
      <c r="O672" s="16"/>
      <c r="P672" s="16"/>
      <c r="Q672" s="16"/>
    </row>
    <row r="673" spans="1:17" x14ac:dyDescent="0.2">
      <c r="A673" s="16"/>
      <c r="B673" s="16"/>
      <c r="C673" s="16"/>
      <c r="D673" s="16"/>
      <c r="E673" s="16"/>
      <c r="F673" s="16"/>
      <c r="G673" s="16"/>
      <c r="H673" s="16"/>
      <c r="I673" s="16"/>
      <c r="J673" s="16"/>
      <c r="K673" s="16"/>
      <c r="L673" s="16"/>
      <c r="M673" s="16"/>
      <c r="N673" s="16"/>
      <c r="O673" s="16"/>
      <c r="P673" s="16"/>
      <c r="Q673" s="16"/>
    </row>
    <row r="674" spans="1:17" x14ac:dyDescent="0.2">
      <c r="A674" s="16"/>
      <c r="B674" s="16"/>
      <c r="C674" s="16"/>
      <c r="D674" s="16"/>
      <c r="E674" s="16"/>
      <c r="F674" s="16"/>
      <c r="G674" s="16"/>
      <c r="H674" s="16"/>
      <c r="I674" s="16"/>
      <c r="J674" s="16"/>
      <c r="K674" s="16"/>
      <c r="L674" s="16"/>
      <c r="M674" s="16"/>
      <c r="N674" s="16"/>
      <c r="O674" s="16"/>
      <c r="P674" s="16"/>
      <c r="Q674" s="16"/>
    </row>
    <row r="675" spans="1:17" x14ac:dyDescent="0.2">
      <c r="A675" s="16"/>
      <c r="B675" s="16"/>
      <c r="C675" s="16"/>
      <c r="D675" s="16"/>
      <c r="E675" s="16"/>
      <c r="F675" s="16"/>
      <c r="G675" s="16"/>
      <c r="H675" s="16"/>
      <c r="I675" s="16"/>
      <c r="J675" s="16"/>
      <c r="K675" s="16"/>
      <c r="L675" s="16"/>
      <c r="M675" s="16"/>
      <c r="N675" s="16"/>
      <c r="O675" s="16"/>
      <c r="P675" s="16"/>
      <c r="Q675" s="16"/>
    </row>
    <row r="676" spans="1:17" x14ac:dyDescent="0.2">
      <c r="A676" s="16"/>
      <c r="B676" s="16"/>
      <c r="C676" s="16"/>
      <c r="D676" s="16"/>
      <c r="E676" s="16"/>
      <c r="F676" s="16"/>
      <c r="G676" s="16"/>
      <c r="H676" s="16"/>
      <c r="I676" s="16"/>
      <c r="J676" s="16"/>
      <c r="K676" s="16"/>
      <c r="L676" s="16"/>
      <c r="M676" s="16"/>
      <c r="N676" s="16"/>
      <c r="O676" s="16"/>
      <c r="P676" s="16"/>
      <c r="Q676" s="16"/>
    </row>
    <row r="677" spans="1:17" x14ac:dyDescent="0.2">
      <c r="A677" s="16"/>
      <c r="B677" s="16"/>
      <c r="C677" s="16"/>
      <c r="D677" s="16"/>
      <c r="E677" s="16"/>
      <c r="F677" s="16"/>
      <c r="G677" s="16"/>
      <c r="H677" s="16"/>
      <c r="I677" s="16"/>
      <c r="J677" s="16"/>
      <c r="K677" s="16"/>
      <c r="L677" s="16"/>
      <c r="M677" s="16"/>
      <c r="N677" s="16"/>
      <c r="O677" s="16"/>
      <c r="P677" s="16"/>
      <c r="Q677" s="16"/>
    </row>
    <row r="678" spans="1:17" x14ac:dyDescent="0.2">
      <c r="A678" s="16"/>
      <c r="B678" s="16"/>
      <c r="C678" s="16"/>
      <c r="D678" s="16"/>
      <c r="E678" s="16"/>
      <c r="F678" s="16"/>
      <c r="G678" s="16"/>
      <c r="H678" s="16"/>
      <c r="I678" s="16"/>
      <c r="J678" s="16"/>
      <c r="K678" s="16"/>
      <c r="L678" s="16"/>
      <c r="M678" s="16"/>
      <c r="N678" s="16"/>
      <c r="O678" s="16"/>
      <c r="P678" s="16"/>
      <c r="Q678" s="16"/>
    </row>
    <row r="679" spans="1:17" x14ac:dyDescent="0.2">
      <c r="A679" s="16"/>
      <c r="B679" s="16"/>
      <c r="C679" s="16"/>
      <c r="D679" s="16"/>
      <c r="E679" s="16"/>
      <c r="F679" s="16"/>
      <c r="G679" s="16"/>
      <c r="H679" s="16"/>
      <c r="I679" s="16"/>
      <c r="J679" s="16"/>
      <c r="K679" s="16"/>
      <c r="L679" s="16"/>
      <c r="M679" s="16"/>
      <c r="N679" s="16"/>
      <c r="O679" s="16"/>
      <c r="P679" s="16"/>
      <c r="Q679" s="16"/>
    </row>
    <row r="680" spans="1:17" x14ac:dyDescent="0.2">
      <c r="A680" s="16"/>
      <c r="B680" s="16"/>
      <c r="C680" s="16"/>
      <c r="D680" s="16"/>
      <c r="E680" s="16"/>
      <c r="F680" s="16"/>
      <c r="G680" s="16"/>
      <c r="H680" s="16"/>
      <c r="I680" s="16"/>
      <c r="J680" s="16"/>
      <c r="K680" s="16"/>
      <c r="L680" s="16"/>
      <c r="M680" s="16"/>
      <c r="N680" s="16"/>
      <c r="O680" s="16"/>
      <c r="P680" s="16"/>
      <c r="Q680" s="16"/>
    </row>
    <row r="681" spans="1:17" x14ac:dyDescent="0.2">
      <c r="A681" s="16"/>
      <c r="B681" s="16"/>
      <c r="C681" s="16"/>
      <c r="D681" s="16"/>
      <c r="E681" s="16"/>
      <c r="F681" s="16"/>
      <c r="G681" s="16"/>
      <c r="H681" s="16"/>
      <c r="I681" s="16"/>
      <c r="J681" s="16"/>
      <c r="K681" s="16"/>
      <c r="L681" s="16"/>
      <c r="M681" s="16"/>
      <c r="N681" s="16"/>
      <c r="O681" s="16"/>
      <c r="P681" s="16"/>
      <c r="Q681" s="16"/>
    </row>
    <row r="682" spans="1:17" x14ac:dyDescent="0.2">
      <c r="A682" s="16"/>
      <c r="B682" s="16"/>
      <c r="C682" s="16"/>
      <c r="D682" s="16"/>
      <c r="E682" s="16"/>
      <c r="F682" s="16"/>
      <c r="G682" s="16"/>
      <c r="H682" s="16"/>
      <c r="I682" s="16"/>
      <c r="J682" s="16"/>
      <c r="K682" s="16"/>
      <c r="L682" s="16"/>
      <c r="M682" s="16"/>
      <c r="N682" s="16"/>
      <c r="O682" s="16"/>
      <c r="P682" s="16"/>
      <c r="Q682" s="16"/>
    </row>
    <row r="683" spans="1:17" x14ac:dyDescent="0.2">
      <c r="A683" s="16"/>
      <c r="B683" s="16"/>
      <c r="C683" s="16"/>
      <c r="D683" s="16"/>
      <c r="E683" s="16"/>
      <c r="F683" s="16"/>
      <c r="G683" s="16"/>
      <c r="H683" s="16"/>
      <c r="I683" s="16"/>
      <c r="J683" s="16"/>
      <c r="K683" s="16"/>
      <c r="L683" s="16"/>
      <c r="M683" s="16"/>
      <c r="N683" s="16"/>
      <c r="O683" s="16"/>
      <c r="P683" s="16"/>
      <c r="Q683" s="16"/>
    </row>
    <row r="684" spans="1:17" x14ac:dyDescent="0.2">
      <c r="A684" s="16"/>
      <c r="B684" s="16"/>
      <c r="C684" s="16"/>
      <c r="D684" s="16"/>
      <c r="E684" s="16"/>
      <c r="F684" s="16"/>
      <c r="G684" s="16"/>
      <c r="H684" s="16"/>
      <c r="I684" s="16"/>
      <c r="J684" s="16"/>
      <c r="K684" s="16"/>
      <c r="L684" s="16"/>
      <c r="M684" s="16"/>
      <c r="N684" s="16"/>
      <c r="O684" s="16"/>
      <c r="P684" s="16"/>
      <c r="Q684" s="16"/>
    </row>
    <row r="685" spans="1:17" x14ac:dyDescent="0.2">
      <c r="A685" s="16"/>
      <c r="B685" s="16"/>
      <c r="C685" s="16"/>
      <c r="D685" s="16"/>
      <c r="E685" s="16"/>
      <c r="F685" s="16"/>
      <c r="G685" s="16"/>
      <c r="H685" s="16"/>
      <c r="I685" s="16"/>
      <c r="J685" s="16"/>
      <c r="K685" s="16"/>
      <c r="L685" s="16"/>
      <c r="M685" s="16"/>
      <c r="N685" s="16"/>
      <c r="O685" s="16"/>
      <c r="P685" s="16"/>
      <c r="Q685" s="16"/>
    </row>
    <row r="686" spans="1:17" x14ac:dyDescent="0.2">
      <c r="A686" s="16"/>
      <c r="B686" s="16"/>
      <c r="C686" s="16"/>
      <c r="D686" s="16"/>
      <c r="E686" s="16"/>
      <c r="F686" s="16"/>
      <c r="G686" s="16"/>
      <c r="H686" s="16"/>
      <c r="I686" s="16"/>
      <c r="J686" s="16"/>
      <c r="K686" s="16"/>
      <c r="L686" s="16"/>
      <c r="M686" s="16"/>
      <c r="N686" s="16"/>
      <c r="O686" s="16"/>
      <c r="P686" s="16"/>
      <c r="Q686" s="16"/>
    </row>
    <row r="687" spans="1:17" x14ac:dyDescent="0.2">
      <c r="A687" s="16"/>
      <c r="B687" s="16"/>
      <c r="C687" s="16"/>
      <c r="D687" s="16"/>
      <c r="E687" s="16"/>
      <c r="F687" s="16"/>
      <c r="G687" s="16"/>
      <c r="H687" s="16"/>
      <c r="I687" s="16"/>
      <c r="J687" s="16"/>
      <c r="K687" s="16"/>
      <c r="L687" s="16"/>
      <c r="M687" s="16"/>
      <c r="N687" s="16"/>
      <c r="O687" s="16"/>
      <c r="P687" s="16"/>
      <c r="Q687" s="16"/>
    </row>
    <row r="688" spans="1:17" x14ac:dyDescent="0.2">
      <c r="A688" s="16"/>
      <c r="B688" s="16"/>
      <c r="C688" s="16"/>
      <c r="D688" s="16"/>
      <c r="E688" s="16"/>
      <c r="F688" s="16"/>
      <c r="G688" s="16"/>
      <c r="H688" s="16"/>
      <c r="I688" s="16"/>
      <c r="J688" s="16"/>
      <c r="K688" s="16"/>
      <c r="L688" s="16"/>
      <c r="M688" s="16"/>
      <c r="N688" s="16"/>
      <c r="O688" s="16"/>
      <c r="P688" s="16"/>
      <c r="Q688" s="16"/>
    </row>
    <row r="689" spans="1:17" x14ac:dyDescent="0.2">
      <c r="A689" s="16"/>
      <c r="B689" s="16"/>
      <c r="C689" s="16"/>
      <c r="D689" s="16"/>
      <c r="E689" s="16"/>
      <c r="F689" s="16"/>
      <c r="G689" s="16"/>
      <c r="H689" s="16"/>
      <c r="I689" s="16"/>
      <c r="J689" s="16"/>
      <c r="K689" s="16"/>
      <c r="L689" s="16"/>
      <c r="M689" s="16"/>
      <c r="N689" s="16"/>
      <c r="O689" s="16"/>
      <c r="P689" s="16"/>
      <c r="Q689" s="16"/>
    </row>
    <row r="690" spans="1:17" x14ac:dyDescent="0.2">
      <c r="A690" s="16"/>
      <c r="B690" s="16"/>
      <c r="C690" s="16"/>
      <c r="D690" s="16"/>
      <c r="E690" s="16"/>
      <c r="F690" s="16"/>
      <c r="G690" s="16"/>
      <c r="H690" s="16"/>
      <c r="I690" s="16"/>
      <c r="J690" s="16"/>
      <c r="K690" s="16"/>
      <c r="L690" s="16"/>
      <c r="M690" s="16"/>
      <c r="N690" s="16"/>
      <c r="O690" s="16"/>
      <c r="P690" s="16"/>
      <c r="Q690" s="16"/>
    </row>
    <row r="691" spans="1:17" x14ac:dyDescent="0.2">
      <c r="A691" s="16"/>
      <c r="B691" s="16"/>
      <c r="C691" s="16"/>
      <c r="D691" s="16"/>
      <c r="E691" s="16"/>
      <c r="F691" s="16"/>
      <c r="G691" s="16"/>
      <c r="H691" s="16"/>
      <c r="I691" s="16"/>
      <c r="J691" s="16"/>
      <c r="K691" s="16"/>
      <c r="L691" s="16"/>
      <c r="M691" s="16"/>
      <c r="N691" s="16"/>
      <c r="O691" s="16"/>
      <c r="P691" s="16"/>
      <c r="Q691" s="16"/>
    </row>
    <row r="692" spans="1:17" x14ac:dyDescent="0.2">
      <c r="A692" s="16"/>
      <c r="B692" s="16"/>
      <c r="C692" s="16"/>
      <c r="D692" s="16"/>
      <c r="E692" s="16"/>
      <c r="F692" s="16"/>
      <c r="G692" s="16"/>
      <c r="H692" s="16"/>
      <c r="I692" s="16"/>
      <c r="J692" s="16"/>
      <c r="K692" s="16"/>
      <c r="L692" s="16"/>
      <c r="M692" s="16"/>
      <c r="N692" s="16"/>
      <c r="O692" s="16"/>
      <c r="P692" s="16"/>
      <c r="Q692" s="16"/>
    </row>
    <row r="693" spans="1:17" x14ac:dyDescent="0.2">
      <c r="A693" s="16"/>
      <c r="B693" s="16"/>
      <c r="C693" s="16"/>
      <c r="D693" s="16"/>
      <c r="E693" s="16"/>
      <c r="F693" s="16"/>
      <c r="G693" s="16"/>
      <c r="H693" s="16"/>
      <c r="I693" s="16"/>
      <c r="J693" s="16"/>
      <c r="K693" s="16"/>
      <c r="L693" s="16"/>
      <c r="M693" s="16"/>
      <c r="N693" s="16"/>
      <c r="O693" s="16"/>
      <c r="P693" s="16"/>
      <c r="Q693" s="16"/>
    </row>
    <row r="694" spans="1:17" x14ac:dyDescent="0.2">
      <c r="A694" s="16"/>
      <c r="B694" s="16"/>
      <c r="C694" s="16"/>
      <c r="D694" s="16"/>
      <c r="E694" s="16"/>
      <c r="F694" s="16"/>
      <c r="G694" s="16"/>
      <c r="H694" s="16"/>
      <c r="I694" s="16"/>
      <c r="J694" s="16"/>
      <c r="K694" s="16"/>
      <c r="L694" s="16"/>
      <c r="M694" s="16"/>
      <c r="N694" s="16"/>
      <c r="O694" s="16"/>
      <c r="P694" s="16"/>
      <c r="Q694" s="16"/>
    </row>
    <row r="695" spans="1:17" x14ac:dyDescent="0.2">
      <c r="A695" s="16"/>
      <c r="B695" s="16"/>
      <c r="C695" s="16"/>
      <c r="D695" s="16"/>
      <c r="E695" s="16"/>
      <c r="F695" s="16"/>
      <c r="G695" s="16"/>
      <c r="H695" s="16"/>
      <c r="I695" s="16"/>
      <c r="J695" s="16"/>
      <c r="K695" s="16"/>
      <c r="L695" s="16"/>
      <c r="M695" s="16"/>
      <c r="N695" s="16"/>
      <c r="O695" s="16"/>
      <c r="P695" s="16"/>
      <c r="Q695" s="16"/>
    </row>
    <row r="696" spans="1:17" x14ac:dyDescent="0.2">
      <c r="A696" s="16"/>
      <c r="B696" s="16"/>
      <c r="C696" s="16"/>
      <c r="D696" s="16"/>
      <c r="E696" s="16"/>
      <c r="F696" s="16"/>
      <c r="G696" s="16"/>
      <c r="H696" s="16"/>
      <c r="I696" s="16"/>
      <c r="J696" s="16"/>
      <c r="K696" s="16"/>
      <c r="L696" s="16"/>
      <c r="M696" s="16"/>
      <c r="N696" s="16"/>
      <c r="O696" s="16"/>
      <c r="P696" s="16"/>
      <c r="Q696" s="16"/>
    </row>
    <row r="697" spans="1:17" x14ac:dyDescent="0.2">
      <c r="A697" s="16"/>
      <c r="B697" s="16"/>
      <c r="C697" s="16"/>
      <c r="D697" s="16"/>
      <c r="E697" s="16"/>
      <c r="F697" s="16"/>
      <c r="G697" s="16"/>
      <c r="H697" s="16"/>
      <c r="I697" s="16"/>
      <c r="J697" s="16"/>
      <c r="K697" s="16"/>
      <c r="L697" s="16"/>
      <c r="M697" s="16"/>
      <c r="N697" s="16"/>
      <c r="O697" s="16"/>
      <c r="P697" s="16"/>
      <c r="Q697" s="16"/>
    </row>
    <row r="698" spans="1:17" x14ac:dyDescent="0.2">
      <c r="A698" s="16"/>
      <c r="B698" s="16"/>
      <c r="C698" s="16"/>
      <c r="D698" s="16"/>
      <c r="E698" s="16"/>
      <c r="F698" s="16"/>
      <c r="G698" s="16"/>
      <c r="H698" s="16"/>
      <c r="I698" s="16"/>
      <c r="J698" s="16"/>
      <c r="K698" s="16"/>
      <c r="L698" s="16"/>
      <c r="M698" s="16"/>
      <c r="N698" s="16"/>
      <c r="O698" s="16"/>
      <c r="P698" s="16"/>
      <c r="Q698" s="16"/>
    </row>
    <row r="699" spans="1:17" x14ac:dyDescent="0.2">
      <c r="A699" s="16"/>
      <c r="B699" s="16"/>
      <c r="C699" s="16"/>
      <c r="D699" s="16"/>
      <c r="E699" s="16"/>
      <c r="F699" s="16"/>
      <c r="G699" s="16"/>
      <c r="H699" s="16"/>
      <c r="I699" s="16"/>
      <c r="J699" s="16"/>
      <c r="K699" s="16"/>
      <c r="L699" s="16"/>
      <c r="M699" s="16"/>
      <c r="N699" s="16"/>
      <c r="O699" s="16"/>
      <c r="P699" s="16"/>
      <c r="Q699" s="16"/>
    </row>
    <row r="700" spans="1:17" x14ac:dyDescent="0.2">
      <c r="A700" s="16"/>
      <c r="B700" s="16"/>
      <c r="C700" s="16"/>
      <c r="D700" s="16"/>
      <c r="E700" s="16"/>
      <c r="F700" s="16"/>
      <c r="G700" s="16"/>
      <c r="H700" s="16"/>
      <c r="I700" s="16"/>
      <c r="J700" s="16"/>
      <c r="K700" s="16"/>
      <c r="L700" s="16"/>
      <c r="M700" s="16"/>
      <c r="N700" s="16"/>
      <c r="O700" s="16"/>
      <c r="P700" s="16"/>
      <c r="Q700" s="16"/>
    </row>
    <row r="701" spans="1:17" x14ac:dyDescent="0.2">
      <c r="A701" s="16"/>
      <c r="B701" s="16"/>
      <c r="C701" s="16"/>
      <c r="D701" s="16"/>
      <c r="E701" s="16"/>
      <c r="F701" s="16"/>
      <c r="G701" s="16"/>
      <c r="H701" s="16"/>
      <c r="I701" s="16"/>
      <c r="J701" s="16"/>
      <c r="K701" s="16"/>
      <c r="L701" s="16"/>
      <c r="M701" s="16"/>
      <c r="N701" s="16"/>
      <c r="O701" s="16"/>
      <c r="P701" s="16"/>
      <c r="Q701" s="16"/>
    </row>
    <row r="702" spans="1:17" x14ac:dyDescent="0.2">
      <c r="A702" s="16"/>
      <c r="B702" s="16"/>
      <c r="C702" s="16"/>
      <c r="D702" s="16"/>
      <c r="E702" s="16"/>
      <c r="F702" s="16"/>
      <c r="G702" s="16"/>
      <c r="H702" s="16"/>
      <c r="I702" s="16"/>
      <c r="J702" s="16"/>
      <c r="K702" s="16"/>
      <c r="L702" s="16"/>
      <c r="M702" s="16"/>
      <c r="N702" s="16"/>
      <c r="O702" s="16"/>
      <c r="P702" s="16"/>
      <c r="Q702" s="16"/>
    </row>
    <row r="703" spans="1:17" x14ac:dyDescent="0.2">
      <c r="A703" s="16"/>
      <c r="B703" s="16"/>
      <c r="C703" s="16"/>
      <c r="D703" s="16"/>
      <c r="E703" s="16"/>
      <c r="F703" s="16"/>
      <c r="G703" s="16"/>
      <c r="H703" s="16"/>
      <c r="I703" s="16"/>
      <c r="J703" s="16"/>
      <c r="K703" s="16"/>
      <c r="L703" s="16"/>
      <c r="M703" s="16"/>
      <c r="N703" s="16"/>
      <c r="O703" s="16"/>
      <c r="P703" s="16"/>
      <c r="Q703" s="16"/>
    </row>
    <row r="704" spans="1:17" x14ac:dyDescent="0.2">
      <c r="A704" s="16"/>
      <c r="B704" s="16"/>
      <c r="C704" s="16"/>
      <c r="D704" s="16"/>
      <c r="E704" s="16"/>
      <c r="F704" s="16"/>
      <c r="G704" s="16"/>
      <c r="H704" s="16"/>
      <c r="I704" s="16"/>
      <c r="J704" s="16"/>
      <c r="K704" s="16"/>
      <c r="L704" s="16"/>
      <c r="M704" s="16"/>
      <c r="N704" s="16"/>
      <c r="O704" s="16"/>
      <c r="P704" s="16"/>
      <c r="Q704" s="16"/>
    </row>
    <row r="705" spans="1:17" x14ac:dyDescent="0.2">
      <c r="A705" s="16"/>
      <c r="B705" s="16"/>
      <c r="C705" s="16"/>
      <c r="D705" s="16"/>
      <c r="E705" s="16"/>
      <c r="F705" s="16"/>
      <c r="G705" s="16"/>
      <c r="H705" s="16"/>
      <c r="I705" s="16"/>
      <c r="J705" s="16"/>
      <c r="K705" s="16"/>
      <c r="L705" s="16"/>
      <c r="M705" s="16"/>
      <c r="N705" s="16"/>
      <c r="O705" s="16"/>
      <c r="P705" s="16"/>
      <c r="Q705" s="16"/>
    </row>
    <row r="706" spans="1:17" x14ac:dyDescent="0.2">
      <c r="A706" s="16"/>
      <c r="B706" s="16"/>
      <c r="C706" s="16"/>
      <c r="D706" s="16"/>
      <c r="E706" s="16"/>
      <c r="F706" s="16"/>
      <c r="G706" s="16"/>
      <c r="H706" s="16"/>
      <c r="I706" s="16"/>
      <c r="J706" s="16"/>
      <c r="K706" s="16"/>
      <c r="L706" s="16"/>
      <c r="M706" s="16"/>
      <c r="N706" s="16"/>
      <c r="O706" s="16"/>
      <c r="P706" s="16"/>
      <c r="Q706" s="16"/>
    </row>
    <row r="707" spans="1:17" x14ac:dyDescent="0.2">
      <c r="A707" s="16"/>
      <c r="B707" s="16"/>
      <c r="C707" s="16"/>
      <c r="D707" s="16"/>
      <c r="E707" s="16"/>
      <c r="F707" s="16"/>
      <c r="G707" s="16"/>
      <c r="H707" s="16"/>
      <c r="I707" s="16"/>
      <c r="J707" s="16"/>
      <c r="K707" s="16"/>
      <c r="L707" s="16"/>
      <c r="M707" s="16"/>
      <c r="N707" s="16"/>
      <c r="O707" s="16"/>
      <c r="P707" s="16"/>
      <c r="Q707" s="16"/>
    </row>
    <row r="708" spans="1:17" x14ac:dyDescent="0.2">
      <c r="A708" s="16"/>
      <c r="B708" s="16"/>
      <c r="C708" s="16"/>
      <c r="D708" s="16"/>
      <c r="E708" s="16"/>
      <c r="F708" s="16"/>
      <c r="G708" s="16"/>
      <c r="H708" s="16"/>
      <c r="I708" s="16"/>
      <c r="J708" s="16"/>
      <c r="K708" s="16"/>
      <c r="L708" s="16"/>
      <c r="M708" s="16"/>
      <c r="N708" s="16"/>
      <c r="O708" s="16"/>
      <c r="P708" s="16"/>
      <c r="Q708" s="16"/>
    </row>
    <row r="709" spans="1:17" x14ac:dyDescent="0.2">
      <c r="A709" s="16"/>
      <c r="B709" s="16"/>
      <c r="C709" s="16"/>
      <c r="D709" s="16"/>
      <c r="E709" s="16"/>
      <c r="F709" s="16"/>
      <c r="G709" s="16"/>
      <c r="H709" s="16"/>
      <c r="I709" s="16"/>
      <c r="J709" s="16"/>
      <c r="K709" s="16"/>
      <c r="L709" s="16"/>
      <c r="M709" s="16"/>
      <c r="N709" s="16"/>
      <c r="O709" s="16"/>
      <c r="P709" s="16"/>
      <c r="Q709" s="16"/>
    </row>
    <row r="710" spans="1:17" x14ac:dyDescent="0.2">
      <c r="A710" s="16"/>
      <c r="B710" s="16"/>
      <c r="C710" s="16"/>
      <c r="D710" s="16"/>
      <c r="E710" s="16"/>
      <c r="F710" s="16"/>
      <c r="G710" s="16"/>
      <c r="H710" s="16"/>
      <c r="I710" s="16"/>
      <c r="J710" s="16"/>
      <c r="K710" s="16"/>
      <c r="L710" s="16"/>
      <c r="M710" s="16"/>
      <c r="N710" s="16"/>
      <c r="O710" s="16"/>
      <c r="P710" s="16"/>
      <c r="Q710" s="16"/>
    </row>
    <row r="711" spans="1:17" x14ac:dyDescent="0.2">
      <c r="A711" s="16"/>
      <c r="B711" s="16"/>
      <c r="C711" s="16"/>
      <c r="D711" s="16"/>
      <c r="E711" s="16"/>
      <c r="F711" s="16"/>
      <c r="G711" s="16"/>
      <c r="H711" s="16"/>
      <c r="I711" s="16"/>
      <c r="J711" s="16"/>
      <c r="K711" s="16"/>
      <c r="L711" s="16"/>
      <c r="M711" s="16"/>
      <c r="N711" s="16"/>
      <c r="O711" s="16"/>
      <c r="P711" s="16"/>
      <c r="Q711" s="16"/>
    </row>
    <row r="712" spans="1:17" x14ac:dyDescent="0.2">
      <c r="A712" s="16"/>
      <c r="B712" s="16"/>
      <c r="C712" s="16"/>
      <c r="D712" s="16"/>
      <c r="E712" s="16"/>
      <c r="F712" s="16"/>
      <c r="G712" s="16"/>
      <c r="H712" s="16"/>
      <c r="I712" s="16"/>
      <c r="J712" s="16"/>
      <c r="K712" s="16"/>
      <c r="L712" s="16"/>
      <c r="M712" s="16"/>
      <c r="N712" s="16"/>
      <c r="O712" s="16"/>
      <c r="P712" s="16"/>
      <c r="Q712" s="16"/>
    </row>
    <row r="713" spans="1:17" x14ac:dyDescent="0.2">
      <c r="A713" s="16"/>
      <c r="B713" s="16"/>
      <c r="C713" s="16"/>
      <c r="D713" s="16"/>
      <c r="E713" s="16"/>
      <c r="F713" s="16"/>
      <c r="G713" s="16"/>
      <c r="H713" s="16"/>
      <c r="I713" s="16"/>
      <c r="J713" s="16"/>
      <c r="K713" s="16"/>
      <c r="L713" s="16"/>
      <c r="M713" s="16"/>
      <c r="N713" s="16"/>
      <c r="O713" s="16"/>
      <c r="P713" s="16"/>
      <c r="Q713" s="16"/>
    </row>
    <row r="714" spans="1:17" x14ac:dyDescent="0.2">
      <c r="A714" s="16"/>
      <c r="B714" s="16"/>
      <c r="C714" s="16"/>
      <c r="D714" s="16"/>
      <c r="E714" s="16"/>
      <c r="F714" s="16"/>
      <c r="G714" s="16"/>
      <c r="H714" s="16"/>
      <c r="I714" s="16"/>
      <c r="J714" s="16"/>
      <c r="K714" s="16"/>
      <c r="L714" s="16"/>
      <c r="M714" s="16"/>
      <c r="N714" s="16"/>
      <c r="O714" s="16"/>
      <c r="P714" s="16"/>
      <c r="Q714" s="16"/>
    </row>
    <row r="715" spans="1:17" x14ac:dyDescent="0.2">
      <c r="A715" s="16"/>
      <c r="B715" s="16"/>
      <c r="C715" s="16"/>
      <c r="D715" s="16"/>
      <c r="E715" s="16"/>
      <c r="F715" s="16"/>
      <c r="G715" s="16"/>
      <c r="H715" s="16"/>
      <c r="I715" s="16"/>
      <c r="J715" s="16"/>
      <c r="K715" s="16"/>
      <c r="L715" s="16"/>
      <c r="M715" s="16"/>
      <c r="N715" s="16"/>
      <c r="O715" s="16"/>
      <c r="P715" s="16"/>
      <c r="Q715" s="16"/>
    </row>
    <row r="716" spans="1:17" x14ac:dyDescent="0.2">
      <c r="A716" s="16"/>
      <c r="B716" s="16"/>
      <c r="C716" s="16"/>
      <c r="D716" s="16"/>
      <c r="E716" s="16"/>
      <c r="F716" s="16"/>
      <c r="G716" s="16"/>
      <c r="H716" s="16"/>
      <c r="I716" s="16"/>
      <c r="J716" s="16"/>
      <c r="K716" s="16"/>
      <c r="L716" s="16"/>
      <c r="M716" s="16"/>
      <c r="N716" s="16"/>
      <c r="O716" s="16"/>
      <c r="P716" s="16"/>
      <c r="Q716" s="16"/>
    </row>
    <row r="717" spans="1:17" x14ac:dyDescent="0.2">
      <c r="A717" s="16"/>
      <c r="B717" s="16"/>
      <c r="C717" s="16"/>
      <c r="D717" s="16"/>
      <c r="E717" s="16"/>
      <c r="F717" s="16"/>
      <c r="G717" s="16"/>
      <c r="H717" s="16"/>
      <c r="I717" s="16"/>
      <c r="J717" s="16"/>
      <c r="K717" s="16"/>
      <c r="L717" s="16"/>
      <c r="M717" s="16"/>
      <c r="N717" s="16"/>
      <c r="O717" s="16"/>
      <c r="P717" s="16"/>
      <c r="Q717" s="16"/>
    </row>
    <row r="718" spans="1:17" x14ac:dyDescent="0.2">
      <c r="A718" s="16"/>
      <c r="B718" s="16"/>
      <c r="C718" s="16"/>
      <c r="D718" s="16"/>
      <c r="E718" s="16"/>
      <c r="F718" s="16"/>
      <c r="G718" s="16"/>
      <c r="H718" s="16"/>
      <c r="I718" s="16"/>
      <c r="J718" s="16"/>
      <c r="K718" s="16"/>
      <c r="L718" s="16"/>
      <c r="M718" s="16"/>
      <c r="N718" s="16"/>
      <c r="O718" s="16"/>
      <c r="P718" s="16"/>
      <c r="Q718" s="16"/>
    </row>
    <row r="719" spans="1:17" x14ac:dyDescent="0.2">
      <c r="A719" s="16"/>
      <c r="B719" s="16"/>
      <c r="C719" s="16"/>
      <c r="D719" s="16"/>
      <c r="E719" s="16"/>
      <c r="F719" s="16"/>
      <c r="G719" s="16"/>
      <c r="H719" s="16"/>
      <c r="I719" s="16"/>
      <c r="J719" s="16"/>
      <c r="K719" s="16"/>
      <c r="L719" s="16"/>
      <c r="M719" s="16"/>
      <c r="N719" s="16"/>
      <c r="O719" s="16"/>
      <c r="P719" s="16"/>
      <c r="Q719" s="16"/>
    </row>
    <row r="720" spans="1:17" x14ac:dyDescent="0.2">
      <c r="A720" s="16"/>
      <c r="B720" s="16"/>
      <c r="C720" s="16"/>
      <c r="D720" s="16"/>
      <c r="E720" s="16"/>
      <c r="F720" s="16"/>
      <c r="G720" s="16"/>
      <c r="H720" s="16"/>
      <c r="I720" s="16"/>
      <c r="J720" s="16"/>
      <c r="K720" s="16"/>
      <c r="L720" s="16"/>
      <c r="M720" s="16"/>
      <c r="N720" s="16"/>
      <c r="O720" s="16"/>
      <c r="P720" s="16"/>
      <c r="Q720" s="16"/>
    </row>
    <row r="721" spans="1:17" x14ac:dyDescent="0.2">
      <c r="A721" s="16"/>
      <c r="B721" s="16"/>
      <c r="C721" s="16"/>
      <c r="D721" s="16"/>
      <c r="E721" s="16"/>
      <c r="F721" s="16"/>
      <c r="G721" s="16"/>
      <c r="H721" s="16"/>
      <c r="I721" s="16"/>
      <c r="J721" s="16"/>
      <c r="K721" s="16"/>
      <c r="L721" s="16"/>
      <c r="M721" s="16"/>
      <c r="N721" s="16"/>
      <c r="O721" s="16"/>
      <c r="P721" s="16"/>
      <c r="Q721" s="16"/>
    </row>
    <row r="722" spans="1:17" x14ac:dyDescent="0.2">
      <c r="A722" s="16"/>
      <c r="B722" s="16"/>
      <c r="C722" s="16"/>
      <c r="D722" s="16"/>
      <c r="E722" s="16"/>
      <c r="F722" s="16"/>
      <c r="G722" s="16"/>
      <c r="H722" s="16"/>
      <c r="I722" s="16"/>
      <c r="J722" s="16"/>
      <c r="K722" s="16"/>
      <c r="L722" s="16"/>
      <c r="M722" s="16"/>
      <c r="N722" s="16"/>
      <c r="O722" s="16"/>
      <c r="P722" s="16"/>
      <c r="Q722" s="16"/>
    </row>
    <row r="723" spans="1:17" x14ac:dyDescent="0.2">
      <c r="A723" s="16"/>
      <c r="B723" s="16"/>
      <c r="C723" s="16"/>
      <c r="D723" s="16"/>
      <c r="E723" s="16"/>
      <c r="F723" s="16"/>
      <c r="G723" s="16"/>
      <c r="H723" s="16"/>
      <c r="I723" s="16"/>
      <c r="J723" s="16"/>
      <c r="K723" s="16"/>
      <c r="L723" s="16"/>
      <c r="M723" s="16"/>
      <c r="N723" s="16"/>
      <c r="O723" s="16"/>
      <c r="P723" s="16"/>
      <c r="Q723" s="16"/>
    </row>
    <row r="724" spans="1:17" x14ac:dyDescent="0.2">
      <c r="A724" s="16"/>
      <c r="B724" s="16"/>
      <c r="C724" s="16"/>
      <c r="D724" s="16"/>
      <c r="E724" s="16"/>
      <c r="F724" s="16"/>
      <c r="G724" s="16"/>
      <c r="H724" s="16"/>
      <c r="I724" s="16"/>
      <c r="J724" s="16"/>
      <c r="K724" s="16"/>
      <c r="L724" s="16"/>
      <c r="M724" s="16"/>
      <c r="N724" s="16"/>
      <c r="O724" s="16"/>
      <c r="P724" s="16"/>
      <c r="Q724" s="16"/>
    </row>
    <row r="725" spans="1:17" x14ac:dyDescent="0.2">
      <c r="A725" s="16"/>
      <c r="B725" s="16"/>
      <c r="C725" s="16"/>
      <c r="D725" s="16"/>
      <c r="E725" s="16"/>
      <c r="F725" s="16"/>
      <c r="G725" s="16"/>
      <c r="H725" s="16"/>
      <c r="I725" s="16"/>
      <c r="J725" s="16"/>
      <c r="K725" s="16"/>
      <c r="L725" s="16"/>
      <c r="M725" s="16"/>
      <c r="N725" s="16"/>
      <c r="O725" s="16"/>
      <c r="P725" s="16"/>
      <c r="Q725" s="16"/>
    </row>
    <row r="726" spans="1:17" x14ac:dyDescent="0.2">
      <c r="A726" s="16"/>
      <c r="B726" s="16"/>
      <c r="C726" s="16"/>
      <c r="D726" s="16"/>
      <c r="E726" s="16"/>
      <c r="F726" s="16"/>
      <c r="G726" s="16"/>
      <c r="H726" s="16"/>
      <c r="I726" s="16"/>
      <c r="J726" s="16"/>
      <c r="K726" s="16"/>
      <c r="L726" s="16"/>
      <c r="M726" s="16"/>
      <c r="N726" s="16"/>
      <c r="O726" s="16"/>
      <c r="P726" s="16"/>
      <c r="Q726" s="16"/>
    </row>
    <row r="727" spans="1:17" x14ac:dyDescent="0.2">
      <c r="A727" s="16"/>
      <c r="B727" s="16"/>
      <c r="C727" s="16"/>
      <c r="D727" s="16"/>
      <c r="E727" s="16"/>
      <c r="F727" s="16"/>
      <c r="G727" s="16"/>
      <c r="H727" s="16"/>
      <c r="I727" s="16"/>
      <c r="J727" s="16"/>
      <c r="K727" s="16"/>
      <c r="L727" s="16"/>
      <c r="M727" s="16"/>
      <c r="N727" s="16"/>
      <c r="O727" s="16"/>
      <c r="P727" s="16"/>
      <c r="Q727" s="16"/>
    </row>
    <row r="728" spans="1:17" x14ac:dyDescent="0.2">
      <c r="A728" s="16"/>
      <c r="B728" s="16"/>
      <c r="C728" s="16"/>
      <c r="D728" s="16"/>
      <c r="E728" s="16"/>
      <c r="F728" s="16"/>
      <c r="G728" s="16"/>
      <c r="H728" s="16"/>
      <c r="I728" s="16"/>
      <c r="J728" s="16"/>
      <c r="K728" s="16"/>
      <c r="L728" s="16"/>
      <c r="M728" s="16"/>
      <c r="N728" s="16"/>
      <c r="O728" s="16"/>
      <c r="P728" s="16"/>
      <c r="Q728" s="16"/>
    </row>
    <row r="729" spans="1:17" x14ac:dyDescent="0.2">
      <c r="A729" s="16"/>
      <c r="B729" s="16"/>
      <c r="C729" s="16"/>
      <c r="D729" s="16"/>
      <c r="E729" s="16"/>
      <c r="F729" s="16"/>
      <c r="G729" s="16"/>
      <c r="H729" s="16"/>
      <c r="I729" s="16"/>
      <c r="J729" s="16"/>
      <c r="K729" s="16"/>
      <c r="L729" s="16"/>
      <c r="M729" s="16"/>
      <c r="N729" s="16"/>
      <c r="O729" s="16"/>
      <c r="P729" s="16"/>
      <c r="Q729" s="16"/>
    </row>
    <row r="730" spans="1:17" x14ac:dyDescent="0.2">
      <c r="A730" s="16"/>
      <c r="B730" s="16"/>
      <c r="C730" s="16"/>
      <c r="D730" s="16"/>
      <c r="E730" s="16"/>
      <c r="F730" s="16"/>
      <c r="G730" s="16"/>
      <c r="H730" s="16"/>
      <c r="I730" s="16"/>
      <c r="J730" s="16"/>
      <c r="K730" s="16"/>
      <c r="L730" s="16"/>
      <c r="M730" s="16"/>
      <c r="N730" s="16"/>
      <c r="O730" s="16"/>
      <c r="P730" s="16"/>
      <c r="Q730" s="16"/>
    </row>
    <row r="731" spans="1:17" x14ac:dyDescent="0.2">
      <c r="A731" s="16"/>
      <c r="B731" s="16"/>
      <c r="C731" s="16"/>
      <c r="D731" s="16"/>
      <c r="E731" s="16"/>
      <c r="F731" s="16"/>
      <c r="G731" s="16"/>
      <c r="H731" s="16"/>
      <c r="I731" s="16"/>
      <c r="J731" s="16"/>
      <c r="K731" s="16"/>
      <c r="L731" s="16"/>
      <c r="M731" s="16"/>
      <c r="N731" s="16"/>
      <c r="O731" s="16"/>
      <c r="P731" s="16"/>
      <c r="Q731" s="16"/>
    </row>
    <row r="732" spans="1:17" x14ac:dyDescent="0.2">
      <c r="A732" s="16"/>
      <c r="B732" s="16"/>
      <c r="C732" s="16"/>
      <c r="D732" s="16"/>
      <c r="E732" s="16"/>
      <c r="F732" s="16"/>
      <c r="G732" s="16"/>
      <c r="H732" s="16"/>
      <c r="I732" s="16"/>
      <c r="J732" s="16"/>
      <c r="K732" s="16"/>
      <c r="L732" s="16"/>
      <c r="M732" s="16"/>
      <c r="N732" s="16"/>
      <c r="O732" s="16"/>
      <c r="P732" s="16"/>
      <c r="Q732" s="16"/>
    </row>
    <row r="733" spans="1:17" x14ac:dyDescent="0.2">
      <c r="A733" s="16"/>
      <c r="B733" s="16"/>
      <c r="C733" s="16"/>
      <c r="D733" s="16"/>
      <c r="E733" s="16"/>
      <c r="F733" s="16"/>
      <c r="G733" s="16"/>
      <c r="H733" s="16"/>
      <c r="I733" s="16"/>
      <c r="J733" s="16"/>
      <c r="K733" s="16"/>
      <c r="L733" s="16"/>
      <c r="M733" s="16"/>
      <c r="N733" s="16"/>
      <c r="O733" s="16"/>
      <c r="P733" s="16"/>
      <c r="Q733" s="16"/>
    </row>
    <row r="734" spans="1:17" x14ac:dyDescent="0.2">
      <c r="A734" s="16"/>
      <c r="B734" s="16"/>
      <c r="C734" s="16"/>
      <c r="D734" s="16"/>
      <c r="E734" s="16"/>
      <c r="F734" s="16"/>
      <c r="G734" s="16"/>
      <c r="H734" s="16"/>
      <c r="I734" s="16"/>
      <c r="J734" s="16"/>
      <c r="K734" s="16"/>
      <c r="L734" s="16"/>
      <c r="M734" s="16"/>
      <c r="N734" s="16"/>
      <c r="O734" s="16"/>
      <c r="P734" s="16"/>
      <c r="Q734" s="16"/>
    </row>
    <row r="735" spans="1:17" x14ac:dyDescent="0.2">
      <c r="A735" s="16"/>
      <c r="B735" s="16"/>
      <c r="C735" s="16"/>
      <c r="D735" s="16"/>
      <c r="E735" s="16"/>
      <c r="F735" s="16"/>
      <c r="G735" s="16"/>
      <c r="H735" s="16"/>
      <c r="I735" s="16"/>
      <c r="J735" s="16"/>
      <c r="K735" s="16"/>
      <c r="L735" s="16"/>
      <c r="M735" s="16"/>
      <c r="N735" s="16"/>
      <c r="O735" s="16"/>
      <c r="P735" s="16"/>
      <c r="Q735" s="16"/>
    </row>
    <row r="736" spans="1:17" x14ac:dyDescent="0.2">
      <c r="A736" s="16"/>
      <c r="B736" s="16"/>
      <c r="C736" s="16"/>
      <c r="D736" s="16"/>
      <c r="E736" s="16"/>
      <c r="F736" s="16"/>
      <c r="G736" s="16"/>
      <c r="H736" s="16"/>
      <c r="I736" s="16"/>
      <c r="J736" s="16"/>
      <c r="K736" s="16"/>
      <c r="L736" s="16"/>
      <c r="M736" s="16"/>
      <c r="N736" s="16"/>
      <c r="O736" s="16"/>
      <c r="P736" s="16"/>
      <c r="Q736" s="16"/>
    </row>
    <row r="737" spans="1:17" x14ac:dyDescent="0.2">
      <c r="A737" s="16"/>
      <c r="B737" s="16"/>
      <c r="C737" s="16"/>
      <c r="D737" s="16"/>
      <c r="E737" s="16"/>
      <c r="F737" s="16"/>
      <c r="G737" s="16"/>
      <c r="H737" s="16"/>
      <c r="I737" s="16"/>
      <c r="J737" s="16"/>
      <c r="K737" s="16"/>
      <c r="L737" s="16"/>
      <c r="M737" s="16"/>
      <c r="N737" s="16"/>
      <c r="O737" s="16"/>
      <c r="P737" s="16"/>
      <c r="Q737" s="16"/>
    </row>
    <row r="738" spans="1:17" x14ac:dyDescent="0.2">
      <c r="A738" s="16"/>
      <c r="B738" s="16"/>
      <c r="C738" s="16"/>
      <c r="D738" s="16"/>
      <c r="E738" s="16"/>
      <c r="F738" s="16"/>
      <c r="G738" s="16"/>
      <c r="H738" s="16"/>
      <c r="I738" s="16"/>
      <c r="J738" s="16"/>
      <c r="K738" s="16"/>
      <c r="L738" s="16"/>
      <c r="M738" s="16"/>
      <c r="N738" s="16"/>
      <c r="O738" s="16"/>
      <c r="P738" s="16"/>
      <c r="Q738" s="16"/>
    </row>
    <row r="739" spans="1:17" x14ac:dyDescent="0.2">
      <c r="A739" s="16"/>
      <c r="B739" s="16"/>
      <c r="C739" s="16"/>
      <c r="D739" s="16"/>
      <c r="E739" s="16"/>
      <c r="F739" s="16"/>
      <c r="G739" s="16"/>
      <c r="H739" s="16"/>
      <c r="I739" s="16"/>
      <c r="J739" s="16"/>
      <c r="K739" s="16"/>
      <c r="L739" s="16"/>
      <c r="M739" s="16"/>
      <c r="N739" s="16"/>
      <c r="O739" s="16"/>
      <c r="P739" s="16"/>
      <c r="Q739" s="16"/>
    </row>
    <row r="740" spans="1:17" x14ac:dyDescent="0.2">
      <c r="A740" s="16"/>
      <c r="B740" s="16"/>
      <c r="C740" s="16"/>
      <c r="D740" s="16"/>
      <c r="E740" s="16"/>
      <c r="F740" s="16"/>
      <c r="G740" s="16"/>
      <c r="H740" s="16"/>
      <c r="I740" s="16"/>
      <c r="J740" s="16"/>
      <c r="K740" s="16"/>
      <c r="L740" s="16"/>
      <c r="M740" s="16"/>
      <c r="N740" s="16"/>
      <c r="O740" s="16"/>
      <c r="P740" s="16"/>
      <c r="Q740" s="16"/>
    </row>
    <row r="741" spans="1:17" x14ac:dyDescent="0.2">
      <c r="A741" s="16"/>
      <c r="B741" s="16"/>
      <c r="C741" s="16"/>
      <c r="D741" s="16"/>
      <c r="E741" s="16"/>
      <c r="F741" s="16"/>
      <c r="G741" s="16"/>
      <c r="H741" s="16"/>
      <c r="I741" s="16"/>
      <c r="J741" s="16"/>
      <c r="K741" s="16"/>
      <c r="L741" s="16"/>
      <c r="M741" s="16"/>
      <c r="N741" s="16"/>
      <c r="O741" s="16"/>
      <c r="P741" s="16"/>
      <c r="Q741" s="16"/>
    </row>
    <row r="742" spans="1:17" x14ac:dyDescent="0.2">
      <c r="A742" s="16"/>
      <c r="B742" s="16"/>
      <c r="C742" s="16"/>
      <c r="D742" s="16"/>
      <c r="E742" s="16"/>
      <c r="F742" s="16"/>
      <c r="G742" s="16"/>
      <c r="H742" s="16"/>
      <c r="I742" s="16"/>
      <c r="J742" s="16"/>
      <c r="K742" s="16"/>
      <c r="L742" s="16"/>
      <c r="M742" s="16"/>
      <c r="N742" s="16"/>
      <c r="O742" s="16"/>
      <c r="P742" s="16"/>
      <c r="Q742" s="16"/>
    </row>
    <row r="743" spans="1:17" x14ac:dyDescent="0.2">
      <c r="A743" s="16"/>
      <c r="B743" s="16"/>
      <c r="C743" s="16"/>
      <c r="D743" s="16"/>
      <c r="E743" s="16"/>
      <c r="F743" s="16"/>
      <c r="G743" s="16"/>
      <c r="H743" s="16"/>
      <c r="I743" s="16"/>
      <c r="J743" s="16"/>
      <c r="K743" s="16"/>
      <c r="L743" s="16"/>
      <c r="M743" s="16"/>
      <c r="N743" s="16"/>
      <c r="O743" s="16"/>
      <c r="P743" s="16"/>
      <c r="Q743" s="16"/>
    </row>
    <row r="744" spans="1:17" x14ac:dyDescent="0.2">
      <c r="A744" s="16"/>
      <c r="B744" s="16"/>
      <c r="C744" s="16"/>
      <c r="D744" s="16"/>
      <c r="E744" s="16"/>
      <c r="F744" s="16"/>
      <c r="G744" s="16"/>
      <c r="H744" s="16"/>
      <c r="I744" s="16"/>
      <c r="J744" s="16"/>
      <c r="K744" s="16"/>
      <c r="L744" s="16"/>
      <c r="M744" s="16"/>
      <c r="N744" s="16"/>
      <c r="O744" s="16"/>
      <c r="P744" s="16"/>
      <c r="Q744" s="16"/>
    </row>
    <row r="745" spans="1:17" x14ac:dyDescent="0.2">
      <c r="A745" s="16"/>
      <c r="B745" s="16"/>
      <c r="C745" s="16"/>
      <c r="D745" s="16"/>
      <c r="E745" s="16"/>
      <c r="F745" s="16"/>
      <c r="G745" s="16"/>
      <c r="H745" s="16"/>
      <c r="I745" s="16"/>
      <c r="J745" s="16"/>
      <c r="K745" s="16"/>
      <c r="L745" s="16"/>
      <c r="M745" s="16"/>
      <c r="N745" s="16"/>
      <c r="O745" s="16"/>
      <c r="P745" s="16"/>
      <c r="Q745" s="16"/>
    </row>
    <row r="746" spans="1:17" x14ac:dyDescent="0.2">
      <c r="A746" s="16"/>
      <c r="B746" s="16"/>
      <c r="C746" s="16"/>
      <c r="D746" s="16"/>
      <c r="E746" s="16"/>
      <c r="F746" s="16"/>
      <c r="G746" s="16"/>
      <c r="H746" s="16"/>
      <c r="I746" s="16"/>
      <c r="J746" s="16"/>
      <c r="K746" s="16"/>
      <c r="L746" s="16"/>
      <c r="M746" s="16"/>
      <c r="N746" s="16"/>
      <c r="O746" s="16"/>
      <c r="P746" s="16"/>
      <c r="Q746" s="16"/>
    </row>
    <row r="747" spans="1:17" x14ac:dyDescent="0.2">
      <c r="A747" s="16"/>
      <c r="B747" s="16"/>
      <c r="C747" s="16"/>
      <c r="D747" s="16"/>
      <c r="E747" s="16"/>
      <c r="F747" s="16"/>
      <c r="G747" s="16"/>
      <c r="H747" s="16"/>
      <c r="I747" s="16"/>
      <c r="J747" s="16"/>
      <c r="K747" s="16"/>
      <c r="L747" s="16"/>
      <c r="M747" s="16"/>
      <c r="N747" s="16"/>
      <c r="O747" s="16"/>
      <c r="P747" s="16"/>
      <c r="Q747" s="16"/>
    </row>
    <row r="748" spans="1:17" x14ac:dyDescent="0.2">
      <c r="A748" s="16"/>
      <c r="B748" s="16"/>
      <c r="C748" s="16"/>
      <c r="D748" s="16"/>
      <c r="E748" s="16"/>
      <c r="F748" s="16"/>
      <c r="G748" s="16"/>
      <c r="H748" s="16"/>
      <c r="I748" s="16"/>
      <c r="J748" s="16"/>
      <c r="K748" s="16"/>
      <c r="L748" s="16"/>
      <c r="M748" s="16"/>
      <c r="N748" s="16"/>
      <c r="O748" s="16"/>
      <c r="P748" s="16"/>
      <c r="Q748" s="16"/>
    </row>
    <row r="749" spans="1:17" x14ac:dyDescent="0.2">
      <c r="A749" s="16"/>
      <c r="B749" s="16"/>
      <c r="C749" s="16"/>
      <c r="D749" s="16"/>
      <c r="E749" s="16"/>
      <c r="F749" s="16"/>
      <c r="G749" s="16"/>
      <c r="H749" s="16"/>
      <c r="I749" s="16"/>
      <c r="J749" s="16"/>
      <c r="K749" s="16"/>
      <c r="L749" s="16"/>
      <c r="M749" s="16"/>
      <c r="N749" s="16"/>
      <c r="O749" s="16"/>
      <c r="P749" s="16"/>
      <c r="Q749" s="16"/>
    </row>
    <row r="750" spans="1:17" x14ac:dyDescent="0.2">
      <c r="A750" s="16"/>
      <c r="B750" s="16"/>
      <c r="C750" s="16"/>
      <c r="D750" s="16"/>
      <c r="E750" s="16"/>
      <c r="F750" s="16"/>
      <c r="G750" s="16"/>
      <c r="H750" s="16"/>
      <c r="I750" s="16"/>
      <c r="J750" s="16"/>
      <c r="K750" s="16"/>
      <c r="L750" s="16"/>
      <c r="M750" s="16"/>
      <c r="N750" s="16"/>
      <c r="O750" s="16"/>
      <c r="P750" s="16"/>
      <c r="Q750" s="16"/>
    </row>
    <row r="751" spans="1:17" x14ac:dyDescent="0.2">
      <c r="A751" s="16"/>
      <c r="B751" s="16"/>
      <c r="C751" s="16"/>
      <c r="D751" s="16"/>
      <c r="E751" s="16"/>
      <c r="F751" s="16"/>
      <c r="G751" s="16"/>
      <c r="H751" s="16"/>
      <c r="I751" s="16"/>
      <c r="J751" s="16"/>
      <c r="K751" s="16"/>
      <c r="L751" s="16"/>
      <c r="M751" s="16"/>
      <c r="N751" s="16"/>
      <c r="O751" s="16"/>
      <c r="P751" s="16"/>
      <c r="Q751" s="16"/>
    </row>
    <row r="752" spans="1:17" x14ac:dyDescent="0.2">
      <c r="A752" s="16"/>
      <c r="B752" s="16"/>
      <c r="C752" s="16"/>
      <c r="D752" s="16"/>
      <c r="E752" s="16"/>
      <c r="F752" s="16"/>
      <c r="G752" s="16"/>
      <c r="H752" s="16"/>
      <c r="I752" s="16"/>
      <c r="J752" s="16"/>
      <c r="K752" s="16"/>
      <c r="L752" s="16"/>
      <c r="M752" s="16"/>
      <c r="N752" s="16"/>
      <c r="O752" s="16"/>
      <c r="P752" s="16"/>
      <c r="Q752" s="16"/>
    </row>
    <row r="753" spans="1:17" x14ac:dyDescent="0.2">
      <c r="A753" s="16"/>
      <c r="B753" s="16"/>
      <c r="C753" s="16"/>
      <c r="D753" s="16"/>
      <c r="E753" s="16"/>
      <c r="F753" s="16"/>
      <c r="G753" s="16"/>
      <c r="H753" s="16"/>
      <c r="I753" s="16"/>
      <c r="J753" s="16"/>
      <c r="K753" s="16"/>
      <c r="L753" s="16"/>
      <c r="M753" s="16"/>
      <c r="N753" s="16"/>
      <c r="O753" s="16"/>
      <c r="P753" s="16"/>
      <c r="Q753" s="16"/>
    </row>
    <row r="754" spans="1:17" x14ac:dyDescent="0.2">
      <c r="A754" s="16"/>
      <c r="B754" s="16"/>
      <c r="C754" s="16"/>
      <c r="D754" s="16"/>
      <c r="E754" s="16"/>
      <c r="F754" s="16"/>
      <c r="G754" s="16"/>
      <c r="H754" s="16"/>
      <c r="I754" s="16"/>
      <c r="J754" s="16"/>
      <c r="K754" s="16"/>
      <c r="L754" s="16"/>
      <c r="M754" s="16"/>
      <c r="N754" s="16"/>
      <c r="O754" s="16"/>
      <c r="P754" s="16"/>
      <c r="Q754" s="16"/>
    </row>
    <row r="755" spans="1:17" x14ac:dyDescent="0.2">
      <c r="A755" s="16"/>
      <c r="B755" s="16"/>
      <c r="C755" s="16"/>
      <c r="D755" s="16"/>
      <c r="E755" s="16"/>
      <c r="F755" s="16"/>
      <c r="G755" s="16"/>
      <c r="H755" s="16"/>
      <c r="I755" s="16"/>
      <c r="J755" s="16"/>
      <c r="K755" s="16"/>
      <c r="L755" s="16"/>
      <c r="M755" s="16"/>
      <c r="N755" s="16"/>
      <c r="O755" s="16"/>
      <c r="P755" s="16"/>
      <c r="Q755" s="16"/>
    </row>
    <row r="756" spans="1:17" x14ac:dyDescent="0.2">
      <c r="A756" s="16"/>
      <c r="B756" s="16"/>
      <c r="C756" s="16"/>
      <c r="D756" s="16"/>
      <c r="E756" s="16"/>
      <c r="F756" s="16"/>
      <c r="G756" s="16"/>
      <c r="H756" s="16"/>
      <c r="I756" s="16"/>
      <c r="J756" s="16"/>
      <c r="K756" s="16"/>
      <c r="L756" s="16"/>
      <c r="M756" s="16"/>
      <c r="N756" s="16"/>
      <c r="O756" s="16"/>
      <c r="P756" s="16"/>
      <c r="Q756" s="16"/>
    </row>
    <row r="757" spans="1:17" x14ac:dyDescent="0.2">
      <c r="A757" s="16"/>
      <c r="B757" s="16"/>
      <c r="C757" s="16"/>
      <c r="D757" s="16"/>
      <c r="E757" s="16"/>
      <c r="F757" s="16"/>
      <c r="G757" s="16"/>
      <c r="H757" s="16"/>
      <c r="I757" s="16"/>
      <c r="J757" s="16"/>
      <c r="K757" s="16"/>
      <c r="L757" s="16"/>
      <c r="M757" s="16"/>
      <c r="N757" s="16"/>
      <c r="O757" s="16"/>
      <c r="P757" s="16"/>
      <c r="Q757" s="16"/>
    </row>
    <row r="758" spans="1:17" x14ac:dyDescent="0.2">
      <c r="A758" s="16"/>
      <c r="B758" s="16"/>
      <c r="C758" s="16"/>
      <c r="D758" s="16"/>
      <c r="E758" s="16"/>
      <c r="F758" s="16"/>
      <c r="G758" s="16"/>
      <c r="H758" s="16"/>
      <c r="I758" s="16"/>
      <c r="J758" s="16"/>
      <c r="K758" s="16"/>
      <c r="L758" s="16"/>
      <c r="M758" s="16"/>
      <c r="N758" s="16"/>
      <c r="O758" s="16"/>
      <c r="P758" s="16"/>
      <c r="Q758" s="16"/>
    </row>
    <row r="759" spans="1:17" x14ac:dyDescent="0.2">
      <c r="A759" s="16"/>
      <c r="B759" s="16"/>
      <c r="C759" s="16"/>
      <c r="D759" s="16"/>
      <c r="E759" s="16"/>
      <c r="F759" s="16"/>
      <c r="G759" s="16"/>
      <c r="H759" s="16"/>
      <c r="I759" s="16"/>
      <c r="J759" s="16"/>
      <c r="K759" s="16"/>
      <c r="L759" s="16"/>
      <c r="M759" s="16"/>
      <c r="N759" s="16"/>
      <c r="O759" s="16"/>
      <c r="P759" s="16"/>
      <c r="Q759" s="16"/>
    </row>
    <row r="760" spans="1:17" x14ac:dyDescent="0.2">
      <c r="A760" s="16"/>
      <c r="B760" s="16"/>
      <c r="C760" s="16"/>
      <c r="D760" s="16"/>
      <c r="E760" s="16"/>
      <c r="F760" s="16"/>
      <c r="G760" s="16"/>
      <c r="H760" s="16"/>
      <c r="I760" s="16"/>
      <c r="J760" s="16"/>
      <c r="K760" s="16"/>
      <c r="L760" s="16"/>
      <c r="M760" s="16"/>
      <c r="N760" s="16"/>
      <c r="O760" s="16"/>
      <c r="P760" s="16"/>
      <c r="Q760" s="16"/>
    </row>
    <row r="761" spans="1:17" x14ac:dyDescent="0.2">
      <c r="A761" s="16"/>
      <c r="B761" s="16"/>
      <c r="C761" s="16"/>
      <c r="D761" s="16"/>
      <c r="E761" s="16"/>
      <c r="F761" s="16"/>
      <c r="G761" s="16"/>
      <c r="H761" s="16"/>
      <c r="I761" s="16"/>
      <c r="J761" s="16"/>
      <c r="K761" s="16"/>
      <c r="L761" s="16"/>
      <c r="M761" s="16"/>
      <c r="N761" s="16"/>
      <c r="O761" s="16"/>
      <c r="P761" s="16"/>
      <c r="Q761" s="16"/>
    </row>
    <row r="762" spans="1:17" x14ac:dyDescent="0.2">
      <c r="A762" s="16"/>
      <c r="B762" s="16"/>
      <c r="C762" s="16"/>
      <c r="D762" s="16"/>
      <c r="E762" s="16"/>
      <c r="F762" s="16"/>
      <c r="G762" s="16"/>
      <c r="H762" s="16"/>
      <c r="I762" s="16"/>
      <c r="J762" s="16"/>
      <c r="K762" s="16"/>
      <c r="L762" s="16"/>
      <c r="M762" s="16"/>
      <c r="N762" s="16"/>
      <c r="O762" s="16"/>
      <c r="P762" s="16"/>
      <c r="Q762" s="16"/>
    </row>
    <row r="763" spans="1:17" x14ac:dyDescent="0.2">
      <c r="A763" s="16"/>
      <c r="B763" s="16"/>
      <c r="C763" s="16"/>
      <c r="D763" s="16"/>
      <c r="E763" s="16"/>
      <c r="F763" s="16"/>
      <c r="G763" s="16"/>
      <c r="H763" s="16"/>
      <c r="I763" s="16"/>
      <c r="J763" s="16"/>
      <c r="K763" s="16"/>
      <c r="L763" s="16"/>
      <c r="M763" s="16"/>
      <c r="N763" s="16"/>
      <c r="O763" s="16"/>
      <c r="P763" s="16"/>
      <c r="Q763" s="16"/>
    </row>
    <row r="764" spans="1:17" x14ac:dyDescent="0.2">
      <c r="A764" s="16"/>
      <c r="B764" s="16"/>
      <c r="C764" s="16"/>
      <c r="D764" s="16"/>
      <c r="E764" s="16"/>
      <c r="F764" s="16"/>
      <c r="G764" s="16"/>
      <c r="H764" s="16"/>
      <c r="I764" s="16"/>
      <c r="J764" s="16"/>
      <c r="K764" s="16"/>
      <c r="L764" s="16"/>
      <c r="M764" s="16"/>
      <c r="N764" s="16"/>
      <c r="O764" s="16"/>
      <c r="P764" s="16"/>
      <c r="Q764" s="16"/>
    </row>
    <row r="765" spans="1:17" x14ac:dyDescent="0.2">
      <c r="A765" s="16"/>
      <c r="B765" s="16"/>
      <c r="C765" s="16"/>
      <c r="D765" s="16"/>
      <c r="E765" s="16"/>
      <c r="F765" s="16"/>
      <c r="G765" s="16"/>
      <c r="H765" s="16"/>
      <c r="I765" s="16"/>
      <c r="J765" s="16"/>
      <c r="K765" s="16"/>
      <c r="L765" s="16"/>
      <c r="M765" s="16"/>
      <c r="N765" s="16"/>
      <c r="O765" s="16"/>
      <c r="P765" s="16"/>
      <c r="Q765" s="16"/>
    </row>
    <row r="766" spans="1:17" x14ac:dyDescent="0.2">
      <c r="A766" s="16"/>
      <c r="B766" s="16"/>
      <c r="C766" s="16"/>
      <c r="D766" s="16"/>
      <c r="E766" s="16"/>
      <c r="F766" s="16"/>
      <c r="G766" s="16"/>
      <c r="H766" s="16"/>
      <c r="I766" s="16"/>
      <c r="J766" s="16"/>
      <c r="K766" s="16"/>
      <c r="L766" s="16"/>
      <c r="M766" s="16"/>
      <c r="N766" s="16"/>
      <c r="O766" s="16"/>
      <c r="P766" s="16"/>
      <c r="Q766" s="16"/>
    </row>
    <row r="767" spans="1:17" x14ac:dyDescent="0.2">
      <c r="A767" s="16"/>
      <c r="B767" s="16"/>
      <c r="C767" s="16"/>
      <c r="D767" s="16"/>
      <c r="E767" s="16"/>
      <c r="F767" s="16"/>
      <c r="G767" s="16"/>
      <c r="H767" s="16"/>
      <c r="I767" s="16"/>
      <c r="J767" s="16"/>
      <c r="K767" s="16"/>
      <c r="L767" s="16"/>
      <c r="M767" s="16"/>
      <c r="N767" s="16"/>
      <c r="O767" s="16"/>
      <c r="P767" s="16"/>
      <c r="Q767" s="16"/>
    </row>
    <row r="768" spans="1:17" x14ac:dyDescent="0.2">
      <c r="A768" s="16"/>
      <c r="B768" s="16"/>
      <c r="C768" s="16"/>
      <c r="D768" s="16"/>
      <c r="E768" s="16"/>
      <c r="F768" s="16"/>
      <c r="G768" s="16"/>
      <c r="H768" s="16"/>
      <c r="I768" s="16"/>
      <c r="J768" s="16"/>
      <c r="K768" s="16"/>
      <c r="L768" s="16"/>
      <c r="M768" s="16"/>
      <c r="N768" s="16"/>
      <c r="O768" s="16"/>
      <c r="P768" s="16"/>
      <c r="Q768" s="16"/>
    </row>
    <row r="769" spans="1:17" x14ac:dyDescent="0.2">
      <c r="A769" s="16"/>
      <c r="B769" s="16"/>
      <c r="C769" s="16"/>
      <c r="D769" s="16"/>
      <c r="E769" s="16"/>
      <c r="F769" s="16"/>
      <c r="G769" s="16"/>
      <c r="H769" s="16"/>
      <c r="I769" s="16"/>
      <c r="J769" s="16"/>
      <c r="K769" s="16"/>
      <c r="L769" s="16"/>
      <c r="M769" s="16"/>
      <c r="N769" s="16"/>
      <c r="O769" s="16"/>
      <c r="P769" s="16"/>
      <c r="Q769" s="16"/>
    </row>
    <row r="770" spans="1:17" x14ac:dyDescent="0.2">
      <c r="A770" s="16"/>
      <c r="B770" s="16"/>
      <c r="C770" s="16"/>
      <c r="D770" s="16"/>
      <c r="E770" s="16"/>
      <c r="F770" s="16"/>
      <c r="G770" s="16"/>
      <c r="H770" s="16"/>
      <c r="I770" s="16"/>
      <c r="J770" s="16"/>
      <c r="K770" s="16"/>
      <c r="L770" s="16"/>
      <c r="M770" s="16"/>
      <c r="N770" s="16"/>
      <c r="O770" s="16"/>
      <c r="P770" s="16"/>
      <c r="Q770" s="16"/>
    </row>
    <row r="771" spans="1:17" x14ac:dyDescent="0.2">
      <c r="A771" s="16"/>
      <c r="B771" s="16"/>
      <c r="C771" s="16"/>
      <c r="D771" s="16"/>
      <c r="E771" s="16"/>
      <c r="F771" s="16"/>
      <c r="G771" s="16"/>
      <c r="H771" s="16"/>
      <c r="I771" s="16"/>
      <c r="J771" s="16"/>
      <c r="K771" s="16"/>
      <c r="L771" s="16"/>
      <c r="M771" s="16"/>
      <c r="N771" s="16"/>
      <c r="O771" s="16"/>
      <c r="P771" s="16"/>
      <c r="Q771" s="16"/>
    </row>
    <row r="772" spans="1:17" x14ac:dyDescent="0.2">
      <c r="A772" s="16"/>
      <c r="B772" s="16"/>
      <c r="C772" s="16"/>
      <c r="D772" s="16"/>
      <c r="E772" s="16"/>
      <c r="F772" s="16"/>
      <c r="G772" s="16"/>
      <c r="H772" s="16"/>
      <c r="I772" s="16"/>
      <c r="J772" s="16"/>
      <c r="K772" s="16"/>
      <c r="L772" s="16"/>
      <c r="M772" s="16"/>
      <c r="N772" s="16"/>
      <c r="O772" s="16"/>
      <c r="P772" s="16"/>
      <c r="Q772" s="16"/>
    </row>
    <row r="773" spans="1:17" x14ac:dyDescent="0.2">
      <c r="A773" s="16"/>
      <c r="B773" s="16"/>
      <c r="C773" s="16"/>
      <c r="D773" s="16"/>
      <c r="E773" s="16"/>
      <c r="F773" s="16"/>
      <c r="G773" s="16"/>
      <c r="H773" s="16"/>
      <c r="I773" s="16"/>
      <c r="J773" s="16"/>
      <c r="K773" s="16"/>
      <c r="L773" s="16"/>
      <c r="M773" s="16"/>
      <c r="N773" s="16"/>
      <c r="O773" s="16"/>
      <c r="P773" s="16"/>
      <c r="Q773" s="16"/>
    </row>
    <row r="774" spans="1:17" x14ac:dyDescent="0.2">
      <c r="A774" s="16"/>
      <c r="B774" s="16"/>
      <c r="C774" s="16"/>
      <c r="D774" s="16"/>
      <c r="E774" s="16"/>
      <c r="F774" s="16"/>
      <c r="G774" s="16"/>
      <c r="H774" s="16"/>
      <c r="I774" s="16"/>
      <c r="J774" s="16"/>
      <c r="K774" s="16"/>
      <c r="L774" s="16"/>
      <c r="M774" s="16"/>
      <c r="N774" s="16"/>
      <c r="O774" s="16"/>
      <c r="P774" s="16"/>
      <c r="Q774" s="16"/>
    </row>
    <row r="775" spans="1:17" x14ac:dyDescent="0.2">
      <c r="A775" s="16"/>
      <c r="B775" s="16"/>
      <c r="C775" s="16"/>
      <c r="D775" s="16"/>
      <c r="E775" s="16"/>
      <c r="F775" s="16"/>
      <c r="G775" s="16"/>
      <c r="H775" s="16"/>
      <c r="I775" s="16"/>
      <c r="J775" s="16"/>
      <c r="K775" s="16"/>
      <c r="L775" s="16"/>
      <c r="M775" s="16"/>
      <c r="N775" s="16"/>
      <c r="O775" s="16"/>
      <c r="P775" s="16"/>
      <c r="Q775" s="16"/>
    </row>
    <row r="776" spans="1:17" x14ac:dyDescent="0.2">
      <c r="A776" s="16"/>
      <c r="B776" s="16"/>
      <c r="C776" s="16"/>
      <c r="D776" s="16"/>
      <c r="E776" s="16"/>
      <c r="F776" s="16"/>
      <c r="G776" s="16"/>
      <c r="H776" s="16"/>
      <c r="I776" s="16"/>
      <c r="J776" s="16"/>
      <c r="K776" s="16"/>
      <c r="L776" s="16"/>
      <c r="M776" s="16"/>
      <c r="N776" s="16"/>
      <c r="O776" s="16"/>
      <c r="P776" s="16"/>
      <c r="Q776" s="16"/>
    </row>
    <row r="777" spans="1:17" x14ac:dyDescent="0.2">
      <c r="A777" s="16"/>
      <c r="B777" s="16"/>
      <c r="C777" s="16"/>
      <c r="D777" s="16"/>
      <c r="E777" s="16"/>
      <c r="F777" s="16"/>
      <c r="G777" s="16"/>
      <c r="H777" s="16"/>
      <c r="I777" s="16"/>
      <c r="J777" s="16"/>
      <c r="K777" s="16"/>
      <c r="L777" s="16"/>
      <c r="M777" s="16"/>
      <c r="N777" s="16"/>
      <c r="O777" s="16"/>
      <c r="P777" s="16"/>
      <c r="Q777" s="16"/>
    </row>
    <row r="778" spans="1:17" x14ac:dyDescent="0.2">
      <c r="A778" s="16"/>
      <c r="B778" s="16"/>
      <c r="C778" s="16"/>
      <c r="D778" s="16"/>
      <c r="E778" s="16"/>
      <c r="F778" s="16"/>
      <c r="G778" s="16"/>
      <c r="H778" s="16"/>
      <c r="I778" s="16"/>
      <c r="J778" s="16"/>
      <c r="K778" s="16"/>
      <c r="L778" s="16"/>
      <c r="M778" s="16"/>
      <c r="N778" s="16"/>
      <c r="O778" s="16"/>
      <c r="P778" s="16"/>
      <c r="Q778" s="16"/>
    </row>
    <row r="779" spans="1:17" x14ac:dyDescent="0.2">
      <c r="A779" s="16"/>
      <c r="B779" s="16"/>
      <c r="C779" s="16"/>
      <c r="D779" s="16"/>
      <c r="E779" s="16"/>
      <c r="F779" s="16"/>
      <c r="G779" s="16"/>
      <c r="H779" s="16"/>
      <c r="I779" s="16"/>
      <c r="J779" s="16"/>
      <c r="K779" s="16"/>
      <c r="L779" s="16"/>
      <c r="M779" s="16"/>
      <c r="N779" s="16"/>
      <c r="O779" s="16"/>
      <c r="P779" s="16"/>
      <c r="Q779" s="16"/>
    </row>
    <row r="780" spans="1:17" x14ac:dyDescent="0.2">
      <c r="A780" s="16"/>
      <c r="B780" s="16"/>
      <c r="C780" s="16"/>
      <c r="D780" s="16"/>
      <c r="E780" s="16"/>
      <c r="F780" s="16"/>
      <c r="G780" s="16"/>
      <c r="H780" s="16"/>
      <c r="I780" s="16"/>
      <c r="J780" s="16"/>
      <c r="K780" s="16"/>
      <c r="L780" s="16"/>
      <c r="M780" s="16"/>
      <c r="N780" s="16"/>
      <c r="O780" s="16"/>
      <c r="P780" s="16"/>
      <c r="Q780" s="16"/>
    </row>
    <row r="781" spans="1:17" x14ac:dyDescent="0.2">
      <c r="A781" s="16"/>
      <c r="B781" s="16"/>
      <c r="C781" s="16"/>
      <c r="D781" s="16"/>
      <c r="E781" s="16"/>
      <c r="F781" s="16"/>
      <c r="G781" s="16"/>
      <c r="H781" s="16"/>
      <c r="I781" s="16"/>
      <c r="J781" s="16"/>
      <c r="K781" s="16"/>
      <c r="L781" s="16"/>
      <c r="M781" s="16"/>
      <c r="N781" s="16"/>
      <c r="O781" s="16"/>
      <c r="P781" s="16"/>
      <c r="Q781" s="16"/>
    </row>
    <row r="782" spans="1:17" x14ac:dyDescent="0.2">
      <c r="A782" s="16"/>
      <c r="B782" s="16"/>
      <c r="C782" s="16"/>
      <c r="D782" s="16"/>
      <c r="E782" s="16"/>
      <c r="F782" s="16"/>
      <c r="G782" s="16"/>
      <c r="H782" s="16"/>
      <c r="I782" s="16"/>
      <c r="J782" s="16"/>
      <c r="K782" s="16"/>
      <c r="L782" s="16"/>
      <c r="M782" s="16"/>
      <c r="N782" s="16"/>
      <c r="O782" s="16"/>
      <c r="P782" s="16"/>
      <c r="Q782" s="16"/>
    </row>
    <row r="783" spans="1:17" x14ac:dyDescent="0.2">
      <c r="A783" s="16"/>
      <c r="B783" s="16"/>
      <c r="C783" s="16"/>
      <c r="D783" s="16"/>
      <c r="E783" s="16"/>
      <c r="F783" s="16"/>
      <c r="G783" s="16"/>
      <c r="H783" s="16"/>
      <c r="I783" s="16"/>
      <c r="J783" s="16"/>
      <c r="K783" s="16"/>
      <c r="L783" s="16"/>
      <c r="M783" s="16"/>
      <c r="N783" s="16"/>
      <c r="O783" s="16"/>
      <c r="P783" s="16"/>
      <c r="Q783" s="16"/>
    </row>
    <row r="784" spans="1:17" x14ac:dyDescent="0.2">
      <c r="A784" s="16"/>
      <c r="B784" s="16"/>
      <c r="C784" s="16"/>
      <c r="D784" s="16"/>
      <c r="E784" s="16"/>
      <c r="F784" s="16"/>
      <c r="G784" s="16"/>
      <c r="H784" s="16"/>
      <c r="I784" s="16"/>
      <c r="J784" s="16"/>
      <c r="K784" s="16"/>
      <c r="L784" s="16"/>
      <c r="M784" s="16"/>
      <c r="N784" s="16"/>
      <c r="O784" s="16"/>
      <c r="P784" s="16"/>
      <c r="Q784" s="16"/>
    </row>
    <row r="785" spans="1:17" x14ac:dyDescent="0.2">
      <c r="A785" s="16"/>
      <c r="B785" s="16"/>
      <c r="C785" s="16"/>
      <c r="D785" s="16"/>
      <c r="E785" s="16"/>
      <c r="F785" s="16"/>
      <c r="G785" s="16"/>
      <c r="H785" s="16"/>
      <c r="I785" s="16"/>
      <c r="J785" s="16"/>
      <c r="K785" s="16"/>
      <c r="L785" s="16"/>
      <c r="M785" s="16"/>
      <c r="N785" s="16"/>
      <c r="O785" s="16"/>
      <c r="P785" s="16"/>
      <c r="Q785" s="16"/>
    </row>
    <row r="786" spans="1:17" x14ac:dyDescent="0.2">
      <c r="A786" s="16"/>
      <c r="B786" s="16"/>
      <c r="C786" s="16"/>
      <c r="D786" s="16"/>
      <c r="E786" s="16"/>
      <c r="F786" s="16"/>
      <c r="G786" s="16"/>
      <c r="H786" s="16"/>
      <c r="I786" s="16"/>
      <c r="J786" s="16"/>
      <c r="K786" s="16"/>
      <c r="L786" s="16"/>
      <c r="M786" s="16"/>
      <c r="N786" s="16"/>
      <c r="O786" s="16"/>
      <c r="P786" s="16"/>
      <c r="Q786" s="16"/>
    </row>
    <row r="787" spans="1:17" x14ac:dyDescent="0.2">
      <c r="A787" s="16"/>
      <c r="B787" s="16"/>
      <c r="C787" s="16"/>
      <c r="D787" s="16"/>
      <c r="E787" s="16"/>
      <c r="F787" s="16"/>
      <c r="G787" s="16"/>
      <c r="H787" s="16"/>
      <c r="I787" s="16"/>
      <c r="J787" s="16"/>
      <c r="K787" s="16"/>
      <c r="L787" s="16"/>
      <c r="M787" s="16"/>
      <c r="N787" s="16"/>
      <c r="O787" s="16"/>
      <c r="P787" s="16"/>
      <c r="Q787" s="16"/>
    </row>
    <row r="788" spans="1:17" x14ac:dyDescent="0.2">
      <c r="A788" s="16"/>
      <c r="B788" s="16"/>
      <c r="C788" s="16"/>
      <c r="D788" s="16"/>
      <c r="E788" s="16"/>
      <c r="F788" s="16"/>
      <c r="G788" s="16"/>
      <c r="H788" s="16"/>
      <c r="I788" s="16"/>
      <c r="J788" s="16"/>
      <c r="K788" s="16"/>
      <c r="L788" s="16"/>
      <c r="M788" s="16"/>
      <c r="N788" s="16"/>
      <c r="O788" s="16"/>
      <c r="P788" s="16"/>
      <c r="Q788" s="16"/>
    </row>
    <row r="789" spans="1:17" x14ac:dyDescent="0.2">
      <c r="A789" s="16"/>
      <c r="B789" s="16"/>
      <c r="C789" s="16"/>
      <c r="D789" s="16"/>
      <c r="E789" s="16"/>
      <c r="F789" s="16"/>
      <c r="G789" s="16"/>
      <c r="H789" s="16"/>
      <c r="I789" s="16"/>
      <c r="J789" s="16"/>
      <c r="K789" s="16"/>
      <c r="L789" s="16"/>
      <c r="M789" s="16"/>
      <c r="N789" s="16"/>
      <c r="O789" s="16"/>
      <c r="P789" s="16"/>
      <c r="Q789" s="16"/>
    </row>
    <row r="790" spans="1:17" x14ac:dyDescent="0.2">
      <c r="A790" s="16"/>
      <c r="B790" s="16"/>
      <c r="C790" s="16"/>
      <c r="D790" s="16"/>
      <c r="E790" s="16"/>
      <c r="F790" s="16"/>
      <c r="G790" s="16"/>
      <c r="H790" s="16"/>
      <c r="I790" s="16"/>
      <c r="J790" s="16"/>
      <c r="K790" s="16"/>
      <c r="L790" s="16"/>
      <c r="M790" s="16"/>
      <c r="N790" s="16"/>
      <c r="O790" s="16"/>
      <c r="P790" s="16"/>
      <c r="Q790" s="16"/>
    </row>
    <row r="791" spans="1:17" x14ac:dyDescent="0.2">
      <c r="A791" s="16"/>
      <c r="B791" s="16"/>
      <c r="C791" s="16"/>
      <c r="D791" s="16"/>
      <c r="E791" s="16"/>
      <c r="F791" s="16"/>
      <c r="G791" s="16"/>
      <c r="H791" s="16"/>
      <c r="I791" s="16"/>
      <c r="J791" s="16"/>
      <c r="K791" s="16"/>
      <c r="L791" s="16"/>
      <c r="M791" s="16"/>
      <c r="N791" s="16"/>
      <c r="O791" s="16"/>
      <c r="P791" s="16"/>
      <c r="Q791" s="16"/>
    </row>
    <row r="792" spans="1:17" x14ac:dyDescent="0.2">
      <c r="A792" s="16"/>
      <c r="B792" s="16"/>
      <c r="C792" s="16"/>
      <c r="D792" s="16"/>
      <c r="E792" s="16"/>
      <c r="F792" s="16"/>
      <c r="G792" s="16"/>
      <c r="H792" s="16"/>
      <c r="I792" s="16"/>
      <c r="J792" s="16"/>
      <c r="K792" s="16"/>
      <c r="L792" s="16"/>
      <c r="M792" s="16"/>
      <c r="N792" s="16"/>
      <c r="O792" s="16"/>
      <c r="P792" s="16"/>
      <c r="Q792" s="16"/>
    </row>
    <row r="793" spans="1:17" x14ac:dyDescent="0.2">
      <c r="A793" s="16"/>
      <c r="B793" s="16"/>
      <c r="C793" s="16"/>
      <c r="D793" s="16"/>
      <c r="E793" s="16"/>
      <c r="F793" s="16"/>
      <c r="G793" s="16"/>
      <c r="H793" s="16"/>
      <c r="I793" s="16"/>
      <c r="J793" s="16"/>
      <c r="K793" s="16"/>
      <c r="L793" s="16"/>
      <c r="M793" s="16"/>
      <c r="N793" s="16"/>
      <c r="O793" s="16"/>
      <c r="P793" s="16"/>
      <c r="Q793" s="16"/>
    </row>
    <row r="794" spans="1:17" x14ac:dyDescent="0.2">
      <c r="A794" s="16"/>
      <c r="B794" s="16"/>
      <c r="C794" s="16"/>
      <c r="D794" s="16"/>
      <c r="E794" s="16"/>
      <c r="F794" s="16"/>
      <c r="G794" s="16"/>
      <c r="H794" s="16"/>
      <c r="I794" s="16"/>
      <c r="J794" s="16"/>
      <c r="K794" s="16"/>
      <c r="L794" s="16"/>
      <c r="M794" s="16"/>
      <c r="N794" s="16"/>
      <c r="O794" s="16"/>
      <c r="P794" s="16"/>
      <c r="Q794" s="16"/>
    </row>
    <row r="795" spans="1:17" x14ac:dyDescent="0.2">
      <c r="A795" s="16"/>
      <c r="B795" s="16"/>
      <c r="C795" s="16"/>
      <c r="D795" s="16"/>
      <c r="E795" s="16"/>
      <c r="F795" s="16"/>
      <c r="G795" s="16"/>
      <c r="H795" s="16"/>
      <c r="I795" s="16"/>
      <c r="J795" s="16"/>
      <c r="K795" s="16"/>
      <c r="L795" s="16"/>
      <c r="M795" s="16"/>
      <c r="N795" s="16"/>
      <c r="O795" s="16"/>
      <c r="P795" s="16"/>
      <c r="Q795" s="16"/>
    </row>
    <row r="796" spans="1:17" x14ac:dyDescent="0.2">
      <c r="A796" s="16"/>
      <c r="B796" s="16"/>
      <c r="C796" s="16"/>
      <c r="D796" s="16"/>
      <c r="E796" s="16"/>
      <c r="F796" s="16"/>
      <c r="G796" s="16"/>
      <c r="H796" s="16"/>
      <c r="I796" s="16"/>
      <c r="J796" s="16"/>
      <c r="K796" s="16"/>
      <c r="L796" s="16"/>
      <c r="M796" s="16"/>
      <c r="N796" s="16"/>
      <c r="O796" s="16"/>
      <c r="P796" s="16"/>
      <c r="Q796" s="16"/>
    </row>
    <row r="797" spans="1:17" x14ac:dyDescent="0.2">
      <c r="A797" s="16"/>
      <c r="B797" s="16"/>
      <c r="C797" s="16"/>
      <c r="D797" s="16"/>
      <c r="E797" s="16"/>
      <c r="F797" s="16"/>
      <c r="G797" s="16"/>
      <c r="H797" s="16"/>
      <c r="I797" s="16"/>
      <c r="J797" s="16"/>
      <c r="K797" s="16"/>
      <c r="L797" s="16"/>
      <c r="M797" s="16"/>
      <c r="N797" s="16"/>
      <c r="O797" s="16"/>
      <c r="P797" s="16"/>
      <c r="Q797" s="16"/>
    </row>
    <row r="798" spans="1:17" x14ac:dyDescent="0.2">
      <c r="A798" s="16"/>
      <c r="B798" s="16"/>
      <c r="C798" s="16"/>
      <c r="D798" s="16"/>
      <c r="E798" s="16"/>
      <c r="F798" s="16"/>
      <c r="G798" s="16"/>
      <c r="H798" s="16"/>
      <c r="I798" s="16"/>
      <c r="J798" s="16"/>
      <c r="K798" s="16"/>
      <c r="L798" s="16"/>
      <c r="M798" s="16"/>
      <c r="N798" s="16"/>
      <c r="O798" s="16"/>
      <c r="P798" s="16"/>
      <c r="Q798" s="16"/>
    </row>
    <row r="799" spans="1:17" x14ac:dyDescent="0.2">
      <c r="A799" s="16"/>
      <c r="B799" s="16"/>
      <c r="C799" s="16"/>
      <c r="D799" s="16"/>
      <c r="E799" s="16"/>
      <c r="F799" s="16"/>
      <c r="G799" s="16"/>
      <c r="H799" s="16"/>
      <c r="I799" s="16"/>
      <c r="J799" s="16"/>
      <c r="K799" s="16"/>
      <c r="L799" s="16"/>
      <c r="M799" s="16"/>
      <c r="N799" s="16"/>
      <c r="O799" s="16"/>
      <c r="P799" s="16"/>
      <c r="Q799" s="16"/>
    </row>
    <row r="800" spans="1:17" x14ac:dyDescent="0.2">
      <c r="A800" s="16"/>
      <c r="B800" s="16"/>
      <c r="C800" s="16"/>
      <c r="D800" s="16"/>
      <c r="E800" s="16"/>
      <c r="F800" s="16"/>
      <c r="G800" s="16"/>
      <c r="H800" s="16"/>
      <c r="I800" s="16"/>
      <c r="J800" s="16"/>
      <c r="K800" s="16"/>
      <c r="L800" s="16"/>
      <c r="M800" s="16"/>
      <c r="N800" s="16"/>
      <c r="O800" s="16"/>
      <c r="P800" s="16"/>
      <c r="Q800" s="16"/>
    </row>
    <row r="801" spans="1:17" x14ac:dyDescent="0.2">
      <c r="A801" s="16"/>
      <c r="B801" s="16"/>
      <c r="C801" s="16"/>
      <c r="D801" s="16"/>
      <c r="E801" s="16"/>
      <c r="F801" s="16"/>
      <c r="G801" s="16"/>
      <c r="H801" s="16"/>
      <c r="I801" s="16"/>
      <c r="J801" s="16"/>
      <c r="K801" s="16"/>
      <c r="L801" s="16"/>
      <c r="M801" s="16"/>
      <c r="N801" s="16"/>
      <c r="O801" s="16"/>
      <c r="P801" s="16"/>
      <c r="Q801" s="16"/>
    </row>
    <row r="802" spans="1:17" x14ac:dyDescent="0.2">
      <c r="A802" s="16"/>
      <c r="B802" s="16"/>
      <c r="C802" s="16"/>
      <c r="D802" s="16"/>
      <c r="E802" s="16"/>
      <c r="F802" s="16"/>
      <c r="G802" s="16"/>
      <c r="H802" s="16"/>
      <c r="I802" s="16"/>
      <c r="J802" s="16"/>
      <c r="K802" s="16"/>
      <c r="L802" s="16"/>
      <c r="M802" s="16"/>
      <c r="N802" s="16"/>
      <c r="O802" s="16"/>
      <c r="P802" s="16"/>
      <c r="Q802" s="16"/>
    </row>
    <row r="803" spans="1:17" x14ac:dyDescent="0.2">
      <c r="A803" s="16"/>
      <c r="B803" s="16"/>
      <c r="C803" s="16"/>
      <c r="D803" s="16"/>
      <c r="E803" s="16"/>
      <c r="F803" s="16"/>
      <c r="G803" s="16"/>
      <c r="H803" s="16"/>
      <c r="I803" s="16"/>
      <c r="J803" s="16"/>
      <c r="K803" s="16"/>
      <c r="L803" s="16"/>
      <c r="M803" s="16"/>
      <c r="N803" s="16"/>
      <c r="O803" s="16"/>
      <c r="P803" s="16"/>
      <c r="Q803" s="16"/>
    </row>
    <row r="804" spans="1:17" x14ac:dyDescent="0.2">
      <c r="A804" s="16"/>
      <c r="B804" s="16"/>
      <c r="C804" s="16"/>
      <c r="D804" s="16"/>
      <c r="E804" s="16"/>
      <c r="F804" s="16"/>
      <c r="G804" s="16"/>
      <c r="H804" s="16"/>
      <c r="I804" s="16"/>
      <c r="J804" s="16"/>
      <c r="K804" s="16"/>
      <c r="L804" s="16"/>
      <c r="M804" s="16"/>
      <c r="N804" s="16"/>
      <c r="O804" s="16"/>
      <c r="P804" s="16"/>
      <c r="Q804" s="16"/>
    </row>
    <row r="805" spans="1:17" x14ac:dyDescent="0.2">
      <c r="A805" s="16"/>
      <c r="B805" s="16"/>
      <c r="C805" s="16"/>
      <c r="D805" s="16"/>
      <c r="E805" s="16"/>
      <c r="F805" s="16"/>
      <c r="G805" s="16"/>
      <c r="H805" s="16"/>
      <c r="I805" s="16"/>
      <c r="J805" s="16"/>
      <c r="K805" s="16"/>
      <c r="L805" s="16"/>
      <c r="M805" s="16"/>
      <c r="N805" s="16"/>
      <c r="O805" s="16"/>
      <c r="P805" s="16"/>
      <c r="Q805" s="16"/>
    </row>
    <row r="806" spans="1:17" x14ac:dyDescent="0.2">
      <c r="A806" s="16"/>
      <c r="B806" s="16"/>
      <c r="C806" s="16"/>
      <c r="D806" s="16"/>
      <c r="E806" s="16"/>
      <c r="F806" s="16"/>
      <c r="G806" s="16"/>
      <c r="H806" s="16"/>
      <c r="I806" s="16"/>
      <c r="J806" s="16"/>
      <c r="K806" s="16"/>
      <c r="L806" s="16"/>
      <c r="M806" s="16"/>
      <c r="N806" s="16"/>
      <c r="O806" s="16"/>
      <c r="P806" s="16"/>
      <c r="Q806" s="16"/>
    </row>
    <row r="807" spans="1:17" x14ac:dyDescent="0.2">
      <c r="A807" s="16"/>
      <c r="B807" s="16"/>
      <c r="C807" s="16"/>
      <c r="D807" s="16"/>
      <c r="E807" s="16"/>
      <c r="F807" s="16"/>
      <c r="G807" s="16"/>
      <c r="H807" s="16"/>
      <c r="I807" s="16"/>
      <c r="J807" s="16"/>
      <c r="K807" s="16"/>
      <c r="L807" s="16"/>
      <c r="M807" s="16"/>
      <c r="N807" s="16"/>
      <c r="O807" s="16"/>
      <c r="P807" s="16"/>
      <c r="Q807" s="16"/>
    </row>
    <row r="808" spans="1:17" x14ac:dyDescent="0.2">
      <c r="A808" s="16"/>
      <c r="B808" s="16"/>
      <c r="C808" s="16"/>
      <c r="D808" s="16"/>
      <c r="E808" s="16"/>
      <c r="F808" s="16"/>
      <c r="G808" s="16"/>
      <c r="H808" s="16"/>
      <c r="I808" s="16"/>
      <c r="J808" s="16"/>
      <c r="K808" s="16"/>
      <c r="L808" s="16"/>
      <c r="M808" s="16"/>
      <c r="N808" s="16"/>
      <c r="O808" s="16"/>
      <c r="P808" s="16"/>
      <c r="Q808" s="16"/>
    </row>
    <row r="809" spans="1:17" x14ac:dyDescent="0.2">
      <c r="A809" s="16"/>
      <c r="B809" s="16"/>
      <c r="C809" s="16"/>
      <c r="D809" s="16"/>
      <c r="E809" s="16"/>
      <c r="F809" s="16"/>
      <c r="G809" s="16"/>
      <c r="H809" s="16"/>
      <c r="I809" s="16"/>
      <c r="J809" s="16"/>
      <c r="K809" s="16"/>
      <c r="L809" s="16"/>
      <c r="M809" s="16"/>
      <c r="N809" s="16"/>
      <c r="O809" s="16"/>
      <c r="P809" s="16"/>
      <c r="Q809" s="16"/>
    </row>
    <row r="810" spans="1:17" x14ac:dyDescent="0.2">
      <c r="A810" s="16"/>
      <c r="B810" s="16"/>
      <c r="C810" s="16"/>
      <c r="D810" s="16"/>
      <c r="E810" s="16"/>
      <c r="F810" s="16"/>
      <c r="G810" s="16"/>
      <c r="H810" s="16"/>
      <c r="I810" s="16"/>
      <c r="J810" s="16"/>
      <c r="K810" s="16"/>
      <c r="L810" s="16"/>
      <c r="M810" s="16"/>
      <c r="N810" s="16"/>
      <c r="O810" s="16"/>
      <c r="P810" s="16"/>
      <c r="Q810" s="16"/>
    </row>
    <row r="811" spans="1:17" x14ac:dyDescent="0.2">
      <c r="A811" s="16"/>
      <c r="B811" s="16"/>
      <c r="C811" s="16"/>
      <c r="D811" s="16"/>
      <c r="E811" s="16"/>
      <c r="F811" s="16"/>
      <c r="G811" s="16"/>
      <c r="H811" s="16"/>
      <c r="I811" s="16"/>
      <c r="J811" s="16"/>
      <c r="K811" s="16"/>
      <c r="L811" s="16"/>
      <c r="M811" s="16"/>
      <c r="N811" s="16"/>
      <c r="O811" s="16"/>
      <c r="P811" s="16"/>
      <c r="Q811" s="16"/>
    </row>
    <row r="812" spans="1:17" x14ac:dyDescent="0.2">
      <c r="A812" s="16"/>
      <c r="B812" s="16"/>
      <c r="C812" s="16"/>
      <c r="D812" s="16"/>
      <c r="E812" s="16"/>
      <c r="F812" s="16"/>
      <c r="G812" s="16"/>
      <c r="H812" s="16"/>
      <c r="I812" s="16"/>
      <c r="J812" s="16"/>
      <c r="K812" s="16"/>
      <c r="L812" s="16"/>
      <c r="M812" s="16"/>
      <c r="N812" s="16"/>
      <c r="O812" s="16"/>
      <c r="P812" s="16"/>
      <c r="Q812" s="16"/>
    </row>
    <row r="813" spans="1:17" x14ac:dyDescent="0.2">
      <c r="A813" s="16"/>
      <c r="B813" s="16"/>
      <c r="C813" s="16"/>
      <c r="D813" s="16"/>
      <c r="E813" s="16"/>
      <c r="F813" s="16"/>
      <c r="G813" s="16"/>
      <c r="H813" s="16"/>
      <c r="I813" s="16"/>
      <c r="J813" s="16"/>
      <c r="K813" s="16"/>
      <c r="L813" s="16"/>
      <c r="M813" s="16"/>
      <c r="N813" s="16"/>
      <c r="O813" s="16"/>
      <c r="P813" s="16"/>
      <c r="Q813" s="16"/>
    </row>
    <row r="814" spans="1:17" x14ac:dyDescent="0.2">
      <c r="A814" s="16"/>
      <c r="B814" s="16"/>
      <c r="C814" s="16"/>
      <c r="D814" s="16"/>
      <c r="E814" s="16"/>
      <c r="F814" s="16"/>
      <c r="G814" s="16"/>
      <c r="H814" s="16"/>
      <c r="I814" s="16"/>
      <c r="J814" s="16"/>
      <c r="K814" s="16"/>
      <c r="L814" s="16"/>
      <c r="M814" s="16"/>
      <c r="N814" s="16"/>
      <c r="O814" s="16"/>
      <c r="P814" s="16"/>
      <c r="Q814" s="16"/>
    </row>
    <row r="815" spans="1:17" x14ac:dyDescent="0.2">
      <c r="A815" s="16"/>
      <c r="B815" s="16"/>
      <c r="C815" s="16"/>
      <c r="D815" s="16"/>
      <c r="E815" s="16"/>
      <c r="F815" s="16"/>
      <c r="G815" s="16"/>
      <c r="H815" s="16"/>
      <c r="I815" s="16"/>
      <c r="J815" s="16"/>
      <c r="K815" s="16"/>
      <c r="L815" s="16"/>
      <c r="M815" s="16"/>
      <c r="N815" s="16"/>
      <c r="O815" s="16"/>
      <c r="P815" s="16"/>
      <c r="Q815" s="16"/>
    </row>
    <row r="816" spans="1:17" x14ac:dyDescent="0.2">
      <c r="A816" s="16"/>
      <c r="B816" s="16"/>
      <c r="C816" s="16"/>
      <c r="D816" s="16"/>
      <c r="E816" s="16"/>
      <c r="F816" s="16"/>
      <c r="G816" s="16"/>
      <c r="H816" s="16"/>
      <c r="I816" s="16"/>
      <c r="J816" s="16"/>
      <c r="K816" s="16"/>
      <c r="L816" s="16"/>
      <c r="M816" s="16"/>
      <c r="N816" s="16"/>
      <c r="O816" s="16"/>
      <c r="P816" s="16"/>
      <c r="Q816" s="16"/>
    </row>
    <row r="817" spans="1:17" x14ac:dyDescent="0.2">
      <c r="A817" s="16"/>
      <c r="B817" s="16"/>
      <c r="C817" s="16"/>
      <c r="D817" s="16"/>
      <c r="E817" s="16"/>
      <c r="F817" s="16"/>
      <c r="G817" s="16"/>
      <c r="H817" s="16"/>
      <c r="I817" s="16"/>
      <c r="J817" s="16"/>
      <c r="K817" s="16"/>
      <c r="L817" s="16"/>
      <c r="M817" s="16"/>
      <c r="N817" s="16"/>
      <c r="O817" s="16"/>
      <c r="P817" s="16"/>
      <c r="Q817" s="16"/>
    </row>
    <row r="818" spans="1:17" x14ac:dyDescent="0.2">
      <c r="A818" s="16"/>
      <c r="B818" s="16"/>
      <c r="C818" s="16"/>
      <c r="D818" s="16"/>
      <c r="E818" s="16"/>
      <c r="F818" s="16"/>
      <c r="G818" s="16"/>
      <c r="H818" s="16"/>
      <c r="I818" s="16"/>
      <c r="J818" s="16"/>
      <c r="K818" s="16"/>
      <c r="L818" s="16"/>
      <c r="M818" s="16"/>
      <c r="N818" s="16"/>
      <c r="O818" s="16"/>
      <c r="P818" s="16"/>
      <c r="Q818" s="16"/>
    </row>
    <row r="819" spans="1:17" x14ac:dyDescent="0.2">
      <c r="A819" s="16"/>
      <c r="B819" s="16"/>
      <c r="C819" s="16"/>
      <c r="D819" s="16"/>
      <c r="E819" s="16"/>
      <c r="F819" s="16"/>
      <c r="G819" s="16"/>
      <c r="H819" s="16"/>
      <c r="I819" s="16"/>
      <c r="J819" s="16"/>
      <c r="K819" s="16"/>
      <c r="L819" s="16"/>
      <c r="M819" s="16"/>
      <c r="N819" s="16"/>
      <c r="O819" s="16"/>
      <c r="P819" s="16"/>
      <c r="Q819" s="16"/>
    </row>
    <row r="820" spans="1:17" x14ac:dyDescent="0.2">
      <c r="A820" s="16"/>
      <c r="B820" s="16"/>
      <c r="C820" s="16"/>
      <c r="D820" s="16"/>
      <c r="E820" s="16"/>
      <c r="F820" s="16"/>
      <c r="G820" s="16"/>
      <c r="H820" s="16"/>
      <c r="I820" s="16"/>
      <c r="J820" s="16"/>
      <c r="K820" s="16"/>
      <c r="L820" s="16"/>
      <c r="M820" s="16"/>
      <c r="N820" s="16"/>
      <c r="O820" s="16"/>
      <c r="P820" s="16"/>
      <c r="Q820" s="16"/>
    </row>
    <row r="821" spans="1:17" x14ac:dyDescent="0.2">
      <c r="A821" s="16"/>
      <c r="B821" s="16"/>
      <c r="C821" s="16"/>
      <c r="D821" s="16"/>
      <c r="E821" s="16"/>
      <c r="F821" s="16"/>
      <c r="G821" s="16"/>
      <c r="H821" s="16"/>
      <c r="I821" s="16"/>
      <c r="J821" s="16"/>
      <c r="K821" s="16"/>
      <c r="L821" s="16"/>
      <c r="M821" s="16"/>
      <c r="N821" s="16"/>
      <c r="O821" s="16"/>
      <c r="P821" s="16"/>
      <c r="Q821" s="16"/>
    </row>
    <row r="822" spans="1:17" x14ac:dyDescent="0.2">
      <c r="A822" s="16"/>
      <c r="B822" s="16"/>
      <c r="C822" s="16"/>
      <c r="D822" s="16"/>
      <c r="E822" s="16"/>
      <c r="F822" s="16"/>
      <c r="G822" s="16"/>
      <c r="H822" s="16"/>
      <c r="I822" s="16"/>
      <c r="J822" s="16"/>
      <c r="K822" s="16"/>
      <c r="L822" s="16"/>
      <c r="M822" s="16"/>
      <c r="N822" s="16"/>
      <c r="O822" s="16"/>
      <c r="P822" s="16"/>
      <c r="Q822" s="16"/>
    </row>
    <row r="823" spans="1:17" x14ac:dyDescent="0.2">
      <c r="A823" s="16"/>
      <c r="B823" s="16"/>
      <c r="C823" s="16"/>
      <c r="D823" s="16"/>
      <c r="E823" s="16"/>
      <c r="F823" s="16"/>
      <c r="G823" s="16"/>
      <c r="H823" s="16"/>
      <c r="I823" s="16"/>
      <c r="J823" s="16"/>
      <c r="K823" s="16"/>
      <c r="L823" s="16"/>
      <c r="M823" s="16"/>
      <c r="N823" s="16"/>
      <c r="O823" s="16"/>
      <c r="P823" s="16"/>
      <c r="Q823" s="16"/>
    </row>
    <row r="824" spans="1:17" x14ac:dyDescent="0.2">
      <c r="A824" s="16"/>
      <c r="B824" s="16"/>
      <c r="C824" s="16"/>
      <c r="D824" s="16"/>
      <c r="E824" s="16"/>
      <c r="F824" s="16"/>
      <c r="G824" s="16"/>
      <c r="H824" s="16"/>
      <c r="I824" s="16"/>
      <c r="J824" s="16"/>
      <c r="K824" s="16"/>
      <c r="L824" s="16"/>
      <c r="M824" s="16"/>
      <c r="N824" s="16"/>
      <c r="O824" s="16"/>
      <c r="P824" s="16"/>
      <c r="Q824" s="16"/>
    </row>
    <row r="825" spans="1:17" x14ac:dyDescent="0.2">
      <c r="A825" s="16"/>
      <c r="B825" s="16"/>
      <c r="C825" s="16"/>
      <c r="D825" s="16"/>
      <c r="E825" s="16"/>
      <c r="F825" s="16"/>
      <c r="G825" s="16"/>
      <c r="H825" s="16"/>
      <c r="I825" s="16"/>
      <c r="J825" s="16"/>
      <c r="K825" s="16"/>
      <c r="L825" s="16"/>
      <c r="M825" s="16"/>
      <c r="N825" s="16"/>
      <c r="O825" s="16"/>
      <c r="P825" s="16"/>
      <c r="Q825" s="16"/>
    </row>
    <row r="826" spans="1:17" x14ac:dyDescent="0.2">
      <c r="A826" s="16"/>
      <c r="B826" s="16"/>
      <c r="C826" s="16"/>
      <c r="D826" s="16"/>
      <c r="E826" s="16"/>
      <c r="F826" s="16"/>
      <c r="G826" s="16"/>
      <c r="H826" s="16"/>
      <c r="I826" s="16"/>
      <c r="J826" s="16"/>
      <c r="K826" s="16"/>
      <c r="L826" s="16"/>
      <c r="M826" s="16"/>
      <c r="N826" s="16"/>
      <c r="O826" s="16"/>
      <c r="P826" s="16"/>
      <c r="Q826" s="16"/>
    </row>
    <row r="827" spans="1:17" x14ac:dyDescent="0.2">
      <c r="A827" s="16"/>
      <c r="B827" s="16"/>
      <c r="C827" s="16"/>
      <c r="D827" s="16"/>
      <c r="E827" s="16"/>
      <c r="F827" s="16"/>
      <c r="G827" s="16"/>
      <c r="H827" s="16"/>
      <c r="I827" s="16"/>
      <c r="J827" s="16"/>
      <c r="K827" s="16"/>
      <c r="L827" s="16"/>
      <c r="M827" s="16"/>
      <c r="N827" s="16"/>
      <c r="O827" s="16"/>
      <c r="P827" s="16"/>
      <c r="Q827" s="16"/>
    </row>
    <row r="828" spans="1:17" x14ac:dyDescent="0.2">
      <c r="A828" s="16"/>
      <c r="B828" s="16"/>
      <c r="C828" s="16"/>
      <c r="D828" s="16"/>
      <c r="E828" s="16"/>
      <c r="F828" s="16"/>
      <c r="G828" s="16"/>
      <c r="H828" s="16"/>
      <c r="I828" s="16"/>
      <c r="J828" s="16"/>
      <c r="K828" s="16"/>
      <c r="L828" s="16"/>
      <c r="M828" s="16"/>
      <c r="N828" s="16"/>
      <c r="O828" s="16"/>
      <c r="P828" s="16"/>
      <c r="Q828" s="16"/>
    </row>
    <row r="829" spans="1:17" x14ac:dyDescent="0.2">
      <c r="A829" s="16"/>
      <c r="B829" s="16"/>
      <c r="C829" s="16"/>
      <c r="D829" s="16"/>
      <c r="E829" s="16"/>
      <c r="F829" s="16"/>
      <c r="G829" s="16"/>
      <c r="H829" s="16"/>
      <c r="I829" s="16"/>
      <c r="J829" s="16"/>
      <c r="K829" s="16"/>
      <c r="L829" s="16"/>
      <c r="M829" s="16"/>
      <c r="N829" s="16"/>
      <c r="O829" s="16"/>
      <c r="P829" s="16"/>
      <c r="Q829" s="16"/>
    </row>
    <row r="830" spans="1:17" x14ac:dyDescent="0.2">
      <c r="A830" s="16"/>
      <c r="B830" s="16"/>
      <c r="C830" s="16"/>
      <c r="D830" s="16"/>
      <c r="E830" s="16"/>
      <c r="F830" s="16"/>
      <c r="G830" s="16"/>
      <c r="H830" s="16"/>
      <c r="I830" s="16"/>
      <c r="J830" s="16"/>
      <c r="K830" s="16"/>
      <c r="L830" s="16"/>
      <c r="M830" s="16"/>
      <c r="N830" s="16"/>
      <c r="O830" s="16"/>
      <c r="P830" s="16"/>
      <c r="Q830" s="16"/>
    </row>
    <row r="831" spans="1:17" x14ac:dyDescent="0.2">
      <c r="A831" s="16"/>
      <c r="B831" s="16"/>
      <c r="C831" s="16"/>
      <c r="D831" s="16"/>
      <c r="E831" s="16"/>
      <c r="F831" s="16"/>
      <c r="G831" s="16"/>
      <c r="H831" s="16"/>
      <c r="I831" s="16"/>
      <c r="J831" s="16"/>
      <c r="K831" s="16"/>
      <c r="L831" s="16"/>
      <c r="M831" s="16"/>
      <c r="N831" s="16"/>
      <c r="O831" s="16"/>
      <c r="P831" s="16"/>
      <c r="Q831" s="16"/>
    </row>
    <row r="832" spans="1:17" x14ac:dyDescent="0.2">
      <c r="A832" s="16"/>
      <c r="B832" s="16"/>
      <c r="C832" s="16"/>
      <c r="D832" s="16"/>
      <c r="E832" s="16"/>
      <c r="F832" s="16"/>
      <c r="G832" s="16"/>
      <c r="H832" s="16"/>
      <c r="I832" s="16"/>
      <c r="J832" s="16"/>
      <c r="K832" s="16"/>
      <c r="L832" s="16"/>
      <c r="M832" s="16"/>
      <c r="N832" s="16"/>
      <c r="O832" s="16"/>
      <c r="P832" s="16"/>
      <c r="Q832" s="16"/>
    </row>
    <row r="833" spans="1:17" x14ac:dyDescent="0.2">
      <c r="A833" s="16"/>
      <c r="B833" s="16"/>
      <c r="C833" s="16"/>
      <c r="D833" s="16"/>
      <c r="E833" s="16"/>
      <c r="F833" s="16"/>
      <c r="G833" s="16"/>
      <c r="H833" s="16"/>
      <c r="I833" s="16"/>
      <c r="J833" s="16"/>
      <c r="K833" s="16"/>
      <c r="L833" s="16"/>
      <c r="M833" s="16"/>
      <c r="N833" s="16"/>
      <c r="O833" s="16"/>
      <c r="P833" s="16"/>
      <c r="Q833" s="16"/>
    </row>
    <row r="834" spans="1:17" x14ac:dyDescent="0.2">
      <c r="A834" s="16"/>
      <c r="B834" s="16"/>
      <c r="C834" s="16"/>
      <c r="D834" s="16"/>
      <c r="E834" s="16"/>
      <c r="F834" s="16"/>
      <c r="G834" s="16"/>
      <c r="H834" s="16"/>
      <c r="I834" s="16"/>
      <c r="J834" s="16"/>
      <c r="K834" s="16"/>
      <c r="L834" s="16"/>
      <c r="M834" s="16"/>
      <c r="N834" s="16"/>
      <c r="O834" s="16"/>
      <c r="P834" s="16"/>
      <c r="Q834" s="16"/>
    </row>
    <row r="835" spans="1:17" x14ac:dyDescent="0.2">
      <c r="A835" s="16"/>
      <c r="B835" s="16"/>
      <c r="C835" s="16"/>
      <c r="D835" s="16"/>
      <c r="E835" s="16"/>
      <c r="F835" s="16"/>
      <c r="G835" s="16"/>
      <c r="H835" s="16"/>
      <c r="I835" s="16"/>
      <c r="J835" s="16"/>
      <c r="K835" s="16"/>
      <c r="L835" s="16"/>
      <c r="M835" s="16"/>
      <c r="N835" s="16"/>
      <c r="O835" s="16"/>
      <c r="P835" s="16"/>
      <c r="Q835" s="16"/>
    </row>
    <row r="836" spans="1:17" x14ac:dyDescent="0.2">
      <c r="A836" s="16"/>
      <c r="B836" s="16"/>
      <c r="C836" s="16"/>
      <c r="D836" s="16"/>
      <c r="E836" s="16"/>
      <c r="F836" s="16"/>
      <c r="G836" s="16"/>
      <c r="H836" s="16"/>
      <c r="I836" s="16"/>
      <c r="J836" s="16"/>
      <c r="K836" s="16"/>
      <c r="L836" s="16"/>
      <c r="M836" s="16"/>
      <c r="N836" s="16"/>
      <c r="O836" s="16"/>
      <c r="P836" s="16"/>
      <c r="Q836" s="16"/>
    </row>
    <row r="837" spans="1:17" x14ac:dyDescent="0.2">
      <c r="A837" s="16"/>
      <c r="B837" s="16"/>
      <c r="C837" s="16"/>
      <c r="D837" s="16"/>
      <c r="E837" s="16"/>
      <c r="F837" s="16"/>
      <c r="G837" s="16"/>
      <c r="H837" s="16"/>
      <c r="I837" s="16"/>
      <c r="J837" s="16"/>
      <c r="K837" s="16"/>
      <c r="L837" s="16"/>
      <c r="M837" s="16"/>
      <c r="N837" s="16"/>
      <c r="O837" s="16"/>
      <c r="P837" s="16"/>
      <c r="Q837" s="16"/>
    </row>
    <row r="838" spans="1:17" x14ac:dyDescent="0.2">
      <c r="A838" s="16"/>
      <c r="B838" s="16"/>
      <c r="C838" s="16"/>
      <c r="D838" s="16"/>
      <c r="E838" s="16"/>
      <c r="F838" s="16"/>
      <c r="G838" s="16"/>
      <c r="H838" s="16"/>
      <c r="I838" s="16"/>
      <c r="J838" s="16"/>
      <c r="K838" s="16"/>
      <c r="L838" s="16"/>
      <c r="M838" s="16"/>
      <c r="N838" s="16"/>
      <c r="O838" s="16"/>
      <c r="P838" s="16"/>
      <c r="Q838" s="16"/>
    </row>
    <row r="839" spans="1:17" x14ac:dyDescent="0.2">
      <c r="A839" s="16"/>
      <c r="B839" s="16"/>
      <c r="C839" s="16"/>
      <c r="D839" s="16"/>
      <c r="E839" s="16"/>
      <c r="F839" s="16"/>
      <c r="G839" s="16"/>
      <c r="H839" s="16"/>
      <c r="I839" s="16"/>
      <c r="J839" s="16"/>
      <c r="K839" s="16"/>
      <c r="L839" s="16"/>
      <c r="M839" s="16"/>
      <c r="N839" s="16"/>
      <c r="O839" s="16"/>
      <c r="P839" s="16"/>
      <c r="Q839" s="16"/>
    </row>
    <row r="840" spans="1:17" x14ac:dyDescent="0.2">
      <c r="A840" s="16"/>
      <c r="B840" s="16"/>
      <c r="C840" s="16"/>
      <c r="D840" s="16"/>
      <c r="E840" s="16"/>
      <c r="F840" s="16"/>
      <c r="G840" s="16"/>
      <c r="H840" s="16"/>
      <c r="I840" s="16"/>
      <c r="J840" s="16"/>
      <c r="K840" s="16"/>
      <c r="L840" s="16"/>
      <c r="M840" s="16"/>
      <c r="N840" s="16"/>
      <c r="O840" s="16"/>
      <c r="P840" s="16"/>
      <c r="Q840" s="16"/>
    </row>
    <row r="841" spans="1:17" x14ac:dyDescent="0.2">
      <c r="A841" s="16"/>
      <c r="B841" s="16"/>
      <c r="C841" s="16"/>
      <c r="D841" s="16"/>
      <c r="E841" s="16"/>
      <c r="F841" s="16"/>
      <c r="G841" s="16"/>
      <c r="H841" s="16"/>
      <c r="I841" s="16"/>
      <c r="J841" s="16"/>
      <c r="K841" s="16"/>
      <c r="L841" s="16"/>
      <c r="M841" s="16"/>
      <c r="N841" s="16"/>
      <c r="O841" s="16"/>
      <c r="P841" s="16"/>
      <c r="Q841" s="16"/>
    </row>
    <row r="842" spans="1:17" x14ac:dyDescent="0.2">
      <c r="A842" s="16"/>
      <c r="B842" s="16"/>
      <c r="C842" s="16"/>
      <c r="D842" s="16"/>
      <c r="E842" s="16"/>
      <c r="F842" s="16"/>
      <c r="G842" s="16"/>
      <c r="H842" s="16"/>
      <c r="I842" s="16"/>
      <c r="J842" s="16"/>
      <c r="K842" s="16"/>
      <c r="L842" s="16"/>
      <c r="M842" s="16"/>
      <c r="N842" s="16"/>
      <c r="O842" s="16"/>
      <c r="P842" s="16"/>
      <c r="Q842" s="16"/>
    </row>
    <row r="843" spans="1:17" x14ac:dyDescent="0.2">
      <c r="A843" s="16"/>
      <c r="B843" s="16"/>
      <c r="C843" s="16"/>
      <c r="D843" s="16"/>
      <c r="E843" s="16"/>
      <c r="F843" s="16"/>
      <c r="G843" s="16"/>
      <c r="H843" s="16"/>
      <c r="I843" s="16"/>
      <c r="J843" s="16"/>
      <c r="K843" s="16"/>
      <c r="L843" s="16"/>
      <c r="M843" s="16"/>
      <c r="N843" s="16"/>
      <c r="O843" s="16"/>
      <c r="P843" s="16"/>
      <c r="Q843" s="16"/>
    </row>
    <row r="844" spans="1:17" x14ac:dyDescent="0.2">
      <c r="A844" s="16"/>
      <c r="B844" s="16"/>
      <c r="C844" s="16"/>
      <c r="D844" s="16"/>
      <c r="E844" s="16"/>
      <c r="F844" s="16"/>
      <c r="G844" s="16"/>
      <c r="H844" s="16"/>
      <c r="I844" s="16"/>
      <c r="J844" s="16"/>
      <c r="K844" s="16"/>
      <c r="L844" s="16"/>
      <c r="M844" s="16"/>
      <c r="N844" s="16"/>
      <c r="O844" s="16"/>
      <c r="P844" s="16"/>
      <c r="Q844" s="16"/>
    </row>
    <row r="845" spans="1:17" x14ac:dyDescent="0.2">
      <c r="A845" s="16"/>
      <c r="B845" s="16"/>
      <c r="C845" s="16"/>
      <c r="D845" s="16"/>
      <c r="E845" s="16"/>
      <c r="F845" s="16"/>
      <c r="G845" s="16"/>
      <c r="H845" s="16"/>
      <c r="I845" s="16"/>
      <c r="J845" s="16"/>
      <c r="K845" s="16"/>
      <c r="L845" s="16"/>
      <c r="M845" s="16"/>
      <c r="N845" s="16"/>
      <c r="O845" s="16"/>
      <c r="P845" s="16"/>
      <c r="Q845" s="16"/>
    </row>
    <row r="846" spans="1:17" x14ac:dyDescent="0.2">
      <c r="A846" s="16"/>
      <c r="B846" s="16"/>
      <c r="C846" s="16"/>
      <c r="D846" s="16"/>
      <c r="E846" s="16"/>
      <c r="F846" s="16"/>
      <c r="G846" s="16"/>
      <c r="H846" s="16"/>
      <c r="I846" s="16"/>
      <c r="J846" s="16"/>
      <c r="K846" s="16"/>
      <c r="L846" s="16"/>
      <c r="M846" s="16"/>
      <c r="N846" s="16"/>
      <c r="O846" s="16"/>
      <c r="P846" s="16"/>
      <c r="Q846" s="16"/>
    </row>
    <row r="847" spans="1:17" x14ac:dyDescent="0.2">
      <c r="A847" s="16"/>
      <c r="B847" s="16"/>
      <c r="C847" s="16"/>
      <c r="D847" s="16"/>
      <c r="E847" s="16"/>
      <c r="F847" s="16"/>
      <c r="G847" s="16"/>
      <c r="H847" s="16"/>
      <c r="I847" s="16"/>
      <c r="J847" s="16"/>
      <c r="K847" s="16"/>
      <c r="L847" s="16"/>
      <c r="M847" s="16"/>
      <c r="N847" s="16"/>
      <c r="O847" s="16"/>
      <c r="P847" s="16"/>
      <c r="Q847" s="16"/>
    </row>
    <row r="848" spans="1:17" x14ac:dyDescent="0.2">
      <c r="A848" s="16"/>
      <c r="B848" s="16"/>
      <c r="C848" s="16"/>
      <c r="D848" s="16"/>
      <c r="E848" s="16"/>
      <c r="F848" s="16"/>
      <c r="G848" s="16"/>
      <c r="H848" s="16"/>
      <c r="I848" s="16"/>
      <c r="J848" s="16"/>
      <c r="K848" s="16"/>
      <c r="L848" s="16"/>
      <c r="M848" s="16"/>
      <c r="N848" s="16"/>
      <c r="O848" s="16"/>
      <c r="P848" s="16"/>
      <c r="Q848" s="16"/>
    </row>
    <row r="849" spans="1:17" x14ac:dyDescent="0.2">
      <c r="A849" s="16"/>
      <c r="B849" s="16"/>
      <c r="C849" s="16"/>
      <c r="D849" s="16"/>
      <c r="E849" s="16"/>
      <c r="F849" s="16"/>
      <c r="G849" s="16"/>
      <c r="H849" s="16"/>
      <c r="I849" s="16"/>
      <c r="J849" s="16"/>
      <c r="K849" s="16"/>
      <c r="L849" s="16"/>
      <c r="M849" s="16"/>
      <c r="N849" s="16"/>
      <c r="O849" s="16"/>
      <c r="P849" s="16"/>
      <c r="Q849" s="16"/>
    </row>
    <row r="850" spans="1:17" x14ac:dyDescent="0.2">
      <c r="A850" s="16"/>
      <c r="B850" s="16"/>
      <c r="C850" s="16"/>
      <c r="D850" s="16"/>
      <c r="E850" s="16"/>
      <c r="F850" s="16"/>
      <c r="G850" s="16"/>
      <c r="H850" s="16"/>
      <c r="I850" s="16"/>
      <c r="J850" s="16"/>
      <c r="K850" s="16"/>
      <c r="L850" s="16"/>
      <c r="M850" s="16"/>
      <c r="N850" s="16"/>
      <c r="O850" s="16"/>
      <c r="P850" s="16"/>
      <c r="Q850" s="16"/>
    </row>
    <row r="851" spans="1:17" x14ac:dyDescent="0.2">
      <c r="A851" s="16"/>
      <c r="B851" s="16"/>
      <c r="C851" s="16"/>
      <c r="D851" s="16"/>
      <c r="E851" s="16"/>
      <c r="F851" s="16"/>
      <c r="G851" s="16"/>
      <c r="H851" s="16"/>
      <c r="I851" s="16"/>
      <c r="J851" s="16"/>
      <c r="K851" s="16"/>
      <c r="L851" s="16"/>
      <c r="M851" s="16"/>
      <c r="N851" s="16"/>
      <c r="O851" s="16"/>
      <c r="P851" s="16"/>
      <c r="Q851" s="16"/>
    </row>
    <row r="852" spans="1:17" x14ac:dyDescent="0.2">
      <c r="A852" s="16"/>
      <c r="B852" s="16"/>
      <c r="C852" s="16"/>
      <c r="D852" s="16"/>
      <c r="E852" s="16"/>
      <c r="F852" s="16"/>
      <c r="G852" s="16"/>
      <c r="H852" s="16"/>
      <c r="I852" s="16"/>
      <c r="J852" s="16"/>
      <c r="K852" s="16"/>
      <c r="L852" s="16"/>
      <c r="M852" s="16"/>
      <c r="N852" s="16"/>
      <c r="O852" s="16"/>
      <c r="P852" s="16"/>
      <c r="Q852" s="16"/>
    </row>
    <row r="853" spans="1:17" x14ac:dyDescent="0.2">
      <c r="A853" s="16"/>
      <c r="B853" s="16"/>
      <c r="C853" s="16"/>
      <c r="D853" s="16"/>
      <c r="E853" s="16"/>
      <c r="F853" s="16"/>
      <c r="G853" s="16"/>
      <c r="H853" s="16"/>
      <c r="I853" s="16"/>
      <c r="J853" s="16"/>
      <c r="K853" s="16"/>
      <c r="L853" s="16"/>
      <c r="M853" s="16"/>
      <c r="N853" s="16"/>
      <c r="O853" s="16"/>
      <c r="P853" s="16"/>
      <c r="Q853" s="16"/>
    </row>
    <row r="854" spans="1:17" x14ac:dyDescent="0.2">
      <c r="A854" s="16"/>
      <c r="B854" s="16"/>
      <c r="C854" s="16"/>
      <c r="D854" s="16"/>
      <c r="E854" s="16"/>
      <c r="F854" s="16"/>
      <c r="G854" s="16"/>
      <c r="H854" s="16"/>
      <c r="I854" s="16"/>
      <c r="J854" s="16"/>
      <c r="K854" s="16"/>
      <c r="L854" s="16"/>
      <c r="M854" s="16"/>
      <c r="N854" s="16"/>
      <c r="O854" s="16"/>
      <c r="P854" s="16"/>
      <c r="Q854" s="16"/>
    </row>
    <row r="855" spans="1:17" x14ac:dyDescent="0.2">
      <c r="A855" s="16"/>
      <c r="B855" s="16"/>
      <c r="C855" s="16"/>
      <c r="D855" s="16"/>
      <c r="E855" s="16"/>
      <c r="F855" s="16"/>
      <c r="G855" s="16"/>
      <c r="H855" s="16"/>
      <c r="I855" s="16"/>
      <c r="J855" s="16"/>
      <c r="K855" s="16"/>
      <c r="L855" s="16"/>
      <c r="M855" s="16"/>
      <c r="N855" s="16"/>
      <c r="O855" s="16"/>
      <c r="P855" s="16"/>
      <c r="Q855" s="16"/>
    </row>
    <row r="856" spans="1:17" x14ac:dyDescent="0.2">
      <c r="A856" s="16"/>
      <c r="B856" s="16"/>
      <c r="C856" s="16"/>
      <c r="D856" s="16"/>
      <c r="E856" s="16"/>
      <c r="F856" s="16"/>
      <c r="G856" s="16"/>
      <c r="H856" s="16"/>
      <c r="I856" s="16"/>
      <c r="J856" s="16"/>
      <c r="K856" s="16"/>
      <c r="L856" s="16"/>
      <c r="M856" s="16"/>
      <c r="N856" s="16"/>
      <c r="O856" s="16"/>
      <c r="P856" s="16"/>
      <c r="Q856" s="16"/>
    </row>
    <row r="857" spans="1:17" x14ac:dyDescent="0.2">
      <c r="A857" s="16"/>
      <c r="B857" s="16"/>
      <c r="C857" s="16"/>
      <c r="D857" s="16"/>
      <c r="E857" s="16"/>
      <c r="F857" s="16"/>
      <c r="G857" s="16"/>
      <c r="H857" s="16"/>
      <c r="I857" s="16"/>
      <c r="J857" s="16"/>
      <c r="K857" s="16"/>
      <c r="L857" s="16"/>
      <c r="M857" s="16"/>
      <c r="N857" s="16"/>
      <c r="O857" s="16"/>
      <c r="P857" s="16"/>
      <c r="Q857" s="16"/>
    </row>
    <row r="858" spans="1:17" x14ac:dyDescent="0.2">
      <c r="A858" s="16"/>
      <c r="B858" s="16"/>
      <c r="C858" s="16"/>
      <c r="D858" s="16"/>
      <c r="E858" s="16"/>
      <c r="F858" s="16"/>
      <c r="G858" s="16"/>
      <c r="H858" s="16"/>
      <c r="I858" s="16"/>
      <c r="J858" s="16"/>
      <c r="K858" s="16"/>
      <c r="L858" s="16"/>
      <c r="M858" s="16"/>
      <c r="N858" s="16"/>
      <c r="O858" s="16"/>
      <c r="P858" s="16"/>
      <c r="Q858" s="16"/>
    </row>
    <row r="859" spans="1:17" x14ac:dyDescent="0.2">
      <c r="A859" s="16"/>
      <c r="B859" s="16"/>
      <c r="C859" s="16"/>
      <c r="D859" s="16"/>
      <c r="E859" s="16"/>
      <c r="F859" s="16"/>
      <c r="G859" s="16"/>
      <c r="H859" s="16"/>
      <c r="I859" s="16"/>
      <c r="J859" s="16"/>
      <c r="K859" s="16"/>
      <c r="L859" s="16"/>
      <c r="M859" s="16"/>
      <c r="N859" s="16"/>
      <c r="O859" s="16"/>
      <c r="P859" s="16"/>
      <c r="Q859" s="16"/>
    </row>
    <row r="860" spans="1:17" x14ac:dyDescent="0.2">
      <c r="A860" s="16"/>
      <c r="B860" s="16"/>
      <c r="C860" s="16"/>
      <c r="D860" s="16"/>
      <c r="E860" s="16"/>
      <c r="F860" s="16"/>
      <c r="G860" s="16"/>
      <c r="H860" s="16"/>
      <c r="I860" s="16"/>
      <c r="J860" s="16"/>
      <c r="K860" s="16"/>
      <c r="L860" s="16"/>
      <c r="M860" s="16"/>
      <c r="N860" s="16"/>
      <c r="O860" s="16"/>
      <c r="P860" s="16"/>
      <c r="Q860" s="16"/>
    </row>
    <row r="861" spans="1:17" x14ac:dyDescent="0.2">
      <c r="A861" s="16"/>
      <c r="B861" s="16"/>
      <c r="C861" s="16"/>
      <c r="D861" s="16"/>
      <c r="E861" s="16"/>
      <c r="F861" s="16"/>
      <c r="G861" s="16"/>
      <c r="H861" s="16"/>
      <c r="I861" s="16"/>
      <c r="J861" s="16"/>
      <c r="K861" s="16"/>
      <c r="L861" s="16"/>
      <c r="M861" s="16"/>
      <c r="N861" s="16"/>
      <c r="O861" s="16"/>
      <c r="P861" s="16"/>
      <c r="Q861" s="16"/>
    </row>
    <row r="862" spans="1:17" x14ac:dyDescent="0.2">
      <c r="A862" s="16"/>
      <c r="B862" s="16"/>
      <c r="C862" s="16"/>
      <c r="D862" s="16"/>
      <c r="E862" s="16"/>
      <c r="F862" s="16"/>
      <c r="G862" s="16"/>
      <c r="H862" s="16"/>
      <c r="I862" s="16"/>
      <c r="J862" s="16"/>
      <c r="K862" s="16"/>
      <c r="L862" s="16"/>
      <c r="M862" s="16"/>
      <c r="N862" s="16"/>
      <c r="O862" s="16"/>
      <c r="P862" s="16"/>
      <c r="Q862" s="16"/>
    </row>
    <row r="863" spans="1:17" x14ac:dyDescent="0.2">
      <c r="A863" s="16"/>
      <c r="B863" s="16"/>
      <c r="C863" s="16"/>
      <c r="D863" s="16"/>
      <c r="E863" s="16"/>
      <c r="F863" s="16"/>
      <c r="G863" s="16"/>
      <c r="H863" s="16"/>
      <c r="I863" s="16"/>
      <c r="J863" s="16"/>
      <c r="K863" s="16"/>
      <c r="L863" s="16"/>
      <c r="M863" s="16"/>
      <c r="N863" s="16"/>
      <c r="O863" s="16"/>
      <c r="P863" s="16"/>
      <c r="Q863" s="16"/>
    </row>
    <row r="864" spans="1:17" x14ac:dyDescent="0.2">
      <c r="A864" s="16"/>
      <c r="B864" s="16"/>
      <c r="C864" s="16"/>
      <c r="D864" s="16"/>
      <c r="E864" s="16"/>
      <c r="F864" s="16"/>
      <c r="G864" s="16"/>
      <c r="H864" s="16"/>
      <c r="I864" s="16"/>
      <c r="J864" s="16"/>
      <c r="K864" s="16"/>
      <c r="L864" s="16"/>
      <c r="M864" s="16"/>
      <c r="N864" s="16"/>
      <c r="O864" s="16"/>
      <c r="P864" s="16"/>
      <c r="Q864" s="16"/>
    </row>
    <row r="865" spans="1:17" x14ac:dyDescent="0.2">
      <c r="A865" s="16"/>
      <c r="B865" s="16"/>
      <c r="C865" s="16"/>
      <c r="D865" s="16"/>
      <c r="E865" s="16"/>
      <c r="F865" s="16"/>
      <c r="G865" s="16"/>
      <c r="H865" s="16"/>
      <c r="I865" s="16"/>
      <c r="J865" s="16"/>
      <c r="K865" s="16"/>
      <c r="L865" s="16"/>
      <c r="M865" s="16"/>
      <c r="N865" s="16"/>
      <c r="O865" s="16"/>
      <c r="P865" s="16"/>
      <c r="Q865" s="16"/>
    </row>
    <row r="866" spans="1:17" x14ac:dyDescent="0.2">
      <c r="A866" s="16"/>
      <c r="B866" s="16"/>
      <c r="C866" s="16"/>
      <c r="D866" s="16"/>
      <c r="E866" s="16"/>
      <c r="F866" s="16"/>
      <c r="G866" s="16"/>
      <c r="H866" s="16"/>
      <c r="I866" s="16"/>
      <c r="J866" s="16"/>
      <c r="K866" s="16"/>
      <c r="L866" s="16"/>
      <c r="M866" s="16"/>
      <c r="N866" s="16"/>
      <c r="O866" s="16"/>
      <c r="P866" s="16"/>
      <c r="Q866" s="16"/>
    </row>
    <row r="867" spans="1:17" x14ac:dyDescent="0.2">
      <c r="A867" s="16"/>
      <c r="B867" s="16"/>
      <c r="C867" s="16"/>
      <c r="D867" s="16"/>
      <c r="E867" s="16"/>
      <c r="F867" s="16"/>
      <c r="G867" s="16"/>
      <c r="H867" s="16"/>
      <c r="I867" s="16"/>
      <c r="J867" s="16"/>
      <c r="K867" s="16"/>
      <c r="L867" s="16"/>
      <c r="M867" s="16"/>
      <c r="N867" s="16"/>
      <c r="O867" s="16"/>
      <c r="P867" s="16"/>
      <c r="Q867" s="16"/>
    </row>
    <row r="868" spans="1:17" x14ac:dyDescent="0.2">
      <c r="A868" s="16"/>
      <c r="B868" s="16"/>
      <c r="C868" s="16"/>
      <c r="D868" s="16"/>
      <c r="E868" s="16"/>
      <c r="F868" s="16"/>
      <c r="G868" s="16"/>
      <c r="H868" s="16"/>
      <c r="I868" s="16"/>
      <c r="J868" s="16"/>
      <c r="K868" s="16"/>
      <c r="L868" s="16"/>
      <c r="M868" s="16"/>
      <c r="N868" s="16"/>
      <c r="O868" s="16"/>
      <c r="P868" s="16"/>
      <c r="Q868" s="16"/>
    </row>
    <row r="869" spans="1:17" x14ac:dyDescent="0.2">
      <c r="A869" s="16"/>
      <c r="B869" s="16"/>
      <c r="C869" s="16"/>
      <c r="D869" s="16"/>
      <c r="E869" s="16"/>
      <c r="F869" s="16"/>
      <c r="G869" s="16"/>
      <c r="H869" s="16"/>
      <c r="I869" s="16"/>
      <c r="J869" s="16"/>
      <c r="K869" s="16"/>
      <c r="L869" s="16"/>
      <c r="M869" s="16"/>
      <c r="N869" s="16"/>
      <c r="O869" s="16"/>
      <c r="P869" s="16"/>
      <c r="Q869" s="16"/>
    </row>
    <row r="870" spans="1:17" x14ac:dyDescent="0.2">
      <c r="A870" s="16"/>
      <c r="B870" s="16"/>
      <c r="C870" s="16"/>
      <c r="D870" s="16"/>
      <c r="E870" s="16"/>
      <c r="F870" s="16"/>
      <c r="G870" s="16"/>
      <c r="H870" s="16"/>
      <c r="I870" s="16"/>
      <c r="J870" s="16"/>
      <c r="K870" s="16"/>
      <c r="L870" s="16"/>
      <c r="M870" s="16"/>
      <c r="N870" s="16"/>
      <c r="O870" s="16"/>
      <c r="P870" s="16"/>
      <c r="Q870" s="16"/>
    </row>
    <row r="871" spans="1:17" x14ac:dyDescent="0.2">
      <c r="A871" s="16"/>
      <c r="B871" s="16"/>
      <c r="C871" s="16"/>
      <c r="D871" s="16"/>
      <c r="E871" s="16"/>
      <c r="F871" s="16"/>
      <c r="G871" s="16"/>
      <c r="H871" s="16"/>
      <c r="I871" s="16"/>
      <c r="J871" s="16"/>
      <c r="K871" s="16"/>
      <c r="L871" s="16"/>
      <c r="M871" s="16"/>
      <c r="N871" s="16"/>
      <c r="O871" s="16"/>
      <c r="P871" s="16"/>
      <c r="Q871" s="16"/>
    </row>
    <row r="872" spans="1:17" x14ac:dyDescent="0.2">
      <c r="A872" s="16"/>
      <c r="B872" s="16"/>
      <c r="C872" s="16"/>
      <c r="D872" s="16"/>
      <c r="E872" s="16"/>
      <c r="F872" s="16"/>
      <c r="G872" s="16"/>
      <c r="H872" s="16"/>
      <c r="I872" s="16"/>
      <c r="J872" s="16"/>
      <c r="K872" s="16"/>
      <c r="L872" s="16"/>
      <c r="M872" s="16"/>
      <c r="N872" s="16"/>
      <c r="O872" s="16"/>
      <c r="P872" s="16"/>
      <c r="Q872" s="16"/>
    </row>
    <row r="873" spans="1:17" x14ac:dyDescent="0.2">
      <c r="A873" s="16"/>
      <c r="B873" s="16"/>
      <c r="C873" s="16"/>
      <c r="D873" s="16"/>
      <c r="E873" s="16"/>
      <c r="F873" s="16"/>
      <c r="G873" s="16"/>
      <c r="H873" s="16"/>
      <c r="I873" s="16"/>
      <c r="J873" s="16"/>
      <c r="K873" s="16"/>
      <c r="L873" s="16"/>
      <c r="M873" s="16"/>
      <c r="N873" s="16"/>
      <c r="O873" s="16"/>
      <c r="P873" s="16"/>
      <c r="Q873" s="16"/>
    </row>
    <row r="874" spans="1:17" x14ac:dyDescent="0.2">
      <c r="A874" s="16"/>
      <c r="B874" s="16"/>
      <c r="C874" s="16"/>
      <c r="D874" s="16"/>
      <c r="E874" s="16"/>
      <c r="F874" s="16"/>
      <c r="G874" s="16"/>
      <c r="H874" s="16"/>
      <c r="I874" s="16"/>
      <c r="J874" s="16"/>
      <c r="K874" s="16"/>
      <c r="L874" s="16"/>
      <c r="M874" s="16"/>
      <c r="N874" s="16"/>
      <c r="O874" s="16"/>
      <c r="P874" s="16"/>
      <c r="Q874" s="16"/>
    </row>
    <row r="875" spans="1:17" x14ac:dyDescent="0.2">
      <c r="A875" s="16"/>
      <c r="B875" s="16"/>
      <c r="C875" s="16"/>
      <c r="D875" s="16"/>
      <c r="E875" s="16"/>
      <c r="F875" s="16"/>
      <c r="G875" s="16"/>
      <c r="H875" s="16"/>
      <c r="I875" s="16"/>
      <c r="J875" s="16"/>
      <c r="K875" s="16"/>
      <c r="L875" s="16"/>
      <c r="M875" s="16"/>
      <c r="N875" s="16"/>
      <c r="O875" s="16"/>
      <c r="P875" s="16"/>
      <c r="Q875" s="16"/>
    </row>
    <row r="876" spans="1:17" x14ac:dyDescent="0.2">
      <c r="A876" s="16"/>
      <c r="B876" s="16"/>
      <c r="C876" s="16"/>
      <c r="D876" s="16"/>
      <c r="E876" s="16"/>
      <c r="F876" s="16"/>
      <c r="G876" s="16"/>
      <c r="H876" s="16"/>
      <c r="I876" s="16"/>
      <c r="J876" s="16"/>
      <c r="K876" s="16"/>
      <c r="L876" s="16"/>
      <c r="M876" s="16"/>
      <c r="N876" s="16"/>
      <c r="O876" s="16"/>
      <c r="P876" s="16"/>
      <c r="Q876" s="16"/>
    </row>
    <row r="877" spans="1:17" x14ac:dyDescent="0.2">
      <c r="A877" s="16"/>
      <c r="B877" s="16"/>
      <c r="C877" s="16"/>
      <c r="D877" s="16"/>
      <c r="E877" s="16"/>
      <c r="F877" s="16"/>
      <c r="G877" s="16"/>
      <c r="H877" s="16"/>
      <c r="I877" s="16"/>
      <c r="J877" s="16"/>
      <c r="K877" s="16"/>
      <c r="L877" s="16"/>
      <c r="M877" s="16"/>
      <c r="N877" s="16"/>
      <c r="O877" s="16"/>
      <c r="P877" s="16"/>
      <c r="Q877" s="16"/>
    </row>
    <row r="878" spans="1:17" x14ac:dyDescent="0.2">
      <c r="A878" s="16"/>
      <c r="B878" s="16"/>
      <c r="C878" s="16"/>
      <c r="D878" s="16"/>
      <c r="E878" s="16"/>
      <c r="F878" s="16"/>
      <c r="G878" s="16"/>
      <c r="H878" s="16"/>
      <c r="I878" s="16"/>
      <c r="J878" s="16"/>
      <c r="K878" s="16"/>
      <c r="L878" s="16"/>
      <c r="M878" s="16"/>
      <c r="N878" s="16"/>
      <c r="O878" s="16"/>
      <c r="P878" s="16"/>
      <c r="Q878" s="16"/>
    </row>
    <row r="879" spans="1:17" x14ac:dyDescent="0.2">
      <c r="A879" s="16"/>
      <c r="B879" s="16"/>
      <c r="C879" s="16"/>
      <c r="D879" s="16"/>
      <c r="E879" s="16"/>
      <c r="F879" s="16"/>
      <c r="G879" s="16"/>
      <c r="H879" s="16"/>
      <c r="I879" s="16"/>
      <c r="J879" s="16"/>
      <c r="K879" s="16"/>
      <c r="L879" s="16"/>
      <c r="M879" s="16"/>
      <c r="N879" s="16"/>
      <c r="O879" s="16"/>
      <c r="P879" s="16"/>
      <c r="Q879" s="16"/>
    </row>
    <row r="880" spans="1:17" x14ac:dyDescent="0.2">
      <c r="A880" s="16"/>
      <c r="B880" s="16"/>
      <c r="C880" s="16"/>
      <c r="D880" s="16"/>
      <c r="E880" s="16"/>
      <c r="F880" s="16"/>
      <c r="G880" s="16"/>
      <c r="H880" s="16"/>
      <c r="I880" s="16"/>
      <c r="J880" s="16"/>
      <c r="K880" s="16"/>
      <c r="L880" s="16"/>
      <c r="M880" s="16"/>
      <c r="N880" s="16"/>
      <c r="O880" s="16"/>
      <c r="P880" s="16"/>
      <c r="Q880" s="16"/>
    </row>
    <row r="881" spans="1:17" x14ac:dyDescent="0.2">
      <c r="A881" s="16"/>
      <c r="B881" s="16"/>
      <c r="C881" s="16"/>
      <c r="D881" s="16"/>
      <c r="E881" s="16"/>
      <c r="F881" s="16"/>
      <c r="G881" s="16"/>
      <c r="H881" s="16"/>
      <c r="I881" s="16"/>
      <c r="J881" s="16"/>
      <c r="K881" s="16"/>
      <c r="L881" s="16"/>
      <c r="M881" s="16"/>
      <c r="N881" s="16"/>
      <c r="O881" s="16"/>
      <c r="P881" s="16"/>
      <c r="Q881" s="16"/>
    </row>
    <row r="882" spans="1:17" x14ac:dyDescent="0.2">
      <c r="A882" s="16"/>
      <c r="B882" s="16"/>
      <c r="C882" s="16"/>
      <c r="D882" s="16"/>
      <c r="E882" s="16"/>
      <c r="F882" s="16"/>
      <c r="G882" s="16"/>
      <c r="H882" s="16"/>
      <c r="I882" s="16"/>
      <c r="J882" s="16"/>
      <c r="K882" s="16"/>
      <c r="L882" s="16"/>
      <c r="M882" s="16"/>
      <c r="N882" s="16"/>
      <c r="O882" s="16"/>
      <c r="P882" s="16"/>
      <c r="Q882" s="16"/>
    </row>
    <row r="883" spans="1:17" x14ac:dyDescent="0.2">
      <c r="A883" s="16"/>
      <c r="B883" s="16"/>
      <c r="C883" s="16"/>
      <c r="D883" s="16"/>
      <c r="E883" s="16"/>
      <c r="F883" s="16"/>
      <c r="G883" s="16"/>
      <c r="H883" s="16"/>
      <c r="I883" s="16"/>
      <c r="J883" s="16"/>
      <c r="K883" s="16"/>
      <c r="L883" s="16"/>
      <c r="M883" s="16"/>
      <c r="N883" s="16"/>
      <c r="O883" s="16"/>
      <c r="P883" s="16"/>
      <c r="Q883" s="16"/>
    </row>
    <row r="884" spans="1:17" x14ac:dyDescent="0.2">
      <c r="A884" s="16"/>
      <c r="B884" s="16"/>
      <c r="C884" s="16"/>
      <c r="D884" s="16"/>
      <c r="E884" s="16"/>
      <c r="F884" s="16"/>
      <c r="G884" s="16"/>
      <c r="H884" s="16"/>
      <c r="I884" s="16"/>
      <c r="J884" s="16"/>
      <c r="K884" s="16"/>
      <c r="L884" s="16"/>
      <c r="M884" s="16"/>
      <c r="N884" s="16"/>
      <c r="O884" s="16"/>
      <c r="P884" s="16"/>
      <c r="Q884" s="16"/>
    </row>
    <row r="885" spans="1:17" x14ac:dyDescent="0.2">
      <c r="A885" s="16"/>
      <c r="B885" s="16"/>
      <c r="C885" s="16"/>
      <c r="D885" s="16"/>
      <c r="E885" s="16"/>
      <c r="F885" s="16"/>
      <c r="G885" s="16"/>
      <c r="H885" s="16"/>
      <c r="I885" s="16"/>
      <c r="J885" s="16"/>
      <c r="K885" s="16"/>
      <c r="L885" s="16"/>
      <c r="M885" s="16"/>
      <c r="N885" s="16"/>
      <c r="O885" s="16"/>
      <c r="P885" s="16"/>
      <c r="Q885" s="16"/>
    </row>
    <row r="886" spans="1:17" x14ac:dyDescent="0.2">
      <c r="A886" s="16"/>
      <c r="B886" s="16"/>
      <c r="C886" s="16"/>
      <c r="D886" s="16"/>
      <c r="E886" s="16"/>
      <c r="F886" s="16"/>
      <c r="G886" s="16"/>
      <c r="H886" s="16"/>
      <c r="I886" s="16"/>
      <c r="J886" s="16"/>
      <c r="K886" s="16"/>
      <c r="L886" s="16"/>
      <c r="M886" s="16"/>
      <c r="N886" s="16"/>
      <c r="O886" s="16"/>
      <c r="P886" s="16"/>
      <c r="Q886" s="16"/>
    </row>
    <row r="887" spans="1:17" x14ac:dyDescent="0.2">
      <c r="A887" s="16"/>
      <c r="B887" s="16"/>
      <c r="C887" s="16"/>
      <c r="D887" s="16"/>
      <c r="E887" s="16"/>
      <c r="F887" s="16"/>
      <c r="G887" s="16"/>
      <c r="H887" s="16"/>
      <c r="I887" s="16"/>
      <c r="J887" s="16"/>
      <c r="K887" s="16"/>
      <c r="L887" s="16"/>
      <c r="M887" s="16"/>
      <c r="N887" s="16"/>
      <c r="O887" s="16"/>
      <c r="P887" s="16"/>
      <c r="Q887" s="16"/>
    </row>
    <row r="888" spans="1:17" x14ac:dyDescent="0.2">
      <c r="A888" s="16"/>
      <c r="B888" s="16"/>
      <c r="C888" s="16"/>
      <c r="D888" s="16"/>
      <c r="E888" s="16"/>
      <c r="F888" s="16"/>
      <c r="G888" s="16"/>
      <c r="H888" s="16"/>
      <c r="I888" s="16"/>
      <c r="J888" s="16"/>
      <c r="K888" s="16"/>
      <c r="L888" s="16"/>
      <c r="M888" s="16"/>
      <c r="N888" s="16"/>
      <c r="O888" s="16"/>
      <c r="P888" s="16"/>
      <c r="Q888" s="16"/>
    </row>
    <row r="889" spans="1:17" x14ac:dyDescent="0.2">
      <c r="A889" s="16"/>
      <c r="B889" s="16"/>
      <c r="C889" s="16"/>
      <c r="D889" s="16"/>
      <c r="E889" s="16"/>
      <c r="F889" s="16"/>
      <c r="G889" s="16"/>
      <c r="H889" s="16"/>
      <c r="I889" s="16"/>
      <c r="J889" s="16"/>
      <c r="K889" s="16"/>
      <c r="L889" s="16"/>
      <c r="M889" s="16"/>
      <c r="N889" s="16"/>
      <c r="O889" s="16"/>
      <c r="P889" s="16"/>
      <c r="Q889" s="16"/>
    </row>
    <row r="890" spans="1:17" x14ac:dyDescent="0.2">
      <c r="A890" s="16"/>
      <c r="B890" s="16"/>
      <c r="C890" s="16"/>
      <c r="D890" s="16"/>
      <c r="E890" s="16"/>
      <c r="F890" s="16"/>
      <c r="G890" s="16"/>
      <c r="H890" s="16"/>
      <c r="I890" s="16"/>
      <c r="J890" s="16"/>
      <c r="K890" s="16"/>
      <c r="L890" s="16"/>
      <c r="M890" s="16"/>
      <c r="N890" s="16"/>
      <c r="O890" s="16"/>
      <c r="P890" s="16"/>
      <c r="Q890" s="16"/>
    </row>
    <row r="891" spans="1:17" x14ac:dyDescent="0.2">
      <c r="A891" s="16"/>
      <c r="B891" s="16"/>
      <c r="C891" s="16"/>
      <c r="D891" s="16"/>
      <c r="E891" s="16"/>
      <c r="F891" s="16"/>
      <c r="G891" s="16"/>
      <c r="H891" s="16"/>
      <c r="I891" s="16"/>
      <c r="J891" s="16"/>
      <c r="K891" s="16"/>
      <c r="L891" s="16"/>
      <c r="M891" s="16"/>
      <c r="N891" s="16"/>
      <c r="O891" s="16"/>
      <c r="P891" s="16"/>
      <c r="Q891" s="16"/>
    </row>
    <row r="892" spans="1:17" x14ac:dyDescent="0.2">
      <c r="A892" s="16"/>
      <c r="B892" s="16"/>
      <c r="C892" s="16"/>
      <c r="D892" s="16"/>
      <c r="E892" s="16"/>
      <c r="F892" s="16"/>
      <c r="G892" s="16"/>
      <c r="H892" s="16"/>
      <c r="I892" s="16"/>
      <c r="J892" s="16"/>
      <c r="K892" s="16"/>
      <c r="L892" s="16"/>
      <c r="M892" s="16"/>
      <c r="N892" s="16"/>
      <c r="O892" s="16"/>
      <c r="P892" s="16"/>
      <c r="Q892" s="16"/>
    </row>
    <row r="893" spans="1:17" x14ac:dyDescent="0.2">
      <c r="A893" s="16"/>
      <c r="B893" s="16"/>
      <c r="C893" s="16"/>
      <c r="D893" s="16"/>
      <c r="E893" s="16"/>
      <c r="F893" s="16"/>
      <c r="G893" s="16"/>
      <c r="H893" s="16"/>
      <c r="I893" s="16"/>
      <c r="J893" s="16"/>
      <c r="K893" s="16"/>
      <c r="L893" s="16"/>
      <c r="M893" s="16"/>
      <c r="N893" s="16"/>
      <c r="O893" s="16"/>
      <c r="P893" s="16"/>
      <c r="Q893" s="16"/>
    </row>
    <row r="894" spans="1:17" x14ac:dyDescent="0.2">
      <c r="A894" s="16"/>
      <c r="B894" s="16"/>
      <c r="C894" s="16"/>
      <c r="D894" s="16"/>
      <c r="E894" s="16"/>
      <c r="F894" s="16"/>
      <c r="G894" s="16"/>
      <c r="H894" s="16"/>
      <c r="I894" s="16"/>
      <c r="J894" s="16"/>
      <c r="K894" s="16"/>
      <c r="L894" s="16"/>
      <c r="M894" s="16"/>
      <c r="N894" s="16"/>
      <c r="O894" s="16"/>
      <c r="P894" s="16"/>
      <c r="Q894" s="16"/>
    </row>
    <row r="895" spans="1:17" x14ac:dyDescent="0.2">
      <c r="A895" s="16"/>
      <c r="B895" s="16"/>
      <c r="C895" s="16"/>
      <c r="D895" s="16"/>
      <c r="E895" s="16"/>
      <c r="F895" s="16"/>
      <c r="G895" s="16"/>
      <c r="H895" s="16"/>
      <c r="I895" s="16"/>
      <c r="J895" s="16"/>
      <c r="K895" s="16"/>
      <c r="L895" s="16"/>
      <c r="M895" s="16"/>
      <c r="N895" s="16"/>
      <c r="O895" s="16"/>
      <c r="P895" s="16"/>
      <c r="Q895" s="16"/>
    </row>
    <row r="896" spans="1:17" x14ac:dyDescent="0.2">
      <c r="A896" s="16"/>
      <c r="B896" s="16"/>
      <c r="C896" s="16"/>
      <c r="D896" s="16"/>
      <c r="E896" s="16"/>
      <c r="F896" s="16"/>
      <c r="G896" s="16"/>
      <c r="H896" s="16"/>
      <c r="I896" s="16"/>
      <c r="J896" s="16"/>
      <c r="K896" s="16"/>
      <c r="L896" s="16"/>
      <c r="M896" s="16"/>
      <c r="N896" s="16"/>
      <c r="O896" s="16"/>
      <c r="P896" s="16"/>
      <c r="Q896" s="16"/>
    </row>
    <row r="897" spans="1:17" x14ac:dyDescent="0.2">
      <c r="A897" s="16"/>
      <c r="B897" s="16"/>
      <c r="C897" s="16"/>
      <c r="D897" s="16"/>
      <c r="E897" s="16"/>
      <c r="F897" s="16"/>
      <c r="G897" s="16"/>
      <c r="H897" s="16"/>
      <c r="I897" s="16"/>
      <c r="J897" s="16"/>
      <c r="K897" s="16"/>
      <c r="L897" s="16"/>
      <c r="M897" s="16"/>
      <c r="N897" s="16"/>
      <c r="O897" s="16"/>
      <c r="P897" s="16"/>
      <c r="Q897" s="16"/>
    </row>
    <row r="898" spans="1:17" x14ac:dyDescent="0.2">
      <c r="A898" s="16"/>
      <c r="B898" s="16"/>
      <c r="C898" s="16"/>
      <c r="D898" s="16"/>
      <c r="E898" s="16"/>
      <c r="F898" s="16"/>
      <c r="G898" s="16"/>
      <c r="H898" s="16"/>
      <c r="I898" s="16"/>
      <c r="J898" s="16"/>
      <c r="K898" s="16"/>
      <c r="L898" s="16"/>
      <c r="M898" s="16"/>
      <c r="N898" s="16"/>
      <c r="O898" s="16"/>
      <c r="P898" s="16"/>
      <c r="Q898" s="16"/>
    </row>
    <row r="899" spans="1:17" x14ac:dyDescent="0.2">
      <c r="A899" s="16"/>
      <c r="B899" s="16"/>
      <c r="C899" s="16"/>
      <c r="D899" s="16"/>
      <c r="E899" s="16"/>
      <c r="F899" s="16"/>
      <c r="G899" s="16"/>
      <c r="H899" s="16"/>
      <c r="I899" s="16"/>
      <c r="J899" s="16"/>
      <c r="K899" s="16"/>
      <c r="L899" s="16"/>
      <c r="M899" s="16"/>
      <c r="N899" s="16"/>
      <c r="O899" s="16"/>
      <c r="P899" s="16"/>
      <c r="Q899" s="16"/>
    </row>
    <row r="900" spans="1:17" x14ac:dyDescent="0.2">
      <c r="A900" s="16"/>
      <c r="B900" s="16"/>
      <c r="C900" s="16"/>
      <c r="D900" s="16"/>
      <c r="E900" s="16"/>
      <c r="F900" s="16"/>
      <c r="G900" s="16"/>
      <c r="H900" s="16"/>
      <c r="I900" s="16"/>
      <c r="J900" s="16"/>
      <c r="K900" s="16"/>
      <c r="L900" s="16"/>
      <c r="M900" s="16"/>
      <c r="N900" s="16"/>
      <c r="O900" s="16"/>
      <c r="P900" s="16"/>
      <c r="Q900" s="16"/>
    </row>
    <row r="901" spans="1:17" x14ac:dyDescent="0.2">
      <c r="A901" s="16"/>
      <c r="B901" s="16"/>
      <c r="C901" s="16"/>
      <c r="D901" s="16"/>
      <c r="E901" s="16"/>
      <c r="F901" s="16"/>
      <c r="G901" s="16"/>
      <c r="H901" s="16"/>
      <c r="I901" s="16"/>
      <c r="J901" s="16"/>
      <c r="K901" s="16"/>
      <c r="L901" s="16"/>
      <c r="M901" s="16"/>
      <c r="N901" s="16"/>
      <c r="O901" s="16"/>
      <c r="P901" s="16"/>
      <c r="Q901" s="16"/>
    </row>
    <row r="902" spans="1:17" x14ac:dyDescent="0.2">
      <c r="A902" s="16"/>
      <c r="B902" s="16"/>
      <c r="C902" s="16"/>
      <c r="D902" s="16"/>
      <c r="E902" s="16"/>
      <c r="F902" s="16"/>
      <c r="G902" s="16"/>
      <c r="H902" s="16"/>
      <c r="I902" s="16"/>
      <c r="J902" s="16"/>
      <c r="K902" s="16"/>
      <c r="L902" s="16"/>
      <c r="M902" s="16"/>
      <c r="N902" s="16"/>
      <c r="O902" s="16"/>
      <c r="P902" s="16"/>
      <c r="Q902" s="16"/>
    </row>
    <row r="903" spans="1:17" x14ac:dyDescent="0.2">
      <c r="A903" s="16"/>
      <c r="B903" s="16"/>
      <c r="C903" s="16"/>
      <c r="D903" s="16"/>
      <c r="E903" s="16"/>
      <c r="F903" s="16"/>
      <c r="G903" s="16"/>
      <c r="H903" s="16"/>
      <c r="I903" s="16"/>
      <c r="J903" s="16"/>
      <c r="K903" s="16"/>
      <c r="L903" s="16"/>
      <c r="M903" s="16"/>
      <c r="N903" s="16"/>
      <c r="O903" s="16"/>
      <c r="P903" s="16"/>
      <c r="Q903" s="16"/>
    </row>
    <row r="904" spans="1:17" x14ac:dyDescent="0.2">
      <c r="A904" s="16"/>
      <c r="B904" s="16"/>
      <c r="C904" s="16"/>
      <c r="D904" s="16"/>
      <c r="E904" s="16"/>
      <c r="F904" s="16"/>
      <c r="G904" s="16"/>
      <c r="H904" s="16"/>
      <c r="I904" s="16"/>
      <c r="J904" s="16"/>
      <c r="K904" s="16"/>
      <c r="L904" s="16"/>
      <c r="M904" s="16"/>
      <c r="N904" s="16"/>
      <c r="O904" s="16"/>
      <c r="P904" s="16"/>
      <c r="Q904" s="16"/>
    </row>
    <row r="905" spans="1:17" x14ac:dyDescent="0.2">
      <c r="A905" s="16"/>
      <c r="B905" s="16"/>
      <c r="C905" s="16"/>
      <c r="D905" s="16"/>
      <c r="E905" s="16"/>
      <c r="F905" s="16"/>
      <c r="G905" s="16"/>
      <c r="H905" s="16"/>
      <c r="I905" s="16"/>
      <c r="J905" s="16"/>
      <c r="K905" s="16"/>
      <c r="L905" s="16"/>
      <c r="M905" s="16"/>
      <c r="N905" s="16"/>
      <c r="O905" s="16"/>
      <c r="P905" s="16"/>
      <c r="Q905" s="16"/>
    </row>
    <row r="906" spans="1:17" x14ac:dyDescent="0.2">
      <c r="A906" s="16"/>
      <c r="B906" s="16"/>
      <c r="C906" s="16"/>
      <c r="D906" s="16"/>
      <c r="E906" s="16"/>
      <c r="F906" s="16"/>
      <c r="G906" s="16"/>
      <c r="H906" s="16"/>
      <c r="I906" s="16"/>
      <c r="J906" s="16"/>
      <c r="K906" s="16"/>
      <c r="L906" s="16"/>
      <c r="M906" s="16"/>
      <c r="N906" s="16"/>
      <c r="O906" s="16"/>
      <c r="P906" s="16"/>
      <c r="Q906" s="16"/>
    </row>
    <row r="907" spans="1:17" x14ac:dyDescent="0.2">
      <c r="A907" s="16"/>
      <c r="B907" s="16"/>
      <c r="C907" s="16"/>
      <c r="D907" s="16"/>
      <c r="E907" s="16"/>
      <c r="F907" s="16"/>
      <c r="G907" s="16"/>
      <c r="H907" s="16"/>
      <c r="I907" s="16"/>
      <c r="J907" s="16"/>
      <c r="K907" s="16"/>
      <c r="L907" s="16"/>
      <c r="M907" s="16"/>
      <c r="N907" s="16"/>
      <c r="O907" s="16"/>
      <c r="P907" s="16"/>
      <c r="Q907" s="16"/>
    </row>
    <row r="908" spans="1:17" x14ac:dyDescent="0.2">
      <c r="A908" s="16"/>
      <c r="B908" s="16"/>
      <c r="C908" s="16"/>
      <c r="D908" s="16"/>
      <c r="E908" s="16"/>
      <c r="F908" s="16"/>
      <c r="G908" s="16"/>
      <c r="H908" s="16"/>
      <c r="I908" s="16"/>
      <c r="J908" s="16"/>
      <c r="K908" s="16"/>
      <c r="L908" s="16"/>
      <c r="M908" s="16"/>
      <c r="N908" s="16"/>
      <c r="O908" s="16"/>
      <c r="P908" s="16"/>
      <c r="Q908" s="16"/>
    </row>
    <row r="909" spans="1:17" x14ac:dyDescent="0.2">
      <c r="A909" s="16"/>
      <c r="B909" s="16"/>
      <c r="C909" s="16"/>
      <c r="D909" s="16"/>
      <c r="E909" s="16"/>
      <c r="F909" s="16"/>
      <c r="G909" s="16"/>
      <c r="H909" s="16"/>
      <c r="I909" s="16"/>
      <c r="J909" s="16"/>
      <c r="K909" s="16"/>
      <c r="L909" s="16"/>
      <c r="M909" s="16"/>
      <c r="N909" s="16"/>
      <c r="O909" s="16"/>
      <c r="P909" s="16"/>
      <c r="Q909" s="16"/>
    </row>
    <row r="910" spans="1:17" x14ac:dyDescent="0.2">
      <c r="A910" s="16"/>
      <c r="B910" s="16"/>
      <c r="C910" s="16"/>
      <c r="D910" s="16"/>
      <c r="E910" s="16"/>
      <c r="F910" s="16"/>
      <c r="G910" s="16"/>
      <c r="H910" s="16"/>
      <c r="I910" s="16"/>
      <c r="J910" s="16"/>
      <c r="K910" s="16"/>
      <c r="L910" s="16"/>
      <c r="M910" s="16"/>
      <c r="N910" s="16"/>
      <c r="O910" s="16"/>
      <c r="P910" s="16"/>
      <c r="Q910" s="16"/>
    </row>
    <row r="911" spans="1:17" x14ac:dyDescent="0.2">
      <c r="A911" s="16"/>
      <c r="B911" s="16"/>
      <c r="C911" s="16"/>
      <c r="D911" s="16"/>
      <c r="E911" s="16"/>
      <c r="F911" s="16"/>
      <c r="G911" s="16"/>
      <c r="H911" s="16"/>
      <c r="I911" s="16"/>
      <c r="J911" s="16"/>
      <c r="K911" s="16"/>
      <c r="L911" s="16"/>
      <c r="M911" s="16"/>
      <c r="N911" s="16"/>
      <c r="O911" s="16"/>
      <c r="P911" s="16"/>
      <c r="Q911" s="16"/>
    </row>
    <row r="912" spans="1:17" x14ac:dyDescent="0.2">
      <c r="A912" s="16"/>
      <c r="B912" s="16"/>
      <c r="C912" s="16"/>
      <c r="D912" s="16"/>
      <c r="E912" s="16"/>
      <c r="F912" s="16"/>
      <c r="G912" s="16"/>
      <c r="H912" s="16"/>
      <c r="I912" s="16"/>
      <c r="J912" s="16"/>
      <c r="K912" s="16"/>
      <c r="L912" s="16"/>
      <c r="M912" s="16"/>
      <c r="N912" s="16"/>
      <c r="O912" s="16"/>
      <c r="P912" s="16"/>
      <c r="Q912" s="16"/>
    </row>
    <row r="913" spans="1:17" x14ac:dyDescent="0.2">
      <c r="A913" s="16"/>
      <c r="B913" s="16"/>
      <c r="C913" s="16"/>
      <c r="D913" s="16"/>
      <c r="E913" s="16"/>
      <c r="F913" s="16"/>
      <c r="G913" s="16"/>
      <c r="H913" s="16"/>
      <c r="I913" s="16"/>
      <c r="J913" s="16"/>
      <c r="K913" s="16"/>
      <c r="L913" s="16"/>
      <c r="M913" s="16"/>
      <c r="N913" s="16"/>
      <c r="O913" s="16"/>
      <c r="P913" s="16"/>
      <c r="Q913" s="16"/>
    </row>
    <row r="914" spans="1:17" x14ac:dyDescent="0.2">
      <c r="A914" s="16"/>
      <c r="B914" s="16"/>
      <c r="C914" s="16"/>
      <c r="D914" s="16"/>
      <c r="E914" s="16"/>
      <c r="F914" s="16"/>
      <c r="G914" s="16"/>
      <c r="H914" s="16"/>
      <c r="I914" s="16"/>
      <c r="J914" s="16"/>
      <c r="K914" s="16"/>
      <c r="L914" s="16"/>
      <c r="M914" s="16"/>
      <c r="N914" s="16"/>
      <c r="O914" s="16"/>
      <c r="P914" s="16"/>
      <c r="Q914" s="16"/>
    </row>
    <row r="915" spans="1:17" x14ac:dyDescent="0.2">
      <c r="A915" s="16"/>
      <c r="B915" s="16"/>
      <c r="C915" s="16"/>
      <c r="D915" s="16"/>
      <c r="E915" s="16"/>
      <c r="F915" s="16"/>
      <c r="G915" s="16"/>
      <c r="H915" s="16"/>
      <c r="I915" s="16"/>
      <c r="J915" s="16"/>
      <c r="K915" s="16"/>
      <c r="L915" s="16"/>
      <c r="M915" s="16"/>
      <c r="N915" s="16"/>
      <c r="O915" s="16"/>
      <c r="P915" s="16"/>
      <c r="Q915" s="16"/>
    </row>
    <row r="916" spans="1:17" x14ac:dyDescent="0.2">
      <c r="A916" s="16"/>
      <c r="B916" s="16"/>
      <c r="C916" s="16"/>
      <c r="D916" s="16"/>
      <c r="E916" s="16"/>
      <c r="F916" s="16"/>
      <c r="G916" s="16"/>
      <c r="H916" s="16"/>
      <c r="I916" s="16"/>
      <c r="J916" s="16"/>
      <c r="K916" s="16"/>
      <c r="L916" s="16"/>
      <c r="M916" s="16"/>
      <c r="N916" s="16"/>
      <c r="O916" s="16"/>
      <c r="P916" s="16"/>
      <c r="Q916" s="16"/>
    </row>
    <row r="917" spans="1:17" x14ac:dyDescent="0.2">
      <c r="A917" s="16"/>
      <c r="B917" s="16"/>
      <c r="C917" s="16"/>
      <c r="D917" s="16"/>
      <c r="E917" s="16"/>
      <c r="F917" s="16"/>
      <c r="G917" s="16"/>
      <c r="H917" s="16"/>
      <c r="I917" s="16"/>
      <c r="J917" s="16"/>
      <c r="K917" s="16"/>
      <c r="L917" s="16"/>
      <c r="M917" s="16"/>
      <c r="N917" s="16"/>
      <c r="O917" s="16"/>
      <c r="P917" s="16"/>
      <c r="Q917" s="16"/>
    </row>
    <row r="918" spans="1:17" x14ac:dyDescent="0.2">
      <c r="A918" s="16"/>
      <c r="B918" s="16"/>
      <c r="C918" s="16"/>
      <c r="D918" s="16"/>
      <c r="E918" s="16"/>
      <c r="F918" s="16"/>
      <c r="G918" s="16"/>
      <c r="H918" s="16"/>
      <c r="I918" s="16"/>
      <c r="J918" s="16"/>
      <c r="K918" s="16"/>
      <c r="L918" s="16"/>
      <c r="M918" s="16"/>
      <c r="N918" s="16"/>
      <c r="O918" s="16"/>
      <c r="P918" s="16"/>
      <c r="Q918" s="16"/>
    </row>
    <row r="919" spans="1:17" x14ac:dyDescent="0.2">
      <c r="A919" s="16"/>
      <c r="B919" s="16"/>
      <c r="C919" s="16"/>
      <c r="D919" s="16"/>
      <c r="E919" s="16"/>
      <c r="F919" s="16"/>
      <c r="G919" s="16"/>
      <c r="H919" s="16"/>
      <c r="I919" s="16"/>
      <c r="J919" s="16"/>
      <c r="K919" s="16"/>
      <c r="L919" s="16"/>
      <c r="M919" s="16"/>
      <c r="N919" s="16"/>
      <c r="O919" s="16"/>
      <c r="P919" s="16"/>
      <c r="Q919" s="16"/>
    </row>
    <row r="920" spans="1:17" x14ac:dyDescent="0.2">
      <c r="A920" s="16"/>
      <c r="B920" s="16"/>
      <c r="C920" s="16"/>
      <c r="D920" s="16"/>
      <c r="E920" s="16"/>
      <c r="F920" s="16"/>
      <c r="G920" s="16"/>
      <c r="H920" s="16"/>
      <c r="I920" s="16"/>
      <c r="J920" s="16"/>
      <c r="K920" s="16"/>
      <c r="L920" s="16"/>
      <c r="M920" s="16"/>
      <c r="N920" s="16"/>
      <c r="O920" s="16"/>
      <c r="P920" s="16"/>
      <c r="Q920" s="16"/>
    </row>
    <row r="921" spans="1:17" x14ac:dyDescent="0.2">
      <c r="A921" s="16"/>
      <c r="B921" s="16"/>
      <c r="C921" s="16"/>
      <c r="D921" s="16"/>
      <c r="E921" s="16"/>
      <c r="F921" s="16"/>
      <c r="G921" s="16"/>
      <c r="H921" s="16"/>
      <c r="I921" s="16"/>
      <c r="J921" s="16"/>
      <c r="K921" s="16"/>
      <c r="L921" s="16"/>
      <c r="M921" s="16"/>
      <c r="N921" s="16"/>
      <c r="O921" s="16"/>
      <c r="P921" s="16"/>
      <c r="Q921" s="16"/>
    </row>
    <row r="922" spans="1:17" x14ac:dyDescent="0.2">
      <c r="A922" s="16"/>
      <c r="B922" s="16"/>
      <c r="C922" s="16"/>
      <c r="D922" s="16"/>
      <c r="E922" s="16"/>
      <c r="F922" s="16"/>
      <c r="G922" s="16"/>
      <c r="H922" s="16"/>
      <c r="I922" s="16"/>
      <c r="J922" s="16"/>
      <c r="K922" s="16"/>
      <c r="L922" s="16"/>
      <c r="M922" s="16"/>
      <c r="N922" s="16"/>
      <c r="O922" s="16"/>
      <c r="P922" s="16"/>
      <c r="Q922" s="16"/>
    </row>
    <row r="923" spans="1:17" x14ac:dyDescent="0.2">
      <c r="A923" s="16"/>
      <c r="B923" s="16"/>
      <c r="C923" s="16"/>
      <c r="D923" s="16"/>
      <c r="E923" s="16"/>
      <c r="F923" s="16"/>
      <c r="G923" s="16"/>
      <c r="H923" s="16"/>
      <c r="I923" s="16"/>
      <c r="J923" s="16"/>
      <c r="K923" s="16"/>
      <c r="L923" s="16"/>
      <c r="M923" s="16"/>
      <c r="N923" s="16"/>
      <c r="O923" s="16"/>
      <c r="P923" s="16"/>
      <c r="Q923" s="16"/>
    </row>
    <row r="924" spans="1:17" x14ac:dyDescent="0.2">
      <c r="A924" s="16"/>
      <c r="B924" s="16"/>
      <c r="C924" s="16"/>
      <c r="D924" s="16"/>
      <c r="E924" s="16"/>
      <c r="F924" s="16"/>
      <c r="G924" s="16"/>
      <c r="H924" s="16"/>
      <c r="I924" s="16"/>
      <c r="J924" s="16"/>
      <c r="K924" s="16"/>
      <c r="L924" s="16"/>
      <c r="M924" s="16"/>
      <c r="N924" s="16"/>
      <c r="O924" s="16"/>
      <c r="P924" s="16"/>
      <c r="Q924" s="16"/>
    </row>
    <row r="925" spans="1:17" x14ac:dyDescent="0.2">
      <c r="A925" s="16"/>
      <c r="B925" s="16"/>
      <c r="C925" s="16"/>
      <c r="D925" s="16"/>
      <c r="E925" s="16"/>
      <c r="F925" s="16"/>
      <c r="G925" s="16"/>
      <c r="H925" s="16"/>
      <c r="I925" s="16"/>
      <c r="J925" s="16"/>
      <c r="K925" s="16"/>
      <c r="L925" s="16"/>
      <c r="M925" s="16"/>
      <c r="N925" s="16"/>
      <c r="O925" s="16"/>
      <c r="P925" s="16"/>
      <c r="Q925" s="16"/>
    </row>
    <row r="926" spans="1:17" x14ac:dyDescent="0.2">
      <c r="A926" s="16"/>
      <c r="B926" s="16"/>
      <c r="C926" s="16"/>
      <c r="D926" s="16"/>
      <c r="E926" s="16"/>
      <c r="F926" s="16"/>
      <c r="G926" s="16"/>
      <c r="H926" s="16"/>
      <c r="I926" s="16"/>
      <c r="J926" s="16"/>
      <c r="K926" s="16"/>
      <c r="L926" s="16"/>
      <c r="M926" s="16"/>
      <c r="N926" s="16"/>
      <c r="O926" s="16"/>
      <c r="P926" s="16"/>
      <c r="Q926" s="16"/>
    </row>
    <row r="927" spans="1:17" x14ac:dyDescent="0.2">
      <c r="A927" s="16"/>
      <c r="B927" s="16"/>
      <c r="C927" s="16"/>
      <c r="D927" s="16"/>
      <c r="E927" s="16"/>
      <c r="F927" s="16"/>
      <c r="G927" s="16"/>
      <c r="H927" s="16"/>
      <c r="I927" s="16"/>
      <c r="J927" s="16"/>
      <c r="K927" s="16"/>
      <c r="L927" s="16"/>
      <c r="M927" s="16"/>
      <c r="N927" s="16"/>
      <c r="O927" s="16"/>
      <c r="P927" s="16"/>
      <c r="Q927" s="16"/>
    </row>
    <row r="928" spans="1:17" x14ac:dyDescent="0.2">
      <c r="A928" s="16"/>
      <c r="B928" s="16"/>
      <c r="C928" s="16"/>
      <c r="D928" s="16"/>
      <c r="E928" s="16"/>
      <c r="F928" s="16"/>
      <c r="G928" s="16"/>
      <c r="H928" s="16"/>
      <c r="I928" s="16"/>
      <c r="J928" s="16"/>
      <c r="K928" s="16"/>
      <c r="L928" s="16"/>
      <c r="M928" s="16"/>
      <c r="N928" s="16"/>
      <c r="O928" s="16"/>
      <c r="P928" s="16"/>
      <c r="Q928" s="16"/>
    </row>
    <row r="929" spans="1:17" x14ac:dyDescent="0.2">
      <c r="A929" s="16"/>
      <c r="B929" s="16"/>
      <c r="C929" s="16"/>
      <c r="D929" s="16"/>
      <c r="E929" s="16"/>
      <c r="F929" s="16"/>
      <c r="G929" s="16"/>
      <c r="H929" s="16"/>
      <c r="I929" s="16"/>
      <c r="J929" s="16"/>
      <c r="K929" s="16"/>
      <c r="L929" s="16"/>
      <c r="M929" s="16"/>
      <c r="N929" s="16"/>
      <c r="O929" s="16"/>
      <c r="P929" s="16"/>
      <c r="Q929" s="16"/>
    </row>
    <row r="930" spans="1:17" x14ac:dyDescent="0.2">
      <c r="A930" s="16"/>
      <c r="B930" s="16"/>
      <c r="C930" s="16"/>
      <c r="D930" s="16"/>
      <c r="E930" s="16"/>
      <c r="F930" s="16"/>
      <c r="G930" s="16"/>
      <c r="H930" s="16"/>
      <c r="I930" s="16"/>
      <c r="J930" s="16"/>
      <c r="K930" s="16"/>
      <c r="L930" s="16"/>
      <c r="M930" s="16"/>
      <c r="N930" s="16"/>
      <c r="O930" s="16"/>
      <c r="P930" s="16"/>
      <c r="Q930" s="16"/>
    </row>
    <row r="931" spans="1:17" x14ac:dyDescent="0.2">
      <c r="A931" s="16"/>
      <c r="B931" s="16"/>
      <c r="C931" s="16"/>
      <c r="D931" s="16"/>
      <c r="E931" s="16"/>
      <c r="F931" s="16"/>
      <c r="G931" s="16"/>
      <c r="H931" s="16"/>
      <c r="I931" s="16"/>
      <c r="J931" s="16"/>
      <c r="K931" s="16"/>
      <c r="L931" s="16"/>
      <c r="M931" s="16"/>
      <c r="N931" s="16"/>
      <c r="O931" s="16"/>
      <c r="P931" s="16"/>
      <c r="Q931" s="16"/>
    </row>
    <row r="932" spans="1:17" x14ac:dyDescent="0.2">
      <c r="A932" s="16"/>
      <c r="B932" s="16"/>
      <c r="C932" s="16"/>
      <c r="D932" s="16"/>
      <c r="E932" s="16"/>
      <c r="F932" s="16"/>
      <c r="G932" s="16"/>
      <c r="H932" s="16"/>
      <c r="I932" s="16"/>
      <c r="J932" s="16"/>
      <c r="K932" s="16"/>
      <c r="L932" s="16"/>
      <c r="M932" s="16"/>
      <c r="N932" s="16"/>
      <c r="O932" s="16"/>
      <c r="P932" s="16"/>
      <c r="Q932" s="16"/>
    </row>
    <row r="933" spans="1:17" x14ac:dyDescent="0.2">
      <c r="A933" s="16"/>
      <c r="B933" s="16"/>
      <c r="C933" s="16"/>
      <c r="D933" s="16"/>
      <c r="E933" s="16"/>
      <c r="F933" s="16"/>
      <c r="G933" s="16"/>
      <c r="H933" s="16"/>
      <c r="I933" s="16"/>
      <c r="J933" s="16"/>
      <c r="K933" s="16"/>
      <c r="L933" s="16"/>
      <c r="M933" s="16"/>
      <c r="N933" s="16"/>
      <c r="O933" s="16"/>
      <c r="P933" s="16"/>
      <c r="Q933" s="16"/>
    </row>
    <row r="934" spans="1:17" x14ac:dyDescent="0.2">
      <c r="A934" s="16"/>
      <c r="B934" s="16"/>
      <c r="C934" s="16"/>
      <c r="D934" s="16"/>
      <c r="E934" s="16"/>
      <c r="F934" s="16"/>
      <c r="G934" s="16"/>
      <c r="H934" s="16"/>
      <c r="I934" s="16"/>
      <c r="J934" s="16"/>
      <c r="K934" s="16"/>
      <c r="L934" s="16"/>
      <c r="M934" s="16"/>
      <c r="N934" s="16"/>
      <c r="O934" s="16"/>
      <c r="P934" s="16"/>
      <c r="Q934" s="16"/>
    </row>
    <row r="935" spans="1:17" x14ac:dyDescent="0.2">
      <c r="A935" s="16"/>
      <c r="B935" s="16"/>
      <c r="C935" s="16"/>
      <c r="D935" s="16"/>
      <c r="E935" s="16"/>
      <c r="F935" s="16"/>
      <c r="G935" s="16"/>
      <c r="H935" s="16"/>
      <c r="I935" s="16"/>
      <c r="J935" s="16"/>
      <c r="K935" s="16"/>
      <c r="L935" s="16"/>
      <c r="M935" s="16"/>
      <c r="N935" s="16"/>
      <c r="O935" s="16"/>
      <c r="P935" s="16"/>
      <c r="Q935" s="16"/>
    </row>
    <row r="936" spans="1:17" x14ac:dyDescent="0.2">
      <c r="A936" s="16"/>
      <c r="B936" s="16"/>
      <c r="C936" s="16"/>
      <c r="D936" s="16"/>
      <c r="E936" s="16"/>
      <c r="F936" s="16"/>
      <c r="G936" s="16"/>
      <c r="H936" s="16"/>
      <c r="I936" s="16"/>
      <c r="J936" s="16"/>
      <c r="K936" s="16"/>
      <c r="L936" s="16"/>
      <c r="M936" s="16"/>
      <c r="N936" s="16"/>
      <c r="O936" s="16"/>
      <c r="P936" s="16"/>
      <c r="Q936" s="16"/>
    </row>
    <row r="937" spans="1:17" x14ac:dyDescent="0.2">
      <c r="A937" s="16"/>
      <c r="B937" s="16"/>
      <c r="C937" s="16"/>
      <c r="D937" s="16"/>
      <c r="E937" s="16"/>
      <c r="F937" s="16"/>
      <c r="G937" s="16"/>
      <c r="H937" s="16"/>
      <c r="I937" s="16"/>
      <c r="J937" s="16"/>
      <c r="K937" s="16"/>
      <c r="L937" s="16"/>
      <c r="M937" s="16"/>
      <c r="N937" s="16"/>
      <c r="O937" s="16"/>
      <c r="P937" s="16"/>
      <c r="Q937" s="16"/>
    </row>
    <row r="938" spans="1:17" x14ac:dyDescent="0.2">
      <c r="A938" s="16"/>
      <c r="B938" s="16"/>
      <c r="C938" s="16"/>
      <c r="D938" s="16"/>
      <c r="E938" s="16"/>
      <c r="F938" s="16"/>
      <c r="G938" s="16"/>
      <c r="H938" s="16"/>
      <c r="I938" s="16"/>
      <c r="J938" s="16"/>
      <c r="K938" s="16"/>
      <c r="L938" s="16"/>
      <c r="M938" s="16"/>
      <c r="N938" s="16"/>
      <c r="O938" s="16"/>
      <c r="P938" s="16"/>
      <c r="Q938" s="16"/>
    </row>
    <row r="939" spans="1:17" x14ac:dyDescent="0.2">
      <c r="A939" s="16"/>
      <c r="B939" s="16"/>
      <c r="C939" s="16"/>
      <c r="D939" s="16"/>
      <c r="E939" s="16"/>
      <c r="F939" s="16"/>
      <c r="G939" s="16"/>
      <c r="H939" s="16"/>
      <c r="I939" s="16"/>
      <c r="J939" s="16"/>
      <c r="K939" s="16"/>
      <c r="L939" s="16"/>
      <c r="M939" s="16"/>
      <c r="N939" s="16"/>
      <c r="O939" s="16"/>
      <c r="P939" s="16"/>
      <c r="Q939" s="16"/>
    </row>
    <row r="940" spans="1:17" x14ac:dyDescent="0.2">
      <c r="A940" s="16"/>
      <c r="B940" s="16"/>
      <c r="C940" s="16"/>
      <c r="D940" s="16"/>
      <c r="E940" s="16"/>
      <c r="F940" s="16"/>
      <c r="G940" s="16"/>
      <c r="H940" s="16"/>
      <c r="I940" s="16"/>
      <c r="J940" s="16"/>
      <c r="K940" s="16"/>
      <c r="L940" s="16"/>
      <c r="M940" s="16"/>
      <c r="N940" s="16"/>
      <c r="O940" s="16"/>
      <c r="P940" s="16"/>
      <c r="Q940" s="16"/>
    </row>
    <row r="941" spans="1:17" x14ac:dyDescent="0.2">
      <c r="A941" s="16"/>
      <c r="B941" s="16"/>
      <c r="C941" s="16"/>
      <c r="D941" s="16"/>
      <c r="E941" s="16"/>
      <c r="F941" s="16"/>
      <c r="G941" s="16"/>
      <c r="H941" s="16"/>
      <c r="I941" s="16"/>
      <c r="J941" s="16"/>
      <c r="K941" s="16"/>
      <c r="L941" s="16"/>
      <c r="M941" s="16"/>
      <c r="N941" s="16"/>
      <c r="O941" s="16"/>
      <c r="P941" s="16"/>
      <c r="Q941" s="16"/>
    </row>
    <row r="942" spans="1:17" x14ac:dyDescent="0.2">
      <c r="A942" s="16"/>
      <c r="B942" s="16"/>
      <c r="C942" s="16"/>
      <c r="D942" s="16"/>
      <c r="E942" s="16"/>
      <c r="F942" s="16"/>
      <c r="G942" s="16"/>
      <c r="H942" s="16"/>
      <c r="I942" s="16"/>
      <c r="J942" s="16"/>
      <c r="K942" s="16"/>
      <c r="L942" s="16"/>
      <c r="M942" s="16"/>
      <c r="N942" s="16"/>
      <c r="O942" s="16"/>
      <c r="P942" s="16"/>
      <c r="Q942" s="16"/>
    </row>
    <row r="943" spans="1:17" x14ac:dyDescent="0.2">
      <c r="A943" s="16"/>
      <c r="B943" s="16"/>
      <c r="C943" s="16"/>
      <c r="D943" s="16"/>
      <c r="E943" s="16"/>
      <c r="F943" s="16"/>
      <c r="G943" s="16"/>
      <c r="H943" s="16"/>
      <c r="I943" s="16"/>
      <c r="J943" s="16"/>
      <c r="K943" s="16"/>
      <c r="L943" s="16"/>
      <c r="M943" s="16"/>
      <c r="N943" s="16"/>
      <c r="O943" s="16"/>
      <c r="P943" s="16"/>
      <c r="Q943" s="16"/>
    </row>
    <row r="944" spans="1:17" x14ac:dyDescent="0.2">
      <c r="A944" s="16"/>
      <c r="B944" s="16"/>
      <c r="C944" s="16"/>
      <c r="D944" s="16"/>
      <c r="E944" s="16"/>
      <c r="F944" s="16"/>
      <c r="G944" s="16"/>
      <c r="H944" s="16"/>
      <c r="I944" s="16"/>
      <c r="J944" s="16"/>
      <c r="K944" s="16"/>
      <c r="L944" s="16"/>
      <c r="M944" s="16"/>
      <c r="N944" s="16"/>
      <c r="O944" s="16"/>
      <c r="P944" s="16"/>
      <c r="Q944" s="16"/>
    </row>
    <row r="945" spans="1:17" x14ac:dyDescent="0.2">
      <c r="A945" s="16"/>
      <c r="B945" s="16"/>
      <c r="C945" s="16"/>
      <c r="D945" s="16"/>
      <c r="E945" s="16"/>
      <c r="F945" s="16"/>
      <c r="G945" s="16"/>
      <c r="H945" s="16"/>
      <c r="I945" s="16"/>
      <c r="J945" s="16"/>
      <c r="K945" s="16"/>
      <c r="L945" s="16"/>
      <c r="M945" s="16"/>
      <c r="N945" s="16"/>
      <c r="O945" s="16"/>
      <c r="P945" s="16"/>
      <c r="Q945" s="16"/>
    </row>
    <row r="946" spans="1:17" x14ac:dyDescent="0.2">
      <c r="A946" s="16"/>
      <c r="B946" s="16"/>
      <c r="C946" s="16"/>
      <c r="D946" s="16"/>
      <c r="E946" s="16"/>
      <c r="F946" s="16"/>
      <c r="G946" s="16"/>
      <c r="H946" s="16"/>
      <c r="I946" s="16"/>
      <c r="J946" s="16"/>
      <c r="K946" s="16"/>
      <c r="L946" s="16"/>
      <c r="M946" s="16"/>
      <c r="N946" s="16"/>
      <c r="O946" s="16"/>
      <c r="P946" s="16"/>
      <c r="Q946" s="16"/>
    </row>
    <row r="947" spans="1:17" x14ac:dyDescent="0.2">
      <c r="A947" s="16"/>
      <c r="B947" s="16"/>
      <c r="C947" s="16"/>
      <c r="D947" s="16"/>
      <c r="E947" s="16"/>
      <c r="F947" s="16"/>
      <c r="G947" s="16"/>
      <c r="H947" s="16"/>
      <c r="I947" s="16"/>
      <c r="J947" s="16"/>
      <c r="K947" s="16"/>
      <c r="L947" s="16"/>
      <c r="M947" s="16"/>
      <c r="N947" s="16"/>
      <c r="O947" s="16"/>
      <c r="P947" s="16"/>
      <c r="Q947" s="16"/>
    </row>
    <row r="948" spans="1:17" x14ac:dyDescent="0.2">
      <c r="A948" s="16"/>
      <c r="B948" s="16"/>
      <c r="C948" s="16"/>
      <c r="D948" s="16"/>
      <c r="E948" s="16"/>
      <c r="F948" s="16"/>
      <c r="G948" s="16"/>
      <c r="H948" s="16"/>
      <c r="I948" s="16"/>
      <c r="J948" s="16"/>
      <c r="K948" s="16"/>
      <c r="L948" s="16"/>
      <c r="M948" s="16"/>
      <c r="N948" s="16"/>
      <c r="O948" s="16"/>
      <c r="P948" s="16"/>
      <c r="Q948" s="16"/>
    </row>
    <row r="949" spans="1:17" x14ac:dyDescent="0.2">
      <c r="A949" s="16"/>
      <c r="B949" s="16"/>
      <c r="C949" s="16"/>
      <c r="D949" s="16"/>
      <c r="E949" s="16"/>
      <c r="F949" s="16"/>
      <c r="G949" s="16"/>
      <c r="H949" s="16"/>
      <c r="I949" s="16"/>
      <c r="J949" s="16"/>
      <c r="K949" s="16"/>
      <c r="L949" s="16"/>
      <c r="M949" s="16"/>
      <c r="N949" s="16"/>
      <c r="O949" s="16"/>
      <c r="P949" s="16"/>
      <c r="Q949" s="16"/>
    </row>
    <row r="950" spans="1:17" x14ac:dyDescent="0.2">
      <c r="A950" s="16"/>
      <c r="B950" s="16"/>
      <c r="C950" s="16"/>
      <c r="D950" s="16"/>
      <c r="E950" s="16"/>
      <c r="F950" s="16"/>
      <c r="G950" s="16"/>
      <c r="H950" s="16"/>
      <c r="I950" s="16"/>
      <c r="J950" s="16"/>
      <c r="K950" s="16"/>
      <c r="L950" s="16"/>
      <c r="M950" s="16"/>
      <c r="N950" s="16"/>
      <c r="O950" s="16"/>
      <c r="P950" s="16"/>
      <c r="Q950" s="16"/>
    </row>
    <row r="951" spans="1:17" x14ac:dyDescent="0.2">
      <c r="A951" s="16"/>
      <c r="B951" s="16"/>
      <c r="C951" s="16"/>
      <c r="D951" s="16"/>
      <c r="E951" s="16"/>
      <c r="F951" s="16"/>
      <c r="G951" s="16"/>
      <c r="H951" s="16"/>
      <c r="I951" s="16"/>
      <c r="J951" s="16"/>
      <c r="K951" s="16"/>
      <c r="L951" s="16"/>
      <c r="M951" s="16"/>
      <c r="N951" s="16"/>
      <c r="O951" s="16"/>
      <c r="P951" s="16"/>
      <c r="Q951" s="16"/>
    </row>
    <row r="952" spans="1:17" x14ac:dyDescent="0.2">
      <c r="A952" s="16"/>
      <c r="B952" s="16"/>
      <c r="C952" s="16"/>
      <c r="D952" s="16"/>
      <c r="E952" s="16"/>
      <c r="F952" s="16"/>
      <c r="G952" s="16"/>
      <c r="H952" s="16"/>
      <c r="I952" s="16"/>
      <c r="J952" s="16"/>
      <c r="K952" s="16"/>
      <c r="L952" s="16"/>
      <c r="M952" s="16"/>
      <c r="N952" s="16"/>
      <c r="O952" s="16"/>
      <c r="P952" s="16"/>
      <c r="Q952" s="16"/>
    </row>
    <row r="953" spans="1:17" x14ac:dyDescent="0.2">
      <c r="A953" s="16"/>
      <c r="B953" s="16"/>
      <c r="C953" s="16"/>
      <c r="D953" s="16"/>
      <c r="E953" s="16"/>
      <c r="F953" s="16"/>
      <c r="G953" s="16"/>
      <c r="H953" s="16"/>
      <c r="I953" s="16"/>
      <c r="J953" s="16"/>
      <c r="K953" s="16"/>
      <c r="L953" s="16"/>
      <c r="M953" s="16"/>
      <c r="N953" s="16"/>
      <c r="O953" s="16"/>
      <c r="P953" s="16"/>
      <c r="Q953" s="16"/>
    </row>
    <row r="954" spans="1:17" x14ac:dyDescent="0.2">
      <c r="A954" s="16"/>
      <c r="B954" s="16"/>
      <c r="C954" s="16"/>
      <c r="D954" s="16"/>
      <c r="E954" s="16"/>
      <c r="F954" s="16"/>
      <c r="G954" s="16"/>
      <c r="H954" s="16"/>
      <c r="I954" s="16"/>
      <c r="J954" s="16"/>
      <c r="K954" s="16"/>
      <c r="L954" s="16"/>
      <c r="M954" s="16"/>
      <c r="N954" s="16"/>
      <c r="O954" s="16"/>
      <c r="P954" s="16"/>
      <c r="Q954" s="16"/>
    </row>
    <row r="955" spans="1:17" x14ac:dyDescent="0.2">
      <c r="A955" s="16"/>
      <c r="B955" s="16"/>
      <c r="C955" s="16"/>
      <c r="D955" s="16"/>
      <c r="E955" s="16"/>
      <c r="F955" s="16"/>
      <c r="G955" s="16"/>
      <c r="H955" s="16"/>
      <c r="I955" s="16"/>
      <c r="J955" s="16"/>
      <c r="K955" s="16"/>
      <c r="L955" s="16"/>
      <c r="M955" s="16"/>
      <c r="N955" s="16"/>
      <c r="O955" s="16"/>
      <c r="P955" s="16"/>
      <c r="Q955" s="16"/>
    </row>
    <row r="956" spans="1:17" x14ac:dyDescent="0.2">
      <c r="A956" s="16"/>
      <c r="B956" s="16"/>
      <c r="C956" s="16"/>
      <c r="D956" s="16"/>
      <c r="E956" s="16"/>
      <c r="F956" s="16"/>
      <c r="G956" s="16"/>
      <c r="H956" s="16"/>
      <c r="I956" s="16"/>
      <c r="J956" s="16"/>
      <c r="K956" s="16"/>
      <c r="L956" s="16"/>
      <c r="M956" s="16"/>
      <c r="N956" s="16"/>
      <c r="O956" s="16"/>
      <c r="P956" s="16"/>
      <c r="Q956" s="16"/>
    </row>
    <row r="957" spans="1:17" x14ac:dyDescent="0.2">
      <c r="A957" s="16"/>
      <c r="B957" s="16"/>
      <c r="C957" s="16"/>
      <c r="D957" s="16"/>
      <c r="E957" s="16"/>
      <c r="F957" s="16"/>
      <c r="G957" s="16"/>
      <c r="H957" s="16"/>
      <c r="I957" s="16"/>
      <c r="J957" s="16"/>
      <c r="K957" s="16"/>
      <c r="L957" s="16"/>
      <c r="M957" s="16"/>
      <c r="N957" s="16"/>
      <c r="O957" s="16"/>
      <c r="P957" s="16"/>
      <c r="Q957" s="16"/>
    </row>
    <row r="958" spans="1:17" x14ac:dyDescent="0.2">
      <c r="A958" s="16"/>
      <c r="B958" s="16"/>
      <c r="C958" s="16"/>
      <c r="D958" s="16"/>
      <c r="E958" s="16"/>
      <c r="F958" s="16"/>
      <c r="G958" s="16"/>
      <c r="H958" s="16"/>
      <c r="I958" s="16"/>
      <c r="J958" s="16"/>
      <c r="K958" s="16"/>
      <c r="L958" s="16"/>
      <c r="M958" s="16"/>
      <c r="N958" s="16"/>
      <c r="O958" s="16"/>
      <c r="P958" s="16"/>
      <c r="Q958" s="16"/>
    </row>
    <row r="959" spans="1:17" x14ac:dyDescent="0.2">
      <c r="A959" s="16"/>
      <c r="B959" s="16"/>
      <c r="C959" s="16"/>
      <c r="D959" s="16"/>
      <c r="E959" s="16"/>
      <c r="F959" s="16"/>
      <c r="G959" s="16"/>
      <c r="H959" s="16"/>
      <c r="I959" s="16"/>
      <c r="J959" s="16"/>
      <c r="K959" s="16"/>
      <c r="L959" s="16"/>
      <c r="M959" s="16"/>
      <c r="N959" s="16"/>
      <c r="O959" s="16"/>
      <c r="P959" s="16"/>
      <c r="Q959" s="16"/>
    </row>
    <row r="960" spans="1:17" x14ac:dyDescent="0.2">
      <c r="A960" s="16"/>
      <c r="B960" s="16"/>
      <c r="C960" s="16"/>
      <c r="D960" s="16"/>
      <c r="E960" s="16"/>
      <c r="F960" s="16"/>
      <c r="G960" s="16"/>
      <c r="H960" s="16"/>
      <c r="I960" s="16"/>
      <c r="J960" s="16"/>
      <c r="K960" s="16"/>
      <c r="L960" s="16"/>
      <c r="M960" s="16"/>
      <c r="N960" s="16"/>
      <c r="O960" s="16"/>
      <c r="P960" s="16"/>
      <c r="Q960" s="16"/>
    </row>
    <row r="961" spans="1:17" x14ac:dyDescent="0.2">
      <c r="A961" s="16"/>
      <c r="B961" s="16"/>
      <c r="C961" s="16"/>
      <c r="D961" s="16"/>
      <c r="E961" s="16"/>
      <c r="F961" s="16"/>
      <c r="G961" s="16"/>
      <c r="H961" s="16"/>
      <c r="I961" s="16"/>
      <c r="J961" s="16"/>
      <c r="K961" s="16"/>
      <c r="L961" s="16"/>
      <c r="M961" s="16"/>
      <c r="N961" s="16"/>
      <c r="O961" s="16"/>
      <c r="P961" s="16"/>
      <c r="Q961" s="16"/>
    </row>
    <row r="962" spans="1:17" x14ac:dyDescent="0.2">
      <c r="A962" s="16"/>
      <c r="B962" s="16"/>
      <c r="C962" s="16"/>
      <c r="D962" s="16"/>
      <c r="E962" s="16"/>
      <c r="F962" s="16"/>
      <c r="G962" s="16"/>
      <c r="H962" s="16"/>
      <c r="I962" s="16"/>
      <c r="J962" s="16"/>
      <c r="K962" s="16"/>
      <c r="L962" s="16"/>
      <c r="M962" s="16"/>
      <c r="N962" s="16"/>
      <c r="O962" s="16"/>
      <c r="P962" s="16"/>
      <c r="Q962" s="16"/>
    </row>
    <row r="963" spans="1:17" x14ac:dyDescent="0.2">
      <c r="A963" s="16"/>
      <c r="B963" s="16"/>
      <c r="C963" s="16"/>
      <c r="D963" s="16"/>
      <c r="E963" s="16"/>
      <c r="F963" s="16"/>
      <c r="G963" s="16"/>
      <c r="H963" s="16"/>
      <c r="I963" s="16"/>
      <c r="J963" s="16"/>
      <c r="K963" s="16"/>
      <c r="L963" s="16"/>
      <c r="M963" s="16"/>
      <c r="N963" s="16"/>
      <c r="O963" s="16"/>
      <c r="P963" s="16"/>
      <c r="Q963" s="16"/>
    </row>
    <row r="964" spans="1:17" x14ac:dyDescent="0.2">
      <c r="A964" s="16"/>
      <c r="B964" s="16"/>
      <c r="C964" s="16"/>
      <c r="D964" s="16"/>
      <c r="E964" s="16"/>
      <c r="F964" s="16"/>
      <c r="G964" s="16"/>
      <c r="H964" s="16"/>
      <c r="I964" s="16"/>
      <c r="J964" s="16"/>
      <c r="K964" s="16"/>
      <c r="L964" s="16"/>
      <c r="M964" s="16"/>
      <c r="N964" s="16"/>
      <c r="O964" s="16"/>
      <c r="P964" s="16"/>
      <c r="Q964" s="16"/>
    </row>
    <row r="965" spans="1:17" x14ac:dyDescent="0.2">
      <c r="A965" s="16"/>
      <c r="B965" s="16"/>
      <c r="C965" s="16"/>
      <c r="D965" s="16"/>
      <c r="E965" s="16"/>
      <c r="F965" s="16"/>
      <c r="G965" s="16"/>
      <c r="H965" s="16"/>
      <c r="I965" s="16"/>
      <c r="J965" s="16"/>
      <c r="K965" s="16"/>
      <c r="L965" s="16"/>
      <c r="M965" s="16"/>
      <c r="N965" s="16"/>
      <c r="O965" s="16"/>
      <c r="P965" s="16"/>
      <c r="Q965" s="16"/>
    </row>
    <row r="966" spans="1:17" x14ac:dyDescent="0.2">
      <c r="A966" s="16"/>
      <c r="B966" s="16"/>
      <c r="C966" s="16"/>
      <c r="D966" s="16"/>
      <c r="E966" s="16"/>
      <c r="F966" s="16"/>
      <c r="G966" s="16"/>
      <c r="H966" s="16"/>
      <c r="I966" s="16"/>
      <c r="J966" s="16"/>
      <c r="K966" s="16"/>
      <c r="L966" s="16"/>
      <c r="M966" s="16"/>
      <c r="N966" s="16"/>
      <c r="O966" s="16"/>
      <c r="P966" s="16"/>
      <c r="Q966" s="16"/>
    </row>
    <row r="967" spans="1:17" x14ac:dyDescent="0.2">
      <c r="A967" s="16"/>
      <c r="B967" s="16"/>
      <c r="C967" s="16"/>
      <c r="D967" s="16"/>
      <c r="E967" s="16"/>
      <c r="F967" s="16"/>
      <c r="G967" s="16"/>
      <c r="H967" s="16"/>
      <c r="I967" s="16"/>
      <c r="J967" s="16"/>
      <c r="K967" s="16"/>
      <c r="L967" s="16"/>
      <c r="M967" s="16"/>
      <c r="N967" s="16"/>
      <c r="O967" s="16"/>
      <c r="P967" s="16"/>
      <c r="Q967" s="16"/>
    </row>
    <row r="968" spans="1:17" x14ac:dyDescent="0.2">
      <c r="A968" s="16"/>
      <c r="B968" s="16"/>
      <c r="C968" s="16"/>
      <c r="D968" s="16"/>
      <c r="E968" s="16"/>
      <c r="F968" s="16"/>
      <c r="G968" s="16"/>
      <c r="H968" s="16"/>
      <c r="I968" s="16"/>
      <c r="J968" s="16"/>
      <c r="K968" s="16"/>
      <c r="L968" s="16"/>
      <c r="M968" s="16"/>
      <c r="N968" s="16"/>
      <c r="O968" s="16"/>
      <c r="P968" s="16"/>
      <c r="Q968" s="16"/>
    </row>
    <row r="969" spans="1:17" x14ac:dyDescent="0.2">
      <c r="A969" s="16"/>
      <c r="B969" s="16"/>
      <c r="C969" s="16"/>
      <c r="D969" s="16"/>
      <c r="E969" s="16"/>
      <c r="F969" s="16"/>
      <c r="G969" s="16"/>
      <c r="H969" s="16"/>
      <c r="I969" s="16"/>
      <c r="J969" s="16"/>
      <c r="K969" s="16"/>
      <c r="L969" s="16"/>
      <c r="M969" s="16"/>
      <c r="N969" s="16"/>
      <c r="O969" s="16"/>
      <c r="P969" s="16"/>
      <c r="Q969" s="16"/>
    </row>
    <row r="970" spans="1:17" x14ac:dyDescent="0.2">
      <c r="A970" s="16"/>
      <c r="B970" s="16"/>
      <c r="C970" s="16"/>
      <c r="D970" s="16"/>
      <c r="E970" s="16"/>
      <c r="F970" s="16"/>
      <c r="G970" s="16"/>
      <c r="H970" s="16"/>
      <c r="I970" s="16"/>
      <c r="J970" s="16"/>
      <c r="K970" s="16"/>
      <c r="L970" s="16"/>
      <c r="M970" s="16"/>
      <c r="N970" s="16"/>
      <c r="O970" s="16"/>
      <c r="P970" s="16"/>
      <c r="Q970" s="16"/>
    </row>
    <row r="971" spans="1:17" x14ac:dyDescent="0.2">
      <c r="A971" s="16"/>
      <c r="B971" s="16"/>
      <c r="C971" s="16"/>
      <c r="D971" s="16"/>
      <c r="E971" s="16"/>
      <c r="F971" s="16"/>
      <c r="G971" s="16"/>
      <c r="H971" s="16"/>
      <c r="I971" s="16"/>
      <c r="J971" s="16"/>
      <c r="K971" s="16"/>
      <c r="L971" s="16"/>
      <c r="M971" s="16"/>
      <c r="N971" s="16"/>
      <c r="O971" s="16"/>
      <c r="P971" s="16"/>
      <c r="Q971" s="16"/>
    </row>
    <row r="972" spans="1:17" x14ac:dyDescent="0.2">
      <c r="A972" s="16"/>
      <c r="B972" s="16"/>
      <c r="C972" s="16"/>
      <c r="D972" s="16"/>
      <c r="E972" s="16"/>
      <c r="F972" s="16"/>
      <c r="G972" s="16"/>
      <c r="H972" s="16"/>
      <c r="I972" s="16"/>
      <c r="J972" s="16"/>
      <c r="K972" s="16"/>
      <c r="L972" s="16"/>
      <c r="M972" s="16"/>
      <c r="N972" s="16"/>
      <c r="O972" s="16"/>
      <c r="P972" s="16"/>
      <c r="Q972" s="16"/>
    </row>
    <row r="973" spans="1:17" x14ac:dyDescent="0.2">
      <c r="A973" s="16"/>
      <c r="B973" s="16"/>
      <c r="C973" s="16"/>
      <c r="D973" s="16"/>
      <c r="E973" s="16"/>
      <c r="F973" s="16"/>
      <c r="G973" s="16"/>
      <c r="H973" s="16"/>
      <c r="I973" s="16"/>
      <c r="J973" s="16"/>
      <c r="K973" s="16"/>
      <c r="L973" s="16"/>
      <c r="M973" s="16"/>
      <c r="N973" s="16"/>
      <c r="O973" s="16"/>
      <c r="P973" s="16"/>
      <c r="Q973" s="16"/>
    </row>
    <row r="974" spans="1:17" x14ac:dyDescent="0.2">
      <c r="A974" s="16"/>
      <c r="B974" s="16"/>
      <c r="C974" s="16"/>
      <c r="D974" s="16"/>
      <c r="E974" s="16"/>
      <c r="F974" s="16"/>
      <c r="G974" s="16"/>
      <c r="H974" s="16"/>
      <c r="I974" s="16"/>
      <c r="J974" s="16"/>
      <c r="K974" s="16"/>
      <c r="L974" s="16"/>
      <c r="M974" s="16"/>
      <c r="N974" s="16"/>
      <c r="O974" s="16"/>
      <c r="P974" s="16"/>
      <c r="Q974" s="16"/>
    </row>
    <row r="975" spans="1:17" x14ac:dyDescent="0.2">
      <c r="A975" s="16"/>
      <c r="B975" s="16"/>
      <c r="C975" s="16"/>
      <c r="D975" s="16"/>
      <c r="E975" s="16"/>
      <c r="F975" s="16"/>
      <c r="G975" s="16"/>
      <c r="H975" s="16"/>
      <c r="I975" s="16"/>
      <c r="J975" s="16"/>
      <c r="K975" s="16"/>
      <c r="L975" s="16"/>
      <c r="M975" s="16"/>
      <c r="N975" s="16"/>
      <c r="O975" s="16"/>
      <c r="P975" s="16"/>
      <c r="Q975" s="16"/>
    </row>
    <row r="976" spans="1:17" x14ac:dyDescent="0.2">
      <c r="A976" s="16"/>
      <c r="B976" s="16"/>
      <c r="C976" s="16"/>
      <c r="D976" s="16"/>
      <c r="E976" s="16"/>
      <c r="F976" s="16"/>
      <c r="G976" s="16"/>
      <c r="H976" s="16"/>
      <c r="I976" s="16"/>
      <c r="J976" s="16"/>
      <c r="K976" s="16"/>
      <c r="L976" s="16"/>
      <c r="M976" s="16"/>
      <c r="N976" s="16"/>
      <c r="O976" s="16"/>
      <c r="P976" s="16"/>
      <c r="Q976" s="16"/>
    </row>
    <row r="977" spans="1:17" x14ac:dyDescent="0.2">
      <c r="A977" s="16"/>
      <c r="B977" s="16"/>
      <c r="C977" s="16"/>
      <c r="D977" s="16"/>
      <c r="E977" s="16"/>
      <c r="F977" s="16"/>
      <c r="G977" s="16"/>
      <c r="H977" s="16"/>
      <c r="I977" s="16"/>
      <c r="J977" s="16"/>
      <c r="K977" s="16"/>
      <c r="L977" s="16"/>
      <c r="M977" s="16"/>
      <c r="N977" s="16"/>
      <c r="O977" s="16"/>
      <c r="P977" s="16"/>
      <c r="Q977" s="16"/>
    </row>
    <row r="978" spans="1:17" x14ac:dyDescent="0.2">
      <c r="A978" s="16"/>
      <c r="B978" s="16"/>
      <c r="C978" s="16"/>
      <c r="D978" s="16"/>
      <c r="E978" s="16"/>
      <c r="F978" s="16"/>
      <c r="G978" s="16"/>
      <c r="H978" s="16"/>
      <c r="I978" s="16"/>
      <c r="J978" s="16"/>
      <c r="K978" s="16"/>
      <c r="L978" s="16"/>
      <c r="M978" s="16"/>
      <c r="N978" s="16"/>
      <c r="O978" s="16"/>
      <c r="P978" s="16"/>
      <c r="Q978" s="16"/>
    </row>
    <row r="979" spans="1:17" x14ac:dyDescent="0.2">
      <c r="A979" s="16"/>
      <c r="B979" s="16"/>
      <c r="C979" s="16"/>
      <c r="D979" s="16"/>
      <c r="E979" s="16"/>
      <c r="F979" s="16"/>
      <c r="G979" s="16"/>
      <c r="H979" s="16"/>
      <c r="I979" s="16"/>
      <c r="J979" s="16"/>
      <c r="K979" s="16"/>
      <c r="L979" s="16"/>
      <c r="M979" s="16"/>
      <c r="N979" s="16"/>
      <c r="O979" s="16"/>
      <c r="P979" s="16"/>
      <c r="Q979" s="16"/>
    </row>
    <row r="980" spans="1:17" x14ac:dyDescent="0.2">
      <c r="A980" s="16"/>
      <c r="B980" s="16"/>
      <c r="C980" s="16"/>
      <c r="D980" s="16"/>
      <c r="E980" s="16"/>
      <c r="F980" s="16"/>
      <c r="G980" s="16"/>
      <c r="H980" s="16"/>
      <c r="I980" s="16"/>
      <c r="J980" s="16"/>
      <c r="K980" s="16"/>
      <c r="L980" s="16"/>
      <c r="M980" s="16"/>
      <c r="N980" s="16"/>
      <c r="O980" s="16"/>
      <c r="P980" s="16"/>
      <c r="Q980" s="16"/>
    </row>
    <row r="981" spans="1:17" x14ac:dyDescent="0.2">
      <c r="A981" s="16"/>
      <c r="B981" s="16"/>
      <c r="C981" s="16"/>
      <c r="D981" s="16"/>
      <c r="E981" s="16"/>
      <c r="F981" s="16"/>
      <c r="G981" s="16"/>
      <c r="H981" s="16"/>
      <c r="I981" s="16"/>
      <c r="J981" s="16"/>
      <c r="K981" s="16"/>
      <c r="L981" s="16"/>
      <c r="M981" s="16"/>
      <c r="N981" s="16"/>
      <c r="O981" s="16"/>
      <c r="P981" s="16"/>
      <c r="Q981" s="16"/>
    </row>
    <row r="982" spans="1:17" x14ac:dyDescent="0.2">
      <c r="A982" s="16"/>
      <c r="B982" s="16"/>
      <c r="C982" s="16"/>
      <c r="D982" s="16"/>
      <c r="E982" s="16"/>
      <c r="F982" s="16"/>
      <c r="G982" s="16"/>
      <c r="H982" s="16"/>
      <c r="I982" s="16"/>
      <c r="J982" s="16"/>
      <c r="K982" s="16"/>
      <c r="L982" s="16"/>
      <c r="M982" s="16"/>
      <c r="N982" s="16"/>
      <c r="O982" s="16"/>
      <c r="P982" s="16"/>
      <c r="Q982" s="16"/>
    </row>
    <row r="983" spans="1:17" x14ac:dyDescent="0.2">
      <c r="A983" s="16"/>
      <c r="B983" s="16"/>
      <c r="C983" s="16"/>
      <c r="D983" s="16"/>
      <c r="E983" s="16"/>
      <c r="F983" s="16"/>
      <c r="G983" s="16"/>
      <c r="H983" s="16"/>
      <c r="I983" s="16"/>
      <c r="J983" s="16"/>
      <c r="K983" s="16"/>
      <c r="L983" s="16"/>
      <c r="M983" s="16"/>
      <c r="N983" s="16"/>
      <c r="O983" s="16"/>
      <c r="P983" s="16"/>
      <c r="Q983" s="16"/>
    </row>
    <row r="984" spans="1:17" x14ac:dyDescent="0.2">
      <c r="A984" s="16"/>
      <c r="B984" s="16"/>
      <c r="C984" s="16"/>
      <c r="D984" s="16"/>
      <c r="E984" s="16"/>
      <c r="F984" s="16"/>
      <c r="G984" s="16"/>
      <c r="H984" s="16"/>
      <c r="I984" s="16"/>
      <c r="J984" s="16"/>
      <c r="K984" s="16"/>
      <c r="L984" s="16"/>
      <c r="M984" s="16"/>
      <c r="N984" s="16"/>
      <c r="O984" s="16"/>
      <c r="P984" s="16"/>
      <c r="Q984" s="16"/>
    </row>
    <row r="985" spans="1:17" x14ac:dyDescent="0.2">
      <c r="A985" s="16"/>
      <c r="B985" s="16"/>
      <c r="C985" s="16"/>
      <c r="D985" s="16"/>
      <c r="E985" s="16"/>
      <c r="F985" s="16"/>
      <c r="G985" s="16"/>
      <c r="H985" s="16"/>
      <c r="I985" s="16"/>
      <c r="J985" s="16"/>
      <c r="K985" s="16"/>
      <c r="L985" s="16"/>
      <c r="M985" s="16"/>
      <c r="N985" s="16"/>
      <c r="O985" s="16"/>
      <c r="P985" s="16"/>
      <c r="Q985" s="16"/>
    </row>
    <row r="986" spans="1:17" x14ac:dyDescent="0.2">
      <c r="A986" s="16"/>
      <c r="B986" s="16"/>
      <c r="C986" s="16"/>
      <c r="D986" s="16"/>
      <c r="E986" s="16"/>
      <c r="F986" s="16"/>
      <c r="G986" s="16"/>
      <c r="H986" s="16"/>
      <c r="I986" s="16"/>
      <c r="J986" s="16"/>
      <c r="K986" s="16"/>
      <c r="L986" s="16"/>
      <c r="M986" s="16"/>
      <c r="N986" s="16"/>
      <c r="O986" s="16"/>
      <c r="P986" s="16"/>
      <c r="Q986" s="16"/>
    </row>
    <row r="987" spans="1:17" x14ac:dyDescent="0.2">
      <c r="A987" s="16"/>
      <c r="B987" s="16"/>
      <c r="C987" s="16"/>
      <c r="D987" s="16"/>
      <c r="E987" s="16"/>
      <c r="F987" s="16"/>
      <c r="G987" s="16"/>
      <c r="H987" s="16"/>
      <c r="I987" s="16"/>
      <c r="J987" s="16"/>
      <c r="K987" s="16"/>
      <c r="L987" s="16"/>
      <c r="M987" s="16"/>
      <c r="N987" s="16"/>
      <c r="O987" s="16"/>
      <c r="P987" s="16"/>
      <c r="Q987" s="16"/>
    </row>
    <row r="988" spans="1:17" x14ac:dyDescent="0.2">
      <c r="A988" s="16"/>
      <c r="B988" s="16"/>
      <c r="C988" s="16"/>
      <c r="D988" s="16"/>
      <c r="E988" s="16"/>
      <c r="F988" s="16"/>
      <c r="G988" s="16"/>
      <c r="H988" s="16"/>
      <c r="I988" s="16"/>
      <c r="J988" s="16"/>
      <c r="K988" s="16"/>
      <c r="L988" s="16"/>
      <c r="M988" s="16"/>
      <c r="N988" s="16"/>
      <c r="O988" s="16"/>
      <c r="P988" s="16"/>
      <c r="Q988" s="16"/>
    </row>
    <row r="989" spans="1:17" x14ac:dyDescent="0.2">
      <c r="A989" s="16"/>
      <c r="B989" s="16"/>
      <c r="C989" s="16"/>
      <c r="D989" s="16"/>
      <c r="E989" s="16"/>
      <c r="F989" s="16"/>
      <c r="G989" s="16"/>
      <c r="H989" s="16"/>
      <c r="I989" s="16"/>
      <c r="J989" s="16"/>
      <c r="K989" s="16"/>
      <c r="L989" s="16"/>
      <c r="M989" s="16"/>
      <c r="N989" s="16"/>
      <c r="O989" s="16"/>
      <c r="P989" s="16"/>
      <c r="Q989" s="16"/>
    </row>
    <row r="990" spans="1:17" x14ac:dyDescent="0.2">
      <c r="A990" s="16"/>
      <c r="B990" s="16"/>
      <c r="C990" s="16"/>
      <c r="D990" s="16"/>
      <c r="E990" s="16"/>
      <c r="F990" s="16"/>
      <c r="G990" s="16"/>
      <c r="H990" s="16"/>
      <c r="I990" s="16"/>
      <c r="J990" s="16"/>
      <c r="K990" s="16"/>
      <c r="L990" s="16"/>
      <c r="M990" s="16"/>
      <c r="N990" s="16"/>
      <c r="O990" s="16"/>
      <c r="P990" s="16"/>
      <c r="Q990" s="16"/>
    </row>
    <row r="991" spans="1:17" x14ac:dyDescent="0.2">
      <c r="A991" s="16"/>
      <c r="B991" s="16"/>
      <c r="C991" s="16"/>
      <c r="D991" s="16"/>
      <c r="E991" s="16"/>
      <c r="F991" s="16"/>
      <c r="G991" s="16"/>
      <c r="H991" s="16"/>
      <c r="I991" s="16"/>
      <c r="J991" s="16"/>
      <c r="K991" s="16"/>
      <c r="L991" s="16"/>
      <c r="M991" s="16"/>
      <c r="N991" s="16"/>
      <c r="O991" s="16"/>
      <c r="P991" s="16"/>
      <c r="Q991" s="16"/>
    </row>
    <row r="992" spans="1:17" x14ac:dyDescent="0.2">
      <c r="A992" s="16"/>
      <c r="B992" s="16"/>
      <c r="C992" s="16"/>
      <c r="D992" s="16"/>
      <c r="E992" s="16"/>
      <c r="F992" s="16"/>
      <c r="G992" s="16"/>
      <c r="H992" s="16"/>
      <c r="I992" s="16"/>
      <c r="J992" s="16"/>
      <c r="K992" s="16"/>
      <c r="L992" s="16"/>
      <c r="M992" s="16"/>
      <c r="N992" s="16"/>
      <c r="O992" s="16"/>
      <c r="P992" s="16"/>
      <c r="Q992" s="16"/>
    </row>
    <row r="993" spans="1:17" x14ac:dyDescent="0.2">
      <c r="A993" s="16"/>
      <c r="B993" s="16"/>
      <c r="C993" s="16"/>
      <c r="D993" s="16"/>
      <c r="E993" s="16"/>
      <c r="F993" s="16"/>
      <c r="G993" s="16"/>
      <c r="H993" s="16"/>
      <c r="I993" s="16"/>
      <c r="J993" s="16"/>
      <c r="K993" s="16"/>
      <c r="L993" s="16"/>
      <c r="M993" s="16"/>
      <c r="N993" s="16"/>
      <c r="O993" s="16"/>
      <c r="P993" s="16"/>
      <c r="Q993" s="16"/>
    </row>
    <row r="994" spans="1:17" x14ac:dyDescent="0.2">
      <c r="A994" s="16"/>
      <c r="B994" s="16"/>
      <c r="C994" s="16"/>
      <c r="D994" s="16"/>
      <c r="E994" s="16"/>
      <c r="F994" s="16"/>
      <c r="G994" s="16"/>
      <c r="H994" s="16"/>
      <c r="I994" s="16"/>
      <c r="J994" s="16"/>
      <c r="K994" s="16"/>
      <c r="L994" s="16"/>
      <c r="M994" s="16"/>
      <c r="N994" s="16"/>
      <c r="O994" s="16"/>
      <c r="P994" s="16"/>
      <c r="Q994" s="16"/>
    </row>
    <row r="995" spans="1:17" x14ac:dyDescent="0.2">
      <c r="A995" s="16"/>
      <c r="B995" s="16"/>
      <c r="C995" s="16"/>
      <c r="D995" s="16"/>
      <c r="E995" s="16"/>
      <c r="F995" s="16"/>
      <c r="G995" s="16"/>
      <c r="H995" s="16"/>
      <c r="I995" s="16"/>
      <c r="J995" s="16"/>
      <c r="K995" s="16"/>
      <c r="L995" s="16"/>
      <c r="M995" s="16"/>
      <c r="N995" s="16"/>
      <c r="O995" s="16"/>
      <c r="P995" s="16"/>
      <c r="Q995" s="16"/>
    </row>
    <row r="996" spans="1:17" x14ac:dyDescent="0.2">
      <c r="A996" s="16"/>
      <c r="B996" s="16"/>
      <c r="C996" s="16"/>
      <c r="D996" s="16"/>
      <c r="E996" s="16"/>
      <c r="F996" s="16"/>
      <c r="G996" s="16"/>
      <c r="H996" s="16"/>
      <c r="I996" s="16"/>
      <c r="J996" s="16"/>
      <c r="K996" s="16"/>
      <c r="L996" s="16"/>
      <c r="M996" s="16"/>
      <c r="N996" s="16"/>
      <c r="O996" s="16"/>
      <c r="P996" s="16"/>
      <c r="Q996" s="16"/>
    </row>
    <row r="997" spans="1:17" x14ac:dyDescent="0.2">
      <c r="A997" s="16"/>
      <c r="B997" s="16"/>
      <c r="C997" s="16"/>
      <c r="D997" s="16"/>
      <c r="E997" s="16"/>
      <c r="F997" s="16"/>
      <c r="G997" s="16"/>
      <c r="H997" s="16"/>
      <c r="I997" s="16"/>
      <c r="J997" s="16"/>
      <c r="K997" s="16"/>
      <c r="L997" s="16"/>
      <c r="M997" s="16"/>
      <c r="N997" s="16"/>
      <c r="O997" s="16"/>
      <c r="P997" s="16"/>
      <c r="Q997" s="16"/>
    </row>
    <row r="998" spans="1:17" x14ac:dyDescent="0.2">
      <c r="A998" s="16"/>
      <c r="B998" s="16"/>
      <c r="C998" s="16"/>
      <c r="D998" s="16"/>
      <c r="E998" s="16"/>
      <c r="F998" s="16"/>
      <c r="G998" s="16"/>
      <c r="H998" s="16"/>
      <c r="I998" s="16"/>
      <c r="J998" s="16"/>
      <c r="K998" s="16"/>
      <c r="L998" s="16"/>
      <c r="M998" s="16"/>
      <c r="N998" s="16"/>
      <c r="O998" s="16"/>
      <c r="P998" s="16"/>
      <c r="Q998" s="16"/>
    </row>
    <row r="999" spans="1:17" x14ac:dyDescent="0.2">
      <c r="A999" s="16"/>
      <c r="B999" s="16"/>
      <c r="C999" s="16"/>
      <c r="D999" s="16"/>
      <c r="E999" s="16"/>
      <c r="F999" s="16"/>
      <c r="G999" s="16"/>
      <c r="H999" s="16"/>
      <c r="I999" s="16"/>
      <c r="J999" s="16"/>
      <c r="K999" s="16"/>
      <c r="L999" s="16"/>
      <c r="M999" s="16"/>
      <c r="N999" s="16"/>
      <c r="O999" s="16"/>
      <c r="P999" s="16"/>
      <c r="Q999" s="16"/>
    </row>
    <row r="1000" spans="1:17" x14ac:dyDescent="0.2">
      <c r="A1000" s="16"/>
      <c r="B1000" s="16"/>
      <c r="C1000" s="16"/>
      <c r="D1000" s="16"/>
      <c r="E1000" s="16"/>
      <c r="F1000" s="16"/>
      <c r="G1000" s="16"/>
      <c r="H1000" s="16"/>
      <c r="I1000" s="16"/>
      <c r="J1000" s="16"/>
      <c r="K1000" s="16"/>
      <c r="L1000" s="16"/>
      <c r="M1000" s="16"/>
      <c r="N1000" s="16"/>
      <c r="O1000" s="16"/>
      <c r="P1000" s="16"/>
      <c r="Q1000" s="16"/>
    </row>
    <row r="1001" spans="1:17" x14ac:dyDescent="0.2">
      <c r="A1001" s="16"/>
      <c r="B1001" s="16"/>
      <c r="C1001" s="16"/>
      <c r="D1001" s="16"/>
      <c r="E1001" s="16"/>
      <c r="F1001" s="16"/>
      <c r="G1001" s="16"/>
      <c r="H1001" s="16"/>
      <c r="I1001" s="16"/>
      <c r="J1001" s="16"/>
      <c r="K1001" s="16"/>
      <c r="L1001" s="16"/>
      <c r="M1001" s="16"/>
      <c r="N1001" s="16"/>
      <c r="O1001" s="16"/>
      <c r="P1001" s="16"/>
      <c r="Q1001" s="16"/>
    </row>
    <row r="1002" spans="1:17" x14ac:dyDescent="0.2">
      <c r="A1002" s="16"/>
      <c r="B1002" s="16"/>
      <c r="C1002" s="16"/>
      <c r="D1002" s="16"/>
      <c r="E1002" s="16"/>
      <c r="F1002" s="16"/>
      <c r="G1002" s="16"/>
      <c r="H1002" s="16"/>
      <c r="I1002" s="16"/>
      <c r="J1002" s="16"/>
      <c r="K1002" s="16"/>
      <c r="L1002" s="16"/>
      <c r="M1002" s="16"/>
      <c r="N1002" s="16"/>
      <c r="O1002" s="16"/>
      <c r="P1002" s="16"/>
      <c r="Q1002" s="16"/>
    </row>
    <row r="1003" spans="1:17" x14ac:dyDescent="0.2">
      <c r="A1003" s="16"/>
      <c r="B1003" s="16"/>
      <c r="C1003" s="16"/>
      <c r="D1003" s="16"/>
      <c r="E1003" s="16"/>
      <c r="F1003" s="16"/>
      <c r="G1003" s="16"/>
      <c r="H1003" s="16"/>
      <c r="I1003" s="16"/>
      <c r="J1003" s="16"/>
      <c r="K1003" s="16"/>
      <c r="L1003" s="16"/>
      <c r="M1003" s="16"/>
      <c r="N1003" s="16"/>
      <c r="O1003" s="16"/>
      <c r="P1003" s="16"/>
      <c r="Q1003" s="16"/>
    </row>
    <row r="1004" spans="1:17" x14ac:dyDescent="0.2">
      <c r="A1004" s="16"/>
      <c r="B1004" s="16"/>
      <c r="C1004" s="16"/>
      <c r="D1004" s="16"/>
      <c r="E1004" s="16"/>
      <c r="F1004" s="16"/>
      <c r="G1004" s="16"/>
      <c r="H1004" s="16"/>
      <c r="I1004" s="16"/>
      <c r="J1004" s="16"/>
      <c r="K1004" s="16"/>
      <c r="L1004" s="16"/>
      <c r="M1004" s="16"/>
      <c r="N1004" s="16"/>
      <c r="O1004" s="16"/>
      <c r="P1004" s="16"/>
      <c r="Q1004" s="16"/>
    </row>
    <row r="1005" spans="1:17" x14ac:dyDescent="0.2">
      <c r="A1005" s="16"/>
      <c r="B1005" s="16"/>
      <c r="C1005" s="16"/>
      <c r="D1005" s="16"/>
      <c r="E1005" s="16"/>
      <c r="F1005" s="16"/>
      <c r="G1005" s="16"/>
      <c r="H1005" s="16"/>
      <c r="I1005" s="16"/>
      <c r="J1005" s="16"/>
      <c r="K1005" s="16"/>
      <c r="L1005" s="16"/>
      <c r="M1005" s="16"/>
      <c r="N1005" s="16"/>
      <c r="O1005" s="16"/>
      <c r="P1005" s="16"/>
      <c r="Q1005" s="16"/>
    </row>
    <row r="1006" spans="1:17" x14ac:dyDescent="0.2">
      <c r="A1006" s="16"/>
      <c r="B1006" s="16"/>
      <c r="C1006" s="16"/>
      <c r="D1006" s="16"/>
      <c r="E1006" s="16"/>
      <c r="F1006" s="16"/>
      <c r="G1006" s="16"/>
      <c r="H1006" s="16"/>
      <c r="I1006" s="16"/>
      <c r="J1006" s="16"/>
      <c r="K1006" s="16"/>
      <c r="L1006" s="16"/>
      <c r="M1006" s="16"/>
      <c r="N1006" s="16"/>
      <c r="O1006" s="16"/>
      <c r="P1006" s="16"/>
      <c r="Q1006" s="16"/>
    </row>
    <row r="1007" spans="1:17" x14ac:dyDescent="0.2">
      <c r="A1007" s="16"/>
      <c r="B1007" s="16"/>
      <c r="C1007" s="16"/>
      <c r="D1007" s="16"/>
      <c r="E1007" s="16"/>
      <c r="F1007" s="16"/>
      <c r="G1007" s="16"/>
      <c r="H1007" s="16"/>
      <c r="I1007" s="16"/>
      <c r="J1007" s="16"/>
      <c r="K1007" s="16"/>
      <c r="L1007" s="16"/>
      <c r="M1007" s="16"/>
      <c r="N1007" s="16"/>
      <c r="O1007" s="16"/>
      <c r="P1007" s="16"/>
      <c r="Q1007" s="16"/>
    </row>
    <row r="1008" spans="1:17" x14ac:dyDescent="0.2">
      <c r="A1008" s="16"/>
      <c r="B1008" s="16"/>
      <c r="C1008" s="16"/>
      <c r="D1008" s="16"/>
      <c r="E1008" s="16"/>
      <c r="F1008" s="16"/>
      <c r="G1008" s="16"/>
      <c r="H1008" s="16"/>
      <c r="I1008" s="16"/>
      <c r="J1008" s="16"/>
      <c r="K1008" s="16"/>
      <c r="L1008" s="16"/>
      <c r="M1008" s="16"/>
      <c r="N1008" s="16"/>
      <c r="O1008" s="16"/>
      <c r="P1008" s="16"/>
      <c r="Q1008" s="16"/>
    </row>
    <row r="1009" spans="1:17" x14ac:dyDescent="0.2">
      <c r="A1009" s="16"/>
      <c r="B1009" s="16"/>
      <c r="C1009" s="16"/>
      <c r="D1009" s="16"/>
      <c r="E1009" s="16"/>
      <c r="F1009" s="16"/>
      <c r="G1009" s="16"/>
      <c r="H1009" s="16"/>
      <c r="I1009" s="16"/>
      <c r="J1009" s="16"/>
      <c r="K1009" s="16"/>
      <c r="L1009" s="16"/>
      <c r="M1009" s="16"/>
      <c r="N1009" s="16"/>
      <c r="O1009" s="16"/>
      <c r="P1009" s="16"/>
      <c r="Q1009" s="16"/>
    </row>
    <row r="1010" spans="1:17" x14ac:dyDescent="0.2">
      <c r="A1010" s="16"/>
      <c r="B1010" s="16"/>
      <c r="C1010" s="16"/>
      <c r="D1010" s="16"/>
      <c r="E1010" s="16"/>
      <c r="F1010" s="16"/>
      <c r="G1010" s="16"/>
      <c r="H1010" s="16"/>
      <c r="I1010" s="16"/>
      <c r="J1010" s="16"/>
      <c r="K1010" s="16"/>
      <c r="L1010" s="16"/>
      <c r="M1010" s="16"/>
      <c r="N1010" s="16"/>
      <c r="O1010" s="16"/>
      <c r="P1010" s="16"/>
      <c r="Q1010" s="16"/>
    </row>
    <row r="1011" spans="1:17" x14ac:dyDescent="0.2">
      <c r="A1011" s="16"/>
      <c r="B1011" s="16"/>
      <c r="C1011" s="16"/>
      <c r="D1011" s="16"/>
      <c r="E1011" s="16"/>
      <c r="F1011" s="16"/>
      <c r="G1011" s="16"/>
      <c r="H1011" s="16"/>
      <c r="I1011" s="16"/>
      <c r="J1011" s="16"/>
      <c r="K1011" s="16"/>
      <c r="L1011" s="16"/>
      <c r="M1011" s="16"/>
      <c r="N1011" s="16"/>
      <c r="O1011" s="16"/>
      <c r="P1011" s="16"/>
      <c r="Q1011" s="16"/>
    </row>
    <row r="1012" spans="1:17" x14ac:dyDescent="0.2">
      <c r="A1012" s="16"/>
      <c r="B1012" s="16"/>
      <c r="C1012" s="16"/>
      <c r="D1012" s="16"/>
      <c r="E1012" s="16"/>
      <c r="F1012" s="16"/>
      <c r="G1012" s="16"/>
      <c r="H1012" s="16"/>
      <c r="I1012" s="16"/>
      <c r="J1012" s="16"/>
      <c r="K1012" s="16"/>
      <c r="L1012" s="16"/>
      <c r="M1012" s="16"/>
      <c r="N1012" s="16"/>
      <c r="O1012" s="16"/>
      <c r="P1012" s="16"/>
      <c r="Q1012" s="16"/>
    </row>
    <row r="1013" spans="1:17" x14ac:dyDescent="0.2">
      <c r="A1013" s="16"/>
      <c r="B1013" s="16"/>
      <c r="C1013" s="16"/>
      <c r="D1013" s="16"/>
      <c r="E1013" s="16"/>
      <c r="F1013" s="16"/>
      <c r="G1013" s="16"/>
      <c r="H1013" s="16"/>
      <c r="I1013" s="16"/>
      <c r="J1013" s="16"/>
      <c r="K1013" s="16"/>
      <c r="L1013" s="16"/>
      <c r="M1013" s="16"/>
      <c r="N1013" s="16"/>
      <c r="O1013" s="16"/>
      <c r="P1013" s="16"/>
      <c r="Q1013" s="16"/>
    </row>
    <row r="1014" spans="1:17" x14ac:dyDescent="0.2">
      <c r="A1014" s="16"/>
      <c r="B1014" s="16"/>
      <c r="C1014" s="16"/>
      <c r="D1014" s="16"/>
      <c r="E1014" s="16"/>
      <c r="F1014" s="16"/>
      <c r="G1014" s="16"/>
      <c r="H1014" s="16"/>
      <c r="I1014" s="16"/>
      <c r="J1014" s="16"/>
      <c r="K1014" s="16"/>
      <c r="L1014" s="16"/>
      <c r="M1014" s="16"/>
      <c r="N1014" s="16"/>
      <c r="O1014" s="16"/>
      <c r="P1014" s="16"/>
      <c r="Q1014" s="16"/>
    </row>
    <row r="1015" spans="1:17" x14ac:dyDescent="0.2">
      <c r="A1015" s="16"/>
      <c r="B1015" s="16"/>
      <c r="C1015" s="16"/>
      <c r="D1015" s="16"/>
      <c r="E1015" s="16"/>
      <c r="F1015" s="16"/>
      <c r="G1015" s="16"/>
      <c r="H1015" s="16"/>
      <c r="I1015" s="16"/>
      <c r="J1015" s="16"/>
      <c r="K1015" s="16"/>
      <c r="L1015" s="16"/>
      <c r="M1015" s="16"/>
      <c r="N1015" s="16"/>
      <c r="O1015" s="16"/>
      <c r="P1015" s="16"/>
      <c r="Q1015" s="16"/>
    </row>
    <row r="1016" spans="1:17" x14ac:dyDescent="0.2">
      <c r="A1016" s="16"/>
      <c r="B1016" s="16"/>
      <c r="C1016" s="16"/>
      <c r="D1016" s="16"/>
      <c r="E1016" s="16"/>
      <c r="F1016" s="16"/>
      <c r="G1016" s="16"/>
      <c r="H1016" s="16"/>
      <c r="I1016" s="16"/>
      <c r="J1016" s="16"/>
      <c r="K1016" s="16"/>
      <c r="L1016" s="16"/>
      <c r="M1016" s="16"/>
      <c r="N1016" s="16"/>
      <c r="O1016" s="16"/>
      <c r="P1016" s="16"/>
      <c r="Q1016" s="16"/>
    </row>
    <row r="1017" spans="1:17" x14ac:dyDescent="0.2">
      <c r="A1017" s="16"/>
      <c r="B1017" s="16"/>
      <c r="C1017" s="16"/>
      <c r="D1017" s="16"/>
      <c r="E1017" s="16"/>
      <c r="F1017" s="16"/>
      <c r="G1017" s="16"/>
      <c r="H1017" s="16"/>
      <c r="I1017" s="16"/>
      <c r="J1017" s="16"/>
      <c r="K1017" s="16"/>
      <c r="L1017" s="16"/>
      <c r="M1017" s="16"/>
      <c r="N1017" s="16"/>
      <c r="O1017" s="16"/>
      <c r="P1017" s="16"/>
      <c r="Q1017" s="16"/>
    </row>
    <row r="1018" spans="1:17" x14ac:dyDescent="0.2">
      <c r="A1018" s="16"/>
      <c r="B1018" s="16"/>
      <c r="C1018" s="16"/>
      <c r="D1018" s="16"/>
      <c r="E1018" s="16"/>
      <c r="F1018" s="16"/>
      <c r="G1018" s="16"/>
      <c r="H1018" s="16"/>
      <c r="I1018" s="16"/>
      <c r="J1018" s="16"/>
      <c r="K1018" s="16"/>
      <c r="L1018" s="16"/>
      <c r="M1018" s="16"/>
      <c r="N1018" s="16"/>
      <c r="O1018" s="16"/>
      <c r="P1018" s="16"/>
      <c r="Q1018" s="16"/>
    </row>
    <row r="1019" spans="1:17" x14ac:dyDescent="0.2">
      <c r="A1019" s="16"/>
      <c r="B1019" s="16"/>
      <c r="C1019" s="16"/>
      <c r="D1019" s="16"/>
      <c r="E1019" s="16"/>
      <c r="F1019" s="16"/>
      <c r="G1019" s="16"/>
      <c r="H1019" s="16"/>
      <c r="I1019" s="16"/>
      <c r="J1019" s="16"/>
      <c r="K1019" s="16"/>
      <c r="L1019" s="16"/>
      <c r="M1019" s="16"/>
      <c r="N1019" s="16"/>
      <c r="O1019" s="16"/>
      <c r="P1019" s="16"/>
      <c r="Q1019" s="16"/>
    </row>
    <row r="1020" spans="1:17" x14ac:dyDescent="0.2">
      <c r="A1020" s="16"/>
      <c r="B1020" s="16"/>
      <c r="C1020" s="16"/>
      <c r="D1020" s="16"/>
      <c r="E1020" s="16"/>
      <c r="F1020" s="16"/>
      <c r="G1020" s="16"/>
      <c r="H1020" s="16"/>
      <c r="I1020" s="16"/>
      <c r="J1020" s="16"/>
      <c r="K1020" s="16"/>
      <c r="L1020" s="16"/>
      <c r="M1020" s="16"/>
      <c r="N1020" s="16"/>
      <c r="O1020" s="16"/>
      <c r="P1020" s="16"/>
      <c r="Q1020" s="16"/>
    </row>
    <row r="1021" spans="1:17" x14ac:dyDescent="0.2">
      <c r="A1021" s="16"/>
      <c r="B1021" s="16"/>
      <c r="C1021" s="16"/>
      <c r="D1021" s="16"/>
      <c r="E1021" s="16"/>
      <c r="F1021" s="16"/>
      <c r="G1021" s="16"/>
      <c r="H1021" s="16"/>
      <c r="I1021" s="16"/>
      <c r="J1021" s="16"/>
      <c r="K1021" s="16"/>
      <c r="L1021" s="16"/>
      <c r="M1021" s="16"/>
      <c r="N1021" s="16"/>
      <c r="O1021" s="16"/>
      <c r="P1021" s="16"/>
      <c r="Q1021" s="16"/>
    </row>
    <row r="1022" spans="1:17" x14ac:dyDescent="0.2">
      <c r="A1022" s="16"/>
      <c r="B1022" s="16"/>
      <c r="C1022" s="16"/>
      <c r="D1022" s="16"/>
      <c r="E1022" s="16"/>
      <c r="F1022" s="16"/>
      <c r="G1022" s="16"/>
      <c r="H1022" s="16"/>
      <c r="I1022" s="16"/>
      <c r="J1022" s="16"/>
      <c r="K1022" s="16"/>
      <c r="L1022" s="16"/>
      <c r="M1022" s="16"/>
      <c r="N1022" s="16"/>
      <c r="O1022" s="16"/>
      <c r="P1022" s="16"/>
      <c r="Q1022" s="16"/>
    </row>
    <row r="1023" spans="1:17" x14ac:dyDescent="0.2">
      <c r="A1023" s="16"/>
      <c r="B1023" s="16"/>
      <c r="C1023" s="16"/>
      <c r="D1023" s="16"/>
      <c r="E1023" s="16"/>
      <c r="F1023" s="16"/>
      <c r="G1023" s="16"/>
      <c r="H1023" s="16"/>
      <c r="I1023" s="16"/>
      <c r="J1023" s="16"/>
      <c r="K1023" s="16"/>
      <c r="L1023" s="16"/>
      <c r="M1023" s="16"/>
      <c r="N1023" s="16"/>
      <c r="O1023" s="16"/>
      <c r="P1023" s="16"/>
      <c r="Q1023" s="16"/>
    </row>
    <row r="1024" spans="1:17" x14ac:dyDescent="0.2">
      <c r="A1024" s="16"/>
      <c r="B1024" s="16"/>
      <c r="C1024" s="16"/>
      <c r="D1024" s="16"/>
      <c r="E1024" s="16"/>
      <c r="F1024" s="16"/>
      <c r="G1024" s="16"/>
      <c r="H1024" s="16"/>
      <c r="I1024" s="16"/>
      <c r="J1024" s="16"/>
      <c r="K1024" s="16"/>
      <c r="L1024" s="16"/>
      <c r="M1024" s="16"/>
      <c r="N1024" s="16"/>
      <c r="O1024" s="16"/>
      <c r="P1024" s="16"/>
      <c r="Q1024" s="16"/>
    </row>
    <row r="1025" spans="1:17" x14ac:dyDescent="0.2">
      <c r="A1025" s="16"/>
      <c r="B1025" s="16"/>
      <c r="C1025" s="16"/>
      <c r="D1025" s="16"/>
      <c r="E1025" s="16"/>
      <c r="F1025" s="16"/>
      <c r="G1025" s="16"/>
      <c r="H1025" s="16"/>
      <c r="I1025" s="16"/>
      <c r="J1025" s="16"/>
      <c r="K1025" s="16"/>
      <c r="L1025" s="16"/>
      <c r="M1025" s="16"/>
      <c r="N1025" s="16"/>
      <c r="O1025" s="16"/>
      <c r="P1025" s="16"/>
      <c r="Q1025" s="16"/>
    </row>
    <row r="1026" spans="1:17" x14ac:dyDescent="0.2">
      <c r="A1026" s="16"/>
      <c r="B1026" s="16"/>
      <c r="C1026" s="16"/>
      <c r="D1026" s="16"/>
      <c r="E1026" s="16"/>
      <c r="F1026" s="16"/>
      <c r="G1026" s="16"/>
      <c r="H1026" s="16"/>
      <c r="I1026" s="16"/>
      <c r="J1026" s="16"/>
      <c r="K1026" s="16"/>
      <c r="L1026" s="16"/>
      <c r="M1026" s="16"/>
      <c r="N1026" s="16"/>
      <c r="O1026" s="16"/>
      <c r="P1026" s="16"/>
      <c r="Q1026" s="16"/>
    </row>
    <row r="1027" spans="1:17" x14ac:dyDescent="0.2">
      <c r="A1027" s="16"/>
      <c r="B1027" s="16"/>
      <c r="C1027" s="16"/>
      <c r="D1027" s="16"/>
      <c r="E1027" s="16"/>
      <c r="F1027" s="16"/>
      <c r="G1027" s="16"/>
      <c r="H1027" s="16"/>
      <c r="I1027" s="16"/>
      <c r="J1027" s="16"/>
      <c r="K1027" s="16"/>
      <c r="L1027" s="16"/>
      <c r="M1027" s="16"/>
      <c r="N1027" s="16"/>
      <c r="O1027" s="16"/>
      <c r="P1027" s="16"/>
      <c r="Q1027" s="16"/>
    </row>
    <row r="1028" spans="1:17" x14ac:dyDescent="0.2">
      <c r="A1028" s="16"/>
      <c r="B1028" s="16"/>
      <c r="C1028" s="16"/>
      <c r="D1028" s="16"/>
      <c r="E1028" s="16"/>
      <c r="F1028" s="16"/>
      <c r="G1028" s="16"/>
      <c r="H1028" s="16"/>
      <c r="I1028" s="16"/>
      <c r="J1028" s="16"/>
      <c r="K1028" s="16"/>
      <c r="L1028" s="16"/>
      <c r="M1028" s="16"/>
      <c r="N1028" s="16"/>
      <c r="O1028" s="16"/>
      <c r="P1028" s="16"/>
      <c r="Q1028" s="16"/>
    </row>
    <row r="1029" spans="1:17" x14ac:dyDescent="0.2">
      <c r="A1029" s="16"/>
      <c r="B1029" s="16"/>
      <c r="C1029" s="16"/>
      <c r="D1029" s="16"/>
      <c r="E1029" s="16"/>
      <c r="F1029" s="16"/>
      <c r="G1029" s="16"/>
      <c r="H1029" s="16"/>
      <c r="I1029" s="16"/>
      <c r="J1029" s="16"/>
      <c r="K1029" s="16"/>
      <c r="L1029" s="16"/>
      <c r="M1029" s="16"/>
      <c r="N1029" s="16"/>
      <c r="O1029" s="16"/>
      <c r="P1029" s="16"/>
      <c r="Q1029" s="16"/>
    </row>
    <row r="1030" spans="1:17" x14ac:dyDescent="0.2">
      <c r="A1030" s="16"/>
      <c r="B1030" s="16"/>
      <c r="C1030" s="16"/>
      <c r="D1030" s="16"/>
      <c r="E1030" s="16"/>
      <c r="F1030" s="16"/>
      <c r="G1030" s="16"/>
      <c r="H1030" s="16"/>
      <c r="I1030" s="16"/>
      <c r="J1030" s="16"/>
      <c r="K1030" s="16"/>
      <c r="L1030" s="16"/>
      <c r="M1030" s="16"/>
      <c r="N1030" s="16"/>
      <c r="O1030" s="16"/>
      <c r="P1030" s="16"/>
      <c r="Q1030" s="16"/>
    </row>
    <row r="1031" spans="1:17" x14ac:dyDescent="0.2">
      <c r="A1031" s="16"/>
      <c r="B1031" s="16"/>
      <c r="C1031" s="16"/>
      <c r="D1031" s="16"/>
      <c r="E1031" s="16"/>
      <c r="F1031" s="16"/>
      <c r="G1031" s="16"/>
      <c r="H1031" s="16"/>
      <c r="I1031" s="16"/>
      <c r="J1031" s="16"/>
      <c r="K1031" s="16"/>
      <c r="L1031" s="16"/>
      <c r="M1031" s="16"/>
      <c r="N1031" s="16"/>
      <c r="O1031" s="16"/>
      <c r="P1031" s="16"/>
      <c r="Q1031" s="16"/>
    </row>
    <row r="1032" spans="1:17" x14ac:dyDescent="0.2">
      <c r="A1032" s="16"/>
      <c r="B1032" s="16"/>
      <c r="C1032" s="16"/>
      <c r="D1032" s="16"/>
      <c r="E1032" s="16"/>
      <c r="F1032" s="16"/>
      <c r="G1032" s="16"/>
      <c r="H1032" s="16"/>
      <c r="I1032" s="16"/>
      <c r="J1032" s="16"/>
      <c r="K1032" s="16"/>
      <c r="L1032" s="16"/>
      <c r="M1032" s="16"/>
      <c r="N1032" s="16"/>
      <c r="O1032" s="16"/>
      <c r="P1032" s="16"/>
      <c r="Q1032" s="16"/>
    </row>
    <row r="1033" spans="1:17" x14ac:dyDescent="0.2">
      <c r="A1033" s="16"/>
      <c r="B1033" s="16"/>
      <c r="C1033" s="16"/>
      <c r="D1033" s="16"/>
      <c r="E1033" s="16"/>
      <c r="F1033" s="16"/>
      <c r="G1033" s="16"/>
      <c r="H1033" s="16"/>
      <c r="I1033" s="16"/>
      <c r="J1033" s="16"/>
      <c r="K1033" s="16"/>
      <c r="L1033" s="16"/>
      <c r="M1033" s="16"/>
      <c r="N1033" s="16"/>
      <c r="O1033" s="16"/>
      <c r="P1033" s="16"/>
      <c r="Q1033" s="16"/>
    </row>
    <row r="1034" spans="1:17" x14ac:dyDescent="0.2">
      <c r="A1034" s="16"/>
      <c r="B1034" s="16"/>
      <c r="C1034" s="16"/>
      <c r="D1034" s="16"/>
      <c r="E1034" s="16"/>
      <c r="F1034" s="16"/>
      <c r="G1034" s="16"/>
      <c r="H1034" s="16"/>
      <c r="I1034" s="16"/>
      <c r="J1034" s="16"/>
      <c r="K1034" s="16"/>
      <c r="L1034" s="16"/>
      <c r="M1034" s="16"/>
      <c r="N1034" s="16"/>
      <c r="O1034" s="16"/>
      <c r="P1034" s="16"/>
      <c r="Q1034" s="16"/>
    </row>
    <row r="1035" spans="1:17" x14ac:dyDescent="0.2">
      <c r="A1035" s="16"/>
      <c r="B1035" s="16"/>
      <c r="C1035" s="16"/>
      <c r="D1035" s="16"/>
      <c r="E1035" s="16"/>
      <c r="F1035" s="16"/>
      <c r="G1035" s="16"/>
      <c r="H1035" s="16"/>
      <c r="I1035" s="16"/>
      <c r="J1035" s="16"/>
      <c r="K1035" s="16"/>
      <c r="L1035" s="16"/>
      <c r="M1035" s="16"/>
      <c r="N1035" s="16"/>
      <c r="O1035" s="16"/>
      <c r="P1035" s="16"/>
      <c r="Q1035" s="16"/>
    </row>
    <row r="1036" spans="1:17" x14ac:dyDescent="0.2">
      <c r="A1036" s="16"/>
      <c r="B1036" s="16"/>
      <c r="C1036" s="16"/>
      <c r="D1036" s="16"/>
      <c r="E1036" s="16"/>
      <c r="F1036" s="16"/>
      <c r="G1036" s="16"/>
      <c r="H1036" s="16"/>
      <c r="I1036" s="16"/>
      <c r="J1036" s="16"/>
      <c r="K1036" s="16"/>
      <c r="L1036" s="16"/>
      <c r="M1036" s="16"/>
      <c r="N1036" s="16"/>
      <c r="O1036" s="16"/>
      <c r="P1036" s="16"/>
      <c r="Q1036" s="16"/>
    </row>
    <row r="1037" spans="1:17" x14ac:dyDescent="0.2">
      <c r="A1037" s="16"/>
      <c r="B1037" s="16"/>
      <c r="C1037" s="16"/>
      <c r="D1037" s="16"/>
      <c r="E1037" s="16"/>
      <c r="F1037" s="16"/>
      <c r="G1037" s="16"/>
      <c r="H1037" s="16"/>
      <c r="I1037" s="16"/>
      <c r="J1037" s="16"/>
      <c r="K1037" s="16"/>
      <c r="L1037" s="16"/>
      <c r="M1037" s="16"/>
      <c r="N1037" s="16"/>
      <c r="O1037" s="16"/>
      <c r="P1037" s="16"/>
      <c r="Q1037" s="16"/>
    </row>
    <row r="1038" spans="1:17" x14ac:dyDescent="0.2">
      <c r="A1038" s="16"/>
      <c r="B1038" s="16"/>
      <c r="C1038" s="16"/>
      <c r="D1038" s="16"/>
      <c r="E1038" s="16"/>
      <c r="F1038" s="16"/>
      <c r="G1038" s="16"/>
      <c r="H1038" s="16"/>
      <c r="I1038" s="16"/>
      <c r="J1038" s="16"/>
      <c r="K1038" s="16"/>
      <c r="L1038" s="16"/>
      <c r="M1038" s="16"/>
      <c r="N1038" s="16"/>
      <c r="O1038" s="16"/>
      <c r="P1038" s="16"/>
      <c r="Q1038" s="16"/>
    </row>
    <row r="1039" spans="1:17" x14ac:dyDescent="0.2">
      <c r="A1039" s="16"/>
      <c r="B1039" s="16"/>
      <c r="C1039" s="16"/>
      <c r="D1039" s="16"/>
      <c r="E1039" s="16"/>
      <c r="F1039" s="16"/>
      <c r="G1039" s="16"/>
      <c r="H1039" s="16"/>
      <c r="I1039" s="16"/>
      <c r="J1039" s="16"/>
      <c r="K1039" s="16"/>
      <c r="L1039" s="16"/>
      <c r="M1039" s="16"/>
      <c r="N1039" s="16"/>
      <c r="O1039" s="16"/>
      <c r="P1039" s="16"/>
      <c r="Q1039" s="16"/>
    </row>
    <row r="1040" spans="1:17" x14ac:dyDescent="0.2">
      <c r="A1040" s="16"/>
      <c r="B1040" s="16"/>
      <c r="C1040" s="16"/>
      <c r="D1040" s="16"/>
      <c r="E1040" s="16"/>
      <c r="F1040" s="16"/>
      <c r="G1040" s="16"/>
      <c r="H1040" s="16"/>
      <c r="I1040" s="16"/>
      <c r="J1040" s="16"/>
      <c r="K1040" s="16"/>
      <c r="L1040" s="16"/>
      <c r="M1040" s="16"/>
      <c r="N1040" s="16"/>
      <c r="O1040" s="16"/>
      <c r="P1040" s="16"/>
      <c r="Q1040" s="16"/>
    </row>
    <row r="1041" spans="1:17" x14ac:dyDescent="0.2">
      <c r="A1041" s="16"/>
      <c r="B1041" s="16"/>
      <c r="C1041" s="16"/>
      <c r="D1041" s="16"/>
      <c r="E1041" s="16"/>
      <c r="F1041" s="16"/>
      <c r="G1041" s="16"/>
      <c r="H1041" s="16"/>
      <c r="I1041" s="16"/>
      <c r="J1041" s="16"/>
      <c r="K1041" s="16"/>
      <c r="L1041" s="16"/>
      <c r="M1041" s="16"/>
      <c r="N1041" s="16"/>
      <c r="O1041" s="16"/>
      <c r="P1041" s="16"/>
      <c r="Q1041" s="16"/>
    </row>
    <row r="1042" spans="1:17" x14ac:dyDescent="0.2">
      <c r="A1042" s="16"/>
      <c r="B1042" s="16"/>
      <c r="C1042" s="16"/>
      <c r="D1042" s="16"/>
      <c r="E1042" s="16"/>
      <c r="F1042" s="16"/>
      <c r="G1042" s="16"/>
      <c r="H1042" s="16"/>
      <c r="I1042" s="16"/>
      <c r="J1042" s="16"/>
      <c r="K1042" s="16"/>
      <c r="L1042" s="16"/>
      <c r="M1042" s="16"/>
      <c r="N1042" s="16"/>
      <c r="O1042" s="16"/>
      <c r="P1042" s="16"/>
      <c r="Q1042" s="16"/>
    </row>
    <row r="1043" spans="1:17" x14ac:dyDescent="0.2">
      <c r="A1043" s="16"/>
      <c r="B1043" s="16"/>
      <c r="C1043" s="16"/>
      <c r="D1043" s="16"/>
      <c r="E1043" s="16"/>
      <c r="F1043" s="16"/>
      <c r="G1043" s="16"/>
      <c r="H1043" s="16"/>
      <c r="I1043" s="16"/>
      <c r="J1043" s="16"/>
      <c r="K1043" s="16"/>
      <c r="L1043" s="16"/>
      <c r="M1043" s="16"/>
      <c r="N1043" s="16"/>
      <c r="O1043" s="16"/>
      <c r="P1043" s="16"/>
      <c r="Q1043" s="16"/>
    </row>
    <row r="1044" spans="1:17" x14ac:dyDescent="0.2">
      <c r="A1044" s="16"/>
      <c r="B1044" s="16"/>
      <c r="C1044" s="16"/>
      <c r="D1044" s="16"/>
      <c r="E1044" s="16"/>
      <c r="F1044" s="16"/>
      <c r="G1044" s="16"/>
      <c r="H1044" s="16"/>
      <c r="I1044" s="16"/>
      <c r="J1044" s="16"/>
      <c r="K1044" s="16"/>
      <c r="L1044" s="16"/>
      <c r="M1044" s="16"/>
      <c r="N1044" s="16"/>
      <c r="O1044" s="16"/>
      <c r="P1044" s="16"/>
      <c r="Q1044" s="16"/>
    </row>
    <row r="1045" spans="1:17" x14ac:dyDescent="0.2">
      <c r="A1045" s="16"/>
      <c r="B1045" s="16"/>
      <c r="C1045" s="16"/>
      <c r="D1045" s="16"/>
      <c r="E1045" s="16"/>
      <c r="F1045" s="16"/>
      <c r="G1045" s="16"/>
      <c r="H1045" s="16"/>
      <c r="I1045" s="16"/>
      <c r="J1045" s="16"/>
      <c r="K1045" s="16"/>
      <c r="L1045" s="16"/>
      <c r="M1045" s="16"/>
      <c r="N1045" s="16"/>
      <c r="O1045" s="16"/>
      <c r="P1045" s="16"/>
      <c r="Q1045" s="16"/>
    </row>
    <row r="1046" spans="1:17" x14ac:dyDescent="0.2">
      <c r="A1046" s="16"/>
      <c r="B1046" s="16"/>
      <c r="C1046" s="16"/>
      <c r="D1046" s="16"/>
      <c r="E1046" s="16"/>
      <c r="F1046" s="16"/>
      <c r="G1046" s="16"/>
      <c r="H1046" s="16"/>
      <c r="I1046" s="16"/>
      <c r="J1046" s="16"/>
      <c r="K1046" s="16"/>
      <c r="L1046" s="16"/>
      <c r="M1046" s="16"/>
      <c r="N1046" s="16"/>
      <c r="O1046" s="16"/>
      <c r="P1046" s="16"/>
      <c r="Q1046" s="16"/>
    </row>
    <row r="1047" spans="1:17" x14ac:dyDescent="0.2">
      <c r="A1047" s="16"/>
      <c r="B1047" s="16"/>
      <c r="C1047" s="16"/>
      <c r="D1047" s="16"/>
      <c r="E1047" s="16"/>
      <c r="F1047" s="16"/>
      <c r="G1047" s="16"/>
      <c r="H1047" s="16"/>
      <c r="I1047" s="16"/>
      <c r="J1047" s="16"/>
      <c r="K1047" s="16"/>
      <c r="L1047" s="16"/>
      <c r="M1047" s="16"/>
      <c r="N1047" s="16"/>
      <c r="O1047" s="16"/>
      <c r="P1047" s="16"/>
      <c r="Q1047" s="16"/>
    </row>
    <row r="1048" spans="1:17" x14ac:dyDescent="0.2">
      <c r="A1048" s="16"/>
      <c r="B1048" s="16"/>
      <c r="C1048" s="16"/>
      <c r="D1048" s="16"/>
      <c r="E1048" s="16"/>
      <c r="F1048" s="16"/>
      <c r="G1048" s="16"/>
      <c r="H1048" s="16"/>
      <c r="I1048" s="16"/>
      <c r="J1048" s="16"/>
      <c r="K1048" s="16"/>
      <c r="L1048" s="16"/>
      <c r="M1048" s="16"/>
      <c r="N1048" s="16"/>
      <c r="O1048" s="16"/>
      <c r="P1048" s="16"/>
      <c r="Q1048" s="16"/>
    </row>
    <row r="1049" spans="1:17" x14ac:dyDescent="0.2">
      <c r="A1049" s="16"/>
      <c r="B1049" s="16"/>
      <c r="C1049" s="16"/>
      <c r="D1049" s="16"/>
      <c r="E1049" s="16"/>
      <c r="F1049" s="16"/>
      <c r="G1049" s="16"/>
      <c r="H1049" s="16"/>
      <c r="I1049" s="16"/>
      <c r="J1049" s="16"/>
      <c r="K1049" s="16"/>
      <c r="L1049" s="16"/>
      <c r="M1049" s="16"/>
      <c r="N1049" s="16"/>
      <c r="O1049" s="16"/>
      <c r="P1049" s="16"/>
      <c r="Q1049" s="16"/>
    </row>
    <row r="1050" spans="1:17" x14ac:dyDescent="0.2">
      <c r="A1050" s="16"/>
      <c r="B1050" s="16"/>
      <c r="C1050" s="16"/>
      <c r="D1050" s="16"/>
      <c r="E1050" s="16"/>
      <c r="F1050" s="16"/>
      <c r="G1050" s="16"/>
      <c r="H1050" s="16"/>
      <c r="I1050" s="16"/>
      <c r="J1050" s="16"/>
      <c r="K1050" s="16"/>
      <c r="L1050" s="16"/>
      <c r="M1050" s="16"/>
      <c r="N1050" s="16"/>
      <c r="O1050" s="16"/>
      <c r="P1050" s="16"/>
      <c r="Q1050" s="16"/>
    </row>
    <row r="1051" spans="1:17" x14ac:dyDescent="0.2">
      <c r="A1051" s="16"/>
      <c r="B1051" s="16"/>
      <c r="C1051" s="16"/>
      <c r="D1051" s="16"/>
      <c r="E1051" s="16"/>
      <c r="F1051" s="16"/>
      <c r="G1051" s="16"/>
      <c r="H1051" s="16"/>
      <c r="I1051" s="16"/>
      <c r="J1051" s="16"/>
      <c r="K1051" s="16"/>
      <c r="L1051" s="16"/>
      <c r="M1051" s="16"/>
      <c r="N1051" s="16"/>
      <c r="O1051" s="16"/>
      <c r="P1051" s="16"/>
      <c r="Q1051" s="16"/>
    </row>
    <row r="1052" spans="1:17" x14ac:dyDescent="0.2">
      <c r="A1052" s="16"/>
      <c r="B1052" s="16"/>
      <c r="C1052" s="16"/>
      <c r="D1052" s="16"/>
      <c r="E1052" s="16"/>
      <c r="F1052" s="16"/>
      <c r="G1052" s="16"/>
      <c r="H1052" s="16"/>
      <c r="I1052" s="16"/>
      <c r="J1052" s="16"/>
      <c r="K1052" s="16"/>
      <c r="L1052" s="16"/>
      <c r="M1052" s="16"/>
      <c r="N1052" s="16"/>
      <c r="O1052" s="16"/>
      <c r="P1052" s="16"/>
      <c r="Q1052" s="16"/>
    </row>
    <row r="1053" spans="1:17" x14ac:dyDescent="0.2">
      <c r="A1053" s="16"/>
      <c r="B1053" s="16"/>
      <c r="C1053" s="16"/>
      <c r="D1053" s="16"/>
      <c r="E1053" s="16"/>
      <c r="F1053" s="16"/>
      <c r="G1053" s="16"/>
      <c r="H1053" s="16"/>
      <c r="I1053" s="16"/>
      <c r="J1053" s="16"/>
      <c r="K1053" s="16"/>
      <c r="L1053" s="16"/>
      <c r="M1053" s="16"/>
      <c r="N1053" s="16"/>
      <c r="O1053" s="16"/>
      <c r="P1053" s="16"/>
      <c r="Q1053" s="16"/>
    </row>
    <row r="1054" spans="1:17" x14ac:dyDescent="0.2">
      <c r="A1054" s="16"/>
      <c r="B1054" s="16"/>
      <c r="C1054" s="16"/>
      <c r="D1054" s="16"/>
      <c r="E1054" s="16"/>
      <c r="F1054" s="16"/>
      <c r="G1054" s="16"/>
      <c r="H1054" s="16"/>
      <c r="I1054" s="16"/>
      <c r="J1054" s="16"/>
      <c r="K1054" s="16"/>
      <c r="L1054" s="16"/>
      <c r="M1054" s="16"/>
      <c r="N1054" s="16"/>
      <c r="O1054" s="16"/>
      <c r="P1054" s="16"/>
      <c r="Q1054" s="16"/>
    </row>
    <row r="1055" spans="1:17" x14ac:dyDescent="0.2">
      <c r="A1055" s="16"/>
      <c r="B1055" s="16"/>
      <c r="C1055" s="16"/>
      <c r="D1055" s="16"/>
      <c r="E1055" s="16"/>
      <c r="F1055" s="16"/>
      <c r="G1055" s="16"/>
      <c r="H1055" s="16"/>
      <c r="I1055" s="16"/>
      <c r="J1055" s="16"/>
      <c r="K1055" s="16"/>
      <c r="L1055" s="16"/>
      <c r="M1055" s="16"/>
      <c r="N1055" s="16"/>
      <c r="O1055" s="16"/>
      <c r="P1055" s="16"/>
      <c r="Q1055" s="16"/>
    </row>
    <row r="1056" spans="1:17" x14ac:dyDescent="0.2">
      <c r="A1056" s="16"/>
      <c r="B1056" s="16"/>
      <c r="C1056" s="16"/>
      <c r="D1056" s="16"/>
      <c r="E1056" s="16"/>
      <c r="F1056" s="16"/>
      <c r="G1056" s="16"/>
      <c r="H1056" s="16"/>
      <c r="I1056" s="16"/>
      <c r="J1056" s="16"/>
      <c r="K1056" s="16"/>
      <c r="L1056" s="16"/>
      <c r="M1056" s="16"/>
      <c r="N1056" s="16"/>
      <c r="O1056" s="16"/>
      <c r="P1056" s="16"/>
      <c r="Q1056" s="16"/>
    </row>
    <row r="1057" spans="1:17" x14ac:dyDescent="0.2">
      <c r="A1057" s="16"/>
      <c r="B1057" s="16"/>
      <c r="C1057" s="16"/>
      <c r="D1057" s="16"/>
      <c r="E1057" s="16"/>
      <c r="F1057" s="16"/>
      <c r="G1057" s="16"/>
      <c r="H1057" s="16"/>
      <c r="I1057" s="16"/>
      <c r="J1057" s="16"/>
      <c r="K1057" s="16"/>
      <c r="L1057" s="16"/>
      <c r="M1057" s="16"/>
      <c r="N1057" s="16"/>
      <c r="O1057" s="16"/>
      <c r="P1057" s="16"/>
      <c r="Q1057" s="16"/>
    </row>
    <row r="1058" spans="1:17" x14ac:dyDescent="0.2">
      <c r="A1058" s="16"/>
      <c r="B1058" s="16"/>
      <c r="C1058" s="16"/>
      <c r="D1058" s="16"/>
      <c r="E1058" s="16"/>
      <c r="F1058" s="16"/>
      <c r="G1058" s="16"/>
      <c r="H1058" s="16"/>
      <c r="I1058" s="16"/>
      <c r="J1058" s="16"/>
      <c r="K1058" s="16"/>
      <c r="L1058" s="16"/>
      <c r="M1058" s="16"/>
      <c r="N1058" s="16"/>
      <c r="O1058" s="16"/>
      <c r="P1058" s="16"/>
      <c r="Q1058" s="16"/>
    </row>
    <row r="1059" spans="1:17" x14ac:dyDescent="0.2">
      <c r="A1059" s="16"/>
      <c r="B1059" s="16"/>
      <c r="C1059" s="16"/>
      <c r="D1059" s="16"/>
      <c r="E1059" s="16"/>
      <c r="F1059" s="16"/>
      <c r="G1059" s="16"/>
      <c r="H1059" s="16"/>
      <c r="I1059" s="16"/>
      <c r="J1059" s="16"/>
      <c r="K1059" s="16"/>
      <c r="L1059" s="16"/>
      <c r="M1059" s="16"/>
      <c r="N1059" s="16"/>
      <c r="O1059" s="16"/>
      <c r="P1059" s="16"/>
      <c r="Q1059" s="16"/>
    </row>
    <row r="1060" spans="1:17" x14ac:dyDescent="0.2">
      <c r="A1060" s="16"/>
      <c r="B1060" s="16"/>
      <c r="C1060" s="16"/>
      <c r="D1060" s="16"/>
      <c r="E1060" s="16"/>
      <c r="F1060" s="16"/>
      <c r="G1060" s="16"/>
      <c r="H1060" s="16"/>
      <c r="I1060" s="16"/>
      <c r="J1060" s="16"/>
      <c r="K1060" s="16"/>
      <c r="L1060" s="16"/>
      <c r="M1060" s="16"/>
      <c r="N1060" s="16"/>
      <c r="O1060" s="16"/>
      <c r="P1060" s="16"/>
      <c r="Q1060" s="16"/>
    </row>
    <row r="1061" spans="1:17" x14ac:dyDescent="0.2">
      <c r="A1061" s="16"/>
      <c r="B1061" s="16"/>
      <c r="C1061" s="16"/>
      <c r="D1061" s="16"/>
      <c r="E1061" s="16"/>
      <c r="F1061" s="16"/>
      <c r="G1061" s="16"/>
      <c r="H1061" s="16"/>
      <c r="I1061" s="16"/>
      <c r="J1061" s="16"/>
      <c r="K1061" s="16"/>
      <c r="L1061" s="16"/>
      <c r="M1061" s="16"/>
      <c r="N1061" s="16"/>
      <c r="O1061" s="16"/>
      <c r="P1061" s="16"/>
      <c r="Q1061" s="16"/>
    </row>
    <row r="1062" spans="1:17" x14ac:dyDescent="0.2">
      <c r="A1062" s="16"/>
      <c r="B1062" s="16"/>
      <c r="C1062" s="16"/>
      <c r="D1062" s="16"/>
      <c r="E1062" s="16"/>
      <c r="F1062" s="16"/>
      <c r="G1062" s="16"/>
      <c r="H1062" s="16"/>
      <c r="I1062" s="16"/>
      <c r="J1062" s="16"/>
      <c r="K1062" s="16"/>
      <c r="L1062" s="16"/>
      <c r="M1062" s="16"/>
      <c r="N1062" s="16"/>
      <c r="O1062" s="16"/>
      <c r="P1062" s="16"/>
      <c r="Q1062" s="16"/>
    </row>
    <row r="1063" spans="1:17" x14ac:dyDescent="0.2">
      <c r="A1063" s="16"/>
      <c r="B1063" s="16"/>
      <c r="C1063" s="16"/>
      <c r="D1063" s="16"/>
      <c r="E1063" s="16"/>
      <c r="F1063" s="16"/>
      <c r="G1063" s="16"/>
      <c r="H1063" s="16"/>
      <c r="I1063" s="16"/>
      <c r="J1063" s="16"/>
      <c r="K1063" s="16"/>
      <c r="L1063" s="16"/>
      <c r="M1063" s="16"/>
      <c r="N1063" s="16"/>
      <c r="O1063" s="16"/>
      <c r="P1063" s="16"/>
      <c r="Q1063" s="16"/>
    </row>
    <row r="1064" spans="1:17" x14ac:dyDescent="0.2">
      <c r="A1064" s="16"/>
      <c r="B1064" s="16"/>
      <c r="C1064" s="16"/>
      <c r="D1064" s="16"/>
      <c r="E1064" s="16"/>
      <c r="F1064" s="16"/>
      <c r="G1064" s="16"/>
      <c r="H1064" s="16"/>
      <c r="I1064" s="16"/>
      <c r="J1064" s="16"/>
      <c r="K1064" s="16"/>
      <c r="L1064" s="16"/>
      <c r="M1064" s="16"/>
      <c r="N1064" s="16"/>
      <c r="O1064" s="16"/>
      <c r="P1064" s="16"/>
      <c r="Q1064" s="16"/>
    </row>
    <row r="1065" spans="1:17" x14ac:dyDescent="0.2">
      <c r="A1065" s="16"/>
      <c r="B1065" s="16"/>
      <c r="C1065" s="16"/>
      <c r="D1065" s="16"/>
      <c r="E1065" s="16"/>
      <c r="F1065" s="16"/>
      <c r="G1065" s="16"/>
      <c r="H1065" s="16"/>
      <c r="I1065" s="16"/>
      <c r="J1065" s="16"/>
      <c r="K1065" s="16"/>
      <c r="L1065" s="16"/>
      <c r="M1065" s="16"/>
      <c r="N1065" s="16"/>
      <c r="O1065" s="16"/>
      <c r="P1065" s="16"/>
      <c r="Q1065" s="16"/>
    </row>
    <row r="1066" spans="1:17" x14ac:dyDescent="0.2">
      <c r="A1066" s="16"/>
      <c r="B1066" s="16"/>
      <c r="C1066" s="16"/>
      <c r="D1066" s="16"/>
      <c r="E1066" s="16"/>
      <c r="F1066" s="16"/>
      <c r="G1066" s="16"/>
      <c r="H1066" s="16"/>
      <c r="I1066" s="16"/>
      <c r="J1066" s="16"/>
      <c r="K1066" s="16"/>
      <c r="L1066" s="16"/>
      <c r="M1066" s="16"/>
      <c r="N1066" s="16"/>
      <c r="O1066" s="16"/>
      <c r="P1066" s="16"/>
      <c r="Q1066" s="16"/>
    </row>
    <row r="1067" spans="1:17" x14ac:dyDescent="0.2">
      <c r="A1067" s="16"/>
      <c r="B1067" s="16"/>
      <c r="C1067" s="16"/>
      <c r="D1067" s="16"/>
      <c r="E1067" s="16"/>
      <c r="F1067" s="16"/>
      <c r="G1067" s="16"/>
      <c r="H1067" s="16"/>
      <c r="I1067" s="16"/>
      <c r="J1067" s="16"/>
      <c r="K1067" s="16"/>
      <c r="L1067" s="16"/>
      <c r="M1067" s="16"/>
      <c r="N1067" s="16"/>
      <c r="O1067" s="16"/>
      <c r="P1067" s="16"/>
      <c r="Q1067" s="16"/>
    </row>
    <row r="1068" spans="1:17" x14ac:dyDescent="0.2">
      <c r="A1068" s="16"/>
      <c r="B1068" s="16"/>
      <c r="C1068" s="16"/>
      <c r="D1068" s="16"/>
      <c r="E1068" s="16"/>
      <c r="F1068" s="16"/>
      <c r="G1068" s="16"/>
      <c r="H1068" s="16"/>
      <c r="I1068" s="16"/>
      <c r="J1068" s="16"/>
      <c r="K1068" s="16"/>
      <c r="L1068" s="16"/>
      <c r="M1068" s="16"/>
      <c r="N1068" s="16"/>
      <c r="O1068" s="16"/>
      <c r="P1068" s="16"/>
      <c r="Q1068" s="16"/>
    </row>
    <row r="1069" spans="1:17" x14ac:dyDescent="0.2">
      <c r="A1069" s="16"/>
      <c r="B1069" s="16"/>
      <c r="C1069" s="16"/>
      <c r="D1069" s="16"/>
      <c r="E1069" s="16"/>
      <c r="F1069" s="16"/>
      <c r="G1069" s="16"/>
      <c r="H1069" s="16"/>
      <c r="I1069" s="16"/>
      <c r="J1069" s="16"/>
      <c r="K1069" s="16"/>
      <c r="L1069" s="16"/>
      <c r="M1069" s="16"/>
      <c r="N1069" s="16"/>
      <c r="O1069" s="16"/>
      <c r="P1069" s="16"/>
      <c r="Q1069" s="16"/>
    </row>
    <row r="1070" spans="1:17" x14ac:dyDescent="0.2">
      <c r="A1070" s="16"/>
      <c r="B1070" s="16"/>
      <c r="C1070" s="16"/>
      <c r="D1070" s="16"/>
      <c r="E1070" s="16"/>
      <c r="F1070" s="16"/>
      <c r="G1070" s="16"/>
      <c r="H1070" s="16"/>
      <c r="I1070" s="16"/>
      <c r="J1070" s="16"/>
      <c r="K1070" s="16"/>
      <c r="L1070" s="16"/>
      <c r="M1070" s="16"/>
      <c r="N1070" s="16"/>
      <c r="O1070" s="16"/>
      <c r="P1070" s="16"/>
      <c r="Q1070" s="16"/>
    </row>
    <row r="1071" spans="1:17" x14ac:dyDescent="0.2">
      <c r="A1071" s="16"/>
      <c r="B1071" s="16"/>
      <c r="C1071" s="16"/>
      <c r="D1071" s="16"/>
      <c r="E1071" s="16"/>
      <c r="F1071" s="16"/>
      <c r="G1071" s="16"/>
      <c r="H1071" s="16"/>
      <c r="I1071" s="16"/>
      <c r="J1071" s="16"/>
      <c r="K1071" s="16"/>
      <c r="L1071" s="16"/>
      <c r="M1071" s="16"/>
      <c r="N1071" s="16"/>
      <c r="O1071" s="16"/>
      <c r="P1071" s="16"/>
      <c r="Q1071" s="16"/>
    </row>
    <row r="1072" spans="1:17" x14ac:dyDescent="0.2">
      <c r="A1072" s="16"/>
      <c r="B1072" s="16"/>
      <c r="C1072" s="16"/>
      <c r="D1072" s="16"/>
      <c r="E1072" s="16"/>
      <c r="F1072" s="16"/>
      <c r="G1072" s="16"/>
      <c r="H1072" s="16"/>
      <c r="I1072" s="16"/>
      <c r="J1072" s="16"/>
      <c r="K1072" s="16"/>
      <c r="L1072" s="16"/>
      <c r="M1072" s="16"/>
      <c r="N1072" s="16"/>
      <c r="O1072" s="16"/>
      <c r="P1072" s="16"/>
      <c r="Q1072" s="16"/>
    </row>
    <row r="1073" spans="1:17" x14ac:dyDescent="0.2">
      <c r="A1073" s="16"/>
      <c r="B1073" s="16"/>
      <c r="C1073" s="16"/>
      <c r="D1073" s="16"/>
      <c r="E1073" s="16"/>
      <c r="F1073" s="16"/>
      <c r="G1073" s="16"/>
      <c r="H1073" s="16"/>
      <c r="I1073" s="16"/>
      <c r="J1073" s="16"/>
      <c r="K1073" s="16"/>
      <c r="L1073" s="16"/>
      <c r="M1073" s="16"/>
      <c r="N1073" s="16"/>
      <c r="O1073" s="16"/>
      <c r="P1073" s="16"/>
      <c r="Q1073" s="16"/>
    </row>
    <row r="1074" spans="1:17" x14ac:dyDescent="0.2">
      <c r="A1074" s="16"/>
      <c r="B1074" s="16"/>
      <c r="C1074" s="16"/>
      <c r="D1074" s="16"/>
      <c r="E1074" s="16"/>
      <c r="F1074" s="16"/>
      <c r="G1074" s="16"/>
      <c r="H1074" s="16"/>
      <c r="I1074" s="16"/>
      <c r="J1074" s="16"/>
      <c r="K1074" s="16"/>
      <c r="L1074" s="16"/>
      <c r="M1074" s="16"/>
      <c r="N1074" s="16"/>
      <c r="O1074" s="16"/>
      <c r="P1074" s="16"/>
      <c r="Q1074" s="16"/>
    </row>
    <row r="1075" spans="1:17" x14ac:dyDescent="0.2">
      <c r="A1075" s="16"/>
      <c r="B1075" s="16"/>
      <c r="C1075" s="16"/>
      <c r="D1075" s="16"/>
      <c r="E1075" s="16"/>
      <c r="F1075" s="16"/>
      <c r="G1075" s="16"/>
      <c r="H1075" s="16"/>
      <c r="I1075" s="16"/>
      <c r="J1075" s="16"/>
      <c r="K1075" s="16"/>
      <c r="L1075" s="16"/>
      <c r="M1075" s="16"/>
      <c r="N1075" s="16"/>
      <c r="O1075" s="16"/>
      <c r="P1075" s="16"/>
      <c r="Q1075" s="16"/>
    </row>
    <row r="1076" spans="1:17" x14ac:dyDescent="0.2">
      <c r="A1076" s="16"/>
      <c r="B1076" s="16"/>
      <c r="C1076" s="16"/>
      <c r="D1076" s="16"/>
      <c r="E1076" s="16"/>
      <c r="F1076" s="16"/>
      <c r="G1076" s="16"/>
      <c r="H1076" s="16"/>
      <c r="I1076" s="16"/>
      <c r="J1076" s="16"/>
      <c r="K1076" s="16"/>
      <c r="L1076" s="16"/>
      <c r="M1076" s="16"/>
      <c r="N1076" s="16"/>
      <c r="O1076" s="16"/>
      <c r="P1076" s="16"/>
      <c r="Q1076" s="16"/>
    </row>
    <row r="1077" spans="1:17" x14ac:dyDescent="0.2">
      <c r="A1077" s="16"/>
      <c r="B1077" s="16"/>
      <c r="C1077" s="16"/>
      <c r="D1077" s="16"/>
      <c r="E1077" s="16"/>
      <c r="F1077" s="16"/>
      <c r="G1077" s="16"/>
      <c r="H1077" s="16"/>
      <c r="I1077" s="16"/>
      <c r="J1077" s="16"/>
      <c r="K1077" s="16"/>
      <c r="L1077" s="16"/>
      <c r="M1077" s="16"/>
      <c r="N1077" s="16"/>
      <c r="O1077" s="16"/>
      <c r="P1077" s="16"/>
      <c r="Q1077" s="16"/>
    </row>
    <row r="1078" spans="1:17" x14ac:dyDescent="0.2">
      <c r="A1078" s="16"/>
      <c r="B1078" s="16"/>
      <c r="C1078" s="16"/>
      <c r="D1078" s="16"/>
      <c r="E1078" s="16"/>
      <c r="F1078" s="16"/>
      <c r="G1078" s="16"/>
      <c r="H1078" s="16"/>
      <c r="I1078" s="16"/>
      <c r="J1078" s="16"/>
      <c r="K1078" s="16"/>
      <c r="L1078" s="16"/>
      <c r="M1078" s="16"/>
      <c r="N1078" s="16"/>
      <c r="O1078" s="16"/>
      <c r="P1078" s="16"/>
      <c r="Q1078" s="16"/>
    </row>
    <row r="1079" spans="1:17" x14ac:dyDescent="0.2">
      <c r="A1079" s="16"/>
      <c r="B1079" s="16"/>
      <c r="C1079" s="16"/>
      <c r="D1079" s="16"/>
      <c r="E1079" s="16"/>
      <c r="F1079" s="16"/>
      <c r="G1079" s="16"/>
      <c r="H1079" s="16"/>
      <c r="I1079" s="16"/>
      <c r="J1079" s="16"/>
      <c r="K1079" s="16"/>
      <c r="L1079" s="16"/>
      <c r="M1079" s="16"/>
      <c r="N1079" s="16"/>
      <c r="O1079" s="16"/>
      <c r="P1079" s="16"/>
      <c r="Q1079" s="16"/>
    </row>
    <row r="1080" spans="1:17" x14ac:dyDescent="0.2">
      <c r="A1080" s="16"/>
      <c r="B1080" s="16"/>
      <c r="C1080" s="16"/>
      <c r="D1080" s="16"/>
      <c r="E1080" s="16"/>
      <c r="F1080" s="16"/>
      <c r="G1080" s="16"/>
      <c r="H1080" s="16"/>
      <c r="I1080" s="16"/>
      <c r="J1080" s="16"/>
      <c r="K1080" s="16"/>
      <c r="L1080" s="16"/>
      <c r="M1080" s="16"/>
      <c r="N1080" s="16"/>
      <c r="O1080" s="16"/>
      <c r="P1080" s="16"/>
      <c r="Q1080" s="16"/>
    </row>
    <row r="1081" spans="1:17" x14ac:dyDescent="0.2">
      <c r="A1081" s="16"/>
      <c r="B1081" s="16"/>
      <c r="C1081" s="16"/>
      <c r="D1081" s="16"/>
      <c r="E1081" s="16"/>
      <c r="F1081" s="16"/>
      <c r="G1081" s="16"/>
      <c r="H1081" s="16"/>
      <c r="I1081" s="16"/>
      <c r="J1081" s="16"/>
      <c r="K1081" s="16"/>
      <c r="L1081" s="16"/>
      <c r="M1081" s="16"/>
      <c r="N1081" s="16"/>
      <c r="O1081" s="16"/>
      <c r="P1081" s="16"/>
      <c r="Q1081" s="16"/>
    </row>
    <row r="1082" spans="1:17" x14ac:dyDescent="0.2">
      <c r="A1082" s="16"/>
      <c r="B1082" s="16"/>
      <c r="C1082" s="16"/>
      <c r="D1082" s="16"/>
      <c r="E1082" s="16"/>
      <c r="F1082" s="16"/>
      <c r="G1082" s="16"/>
      <c r="H1082" s="16"/>
      <c r="I1082" s="16"/>
      <c r="J1082" s="16"/>
      <c r="K1082" s="16"/>
      <c r="L1082" s="16"/>
      <c r="M1082" s="16"/>
      <c r="N1082" s="16"/>
      <c r="O1082" s="16"/>
      <c r="P1082" s="16"/>
      <c r="Q1082" s="16"/>
    </row>
    <row r="1083" spans="1:17" x14ac:dyDescent="0.2">
      <c r="A1083" s="16"/>
      <c r="B1083" s="16"/>
      <c r="C1083" s="16"/>
      <c r="D1083" s="16"/>
      <c r="E1083" s="16"/>
      <c r="F1083" s="16"/>
      <c r="G1083" s="16"/>
      <c r="H1083" s="16"/>
      <c r="I1083" s="16"/>
      <c r="J1083" s="16"/>
      <c r="K1083" s="16"/>
      <c r="L1083" s="16"/>
      <c r="M1083" s="16"/>
      <c r="N1083" s="16"/>
      <c r="O1083" s="16"/>
      <c r="P1083" s="16"/>
      <c r="Q1083" s="16"/>
    </row>
    <row r="1084" spans="1:17" x14ac:dyDescent="0.2">
      <c r="A1084" s="16"/>
      <c r="B1084" s="16"/>
      <c r="C1084" s="16"/>
      <c r="D1084" s="16"/>
      <c r="E1084" s="16"/>
      <c r="F1084" s="16"/>
      <c r="G1084" s="16"/>
      <c r="H1084" s="16"/>
      <c r="I1084" s="16"/>
      <c r="J1084" s="16"/>
      <c r="K1084" s="16"/>
      <c r="L1084" s="16"/>
      <c r="M1084" s="16"/>
      <c r="N1084" s="16"/>
      <c r="O1084" s="16"/>
      <c r="P1084" s="16"/>
      <c r="Q1084" s="16"/>
    </row>
    <row r="1085" spans="1:17" x14ac:dyDescent="0.2">
      <c r="A1085" s="16"/>
      <c r="B1085" s="16"/>
      <c r="C1085" s="16"/>
      <c r="D1085" s="16"/>
      <c r="E1085" s="16"/>
      <c r="F1085" s="16"/>
      <c r="G1085" s="16"/>
      <c r="H1085" s="16"/>
      <c r="I1085" s="16"/>
      <c r="J1085" s="16"/>
      <c r="K1085" s="16"/>
      <c r="L1085" s="16"/>
      <c r="M1085" s="16"/>
      <c r="N1085" s="16"/>
      <c r="O1085" s="16"/>
      <c r="P1085" s="16"/>
      <c r="Q1085" s="16"/>
    </row>
    <row r="1086" spans="1:17" x14ac:dyDescent="0.2">
      <c r="A1086" s="16"/>
      <c r="B1086" s="16"/>
      <c r="C1086" s="16"/>
      <c r="D1086" s="16"/>
      <c r="E1086" s="16"/>
      <c r="F1086" s="16"/>
      <c r="G1086" s="16"/>
      <c r="H1086" s="16"/>
      <c r="I1086" s="16"/>
      <c r="J1086" s="16"/>
      <c r="K1086" s="16"/>
      <c r="L1086" s="16"/>
      <c r="M1086" s="16"/>
      <c r="N1086" s="16"/>
      <c r="O1086" s="16"/>
      <c r="P1086" s="16"/>
      <c r="Q1086" s="16"/>
    </row>
    <row r="1087" spans="1:17" x14ac:dyDescent="0.2">
      <c r="A1087" s="16"/>
      <c r="B1087" s="16"/>
      <c r="C1087" s="16"/>
      <c r="D1087" s="16"/>
      <c r="E1087" s="16"/>
      <c r="F1087" s="16"/>
      <c r="G1087" s="16"/>
      <c r="H1087" s="16"/>
      <c r="I1087" s="16"/>
      <c r="J1087" s="16"/>
      <c r="K1087" s="16"/>
      <c r="L1087" s="16"/>
      <c r="M1087" s="16"/>
      <c r="N1087" s="16"/>
      <c r="O1087" s="16"/>
      <c r="P1087" s="16"/>
      <c r="Q1087" s="16"/>
    </row>
    <row r="1088" spans="1:17" x14ac:dyDescent="0.2">
      <c r="A1088" s="16"/>
      <c r="B1088" s="16"/>
      <c r="C1088" s="16"/>
      <c r="D1088" s="16"/>
      <c r="E1088" s="16"/>
      <c r="F1088" s="16"/>
      <c r="G1088" s="16"/>
      <c r="H1088" s="16"/>
      <c r="I1088" s="16"/>
      <c r="J1088" s="16"/>
      <c r="K1088" s="16"/>
      <c r="L1088" s="16"/>
      <c r="M1088" s="16"/>
      <c r="N1088" s="16"/>
      <c r="O1088" s="16"/>
      <c r="P1088" s="16"/>
      <c r="Q1088" s="16"/>
    </row>
    <row r="1089" spans="1:17" x14ac:dyDescent="0.2">
      <c r="A1089" s="16"/>
      <c r="B1089" s="16"/>
      <c r="C1089" s="16"/>
      <c r="D1089" s="16"/>
      <c r="E1089" s="16"/>
      <c r="F1089" s="16"/>
      <c r="G1089" s="16"/>
      <c r="H1089" s="16"/>
      <c r="I1089" s="16"/>
      <c r="J1089" s="16"/>
      <c r="K1089" s="16"/>
      <c r="L1089" s="16"/>
      <c r="M1089" s="16"/>
      <c r="N1089" s="16"/>
      <c r="O1089" s="16"/>
      <c r="P1089" s="16"/>
      <c r="Q1089" s="16"/>
    </row>
    <row r="1090" spans="1:17" x14ac:dyDescent="0.2">
      <c r="A1090" s="16"/>
      <c r="B1090" s="16"/>
      <c r="C1090" s="16"/>
      <c r="D1090" s="16"/>
      <c r="E1090" s="16"/>
      <c r="F1090" s="16"/>
      <c r="G1090" s="16"/>
      <c r="H1090" s="16"/>
      <c r="I1090" s="16"/>
      <c r="J1090" s="16"/>
      <c r="K1090" s="16"/>
      <c r="L1090" s="16"/>
      <c r="M1090" s="16"/>
      <c r="N1090" s="16"/>
      <c r="O1090" s="16"/>
      <c r="P1090" s="16"/>
      <c r="Q1090" s="16"/>
    </row>
    <row r="1091" spans="1:17" x14ac:dyDescent="0.2">
      <c r="A1091" s="16"/>
      <c r="B1091" s="16"/>
      <c r="C1091" s="16"/>
      <c r="D1091" s="16"/>
      <c r="E1091" s="16"/>
      <c r="F1091" s="16"/>
      <c r="G1091" s="16"/>
      <c r="H1091" s="16"/>
      <c r="I1091" s="16"/>
      <c r="J1091" s="16"/>
      <c r="K1091" s="16"/>
      <c r="L1091" s="16"/>
      <c r="M1091" s="16"/>
      <c r="N1091" s="16"/>
      <c r="O1091" s="16"/>
      <c r="P1091" s="16"/>
      <c r="Q1091" s="16"/>
    </row>
    <row r="1092" spans="1:17" x14ac:dyDescent="0.2">
      <c r="A1092" s="16"/>
      <c r="B1092" s="16"/>
      <c r="C1092" s="16"/>
      <c r="D1092" s="16"/>
      <c r="E1092" s="16"/>
      <c r="F1092" s="16"/>
      <c r="G1092" s="16"/>
      <c r="H1092" s="16"/>
      <c r="I1092" s="16"/>
      <c r="J1092" s="16"/>
      <c r="K1092" s="16"/>
      <c r="L1092" s="16"/>
      <c r="M1092" s="16"/>
      <c r="N1092" s="16"/>
      <c r="O1092" s="16"/>
      <c r="P1092" s="16"/>
      <c r="Q1092" s="16"/>
    </row>
    <row r="1093" spans="1:17" x14ac:dyDescent="0.2">
      <c r="A1093" s="16"/>
      <c r="B1093" s="16"/>
      <c r="C1093" s="16"/>
      <c r="D1093" s="16"/>
      <c r="E1093" s="16"/>
      <c r="F1093" s="16"/>
      <c r="G1093" s="16"/>
      <c r="H1093" s="16"/>
      <c r="I1093" s="16"/>
      <c r="J1093" s="16"/>
      <c r="K1093" s="16"/>
      <c r="L1093" s="16"/>
      <c r="M1093" s="16"/>
      <c r="N1093" s="16"/>
      <c r="O1093" s="16"/>
      <c r="P1093" s="16"/>
      <c r="Q1093" s="16"/>
    </row>
    <row r="1094" spans="1:17" x14ac:dyDescent="0.2">
      <c r="A1094" s="16"/>
      <c r="B1094" s="16"/>
      <c r="C1094" s="16"/>
      <c r="D1094" s="16"/>
      <c r="E1094" s="16"/>
      <c r="F1094" s="16"/>
      <c r="G1094" s="16"/>
      <c r="H1094" s="16"/>
      <c r="I1094" s="16"/>
      <c r="J1094" s="16"/>
      <c r="K1094" s="16"/>
      <c r="L1094" s="16"/>
      <c r="M1094" s="16"/>
      <c r="N1094" s="16"/>
      <c r="O1094" s="16"/>
      <c r="P1094" s="16"/>
      <c r="Q1094" s="16"/>
    </row>
    <row r="1095" spans="1:17" x14ac:dyDescent="0.2">
      <c r="A1095" s="16"/>
      <c r="B1095" s="16"/>
      <c r="C1095" s="16"/>
      <c r="D1095" s="16"/>
      <c r="E1095" s="16"/>
      <c r="F1095" s="16"/>
      <c r="G1095" s="16"/>
      <c r="H1095" s="16"/>
      <c r="I1095" s="16"/>
      <c r="J1095" s="16"/>
      <c r="K1095" s="16"/>
      <c r="L1095" s="16"/>
      <c r="M1095" s="16"/>
      <c r="N1095" s="16"/>
      <c r="O1095" s="16"/>
      <c r="P1095" s="16"/>
      <c r="Q1095" s="16"/>
    </row>
    <row r="1096" spans="1:17" x14ac:dyDescent="0.2">
      <c r="A1096" s="16"/>
      <c r="B1096" s="16"/>
      <c r="C1096" s="16"/>
      <c r="D1096" s="16"/>
      <c r="E1096" s="16"/>
      <c r="F1096" s="16"/>
      <c r="G1096" s="16"/>
      <c r="H1096" s="16"/>
      <c r="I1096" s="16"/>
      <c r="J1096" s="16"/>
      <c r="K1096" s="16"/>
      <c r="L1096" s="16"/>
      <c r="M1096" s="16"/>
      <c r="N1096" s="16"/>
      <c r="O1096" s="16"/>
      <c r="P1096" s="16"/>
      <c r="Q1096" s="16"/>
    </row>
    <row r="1097" spans="1:17" x14ac:dyDescent="0.2">
      <c r="A1097" s="16"/>
      <c r="B1097" s="16"/>
      <c r="C1097" s="16"/>
      <c r="D1097" s="16"/>
      <c r="E1097" s="16"/>
      <c r="F1097" s="16"/>
      <c r="G1097" s="16"/>
      <c r="H1097" s="16"/>
      <c r="I1097" s="16"/>
      <c r="J1097" s="16"/>
      <c r="K1097" s="16"/>
      <c r="L1097" s="16"/>
      <c r="M1097" s="16"/>
      <c r="N1097" s="16"/>
      <c r="O1097" s="16"/>
      <c r="P1097" s="16"/>
      <c r="Q1097" s="16"/>
    </row>
    <row r="1098" spans="1:17" x14ac:dyDescent="0.2">
      <c r="A1098" s="16"/>
      <c r="B1098" s="16"/>
      <c r="C1098" s="16"/>
      <c r="D1098" s="16"/>
      <c r="E1098" s="16"/>
      <c r="F1098" s="16"/>
      <c r="G1098" s="16"/>
      <c r="H1098" s="16"/>
      <c r="I1098" s="16"/>
      <c r="J1098" s="16"/>
      <c r="K1098" s="16"/>
      <c r="L1098" s="16"/>
      <c r="M1098" s="16"/>
      <c r="N1098" s="16"/>
      <c r="O1098" s="16"/>
      <c r="P1098" s="16"/>
      <c r="Q1098" s="16"/>
    </row>
    <row r="1099" spans="1:17" x14ac:dyDescent="0.2">
      <c r="A1099" s="16"/>
      <c r="B1099" s="16"/>
      <c r="C1099" s="16"/>
      <c r="D1099" s="16"/>
      <c r="E1099" s="16"/>
      <c r="F1099" s="16"/>
      <c r="G1099" s="16"/>
      <c r="H1099" s="16"/>
      <c r="I1099" s="16"/>
      <c r="J1099" s="16"/>
      <c r="K1099" s="16"/>
      <c r="L1099" s="16"/>
      <c r="M1099" s="16"/>
      <c r="N1099" s="16"/>
      <c r="O1099" s="16"/>
      <c r="P1099" s="16"/>
      <c r="Q1099" s="16"/>
    </row>
    <row r="1100" spans="1:17" x14ac:dyDescent="0.2">
      <c r="A1100" s="16"/>
      <c r="B1100" s="16"/>
      <c r="C1100" s="16"/>
      <c r="D1100" s="16"/>
      <c r="E1100" s="16"/>
      <c r="F1100" s="16"/>
      <c r="G1100" s="16"/>
      <c r="H1100" s="16"/>
      <c r="I1100" s="16"/>
      <c r="J1100" s="16"/>
      <c r="K1100" s="16"/>
      <c r="L1100" s="16"/>
      <c r="M1100" s="16"/>
      <c r="N1100" s="16"/>
      <c r="O1100" s="16"/>
      <c r="P1100" s="16"/>
      <c r="Q1100" s="16"/>
    </row>
    <row r="1101" spans="1:17" x14ac:dyDescent="0.2">
      <c r="A1101" s="16"/>
      <c r="B1101" s="16"/>
      <c r="C1101" s="16"/>
      <c r="D1101" s="16"/>
      <c r="E1101" s="16"/>
      <c r="F1101" s="16"/>
      <c r="G1101" s="16"/>
      <c r="H1101" s="16"/>
      <c r="I1101" s="16"/>
      <c r="J1101" s="16"/>
      <c r="K1101" s="16"/>
      <c r="L1101" s="16"/>
      <c r="M1101" s="16"/>
      <c r="N1101" s="16"/>
      <c r="O1101" s="16"/>
      <c r="P1101" s="16"/>
      <c r="Q1101" s="16"/>
    </row>
    <row r="1102" spans="1:17" x14ac:dyDescent="0.2">
      <c r="A1102" s="16"/>
      <c r="B1102" s="16"/>
      <c r="C1102" s="16"/>
      <c r="D1102" s="16"/>
      <c r="E1102" s="16"/>
      <c r="F1102" s="16"/>
      <c r="G1102" s="16"/>
      <c r="H1102" s="16"/>
      <c r="I1102" s="16"/>
      <c r="J1102" s="16"/>
      <c r="K1102" s="16"/>
      <c r="L1102" s="16"/>
      <c r="M1102" s="16"/>
      <c r="N1102" s="16"/>
      <c r="O1102" s="16"/>
      <c r="P1102" s="16"/>
      <c r="Q1102" s="16"/>
    </row>
    <row r="1103" spans="1:17" x14ac:dyDescent="0.2">
      <c r="A1103" s="16"/>
      <c r="B1103" s="16"/>
      <c r="C1103" s="16"/>
      <c r="D1103" s="16"/>
      <c r="E1103" s="16"/>
      <c r="F1103" s="16"/>
      <c r="G1103" s="16"/>
      <c r="H1103" s="16"/>
      <c r="I1103" s="16"/>
      <c r="J1103" s="16"/>
      <c r="K1103" s="16"/>
      <c r="L1103" s="16"/>
      <c r="M1103" s="16"/>
      <c r="N1103" s="16"/>
      <c r="O1103" s="16"/>
      <c r="P1103" s="16"/>
      <c r="Q1103" s="16"/>
    </row>
    <row r="1104" spans="1:17" x14ac:dyDescent="0.2">
      <c r="A1104" s="16"/>
      <c r="B1104" s="16"/>
      <c r="C1104" s="16"/>
      <c r="D1104" s="16"/>
      <c r="E1104" s="16"/>
      <c r="F1104" s="16"/>
      <c r="G1104" s="16"/>
      <c r="H1104" s="16"/>
      <c r="I1104" s="16"/>
      <c r="J1104" s="16"/>
      <c r="K1104" s="16"/>
      <c r="L1104" s="16"/>
      <c r="M1104" s="16"/>
      <c r="N1104" s="16"/>
      <c r="O1104" s="16"/>
      <c r="P1104" s="16"/>
      <c r="Q1104" s="16"/>
    </row>
    <row r="1105" spans="1:17" x14ac:dyDescent="0.2">
      <c r="A1105" s="16"/>
      <c r="B1105" s="16"/>
      <c r="C1105" s="16"/>
      <c r="D1105" s="16"/>
      <c r="E1105" s="16"/>
      <c r="F1105" s="16"/>
      <c r="G1105" s="16"/>
      <c r="H1105" s="16"/>
      <c r="I1105" s="16"/>
      <c r="J1105" s="16"/>
      <c r="K1105" s="16"/>
      <c r="L1105" s="16"/>
      <c r="M1105" s="16"/>
      <c r="N1105" s="16"/>
      <c r="O1105" s="16"/>
      <c r="P1105" s="16"/>
      <c r="Q1105" s="16"/>
    </row>
    <row r="1106" spans="1:17" x14ac:dyDescent="0.2">
      <c r="A1106" s="16"/>
      <c r="B1106" s="16"/>
      <c r="C1106" s="16"/>
      <c r="D1106" s="16"/>
      <c r="E1106" s="16"/>
      <c r="F1106" s="16"/>
      <c r="G1106" s="16"/>
      <c r="H1106" s="16"/>
      <c r="I1106" s="16"/>
      <c r="J1106" s="16"/>
      <c r="K1106" s="16"/>
      <c r="L1106" s="16"/>
      <c r="M1106" s="16"/>
      <c r="N1106" s="16"/>
      <c r="O1106" s="16"/>
      <c r="P1106" s="16"/>
      <c r="Q1106" s="16"/>
    </row>
    <row r="1107" spans="1:17" x14ac:dyDescent="0.2">
      <c r="A1107" s="16"/>
      <c r="B1107" s="16"/>
      <c r="C1107" s="16"/>
      <c r="D1107" s="16"/>
      <c r="E1107" s="16"/>
      <c r="F1107" s="16"/>
      <c r="G1107" s="16"/>
      <c r="H1107" s="16"/>
      <c r="I1107" s="16"/>
      <c r="J1107" s="16"/>
      <c r="K1107" s="16"/>
      <c r="L1107" s="16"/>
      <c r="M1107" s="16"/>
      <c r="N1107" s="16"/>
      <c r="O1107" s="16"/>
      <c r="P1107" s="16"/>
      <c r="Q1107" s="16"/>
    </row>
    <row r="1108" spans="1:17" x14ac:dyDescent="0.2">
      <c r="A1108" s="16"/>
      <c r="B1108" s="16"/>
      <c r="C1108" s="16"/>
      <c r="D1108" s="16"/>
      <c r="E1108" s="16"/>
      <c r="F1108" s="16"/>
      <c r="G1108" s="16"/>
      <c r="H1108" s="16"/>
      <c r="I1108" s="16"/>
      <c r="J1108" s="16"/>
      <c r="K1108" s="16"/>
      <c r="L1108" s="16"/>
      <c r="M1108" s="16"/>
      <c r="N1108" s="16"/>
      <c r="O1108" s="16"/>
      <c r="P1108" s="16"/>
      <c r="Q1108" s="16"/>
    </row>
    <row r="1109" spans="1:17" x14ac:dyDescent="0.2">
      <c r="A1109" s="16"/>
      <c r="B1109" s="16"/>
      <c r="C1109" s="16"/>
      <c r="D1109" s="16"/>
      <c r="E1109" s="16"/>
      <c r="F1109" s="16"/>
      <c r="G1109" s="16"/>
      <c r="H1109" s="16"/>
      <c r="I1109" s="16"/>
      <c r="J1109" s="16"/>
      <c r="K1109" s="16"/>
      <c r="L1109" s="16"/>
      <c r="M1109" s="16"/>
      <c r="N1109" s="16"/>
      <c r="O1109" s="16"/>
      <c r="P1109" s="16"/>
      <c r="Q1109" s="16"/>
    </row>
    <row r="1110" spans="1:17" x14ac:dyDescent="0.2">
      <c r="A1110" s="16"/>
      <c r="B1110" s="16"/>
      <c r="C1110" s="16"/>
      <c r="D1110" s="16"/>
      <c r="E1110" s="16"/>
      <c r="F1110" s="16"/>
      <c r="G1110" s="16"/>
      <c r="H1110" s="16"/>
      <c r="I1110" s="16"/>
      <c r="J1110" s="16"/>
      <c r="K1110" s="16"/>
      <c r="L1110" s="16"/>
      <c r="M1110" s="16"/>
      <c r="N1110" s="16"/>
      <c r="O1110" s="16"/>
      <c r="P1110" s="16"/>
      <c r="Q1110" s="16"/>
    </row>
    <row r="1111" spans="1:17" x14ac:dyDescent="0.2">
      <c r="A1111" s="16"/>
      <c r="B1111" s="16"/>
      <c r="C1111" s="16"/>
      <c r="D1111" s="16"/>
      <c r="E1111" s="16"/>
      <c r="F1111" s="16"/>
      <c r="G1111" s="16"/>
      <c r="H1111" s="16"/>
      <c r="I1111" s="16"/>
      <c r="J1111" s="16"/>
      <c r="K1111" s="16"/>
      <c r="L1111" s="16"/>
      <c r="M1111" s="16"/>
      <c r="N1111" s="16"/>
      <c r="O1111" s="16"/>
      <c r="P1111" s="16"/>
      <c r="Q1111" s="16"/>
    </row>
    <row r="1112" spans="1:17" x14ac:dyDescent="0.2">
      <c r="A1112" s="16"/>
      <c r="B1112" s="16"/>
      <c r="C1112" s="16"/>
      <c r="D1112" s="16"/>
      <c r="E1112" s="16"/>
      <c r="F1112" s="16"/>
      <c r="G1112" s="16"/>
      <c r="H1112" s="16"/>
      <c r="I1112" s="16"/>
      <c r="J1112" s="16"/>
      <c r="K1112" s="16"/>
      <c r="L1112" s="16"/>
      <c r="M1112" s="16"/>
      <c r="N1112" s="16"/>
      <c r="O1112" s="16"/>
      <c r="P1112" s="16"/>
      <c r="Q1112" s="16"/>
    </row>
    <row r="1113" spans="1:17" x14ac:dyDescent="0.2">
      <c r="A1113" s="16"/>
      <c r="B1113" s="16"/>
      <c r="C1113" s="16"/>
      <c r="D1113" s="16"/>
      <c r="E1113" s="16"/>
      <c r="F1113" s="16"/>
      <c r="G1113" s="16"/>
      <c r="H1113" s="16"/>
      <c r="I1113" s="16"/>
      <c r="J1113" s="16"/>
      <c r="K1113" s="16"/>
      <c r="L1113" s="16"/>
      <c r="M1113" s="16"/>
      <c r="N1113" s="16"/>
      <c r="O1113" s="16"/>
      <c r="P1113" s="16"/>
      <c r="Q1113" s="16"/>
    </row>
    <row r="1114" spans="1:17" x14ac:dyDescent="0.2">
      <c r="A1114" s="16"/>
      <c r="B1114" s="16"/>
      <c r="C1114" s="16"/>
      <c r="D1114" s="16"/>
      <c r="E1114" s="16"/>
      <c r="F1114" s="16"/>
      <c r="G1114" s="16"/>
      <c r="H1114" s="16"/>
      <c r="I1114" s="16"/>
      <c r="J1114" s="16"/>
      <c r="K1114" s="16"/>
      <c r="L1114" s="16"/>
      <c r="M1114" s="16"/>
      <c r="N1114" s="16"/>
      <c r="O1114" s="16"/>
      <c r="P1114" s="16"/>
      <c r="Q1114" s="16"/>
    </row>
    <row r="1115" spans="1:17" x14ac:dyDescent="0.2">
      <c r="A1115" s="16"/>
      <c r="B1115" s="16"/>
      <c r="C1115" s="16"/>
      <c r="D1115" s="16"/>
      <c r="E1115" s="16"/>
      <c r="F1115" s="16"/>
      <c r="G1115" s="16"/>
      <c r="H1115" s="16"/>
      <c r="I1115" s="16"/>
      <c r="J1115" s="16"/>
      <c r="K1115" s="16"/>
      <c r="L1115" s="16"/>
      <c r="M1115" s="16"/>
      <c r="N1115" s="16"/>
      <c r="O1115" s="16"/>
      <c r="P1115" s="16"/>
      <c r="Q1115" s="16"/>
    </row>
    <row r="1116" spans="1:17" x14ac:dyDescent="0.2">
      <c r="A1116" s="16"/>
      <c r="B1116" s="16"/>
      <c r="C1116" s="16"/>
      <c r="D1116" s="16"/>
      <c r="E1116" s="16"/>
      <c r="F1116" s="16"/>
      <c r="G1116" s="16"/>
      <c r="H1116" s="16"/>
      <c r="I1116" s="16"/>
      <c r="J1116" s="16"/>
      <c r="K1116" s="16"/>
      <c r="L1116" s="16"/>
      <c r="M1116" s="16"/>
      <c r="N1116" s="16"/>
      <c r="O1116" s="16"/>
      <c r="P1116" s="16"/>
      <c r="Q1116" s="16"/>
    </row>
    <row r="1117" spans="1:17" x14ac:dyDescent="0.2">
      <c r="A1117" s="16"/>
      <c r="B1117" s="16"/>
      <c r="C1117" s="16"/>
      <c r="D1117" s="16"/>
      <c r="E1117" s="16"/>
      <c r="F1117" s="16"/>
      <c r="G1117" s="16"/>
      <c r="H1117" s="16"/>
      <c r="I1117" s="16"/>
      <c r="J1117" s="16"/>
      <c r="K1117" s="16"/>
      <c r="L1117" s="16"/>
      <c r="M1117" s="16"/>
      <c r="N1117" s="16"/>
      <c r="O1117" s="16"/>
      <c r="P1117" s="16"/>
      <c r="Q1117" s="16"/>
    </row>
    <row r="1118" spans="1:17" x14ac:dyDescent="0.2">
      <c r="A1118" s="16"/>
      <c r="B1118" s="16"/>
      <c r="C1118" s="16"/>
      <c r="D1118" s="16"/>
      <c r="E1118" s="16"/>
      <c r="F1118" s="16"/>
      <c r="G1118" s="16"/>
      <c r="H1118" s="16"/>
      <c r="I1118" s="16"/>
      <c r="J1118" s="16"/>
      <c r="K1118" s="16"/>
      <c r="L1118" s="16"/>
      <c r="M1118" s="16"/>
      <c r="N1118" s="16"/>
      <c r="O1118" s="16"/>
      <c r="P1118" s="16"/>
      <c r="Q1118" s="16"/>
    </row>
    <row r="1119" spans="1:17" x14ac:dyDescent="0.2">
      <c r="A1119" s="16"/>
      <c r="B1119" s="16"/>
      <c r="C1119" s="16"/>
      <c r="D1119" s="16"/>
      <c r="E1119" s="16"/>
      <c r="F1119" s="16"/>
      <c r="G1119" s="16"/>
      <c r="H1119" s="16"/>
      <c r="I1119" s="16"/>
      <c r="J1119" s="16"/>
      <c r="K1119" s="16"/>
      <c r="L1119" s="16"/>
      <c r="M1119" s="16"/>
      <c r="N1119" s="16"/>
      <c r="O1119" s="16"/>
      <c r="P1119" s="16"/>
      <c r="Q1119" s="16"/>
    </row>
    <row r="1120" spans="1:17" x14ac:dyDescent="0.2">
      <c r="A1120" s="16"/>
      <c r="B1120" s="16"/>
      <c r="C1120" s="16"/>
      <c r="D1120" s="16"/>
      <c r="E1120" s="16"/>
      <c r="F1120" s="16"/>
      <c r="G1120" s="16"/>
      <c r="H1120" s="16"/>
      <c r="I1120" s="16"/>
      <c r="J1120" s="16"/>
      <c r="K1120" s="16"/>
      <c r="L1120" s="16"/>
      <c r="M1120" s="16"/>
      <c r="N1120" s="16"/>
      <c r="O1120" s="16"/>
      <c r="P1120" s="16"/>
      <c r="Q1120" s="16"/>
    </row>
    <row r="1121" spans="1:17" x14ac:dyDescent="0.2">
      <c r="A1121" s="16"/>
      <c r="B1121" s="16"/>
      <c r="C1121" s="16"/>
      <c r="D1121" s="16"/>
      <c r="E1121" s="16"/>
      <c r="F1121" s="16"/>
      <c r="G1121" s="16"/>
      <c r="H1121" s="16"/>
      <c r="I1121" s="16"/>
      <c r="J1121" s="16"/>
      <c r="K1121" s="16"/>
      <c r="L1121" s="16"/>
      <c r="M1121" s="16"/>
      <c r="N1121" s="16"/>
      <c r="O1121" s="16"/>
      <c r="P1121" s="16"/>
      <c r="Q1121" s="16"/>
    </row>
    <row r="1122" spans="1:17" x14ac:dyDescent="0.2">
      <c r="A1122" s="16"/>
      <c r="B1122" s="16"/>
      <c r="C1122" s="16"/>
      <c r="D1122" s="16"/>
      <c r="E1122" s="16"/>
      <c r="F1122" s="16"/>
      <c r="G1122" s="16"/>
      <c r="H1122" s="16"/>
      <c r="I1122" s="16"/>
      <c r="J1122" s="16"/>
      <c r="K1122" s="16"/>
      <c r="L1122" s="16"/>
      <c r="M1122" s="16"/>
      <c r="N1122" s="16"/>
      <c r="O1122" s="16"/>
      <c r="P1122" s="16"/>
      <c r="Q1122" s="16"/>
    </row>
    <row r="1123" spans="1:17" x14ac:dyDescent="0.2">
      <c r="A1123" s="16"/>
      <c r="B1123" s="16"/>
      <c r="C1123" s="16"/>
      <c r="D1123" s="16"/>
      <c r="E1123" s="16"/>
      <c r="F1123" s="16"/>
      <c r="G1123" s="16"/>
      <c r="H1123" s="16"/>
      <c r="I1123" s="16"/>
      <c r="J1123" s="16"/>
      <c r="K1123" s="16"/>
      <c r="L1123" s="16"/>
      <c r="M1123" s="16"/>
      <c r="N1123" s="16"/>
      <c r="O1123" s="16"/>
      <c r="P1123" s="16"/>
      <c r="Q1123" s="16"/>
    </row>
    <row r="1124" spans="1:17" x14ac:dyDescent="0.2">
      <c r="A1124" s="16"/>
      <c r="B1124" s="16"/>
      <c r="C1124" s="16"/>
      <c r="D1124" s="16"/>
      <c r="E1124" s="16"/>
      <c r="F1124" s="16"/>
      <c r="G1124" s="16"/>
      <c r="H1124" s="16"/>
      <c r="I1124" s="16"/>
      <c r="J1124" s="16"/>
      <c r="K1124" s="16"/>
      <c r="L1124" s="16"/>
      <c r="M1124" s="16"/>
      <c r="N1124" s="16"/>
      <c r="O1124" s="16"/>
      <c r="P1124" s="16"/>
      <c r="Q1124" s="16"/>
    </row>
    <row r="1125" spans="1:17" x14ac:dyDescent="0.2">
      <c r="A1125" s="16"/>
      <c r="B1125" s="16"/>
      <c r="C1125" s="16"/>
      <c r="D1125" s="16"/>
      <c r="E1125" s="16"/>
      <c r="F1125" s="16"/>
      <c r="G1125" s="16"/>
      <c r="H1125" s="16"/>
      <c r="I1125" s="16"/>
      <c r="J1125" s="16"/>
      <c r="K1125" s="16"/>
      <c r="L1125" s="16"/>
      <c r="M1125" s="16"/>
      <c r="N1125" s="16"/>
      <c r="O1125" s="16"/>
      <c r="P1125" s="16"/>
      <c r="Q1125" s="16"/>
    </row>
    <row r="1126" spans="1:17" x14ac:dyDescent="0.2">
      <c r="A1126" s="16"/>
      <c r="B1126" s="16"/>
      <c r="C1126" s="16"/>
      <c r="D1126" s="16"/>
      <c r="E1126" s="16"/>
      <c r="F1126" s="16"/>
      <c r="G1126" s="16"/>
      <c r="H1126" s="16"/>
      <c r="I1126" s="16"/>
      <c r="J1126" s="16"/>
      <c r="K1126" s="16"/>
      <c r="L1126" s="16"/>
      <c r="M1126" s="16"/>
      <c r="N1126" s="16"/>
      <c r="O1126" s="16"/>
      <c r="P1126" s="16"/>
      <c r="Q1126" s="16"/>
    </row>
    <row r="1127" spans="1:17" x14ac:dyDescent="0.2">
      <c r="A1127" s="16"/>
      <c r="B1127" s="16"/>
      <c r="C1127" s="16"/>
      <c r="D1127" s="16"/>
      <c r="E1127" s="16"/>
      <c r="F1127" s="16"/>
      <c r="G1127" s="16"/>
      <c r="H1127" s="16"/>
      <c r="I1127" s="16"/>
      <c r="J1127" s="16"/>
      <c r="K1127" s="16"/>
      <c r="L1127" s="16"/>
      <c r="M1127" s="16"/>
      <c r="N1127" s="16"/>
      <c r="O1127" s="16"/>
      <c r="P1127" s="16"/>
      <c r="Q1127" s="16"/>
    </row>
    <row r="1128" spans="1:17" x14ac:dyDescent="0.2">
      <c r="A1128" s="16"/>
      <c r="B1128" s="16"/>
      <c r="C1128" s="16"/>
      <c r="D1128" s="16"/>
      <c r="E1128" s="16"/>
      <c r="F1128" s="16"/>
      <c r="G1128" s="16"/>
      <c r="H1128" s="16"/>
      <c r="I1128" s="16"/>
      <c r="J1128" s="16"/>
      <c r="K1128" s="16"/>
      <c r="L1128" s="16"/>
      <c r="M1128" s="16"/>
      <c r="N1128" s="16"/>
      <c r="O1128" s="16"/>
      <c r="P1128" s="16"/>
      <c r="Q1128" s="16"/>
    </row>
    <row r="1129" spans="1:17" x14ac:dyDescent="0.2">
      <c r="A1129" s="16"/>
      <c r="B1129" s="16"/>
      <c r="C1129" s="16"/>
      <c r="D1129" s="16"/>
      <c r="E1129" s="16"/>
      <c r="F1129" s="16"/>
      <c r="G1129" s="16"/>
      <c r="H1129" s="16"/>
      <c r="I1129" s="16"/>
      <c r="J1129" s="16"/>
      <c r="K1129" s="16"/>
      <c r="L1129" s="16"/>
      <c r="M1129" s="16"/>
      <c r="N1129" s="16"/>
      <c r="O1129" s="16"/>
      <c r="P1129" s="16"/>
      <c r="Q1129" s="16"/>
    </row>
    <row r="1130" spans="1:17" x14ac:dyDescent="0.2">
      <c r="A1130" s="16"/>
      <c r="B1130" s="16"/>
      <c r="C1130" s="16"/>
      <c r="D1130" s="16"/>
      <c r="E1130" s="16"/>
      <c r="F1130" s="16"/>
      <c r="G1130" s="16"/>
      <c r="H1130" s="16"/>
      <c r="I1130" s="16"/>
      <c r="J1130" s="16"/>
      <c r="K1130" s="16"/>
      <c r="L1130" s="16"/>
      <c r="M1130" s="16"/>
      <c r="N1130" s="16"/>
      <c r="O1130" s="16"/>
      <c r="P1130" s="16"/>
      <c r="Q1130" s="16"/>
    </row>
    <row r="1131" spans="1:17" x14ac:dyDescent="0.2">
      <c r="A1131" s="16"/>
      <c r="B1131" s="16"/>
      <c r="C1131" s="16"/>
      <c r="D1131" s="16"/>
      <c r="E1131" s="16"/>
      <c r="F1131" s="16"/>
      <c r="G1131" s="16"/>
      <c r="H1131" s="16"/>
      <c r="I1131" s="16"/>
      <c r="J1131" s="16"/>
      <c r="K1131" s="16"/>
      <c r="L1131" s="16"/>
      <c r="M1131" s="16"/>
      <c r="N1131" s="16"/>
      <c r="O1131" s="16"/>
      <c r="P1131" s="16"/>
      <c r="Q1131" s="16"/>
    </row>
    <row r="1132" spans="1:17" x14ac:dyDescent="0.2">
      <c r="A1132" s="16"/>
      <c r="B1132" s="16"/>
      <c r="C1132" s="16"/>
      <c r="D1132" s="16"/>
      <c r="E1132" s="16"/>
      <c r="F1132" s="16"/>
      <c r="G1132" s="16"/>
      <c r="H1132" s="16"/>
      <c r="I1132" s="16"/>
      <c r="J1132" s="16"/>
      <c r="K1132" s="16"/>
      <c r="L1132" s="16"/>
      <c r="M1132" s="16"/>
      <c r="N1132" s="16"/>
      <c r="O1132" s="16"/>
      <c r="P1132" s="16"/>
      <c r="Q1132" s="16"/>
    </row>
    <row r="1133" spans="1:17" x14ac:dyDescent="0.2">
      <c r="A1133" s="16"/>
      <c r="B1133" s="16"/>
      <c r="C1133" s="16"/>
      <c r="D1133" s="16"/>
      <c r="E1133" s="16"/>
      <c r="F1133" s="16"/>
      <c r="G1133" s="16"/>
      <c r="H1133" s="16"/>
      <c r="I1133" s="16"/>
      <c r="J1133" s="16"/>
      <c r="K1133" s="16"/>
      <c r="L1133" s="16"/>
      <c r="M1133" s="16"/>
      <c r="N1133" s="16"/>
      <c r="O1133" s="16"/>
      <c r="P1133" s="16"/>
      <c r="Q1133" s="16"/>
    </row>
    <row r="1134" spans="1:17" x14ac:dyDescent="0.2">
      <c r="A1134" s="16"/>
      <c r="B1134" s="16"/>
      <c r="C1134" s="16"/>
      <c r="D1134" s="16"/>
      <c r="E1134" s="16"/>
      <c r="F1134" s="16"/>
      <c r="G1134" s="16"/>
      <c r="H1134" s="16"/>
      <c r="I1134" s="16"/>
      <c r="J1134" s="16"/>
      <c r="K1134" s="16"/>
      <c r="L1134" s="16"/>
      <c r="M1134" s="16"/>
      <c r="N1134" s="16"/>
      <c r="O1134" s="16"/>
      <c r="P1134" s="16"/>
      <c r="Q1134" s="16"/>
    </row>
    <row r="1135" spans="1:17" x14ac:dyDescent="0.2">
      <c r="A1135" s="16"/>
      <c r="B1135" s="16"/>
      <c r="C1135" s="16"/>
      <c r="D1135" s="16"/>
      <c r="E1135" s="16"/>
      <c r="F1135" s="16"/>
      <c r="G1135" s="16"/>
      <c r="H1135" s="16"/>
      <c r="I1135" s="16"/>
      <c r="J1135" s="16"/>
      <c r="K1135" s="16"/>
      <c r="L1135" s="16"/>
      <c r="M1135" s="16"/>
      <c r="N1135" s="16"/>
      <c r="O1135" s="16"/>
      <c r="P1135" s="16"/>
      <c r="Q1135" s="16"/>
    </row>
    <row r="1136" spans="1:17" x14ac:dyDescent="0.2">
      <c r="A1136" s="16"/>
      <c r="B1136" s="16"/>
      <c r="C1136" s="16"/>
      <c r="D1136" s="16"/>
      <c r="E1136" s="16"/>
      <c r="F1136" s="16"/>
      <c r="G1136" s="16"/>
      <c r="H1136" s="16"/>
      <c r="I1136" s="16"/>
      <c r="J1136" s="16"/>
      <c r="K1136" s="16"/>
      <c r="L1136" s="16"/>
      <c r="M1136" s="16"/>
      <c r="N1136" s="16"/>
      <c r="O1136" s="16"/>
      <c r="P1136" s="16"/>
      <c r="Q1136" s="16"/>
    </row>
    <row r="1137" spans="1:17" x14ac:dyDescent="0.2">
      <c r="A1137" s="16"/>
      <c r="B1137" s="16"/>
      <c r="C1137" s="16"/>
      <c r="D1137" s="16"/>
      <c r="E1137" s="16"/>
      <c r="F1137" s="16"/>
      <c r="G1137" s="16"/>
      <c r="H1137" s="16"/>
      <c r="I1137" s="16"/>
      <c r="J1137" s="16"/>
      <c r="K1137" s="16"/>
      <c r="L1137" s="16"/>
      <c r="M1137" s="16"/>
      <c r="N1137" s="16"/>
      <c r="O1137" s="16"/>
      <c r="P1137" s="16"/>
      <c r="Q1137" s="16"/>
    </row>
    <row r="1138" spans="1:17" x14ac:dyDescent="0.2">
      <c r="A1138" s="16"/>
      <c r="B1138" s="16"/>
      <c r="C1138" s="16"/>
      <c r="D1138" s="16"/>
      <c r="E1138" s="16"/>
      <c r="F1138" s="16"/>
      <c r="G1138" s="16"/>
      <c r="H1138" s="16"/>
      <c r="I1138" s="16"/>
      <c r="J1138" s="16"/>
      <c r="K1138" s="16"/>
      <c r="L1138" s="16"/>
      <c r="M1138" s="16"/>
      <c r="N1138" s="16"/>
      <c r="O1138" s="16"/>
      <c r="P1138" s="16"/>
      <c r="Q1138" s="16"/>
    </row>
    <row r="1139" spans="1:17" x14ac:dyDescent="0.2">
      <c r="A1139" s="16"/>
      <c r="B1139" s="16"/>
      <c r="C1139" s="16"/>
      <c r="D1139" s="16"/>
      <c r="E1139" s="16"/>
      <c r="F1139" s="16"/>
      <c r="G1139" s="16"/>
      <c r="H1139" s="16"/>
      <c r="I1139" s="16"/>
      <c r="J1139" s="16"/>
      <c r="K1139" s="16"/>
      <c r="L1139" s="16"/>
      <c r="M1139" s="16"/>
      <c r="N1139" s="16"/>
      <c r="O1139" s="16"/>
      <c r="P1139" s="16"/>
      <c r="Q1139" s="16"/>
    </row>
    <row r="1140" spans="1:17" x14ac:dyDescent="0.2">
      <c r="A1140" s="16"/>
      <c r="B1140" s="16"/>
      <c r="C1140" s="16"/>
      <c r="D1140" s="16"/>
      <c r="E1140" s="16"/>
      <c r="F1140" s="16"/>
      <c r="G1140" s="16"/>
      <c r="H1140" s="16"/>
      <c r="I1140" s="16"/>
      <c r="J1140" s="16"/>
      <c r="K1140" s="16"/>
      <c r="L1140" s="16"/>
      <c r="M1140" s="16"/>
      <c r="N1140" s="16"/>
      <c r="O1140" s="16"/>
      <c r="P1140" s="16"/>
      <c r="Q1140" s="16"/>
    </row>
    <row r="1141" spans="1:17" x14ac:dyDescent="0.2">
      <c r="A1141" s="16"/>
      <c r="B1141" s="16"/>
      <c r="C1141" s="16"/>
      <c r="D1141" s="16"/>
      <c r="E1141" s="16"/>
      <c r="F1141" s="16"/>
      <c r="G1141" s="16"/>
      <c r="H1141" s="16"/>
      <c r="I1141" s="16"/>
      <c r="J1141" s="16"/>
      <c r="K1141" s="16"/>
      <c r="L1141" s="16"/>
      <c r="M1141" s="16"/>
      <c r="N1141" s="16"/>
      <c r="O1141" s="16"/>
      <c r="P1141" s="16"/>
      <c r="Q1141" s="16"/>
    </row>
    <row r="1142" spans="1:17" x14ac:dyDescent="0.2">
      <c r="A1142" s="16"/>
      <c r="B1142" s="16"/>
      <c r="C1142" s="16"/>
      <c r="D1142" s="16"/>
      <c r="E1142" s="16"/>
      <c r="F1142" s="16"/>
      <c r="G1142" s="16"/>
      <c r="H1142" s="16"/>
      <c r="I1142" s="16"/>
      <c r="J1142" s="16"/>
      <c r="K1142" s="16"/>
      <c r="L1142" s="16"/>
      <c r="M1142" s="16"/>
      <c r="N1142" s="16"/>
      <c r="O1142" s="16"/>
      <c r="P1142" s="16"/>
      <c r="Q1142" s="16"/>
    </row>
    <row r="1143" spans="1:17" x14ac:dyDescent="0.2">
      <c r="A1143" s="16"/>
      <c r="B1143" s="16"/>
      <c r="C1143" s="16"/>
      <c r="D1143" s="16"/>
      <c r="E1143" s="16"/>
      <c r="F1143" s="16"/>
      <c r="G1143" s="16"/>
      <c r="H1143" s="16"/>
      <c r="I1143" s="16"/>
      <c r="J1143" s="16"/>
      <c r="K1143" s="16"/>
      <c r="L1143" s="16"/>
      <c r="M1143" s="16"/>
      <c r="N1143" s="16"/>
      <c r="O1143" s="16"/>
      <c r="P1143" s="16"/>
      <c r="Q1143" s="16"/>
    </row>
    <row r="1144" spans="1:17" x14ac:dyDescent="0.2">
      <c r="A1144" s="16"/>
      <c r="B1144" s="16"/>
      <c r="C1144" s="16"/>
      <c r="D1144" s="16"/>
      <c r="E1144" s="16"/>
      <c r="F1144" s="16"/>
      <c r="G1144" s="16"/>
      <c r="H1144" s="16"/>
      <c r="I1144" s="16"/>
      <c r="J1144" s="16"/>
      <c r="K1144" s="16"/>
      <c r="L1144" s="16"/>
      <c r="M1144" s="16"/>
      <c r="N1144" s="16"/>
      <c r="O1144" s="16"/>
      <c r="P1144" s="16"/>
      <c r="Q1144" s="16"/>
    </row>
    <row r="1145" spans="1:17" x14ac:dyDescent="0.2">
      <c r="A1145" s="16"/>
      <c r="B1145" s="16"/>
      <c r="C1145" s="16"/>
      <c r="D1145" s="16"/>
      <c r="E1145" s="16"/>
      <c r="F1145" s="16"/>
      <c r="G1145" s="16"/>
      <c r="H1145" s="16"/>
      <c r="I1145" s="16"/>
      <c r="J1145" s="16"/>
      <c r="K1145" s="16"/>
      <c r="L1145" s="16"/>
      <c r="M1145" s="16"/>
      <c r="N1145" s="16"/>
      <c r="O1145" s="16"/>
      <c r="P1145" s="16"/>
      <c r="Q1145" s="16"/>
    </row>
    <row r="1146" spans="1:17" x14ac:dyDescent="0.2">
      <c r="A1146" s="16"/>
      <c r="B1146" s="16"/>
      <c r="C1146" s="16"/>
      <c r="D1146" s="16"/>
      <c r="E1146" s="16"/>
      <c r="F1146" s="16"/>
      <c r="G1146" s="16"/>
      <c r="H1146" s="16"/>
      <c r="I1146" s="16"/>
      <c r="J1146" s="16"/>
      <c r="K1146" s="16"/>
      <c r="L1146" s="16"/>
      <c r="M1146" s="16"/>
      <c r="N1146" s="16"/>
      <c r="O1146" s="16"/>
      <c r="P1146" s="16"/>
      <c r="Q1146" s="16"/>
    </row>
    <row r="1147" spans="1:17" x14ac:dyDescent="0.2">
      <c r="A1147" s="16"/>
      <c r="B1147" s="16"/>
      <c r="C1147" s="16"/>
      <c r="D1147" s="16"/>
      <c r="E1147" s="16"/>
      <c r="F1147" s="16"/>
      <c r="G1147" s="16"/>
      <c r="H1147" s="16"/>
      <c r="I1147" s="16"/>
      <c r="J1147" s="16"/>
      <c r="K1147" s="16"/>
      <c r="L1147" s="16"/>
      <c r="M1147" s="16"/>
      <c r="N1147" s="16"/>
      <c r="O1147" s="16"/>
      <c r="P1147" s="16"/>
      <c r="Q1147" s="16"/>
    </row>
    <row r="1148" spans="1:17" x14ac:dyDescent="0.2">
      <c r="A1148" s="16"/>
      <c r="B1148" s="16"/>
      <c r="C1148" s="16"/>
      <c r="D1148" s="16"/>
      <c r="E1148" s="16"/>
      <c r="F1148" s="16"/>
      <c r="G1148" s="16"/>
      <c r="H1148" s="16"/>
      <c r="I1148" s="16"/>
      <c r="J1148" s="16"/>
      <c r="K1148" s="16"/>
      <c r="L1148" s="16"/>
      <c r="M1148" s="16"/>
      <c r="N1148" s="16"/>
      <c r="O1148" s="16"/>
      <c r="P1148" s="16"/>
      <c r="Q1148" s="16"/>
    </row>
    <row r="1149" spans="1:17" x14ac:dyDescent="0.2">
      <c r="A1149" s="16"/>
      <c r="B1149" s="16"/>
      <c r="C1149" s="16"/>
      <c r="D1149" s="16"/>
      <c r="E1149" s="16"/>
      <c r="F1149" s="16"/>
      <c r="G1149" s="16"/>
      <c r="H1149" s="16"/>
      <c r="I1149" s="16"/>
      <c r="J1149" s="16"/>
      <c r="K1149" s="16"/>
      <c r="L1149" s="16"/>
      <c r="M1149" s="16"/>
      <c r="N1149" s="16"/>
      <c r="O1149" s="16"/>
      <c r="P1149" s="16"/>
      <c r="Q1149" s="16"/>
    </row>
    <row r="1150" spans="1:17" x14ac:dyDescent="0.2">
      <c r="A1150" s="16"/>
      <c r="B1150" s="16"/>
      <c r="C1150" s="16"/>
      <c r="D1150" s="16"/>
      <c r="E1150" s="16"/>
      <c r="F1150" s="16"/>
      <c r="G1150" s="16"/>
      <c r="H1150" s="16"/>
      <c r="I1150" s="16"/>
      <c r="J1150" s="16"/>
      <c r="K1150" s="16"/>
      <c r="L1150" s="16"/>
      <c r="M1150" s="16"/>
      <c r="N1150" s="16"/>
      <c r="O1150" s="16"/>
      <c r="P1150" s="16"/>
      <c r="Q1150" s="16"/>
    </row>
    <row r="1151" spans="1:17" x14ac:dyDescent="0.2">
      <c r="A1151" s="16"/>
      <c r="B1151" s="16"/>
      <c r="C1151" s="16"/>
      <c r="D1151" s="16"/>
      <c r="E1151" s="16"/>
      <c r="F1151" s="16"/>
      <c r="G1151" s="16"/>
      <c r="H1151" s="16"/>
      <c r="I1151" s="16"/>
      <c r="J1151" s="16"/>
      <c r="K1151" s="16"/>
      <c r="L1151" s="16"/>
      <c r="M1151" s="16"/>
      <c r="N1151" s="16"/>
      <c r="O1151" s="16"/>
      <c r="P1151" s="16"/>
      <c r="Q1151" s="16"/>
    </row>
    <row r="1152" spans="1:17" x14ac:dyDescent="0.2">
      <c r="A1152" s="16"/>
      <c r="B1152" s="16"/>
      <c r="C1152" s="16"/>
      <c r="D1152" s="16"/>
      <c r="E1152" s="16"/>
      <c r="F1152" s="16"/>
      <c r="G1152" s="16"/>
      <c r="H1152" s="16"/>
      <c r="I1152" s="16"/>
      <c r="J1152" s="16"/>
      <c r="K1152" s="16"/>
      <c r="L1152" s="16"/>
      <c r="M1152" s="16"/>
      <c r="N1152" s="16"/>
      <c r="O1152" s="16"/>
      <c r="P1152" s="16"/>
      <c r="Q1152" s="16"/>
    </row>
    <row r="1153" spans="1:17" x14ac:dyDescent="0.2">
      <c r="A1153" s="16"/>
      <c r="B1153" s="16"/>
      <c r="C1153" s="16"/>
      <c r="D1153" s="16"/>
      <c r="E1153" s="16"/>
      <c r="F1153" s="16"/>
      <c r="G1153" s="16"/>
      <c r="H1153" s="16"/>
      <c r="I1153" s="16"/>
      <c r="J1153" s="16"/>
      <c r="K1153" s="16"/>
      <c r="L1153" s="16"/>
      <c r="M1153" s="16"/>
      <c r="N1153" s="16"/>
      <c r="O1153" s="16"/>
      <c r="P1153" s="16"/>
      <c r="Q1153" s="16"/>
    </row>
    <row r="1154" spans="1:17" x14ac:dyDescent="0.2">
      <c r="A1154" s="16"/>
      <c r="B1154" s="16"/>
      <c r="C1154" s="16"/>
      <c r="D1154" s="16"/>
      <c r="E1154" s="16"/>
      <c r="F1154" s="16"/>
      <c r="G1154" s="16"/>
      <c r="H1154" s="16"/>
      <c r="I1154" s="16"/>
      <c r="J1154" s="16"/>
      <c r="K1154" s="16"/>
      <c r="L1154" s="16"/>
      <c r="M1154" s="16"/>
      <c r="N1154" s="16"/>
      <c r="O1154" s="16"/>
      <c r="P1154" s="16"/>
      <c r="Q1154" s="16"/>
    </row>
    <row r="1155" spans="1:17" x14ac:dyDescent="0.2">
      <c r="A1155" s="16"/>
      <c r="B1155" s="16"/>
      <c r="C1155" s="16"/>
      <c r="D1155" s="16"/>
      <c r="E1155" s="16"/>
      <c r="F1155" s="16"/>
      <c r="G1155" s="16"/>
      <c r="H1155" s="16"/>
      <c r="I1155" s="16"/>
      <c r="J1155" s="16"/>
      <c r="K1155" s="16"/>
      <c r="L1155" s="16"/>
      <c r="M1155" s="16"/>
      <c r="N1155" s="16"/>
      <c r="O1155" s="16"/>
      <c r="P1155" s="16"/>
      <c r="Q1155" s="16"/>
    </row>
    <row r="1156" spans="1:17" x14ac:dyDescent="0.2">
      <c r="A1156" s="16"/>
      <c r="B1156" s="16"/>
      <c r="C1156" s="16"/>
      <c r="D1156" s="16"/>
      <c r="E1156" s="16"/>
      <c r="F1156" s="16"/>
      <c r="G1156" s="16"/>
      <c r="H1156" s="16"/>
      <c r="I1156" s="16"/>
      <c r="J1156" s="16"/>
      <c r="K1156" s="16"/>
      <c r="L1156" s="16"/>
      <c r="M1156" s="16"/>
      <c r="N1156" s="16"/>
      <c r="O1156" s="16"/>
      <c r="P1156" s="16"/>
      <c r="Q1156" s="16"/>
    </row>
    <row r="1157" spans="1:17" x14ac:dyDescent="0.2">
      <c r="A1157" s="16"/>
      <c r="B1157" s="16"/>
      <c r="C1157" s="16"/>
      <c r="D1157" s="16"/>
      <c r="E1157" s="16"/>
      <c r="F1157" s="16"/>
      <c r="G1157" s="16"/>
      <c r="H1157" s="16"/>
      <c r="I1157" s="16"/>
      <c r="J1157" s="16"/>
      <c r="K1157" s="16"/>
      <c r="L1157" s="16"/>
      <c r="M1157" s="16"/>
      <c r="N1157" s="16"/>
      <c r="O1157" s="16"/>
      <c r="P1157" s="16"/>
      <c r="Q1157" s="16"/>
    </row>
    <row r="1158" spans="1:17" x14ac:dyDescent="0.2">
      <c r="A1158" s="16"/>
      <c r="B1158" s="16"/>
      <c r="C1158" s="16"/>
      <c r="D1158" s="16"/>
      <c r="E1158" s="16"/>
      <c r="F1158" s="16"/>
      <c r="G1158" s="16"/>
      <c r="H1158" s="16"/>
      <c r="I1158" s="16"/>
      <c r="J1158" s="16"/>
      <c r="K1158" s="16"/>
      <c r="L1158" s="16"/>
      <c r="M1158" s="16"/>
      <c r="N1158" s="16"/>
      <c r="O1158" s="16"/>
      <c r="P1158" s="16"/>
      <c r="Q1158" s="16"/>
    </row>
    <row r="1159" spans="1:17" x14ac:dyDescent="0.2">
      <c r="A1159" s="16"/>
      <c r="B1159" s="16"/>
      <c r="C1159" s="16"/>
      <c r="D1159" s="16"/>
      <c r="E1159" s="16"/>
      <c r="F1159" s="16"/>
      <c r="G1159" s="16"/>
      <c r="H1159" s="16"/>
      <c r="I1159" s="16"/>
      <c r="J1159" s="16"/>
      <c r="K1159" s="16"/>
      <c r="L1159" s="16"/>
      <c r="M1159" s="16"/>
      <c r="N1159" s="16"/>
      <c r="O1159" s="16"/>
      <c r="P1159" s="16"/>
      <c r="Q1159" s="16"/>
    </row>
    <row r="1160" spans="1:17" x14ac:dyDescent="0.2">
      <c r="A1160" s="16"/>
      <c r="B1160" s="16"/>
      <c r="C1160" s="16"/>
      <c r="D1160" s="16"/>
      <c r="E1160" s="16"/>
      <c r="F1160" s="16"/>
      <c r="G1160" s="16"/>
      <c r="H1160" s="16"/>
      <c r="I1160" s="16"/>
      <c r="J1160" s="16"/>
      <c r="K1160" s="16"/>
      <c r="L1160" s="16"/>
      <c r="M1160" s="16"/>
      <c r="N1160" s="16"/>
      <c r="O1160" s="16"/>
      <c r="P1160" s="16"/>
      <c r="Q1160" s="16"/>
    </row>
    <row r="1161" spans="1:17" x14ac:dyDescent="0.2">
      <c r="A1161" s="16"/>
      <c r="B1161" s="16"/>
      <c r="C1161" s="16"/>
      <c r="D1161" s="16"/>
      <c r="E1161" s="16"/>
      <c r="F1161" s="16"/>
      <c r="G1161" s="16"/>
      <c r="H1161" s="16"/>
      <c r="I1161" s="16"/>
      <c r="J1161" s="16"/>
      <c r="K1161" s="16"/>
      <c r="L1161" s="16"/>
      <c r="M1161" s="16"/>
      <c r="N1161" s="16"/>
      <c r="O1161" s="16"/>
      <c r="P1161" s="16"/>
      <c r="Q1161" s="16"/>
    </row>
    <row r="1162" spans="1:17" x14ac:dyDescent="0.2">
      <c r="A1162" s="16"/>
      <c r="B1162" s="16"/>
      <c r="C1162" s="16"/>
      <c r="D1162" s="16"/>
      <c r="E1162" s="16"/>
      <c r="F1162" s="16"/>
      <c r="G1162" s="16"/>
      <c r="H1162" s="16"/>
      <c r="I1162" s="16"/>
      <c r="J1162" s="16"/>
      <c r="K1162" s="16"/>
      <c r="L1162" s="16"/>
      <c r="M1162" s="16"/>
      <c r="N1162" s="16"/>
      <c r="O1162" s="16"/>
      <c r="P1162" s="16"/>
      <c r="Q1162" s="16"/>
    </row>
    <row r="1163" spans="1:17" x14ac:dyDescent="0.2">
      <c r="A1163" s="16"/>
      <c r="B1163" s="16"/>
      <c r="C1163" s="16"/>
      <c r="D1163" s="16"/>
      <c r="E1163" s="16"/>
      <c r="F1163" s="16"/>
      <c r="G1163" s="16"/>
      <c r="H1163" s="16"/>
      <c r="I1163" s="16"/>
      <c r="J1163" s="16"/>
      <c r="K1163" s="16"/>
      <c r="L1163" s="16"/>
      <c r="M1163" s="16"/>
      <c r="N1163" s="16"/>
      <c r="O1163" s="16"/>
      <c r="P1163" s="16"/>
      <c r="Q1163" s="16"/>
    </row>
    <row r="1164" spans="1:17" x14ac:dyDescent="0.2">
      <c r="A1164" s="16"/>
      <c r="B1164" s="16"/>
      <c r="C1164" s="16"/>
      <c r="D1164" s="16"/>
      <c r="E1164" s="16"/>
      <c r="F1164" s="16"/>
      <c r="G1164" s="16"/>
      <c r="H1164" s="16"/>
      <c r="I1164" s="16"/>
      <c r="J1164" s="16"/>
      <c r="K1164" s="16"/>
      <c r="L1164" s="16"/>
      <c r="M1164" s="16"/>
      <c r="N1164" s="16"/>
      <c r="O1164" s="16"/>
      <c r="P1164" s="16"/>
      <c r="Q1164" s="16"/>
    </row>
    <row r="1165" spans="1:17" x14ac:dyDescent="0.2">
      <c r="A1165" s="16"/>
      <c r="B1165" s="16"/>
      <c r="C1165" s="16"/>
      <c r="D1165" s="16"/>
      <c r="E1165" s="16"/>
      <c r="F1165" s="16"/>
      <c r="G1165" s="16"/>
      <c r="H1165" s="16"/>
      <c r="I1165" s="16"/>
      <c r="J1165" s="16"/>
      <c r="K1165" s="16"/>
      <c r="L1165" s="16"/>
      <c r="M1165" s="16"/>
      <c r="N1165" s="16"/>
      <c r="O1165" s="16"/>
      <c r="P1165" s="16"/>
      <c r="Q1165" s="16"/>
    </row>
    <row r="1166" spans="1:17" x14ac:dyDescent="0.2">
      <c r="A1166" s="16"/>
      <c r="B1166" s="16"/>
      <c r="C1166" s="16"/>
      <c r="D1166" s="16"/>
      <c r="E1166" s="16"/>
      <c r="F1166" s="16"/>
      <c r="G1166" s="16"/>
      <c r="H1166" s="16"/>
      <c r="I1166" s="16"/>
      <c r="J1166" s="16"/>
      <c r="K1166" s="16"/>
      <c r="L1166" s="16"/>
      <c r="M1166" s="16"/>
      <c r="N1166" s="16"/>
      <c r="O1166" s="16"/>
      <c r="P1166" s="16"/>
      <c r="Q1166" s="16"/>
    </row>
    <row r="1167" spans="1:17" x14ac:dyDescent="0.2">
      <c r="A1167" s="16"/>
      <c r="B1167" s="16"/>
      <c r="C1167" s="16"/>
      <c r="D1167" s="16"/>
      <c r="E1167" s="16"/>
      <c r="F1167" s="16"/>
      <c r="G1167" s="16"/>
      <c r="H1167" s="16"/>
      <c r="I1167" s="16"/>
      <c r="J1167" s="16"/>
      <c r="K1167" s="16"/>
      <c r="L1167" s="16"/>
      <c r="M1167" s="16"/>
      <c r="N1167" s="16"/>
      <c r="O1167" s="16"/>
      <c r="P1167" s="16"/>
      <c r="Q1167" s="16"/>
    </row>
    <row r="1168" spans="1:17" x14ac:dyDescent="0.2">
      <c r="A1168" s="16"/>
      <c r="B1168" s="16"/>
      <c r="C1168" s="16"/>
      <c r="D1168" s="16"/>
      <c r="E1168" s="16"/>
      <c r="F1168" s="16"/>
      <c r="G1168" s="16"/>
      <c r="H1168" s="16"/>
      <c r="I1168" s="16"/>
      <c r="J1168" s="16"/>
      <c r="K1168" s="16"/>
      <c r="L1168" s="16"/>
      <c r="M1168" s="16"/>
      <c r="N1168" s="16"/>
      <c r="O1168" s="16"/>
      <c r="P1168" s="16"/>
      <c r="Q1168" s="16"/>
    </row>
    <row r="1169" spans="1:17" x14ac:dyDescent="0.2">
      <c r="A1169" s="16"/>
      <c r="B1169" s="16"/>
      <c r="C1169" s="16"/>
      <c r="D1169" s="16"/>
      <c r="E1169" s="16"/>
      <c r="F1169" s="16"/>
      <c r="G1169" s="16"/>
      <c r="H1169" s="16"/>
      <c r="I1169" s="16"/>
      <c r="J1169" s="16"/>
      <c r="K1169" s="16"/>
      <c r="L1169" s="16"/>
      <c r="M1169" s="16"/>
      <c r="N1169" s="16"/>
      <c r="O1169" s="16"/>
      <c r="P1169" s="16"/>
      <c r="Q1169" s="16"/>
    </row>
    <row r="1170" spans="1:17" x14ac:dyDescent="0.2">
      <c r="A1170" s="16"/>
      <c r="B1170" s="16"/>
      <c r="C1170" s="16"/>
      <c r="D1170" s="16"/>
      <c r="E1170" s="16"/>
      <c r="F1170" s="16"/>
      <c r="G1170" s="16"/>
      <c r="H1170" s="16"/>
      <c r="I1170" s="16"/>
      <c r="J1170" s="16"/>
      <c r="K1170" s="16"/>
      <c r="L1170" s="16"/>
      <c r="M1170" s="16"/>
      <c r="N1170" s="16"/>
      <c r="O1170" s="16"/>
      <c r="P1170" s="16"/>
      <c r="Q1170" s="16"/>
    </row>
    <row r="1171" spans="1:17" x14ac:dyDescent="0.2">
      <c r="A1171" s="16"/>
      <c r="B1171" s="16"/>
      <c r="C1171" s="16"/>
      <c r="D1171" s="16"/>
      <c r="E1171" s="16"/>
      <c r="F1171" s="16"/>
      <c r="G1171" s="16"/>
      <c r="H1171" s="16"/>
      <c r="I1171" s="16"/>
      <c r="J1171" s="16"/>
      <c r="K1171" s="16"/>
      <c r="L1171" s="16"/>
      <c r="M1171" s="16"/>
      <c r="N1171" s="16"/>
      <c r="O1171" s="16"/>
      <c r="P1171" s="16"/>
      <c r="Q1171" s="16"/>
    </row>
    <row r="1172" spans="1:17" x14ac:dyDescent="0.2">
      <c r="A1172" s="16"/>
      <c r="B1172" s="16"/>
      <c r="C1172" s="16"/>
      <c r="D1172" s="16"/>
      <c r="E1172" s="16"/>
      <c r="F1172" s="16"/>
      <c r="G1172" s="16"/>
      <c r="H1172" s="16"/>
      <c r="I1172" s="16"/>
      <c r="J1172" s="16"/>
      <c r="K1172" s="16"/>
      <c r="L1172" s="16"/>
      <c r="M1172" s="16"/>
      <c r="N1172" s="16"/>
      <c r="O1172" s="16"/>
      <c r="P1172" s="16"/>
      <c r="Q1172" s="16"/>
    </row>
    <row r="1173" spans="1:17" x14ac:dyDescent="0.2">
      <c r="A1173" s="16"/>
      <c r="B1173" s="16"/>
      <c r="C1173" s="16"/>
      <c r="D1173" s="16"/>
      <c r="E1173" s="16"/>
      <c r="F1173" s="16"/>
      <c r="G1173" s="16"/>
      <c r="H1173" s="16"/>
      <c r="I1173" s="16"/>
      <c r="J1173" s="16"/>
      <c r="K1173" s="16"/>
      <c r="L1173" s="16"/>
      <c r="M1173" s="16"/>
      <c r="N1173" s="16"/>
      <c r="O1173" s="16"/>
      <c r="P1173" s="16"/>
      <c r="Q1173" s="16"/>
    </row>
    <row r="1174" spans="1:17" x14ac:dyDescent="0.2">
      <c r="A1174" s="16"/>
      <c r="B1174" s="16"/>
      <c r="C1174" s="16"/>
      <c r="D1174" s="16"/>
      <c r="E1174" s="16"/>
      <c r="F1174" s="16"/>
      <c r="G1174" s="16"/>
      <c r="H1174" s="16"/>
      <c r="I1174" s="16"/>
      <c r="J1174" s="16"/>
      <c r="K1174" s="16"/>
      <c r="L1174" s="16"/>
      <c r="M1174" s="16"/>
      <c r="N1174" s="16"/>
      <c r="O1174" s="16"/>
      <c r="P1174" s="16"/>
      <c r="Q1174" s="16"/>
    </row>
    <row r="1175" spans="1:17" x14ac:dyDescent="0.2">
      <c r="A1175" s="16"/>
      <c r="B1175" s="16"/>
      <c r="C1175" s="16"/>
      <c r="D1175" s="16"/>
      <c r="E1175" s="16"/>
      <c r="F1175" s="16"/>
      <c r="G1175" s="16"/>
      <c r="H1175" s="16"/>
      <c r="I1175" s="16"/>
      <c r="J1175" s="16"/>
      <c r="K1175" s="16"/>
      <c r="L1175" s="16"/>
      <c r="M1175" s="16"/>
      <c r="N1175" s="16"/>
      <c r="O1175" s="16"/>
      <c r="P1175" s="16"/>
      <c r="Q1175" s="16"/>
    </row>
    <row r="1176" spans="1:17" x14ac:dyDescent="0.2">
      <c r="A1176" s="16"/>
      <c r="B1176" s="16"/>
      <c r="C1176" s="16"/>
      <c r="D1176" s="16"/>
      <c r="E1176" s="16"/>
      <c r="F1176" s="16"/>
      <c r="G1176" s="16"/>
      <c r="H1176" s="16"/>
      <c r="I1176" s="16"/>
      <c r="J1176" s="16"/>
      <c r="K1176" s="16"/>
      <c r="L1176" s="16"/>
      <c r="M1176" s="16"/>
      <c r="N1176" s="16"/>
      <c r="O1176" s="16"/>
      <c r="P1176" s="16"/>
      <c r="Q1176" s="16"/>
    </row>
    <row r="1177" spans="1:17" x14ac:dyDescent="0.2">
      <c r="A1177" s="16"/>
      <c r="B1177" s="16"/>
      <c r="C1177" s="16"/>
      <c r="D1177" s="16"/>
      <c r="E1177" s="16"/>
      <c r="F1177" s="16"/>
      <c r="G1177" s="16"/>
      <c r="H1177" s="16"/>
      <c r="I1177" s="16"/>
      <c r="J1177" s="16"/>
      <c r="K1177" s="16"/>
      <c r="L1177" s="16"/>
      <c r="M1177" s="16"/>
      <c r="N1177" s="16"/>
      <c r="O1177" s="16"/>
      <c r="P1177" s="16"/>
      <c r="Q1177" s="16"/>
    </row>
    <row r="1178" spans="1:17" x14ac:dyDescent="0.2">
      <c r="A1178" s="16"/>
      <c r="B1178" s="16"/>
      <c r="C1178" s="16"/>
      <c r="D1178" s="16"/>
      <c r="E1178" s="16"/>
      <c r="F1178" s="16"/>
      <c r="G1178" s="16"/>
      <c r="H1178" s="16"/>
      <c r="I1178" s="16"/>
      <c r="J1178" s="16"/>
      <c r="K1178" s="16"/>
      <c r="L1178" s="16"/>
      <c r="M1178" s="16"/>
      <c r="N1178" s="16"/>
      <c r="O1178" s="16"/>
      <c r="P1178" s="16"/>
      <c r="Q1178" s="16"/>
    </row>
    <row r="1179" spans="1:17" x14ac:dyDescent="0.2">
      <c r="A1179" s="16"/>
      <c r="B1179" s="16"/>
      <c r="C1179" s="16"/>
      <c r="D1179" s="16"/>
      <c r="E1179" s="16"/>
      <c r="F1179" s="16"/>
      <c r="G1179" s="16"/>
      <c r="H1179" s="16"/>
      <c r="I1179" s="16"/>
      <c r="J1179" s="16"/>
      <c r="K1179" s="16"/>
      <c r="L1179" s="16"/>
      <c r="M1179" s="16"/>
      <c r="N1179" s="16"/>
      <c r="O1179" s="16"/>
      <c r="P1179" s="16"/>
      <c r="Q1179" s="16"/>
    </row>
    <row r="1180" spans="1:17" x14ac:dyDescent="0.2">
      <c r="A1180" s="16"/>
      <c r="B1180" s="16"/>
      <c r="C1180" s="16"/>
      <c r="D1180" s="16"/>
      <c r="E1180" s="16"/>
      <c r="F1180" s="16"/>
      <c r="G1180" s="16"/>
      <c r="H1180" s="16"/>
      <c r="I1180" s="16"/>
      <c r="J1180" s="16"/>
      <c r="K1180" s="16"/>
      <c r="L1180" s="16"/>
      <c r="M1180" s="16"/>
      <c r="N1180" s="16"/>
      <c r="O1180" s="16"/>
      <c r="P1180" s="16"/>
      <c r="Q1180" s="16"/>
    </row>
    <row r="1181" spans="1:17" x14ac:dyDescent="0.2">
      <c r="A1181" s="16"/>
      <c r="B1181" s="16"/>
      <c r="C1181" s="16"/>
      <c r="D1181" s="16"/>
      <c r="E1181" s="16"/>
      <c r="F1181" s="16"/>
      <c r="G1181" s="16"/>
      <c r="H1181" s="16"/>
      <c r="I1181" s="16"/>
      <c r="J1181" s="16"/>
      <c r="K1181" s="16"/>
      <c r="L1181" s="16"/>
      <c r="M1181" s="16"/>
      <c r="N1181" s="16"/>
      <c r="O1181" s="16"/>
      <c r="P1181" s="16"/>
      <c r="Q1181" s="16"/>
    </row>
    <row r="1182" spans="1:17" x14ac:dyDescent="0.2">
      <c r="A1182" s="16"/>
      <c r="B1182" s="16"/>
      <c r="C1182" s="16"/>
      <c r="D1182" s="16"/>
      <c r="E1182" s="16"/>
      <c r="F1182" s="16"/>
      <c r="G1182" s="16"/>
      <c r="H1182" s="16"/>
      <c r="I1182" s="16"/>
      <c r="J1182" s="16"/>
      <c r="K1182" s="16"/>
      <c r="L1182" s="16"/>
      <c r="M1182" s="16"/>
      <c r="N1182" s="16"/>
      <c r="O1182" s="16"/>
      <c r="P1182" s="16"/>
      <c r="Q1182" s="16"/>
    </row>
    <row r="1183" spans="1:17" x14ac:dyDescent="0.2">
      <c r="A1183" s="16"/>
      <c r="B1183" s="16"/>
      <c r="C1183" s="16"/>
      <c r="D1183" s="16"/>
      <c r="E1183" s="16"/>
      <c r="F1183" s="16"/>
      <c r="G1183" s="16"/>
      <c r="H1183" s="16"/>
      <c r="I1183" s="16"/>
      <c r="J1183" s="16"/>
      <c r="K1183" s="16"/>
      <c r="L1183" s="16"/>
      <c r="M1183" s="16"/>
      <c r="N1183" s="16"/>
      <c r="O1183" s="16"/>
      <c r="P1183" s="16"/>
      <c r="Q1183" s="16"/>
    </row>
    <row r="1184" spans="1:17" x14ac:dyDescent="0.2">
      <c r="A1184" s="16"/>
      <c r="B1184" s="16"/>
      <c r="C1184" s="16"/>
      <c r="D1184" s="16"/>
      <c r="E1184" s="16"/>
      <c r="F1184" s="16"/>
      <c r="G1184" s="16"/>
      <c r="H1184" s="16"/>
      <c r="I1184" s="16"/>
      <c r="J1184" s="16"/>
      <c r="K1184" s="16"/>
      <c r="L1184" s="16"/>
      <c r="M1184" s="16"/>
      <c r="N1184" s="16"/>
      <c r="O1184" s="16"/>
      <c r="P1184" s="16"/>
      <c r="Q1184" s="16"/>
    </row>
    <row r="1185" spans="1:17" x14ac:dyDescent="0.2">
      <c r="A1185" s="16"/>
      <c r="B1185" s="16"/>
      <c r="C1185" s="16"/>
      <c r="D1185" s="16"/>
      <c r="E1185" s="16"/>
      <c r="F1185" s="16"/>
      <c r="G1185" s="16"/>
      <c r="H1185" s="16"/>
      <c r="I1185" s="16"/>
      <c r="J1185" s="16"/>
      <c r="K1185" s="16"/>
      <c r="L1185" s="16"/>
      <c r="M1185" s="16"/>
      <c r="N1185" s="16"/>
      <c r="O1185" s="16"/>
      <c r="P1185" s="16"/>
      <c r="Q1185" s="16"/>
    </row>
    <row r="1186" spans="1:17" x14ac:dyDescent="0.2">
      <c r="A1186" s="16"/>
      <c r="B1186" s="16"/>
      <c r="C1186" s="16"/>
      <c r="D1186" s="16"/>
      <c r="E1186" s="16"/>
      <c r="F1186" s="16"/>
      <c r="G1186" s="16"/>
      <c r="H1186" s="16"/>
      <c r="I1186" s="16"/>
      <c r="J1186" s="16"/>
      <c r="K1186" s="16"/>
      <c r="L1186" s="16"/>
      <c r="M1186" s="16"/>
      <c r="N1186" s="16"/>
      <c r="O1186" s="16"/>
      <c r="P1186" s="16"/>
      <c r="Q1186" s="16"/>
    </row>
    <row r="1187" spans="1:17" x14ac:dyDescent="0.2">
      <c r="A1187" s="16"/>
      <c r="B1187" s="16"/>
      <c r="C1187" s="16"/>
      <c r="D1187" s="16"/>
      <c r="E1187" s="16"/>
      <c r="F1187" s="16"/>
      <c r="G1187" s="16"/>
      <c r="H1187" s="16"/>
      <c r="I1187" s="16"/>
      <c r="J1187" s="16"/>
      <c r="K1187" s="16"/>
      <c r="L1187" s="16"/>
      <c r="M1187" s="16"/>
      <c r="N1187" s="16"/>
      <c r="O1187" s="16"/>
      <c r="P1187" s="16"/>
      <c r="Q1187" s="16"/>
    </row>
    <row r="1188" spans="1:17" x14ac:dyDescent="0.2">
      <c r="A1188" s="16"/>
      <c r="B1188" s="16"/>
      <c r="C1188" s="16"/>
      <c r="D1188" s="16"/>
      <c r="E1188" s="16"/>
      <c r="F1188" s="16"/>
      <c r="G1188" s="16"/>
      <c r="H1188" s="16"/>
      <c r="I1188" s="16"/>
      <c r="J1188" s="16"/>
      <c r="K1188" s="16"/>
      <c r="L1188" s="16"/>
      <c r="M1188" s="16"/>
      <c r="N1188" s="16"/>
      <c r="O1188" s="16"/>
      <c r="P1188" s="16"/>
      <c r="Q1188" s="16"/>
    </row>
    <row r="1189" spans="1:17" x14ac:dyDescent="0.2">
      <c r="A1189" s="16"/>
      <c r="B1189" s="16"/>
      <c r="C1189" s="16"/>
      <c r="D1189" s="16"/>
      <c r="E1189" s="16"/>
      <c r="F1189" s="16"/>
      <c r="G1189" s="16"/>
      <c r="H1189" s="16"/>
      <c r="I1189" s="16"/>
      <c r="J1189" s="16"/>
      <c r="K1189" s="16"/>
      <c r="L1189" s="16"/>
      <c r="M1189" s="16"/>
      <c r="N1189" s="16"/>
      <c r="O1189" s="16"/>
      <c r="P1189" s="16"/>
      <c r="Q1189" s="16"/>
    </row>
    <row r="1190" spans="1:17" x14ac:dyDescent="0.2">
      <c r="A1190" s="16"/>
      <c r="B1190" s="16"/>
      <c r="C1190" s="16"/>
      <c r="D1190" s="16"/>
      <c r="E1190" s="16"/>
      <c r="F1190" s="16"/>
      <c r="G1190" s="16"/>
      <c r="H1190" s="16"/>
      <c r="I1190" s="16"/>
      <c r="J1190" s="16"/>
      <c r="K1190" s="16"/>
      <c r="L1190" s="16"/>
      <c r="M1190" s="16"/>
      <c r="N1190" s="16"/>
      <c r="O1190" s="16"/>
      <c r="P1190" s="16"/>
      <c r="Q1190" s="16"/>
    </row>
    <row r="1191" spans="1:17" x14ac:dyDescent="0.2">
      <c r="A1191" s="16"/>
      <c r="B1191" s="16"/>
      <c r="C1191" s="16"/>
      <c r="D1191" s="16"/>
      <c r="E1191" s="16"/>
      <c r="F1191" s="16"/>
      <c r="G1191" s="16"/>
      <c r="H1191" s="16"/>
      <c r="I1191" s="16"/>
      <c r="J1191" s="16"/>
      <c r="K1191" s="16"/>
      <c r="L1191" s="16"/>
      <c r="M1191" s="16"/>
      <c r="N1191" s="16"/>
      <c r="O1191" s="16"/>
      <c r="P1191" s="16"/>
      <c r="Q1191" s="16"/>
    </row>
    <row r="1192" spans="1:17" x14ac:dyDescent="0.2">
      <c r="A1192" s="16"/>
      <c r="B1192" s="16"/>
      <c r="C1192" s="16"/>
      <c r="D1192" s="16"/>
      <c r="E1192" s="16"/>
      <c r="F1192" s="16"/>
      <c r="G1192" s="16"/>
      <c r="H1192" s="16"/>
      <c r="I1192" s="16"/>
      <c r="J1192" s="16"/>
      <c r="K1192" s="16"/>
      <c r="L1192" s="16"/>
      <c r="M1192" s="16"/>
      <c r="N1192" s="16"/>
      <c r="O1192" s="16"/>
      <c r="P1192" s="16"/>
      <c r="Q1192" s="16"/>
    </row>
    <row r="1193" spans="1:17" x14ac:dyDescent="0.2">
      <c r="A1193" s="16"/>
      <c r="B1193" s="16"/>
      <c r="C1193" s="16"/>
      <c r="D1193" s="16"/>
      <c r="E1193" s="16"/>
      <c r="F1193" s="16"/>
      <c r="G1193" s="16"/>
      <c r="H1193" s="16"/>
      <c r="I1193" s="16"/>
      <c r="J1193" s="16"/>
      <c r="K1193" s="16"/>
      <c r="L1193" s="16"/>
      <c r="M1193" s="16"/>
      <c r="N1193" s="16"/>
      <c r="O1193" s="16"/>
      <c r="P1193" s="16"/>
      <c r="Q1193" s="16"/>
    </row>
    <row r="1194" spans="1:17" x14ac:dyDescent="0.2">
      <c r="A1194" s="16"/>
      <c r="B1194" s="16"/>
      <c r="C1194" s="16"/>
      <c r="D1194" s="16"/>
      <c r="E1194" s="16"/>
      <c r="F1194" s="16"/>
      <c r="G1194" s="16"/>
      <c r="H1194" s="16"/>
      <c r="I1194" s="16"/>
      <c r="J1194" s="16"/>
      <c r="K1194" s="16"/>
      <c r="L1194" s="16"/>
      <c r="M1194" s="16"/>
      <c r="N1194" s="16"/>
      <c r="O1194" s="16"/>
      <c r="P1194" s="16"/>
      <c r="Q1194" s="16"/>
    </row>
    <row r="1195" spans="1:17" x14ac:dyDescent="0.2">
      <c r="A1195" s="16"/>
      <c r="B1195" s="16"/>
      <c r="C1195" s="16"/>
      <c r="D1195" s="16"/>
      <c r="E1195" s="16"/>
      <c r="F1195" s="16"/>
      <c r="G1195" s="16"/>
      <c r="H1195" s="16"/>
      <c r="I1195" s="16"/>
      <c r="J1195" s="16"/>
      <c r="K1195" s="16"/>
      <c r="L1195" s="16"/>
      <c r="M1195" s="16"/>
      <c r="N1195" s="16"/>
      <c r="O1195" s="16"/>
      <c r="P1195" s="16"/>
      <c r="Q1195" s="16"/>
    </row>
    <row r="1196" spans="1:17" x14ac:dyDescent="0.2">
      <c r="A1196" s="16"/>
      <c r="B1196" s="16"/>
      <c r="C1196" s="16"/>
      <c r="D1196" s="16"/>
      <c r="E1196" s="16"/>
      <c r="F1196" s="16"/>
      <c r="G1196" s="16"/>
      <c r="H1196" s="16"/>
      <c r="I1196" s="16"/>
      <c r="J1196" s="16"/>
      <c r="K1196" s="16"/>
      <c r="L1196" s="16"/>
      <c r="M1196" s="16"/>
      <c r="N1196" s="16"/>
      <c r="O1196" s="16"/>
      <c r="P1196" s="16"/>
      <c r="Q1196" s="16"/>
    </row>
    <row r="1197" spans="1:17" x14ac:dyDescent="0.2">
      <c r="A1197" s="16"/>
      <c r="B1197" s="16"/>
      <c r="C1197" s="16"/>
      <c r="D1197" s="16"/>
      <c r="E1197" s="16"/>
      <c r="F1197" s="16"/>
      <c r="G1197" s="16"/>
      <c r="H1197" s="16"/>
      <c r="I1197" s="16"/>
      <c r="J1197" s="16"/>
      <c r="K1197" s="16"/>
      <c r="L1197" s="16"/>
      <c r="M1197" s="16"/>
      <c r="N1197" s="16"/>
      <c r="O1197" s="16"/>
      <c r="P1197" s="16"/>
      <c r="Q1197" s="16"/>
    </row>
    <row r="1198" spans="1:17" x14ac:dyDescent="0.2">
      <c r="A1198" s="16"/>
      <c r="B1198" s="16"/>
      <c r="C1198" s="16"/>
      <c r="D1198" s="16"/>
      <c r="E1198" s="16"/>
      <c r="F1198" s="16"/>
      <c r="G1198" s="16"/>
      <c r="H1198" s="16"/>
      <c r="I1198" s="16"/>
      <c r="J1198" s="16"/>
      <c r="K1198" s="16"/>
      <c r="L1198" s="16"/>
      <c r="M1198" s="16"/>
      <c r="N1198" s="16"/>
      <c r="O1198" s="16"/>
      <c r="P1198" s="16"/>
      <c r="Q1198" s="16"/>
    </row>
    <row r="1199" spans="1:17" x14ac:dyDescent="0.2">
      <c r="A1199" s="16"/>
      <c r="B1199" s="16"/>
      <c r="C1199" s="16"/>
      <c r="D1199" s="16"/>
      <c r="E1199" s="16"/>
      <c r="F1199" s="16"/>
      <c r="G1199" s="16"/>
      <c r="H1199" s="16"/>
      <c r="I1199" s="16"/>
      <c r="J1199" s="16"/>
      <c r="K1199" s="16"/>
      <c r="L1199" s="16"/>
      <c r="M1199" s="16"/>
      <c r="N1199" s="16"/>
      <c r="O1199" s="16"/>
      <c r="P1199" s="16"/>
      <c r="Q1199" s="16"/>
    </row>
    <row r="1200" spans="1:17" x14ac:dyDescent="0.2">
      <c r="A1200" s="16"/>
      <c r="B1200" s="16"/>
      <c r="C1200" s="16"/>
      <c r="D1200" s="16"/>
      <c r="E1200" s="16"/>
      <c r="F1200" s="16"/>
      <c r="G1200" s="16"/>
      <c r="H1200" s="16"/>
      <c r="I1200" s="16"/>
      <c r="J1200" s="16"/>
      <c r="K1200" s="16"/>
      <c r="L1200" s="16"/>
      <c r="M1200" s="16"/>
      <c r="N1200" s="16"/>
      <c r="O1200" s="16"/>
      <c r="P1200" s="16"/>
      <c r="Q1200" s="16"/>
    </row>
    <row r="1201" spans="1:17" x14ac:dyDescent="0.2">
      <c r="A1201" s="16"/>
      <c r="B1201" s="16"/>
      <c r="C1201" s="16"/>
      <c r="D1201" s="16"/>
      <c r="E1201" s="16"/>
      <c r="F1201" s="16"/>
      <c r="G1201" s="16"/>
      <c r="H1201" s="16"/>
      <c r="I1201" s="16"/>
      <c r="J1201" s="16"/>
      <c r="K1201" s="16"/>
      <c r="L1201" s="16"/>
      <c r="M1201" s="16"/>
      <c r="N1201" s="16"/>
      <c r="O1201" s="16"/>
      <c r="P1201" s="16"/>
      <c r="Q1201" s="16"/>
    </row>
    <row r="1202" spans="1:17" x14ac:dyDescent="0.2">
      <c r="A1202" s="16"/>
      <c r="B1202" s="16"/>
      <c r="C1202" s="16"/>
      <c r="D1202" s="16"/>
      <c r="E1202" s="16"/>
      <c r="F1202" s="16"/>
      <c r="G1202" s="16"/>
      <c r="H1202" s="16"/>
      <c r="I1202" s="16"/>
      <c r="J1202" s="16"/>
      <c r="K1202" s="16"/>
      <c r="L1202" s="16"/>
      <c r="M1202" s="16"/>
      <c r="N1202" s="16"/>
      <c r="O1202" s="16"/>
      <c r="P1202" s="16"/>
      <c r="Q1202" s="16"/>
    </row>
    <row r="1203" spans="1:17" x14ac:dyDescent="0.2">
      <c r="A1203" s="16"/>
      <c r="B1203" s="16"/>
      <c r="C1203" s="16"/>
      <c r="D1203" s="16"/>
      <c r="E1203" s="16"/>
      <c r="F1203" s="16"/>
      <c r="G1203" s="16"/>
      <c r="H1203" s="16"/>
      <c r="I1203" s="16"/>
      <c r="J1203" s="16"/>
      <c r="K1203" s="16"/>
      <c r="L1203" s="16"/>
      <c r="M1203" s="16"/>
      <c r="N1203" s="16"/>
      <c r="O1203" s="16"/>
      <c r="P1203" s="16"/>
      <c r="Q1203" s="16"/>
    </row>
    <row r="1204" spans="1:17" x14ac:dyDescent="0.2">
      <c r="A1204" s="16"/>
      <c r="B1204" s="16"/>
      <c r="C1204" s="16"/>
      <c r="D1204" s="16"/>
      <c r="E1204" s="16"/>
      <c r="F1204" s="16"/>
      <c r="G1204" s="16"/>
      <c r="H1204" s="16"/>
      <c r="I1204" s="16"/>
      <c r="J1204" s="16"/>
      <c r="K1204" s="16"/>
      <c r="L1204" s="16"/>
      <c r="M1204" s="16"/>
      <c r="N1204" s="16"/>
      <c r="O1204" s="16"/>
      <c r="P1204" s="16"/>
      <c r="Q1204" s="16"/>
    </row>
    <row r="1205" spans="1:17" x14ac:dyDescent="0.2">
      <c r="A1205" s="16"/>
      <c r="B1205" s="16"/>
      <c r="C1205" s="16"/>
      <c r="D1205" s="16"/>
      <c r="E1205" s="16"/>
      <c r="F1205" s="16"/>
      <c r="G1205" s="16"/>
      <c r="H1205" s="16"/>
      <c r="I1205" s="16"/>
      <c r="J1205" s="16"/>
      <c r="K1205" s="16"/>
      <c r="L1205" s="16"/>
      <c r="M1205" s="16"/>
      <c r="N1205" s="16"/>
      <c r="O1205" s="16"/>
      <c r="P1205" s="16"/>
      <c r="Q1205" s="16"/>
    </row>
    <row r="1206" spans="1:17" x14ac:dyDescent="0.2">
      <c r="A1206" s="16"/>
      <c r="B1206" s="16"/>
      <c r="C1206" s="16"/>
      <c r="D1206" s="16"/>
      <c r="E1206" s="16"/>
      <c r="F1206" s="16"/>
      <c r="G1206" s="16"/>
      <c r="H1206" s="16"/>
      <c r="I1206" s="16"/>
      <c r="J1206" s="16"/>
      <c r="K1206" s="16"/>
      <c r="L1206" s="16"/>
      <c r="M1206" s="16"/>
      <c r="N1206" s="16"/>
      <c r="O1206" s="16"/>
      <c r="P1206" s="16"/>
      <c r="Q1206" s="16"/>
    </row>
    <row r="1207" spans="1:17" x14ac:dyDescent="0.2">
      <c r="A1207" s="16"/>
      <c r="B1207" s="16"/>
      <c r="C1207" s="16"/>
      <c r="D1207" s="16"/>
      <c r="E1207" s="16"/>
      <c r="F1207" s="16"/>
      <c r="G1207" s="16"/>
      <c r="H1207" s="16"/>
      <c r="I1207" s="16"/>
      <c r="J1207" s="16"/>
      <c r="K1207" s="16"/>
      <c r="L1207" s="16"/>
      <c r="M1207" s="16"/>
      <c r="N1207" s="16"/>
      <c r="O1207" s="16"/>
      <c r="P1207" s="16"/>
      <c r="Q1207" s="16"/>
    </row>
    <row r="1208" spans="1:17" x14ac:dyDescent="0.2">
      <c r="A1208" s="16"/>
      <c r="B1208" s="16"/>
      <c r="C1208" s="16"/>
      <c r="D1208" s="16"/>
      <c r="E1208" s="16"/>
      <c r="F1208" s="16"/>
      <c r="G1208" s="16"/>
      <c r="H1208" s="16"/>
      <c r="I1208" s="16"/>
      <c r="J1208" s="16"/>
      <c r="K1208" s="16"/>
      <c r="L1208" s="16"/>
      <c r="M1208" s="16"/>
      <c r="N1208" s="16"/>
      <c r="O1208" s="16"/>
      <c r="P1208" s="16"/>
      <c r="Q1208" s="16"/>
    </row>
    <row r="1209" spans="1:17" x14ac:dyDescent="0.2">
      <c r="A1209" s="16"/>
      <c r="B1209" s="16"/>
      <c r="C1209" s="16"/>
      <c r="D1209" s="16"/>
      <c r="E1209" s="16"/>
      <c r="F1209" s="16"/>
      <c r="G1209" s="16"/>
      <c r="H1209" s="16"/>
      <c r="I1209" s="16"/>
      <c r="J1209" s="16"/>
      <c r="K1209" s="16"/>
      <c r="L1209" s="16"/>
      <c r="M1209" s="16"/>
      <c r="N1209" s="16"/>
      <c r="O1209" s="16"/>
      <c r="P1209" s="16"/>
      <c r="Q1209" s="16"/>
    </row>
    <row r="1210" spans="1:17" x14ac:dyDescent="0.2">
      <c r="A1210" s="16"/>
      <c r="B1210" s="16"/>
      <c r="C1210" s="16"/>
      <c r="D1210" s="16"/>
      <c r="E1210" s="16"/>
      <c r="F1210" s="16"/>
      <c r="G1210" s="16"/>
      <c r="H1210" s="16"/>
      <c r="I1210" s="16"/>
      <c r="J1210" s="16"/>
      <c r="K1210" s="16"/>
      <c r="L1210" s="16"/>
      <c r="M1210" s="16"/>
      <c r="N1210" s="16"/>
      <c r="O1210" s="16"/>
      <c r="P1210" s="16"/>
      <c r="Q1210" s="16"/>
    </row>
    <row r="1211" spans="1:17" x14ac:dyDescent="0.2">
      <c r="A1211" s="16"/>
      <c r="B1211" s="16"/>
      <c r="C1211" s="16"/>
      <c r="D1211" s="16"/>
      <c r="E1211" s="16"/>
      <c r="F1211" s="16"/>
      <c r="G1211" s="16"/>
      <c r="H1211" s="16"/>
      <c r="I1211" s="16"/>
      <c r="J1211" s="16"/>
      <c r="K1211" s="16"/>
      <c r="L1211" s="16"/>
      <c r="M1211" s="16"/>
      <c r="N1211" s="16"/>
      <c r="O1211" s="16"/>
      <c r="P1211" s="16"/>
      <c r="Q1211" s="16"/>
    </row>
    <row r="1212" spans="1:17" x14ac:dyDescent="0.2">
      <c r="A1212" s="16"/>
      <c r="B1212" s="16"/>
      <c r="C1212" s="16"/>
      <c r="D1212" s="16"/>
      <c r="E1212" s="16"/>
      <c r="F1212" s="16"/>
      <c r="G1212" s="16"/>
      <c r="H1212" s="16"/>
      <c r="I1212" s="16"/>
      <c r="J1212" s="16"/>
      <c r="K1212" s="16"/>
      <c r="L1212" s="16"/>
      <c r="M1212" s="16"/>
      <c r="N1212" s="16"/>
      <c r="O1212" s="16"/>
      <c r="P1212" s="16"/>
      <c r="Q1212" s="16"/>
    </row>
    <row r="1213" spans="1:17" x14ac:dyDescent="0.2">
      <c r="A1213" s="16"/>
      <c r="B1213" s="16"/>
      <c r="C1213" s="16"/>
      <c r="D1213" s="16"/>
      <c r="E1213" s="16"/>
      <c r="F1213" s="16"/>
      <c r="G1213" s="16"/>
      <c r="H1213" s="16"/>
      <c r="I1213" s="16"/>
      <c r="J1213" s="16"/>
      <c r="K1213" s="16"/>
      <c r="L1213" s="16"/>
      <c r="M1213" s="16"/>
      <c r="N1213" s="16"/>
      <c r="O1213" s="16"/>
      <c r="P1213" s="16"/>
      <c r="Q1213" s="16"/>
    </row>
    <row r="1214" spans="1:17" x14ac:dyDescent="0.2">
      <c r="A1214" s="16"/>
      <c r="B1214" s="16"/>
      <c r="C1214" s="16"/>
      <c r="D1214" s="16"/>
      <c r="E1214" s="16"/>
      <c r="F1214" s="16"/>
      <c r="G1214" s="16"/>
      <c r="H1214" s="16"/>
      <c r="I1214" s="16"/>
      <c r="J1214" s="16"/>
      <c r="K1214" s="16"/>
      <c r="L1214" s="16"/>
      <c r="M1214" s="16"/>
      <c r="N1214" s="16"/>
      <c r="O1214" s="16"/>
      <c r="P1214" s="16"/>
      <c r="Q1214" s="16"/>
    </row>
    <row r="1215" spans="1:17" x14ac:dyDescent="0.2">
      <c r="A1215" s="16"/>
      <c r="B1215" s="16"/>
      <c r="C1215" s="16"/>
      <c r="D1215" s="16"/>
      <c r="E1215" s="16"/>
      <c r="F1215" s="16"/>
      <c r="G1215" s="16"/>
      <c r="H1215" s="16"/>
      <c r="I1215" s="16"/>
      <c r="J1215" s="16"/>
      <c r="K1215" s="16"/>
      <c r="L1215" s="16"/>
      <c r="M1215" s="16"/>
      <c r="N1215" s="16"/>
      <c r="O1215" s="16"/>
      <c r="P1215" s="16"/>
      <c r="Q1215" s="16"/>
    </row>
    <row r="1216" spans="1:17" x14ac:dyDescent="0.2">
      <c r="A1216" s="16"/>
      <c r="B1216" s="16"/>
      <c r="C1216" s="16"/>
      <c r="D1216" s="16"/>
      <c r="E1216" s="16"/>
      <c r="F1216" s="16"/>
      <c r="G1216" s="16"/>
      <c r="H1216" s="16"/>
      <c r="I1216" s="16"/>
      <c r="J1216" s="16"/>
      <c r="K1216" s="16"/>
      <c r="L1216" s="16"/>
      <c r="M1216" s="16"/>
      <c r="N1216" s="16"/>
      <c r="O1216" s="16"/>
      <c r="P1216" s="16"/>
      <c r="Q1216" s="16"/>
    </row>
    <row r="1217" spans="1:17" x14ac:dyDescent="0.2">
      <c r="A1217" s="16"/>
      <c r="B1217" s="16"/>
      <c r="C1217" s="16"/>
      <c r="D1217" s="16"/>
      <c r="E1217" s="16"/>
      <c r="F1217" s="16"/>
      <c r="G1217" s="16"/>
      <c r="H1217" s="16"/>
      <c r="I1217" s="16"/>
      <c r="J1217" s="16"/>
      <c r="K1217" s="16"/>
      <c r="L1217" s="16"/>
      <c r="M1217" s="16"/>
      <c r="N1217" s="16"/>
      <c r="O1217" s="16"/>
      <c r="P1217" s="16"/>
      <c r="Q1217" s="16"/>
    </row>
    <row r="1218" spans="1:17" x14ac:dyDescent="0.2">
      <c r="A1218" s="16"/>
      <c r="B1218" s="16"/>
      <c r="C1218" s="16"/>
      <c r="D1218" s="16"/>
      <c r="E1218" s="16"/>
      <c r="F1218" s="16"/>
      <c r="G1218" s="16"/>
      <c r="H1218" s="16"/>
      <c r="I1218" s="16"/>
      <c r="J1218" s="16"/>
      <c r="K1218" s="16"/>
      <c r="L1218" s="16"/>
      <c r="M1218" s="16"/>
      <c r="N1218" s="16"/>
      <c r="O1218" s="16"/>
      <c r="P1218" s="16"/>
      <c r="Q1218" s="16"/>
    </row>
    <row r="1219" spans="1:17" x14ac:dyDescent="0.2">
      <c r="A1219" s="16"/>
      <c r="B1219" s="16"/>
      <c r="C1219" s="16"/>
      <c r="D1219" s="16"/>
      <c r="E1219" s="16"/>
      <c r="F1219" s="16"/>
      <c r="G1219" s="16"/>
      <c r="H1219" s="16"/>
      <c r="I1219" s="16"/>
      <c r="J1219" s="16"/>
      <c r="K1219" s="16"/>
      <c r="L1219" s="16"/>
      <c r="M1219" s="16"/>
      <c r="N1219" s="16"/>
      <c r="O1219" s="16"/>
      <c r="P1219" s="16"/>
      <c r="Q1219" s="16"/>
    </row>
    <row r="1220" spans="1:17" x14ac:dyDescent="0.2">
      <c r="A1220" s="16"/>
      <c r="B1220" s="16"/>
      <c r="C1220" s="16"/>
      <c r="D1220" s="16"/>
      <c r="E1220" s="16"/>
      <c r="F1220" s="16"/>
      <c r="G1220" s="16"/>
      <c r="H1220" s="16"/>
      <c r="I1220" s="16"/>
      <c r="J1220" s="16"/>
      <c r="K1220" s="16"/>
      <c r="L1220" s="16"/>
      <c r="M1220" s="16"/>
      <c r="N1220" s="16"/>
      <c r="O1220" s="16"/>
      <c r="P1220" s="16"/>
      <c r="Q1220" s="16"/>
    </row>
    <row r="1221" spans="1:17" x14ac:dyDescent="0.2">
      <c r="A1221" s="16"/>
      <c r="B1221" s="16"/>
      <c r="C1221" s="16"/>
      <c r="D1221" s="16"/>
      <c r="E1221" s="16"/>
      <c r="F1221" s="16"/>
      <c r="G1221" s="16"/>
      <c r="H1221" s="16"/>
      <c r="I1221" s="16"/>
      <c r="J1221" s="16"/>
      <c r="K1221" s="16"/>
      <c r="L1221" s="16"/>
      <c r="M1221" s="16"/>
      <c r="N1221" s="16"/>
      <c r="O1221" s="16"/>
      <c r="P1221" s="16"/>
      <c r="Q1221" s="16"/>
    </row>
    <row r="1222" spans="1:17" x14ac:dyDescent="0.2">
      <c r="A1222" s="16"/>
      <c r="B1222" s="16"/>
      <c r="C1222" s="16"/>
      <c r="D1222" s="16"/>
      <c r="E1222" s="16"/>
      <c r="F1222" s="16"/>
      <c r="G1222" s="16"/>
      <c r="H1222" s="16"/>
      <c r="I1222" s="16"/>
      <c r="J1222" s="16"/>
      <c r="K1222" s="16"/>
      <c r="L1222" s="16"/>
      <c r="M1222" s="16"/>
      <c r="N1222" s="16"/>
      <c r="O1222" s="16"/>
      <c r="P1222" s="16"/>
      <c r="Q1222" s="16"/>
    </row>
    <row r="1223" spans="1:17" x14ac:dyDescent="0.2">
      <c r="A1223" s="16"/>
      <c r="B1223" s="16"/>
      <c r="C1223" s="16"/>
      <c r="D1223" s="16"/>
      <c r="E1223" s="16"/>
      <c r="F1223" s="16"/>
      <c r="G1223" s="16"/>
      <c r="H1223" s="16"/>
      <c r="I1223" s="16"/>
      <c r="J1223" s="16"/>
      <c r="K1223" s="16"/>
      <c r="L1223" s="16"/>
      <c r="M1223" s="16"/>
      <c r="N1223" s="16"/>
      <c r="O1223" s="16"/>
      <c r="P1223" s="16"/>
      <c r="Q1223" s="16"/>
    </row>
    <row r="1224" spans="1:17" x14ac:dyDescent="0.2">
      <c r="A1224" s="16"/>
      <c r="B1224" s="16"/>
      <c r="C1224" s="16"/>
      <c r="D1224" s="16"/>
      <c r="E1224" s="16"/>
      <c r="F1224" s="16"/>
      <c r="G1224" s="16"/>
      <c r="H1224" s="16"/>
      <c r="I1224" s="16"/>
      <c r="J1224" s="16"/>
      <c r="K1224" s="16"/>
      <c r="L1224" s="16"/>
      <c r="M1224" s="16"/>
      <c r="N1224" s="16"/>
      <c r="O1224" s="16"/>
      <c r="P1224" s="16"/>
      <c r="Q1224" s="16"/>
    </row>
    <row r="1225" spans="1:17" x14ac:dyDescent="0.2">
      <c r="A1225" s="16"/>
      <c r="B1225" s="16"/>
      <c r="C1225" s="16"/>
      <c r="D1225" s="16"/>
      <c r="E1225" s="16"/>
      <c r="F1225" s="16"/>
      <c r="G1225" s="16"/>
      <c r="H1225" s="16"/>
      <c r="I1225" s="16"/>
      <c r="J1225" s="16"/>
      <c r="K1225" s="16"/>
      <c r="L1225" s="16"/>
      <c r="M1225" s="16"/>
      <c r="N1225" s="16"/>
      <c r="O1225" s="16"/>
      <c r="P1225" s="16"/>
      <c r="Q1225" s="16"/>
    </row>
    <row r="1226" spans="1:17" x14ac:dyDescent="0.2">
      <c r="A1226" s="16"/>
      <c r="B1226" s="16"/>
      <c r="C1226" s="16"/>
      <c r="D1226" s="16"/>
      <c r="E1226" s="16"/>
      <c r="F1226" s="16"/>
      <c r="G1226" s="16"/>
      <c r="H1226" s="16"/>
      <c r="I1226" s="16"/>
      <c r="J1226" s="16"/>
      <c r="K1226" s="16"/>
      <c r="L1226" s="16"/>
      <c r="M1226" s="16"/>
      <c r="N1226" s="16"/>
      <c r="O1226" s="16"/>
      <c r="P1226" s="16"/>
      <c r="Q1226" s="16"/>
    </row>
    <row r="1227" spans="1:17" x14ac:dyDescent="0.2">
      <c r="A1227" s="16"/>
      <c r="B1227" s="16"/>
      <c r="C1227" s="16"/>
      <c r="D1227" s="16"/>
      <c r="E1227" s="16"/>
      <c r="F1227" s="16"/>
      <c r="G1227" s="16"/>
      <c r="H1227" s="16"/>
      <c r="I1227" s="16"/>
      <c r="J1227" s="16"/>
      <c r="K1227" s="16"/>
      <c r="L1227" s="16"/>
      <c r="M1227" s="16"/>
      <c r="N1227" s="16"/>
      <c r="O1227" s="16"/>
      <c r="P1227" s="16"/>
      <c r="Q1227" s="16"/>
    </row>
    <row r="1228" spans="1:17" x14ac:dyDescent="0.2">
      <c r="A1228" s="16"/>
      <c r="B1228" s="16"/>
      <c r="C1228" s="16"/>
      <c r="D1228" s="16"/>
      <c r="E1228" s="16"/>
      <c r="F1228" s="16"/>
      <c r="G1228" s="16"/>
      <c r="H1228" s="16"/>
      <c r="I1228" s="16"/>
      <c r="J1228" s="16"/>
      <c r="K1228" s="16"/>
      <c r="L1228" s="16"/>
      <c r="M1228" s="16"/>
      <c r="N1228" s="16"/>
      <c r="O1228" s="16"/>
      <c r="P1228" s="16"/>
      <c r="Q1228" s="16"/>
    </row>
    <row r="1229" spans="1:17" x14ac:dyDescent="0.2">
      <c r="A1229" s="16"/>
      <c r="B1229" s="16"/>
      <c r="C1229" s="16"/>
      <c r="D1229" s="16"/>
      <c r="E1229" s="16"/>
      <c r="F1229" s="16"/>
      <c r="G1229" s="16"/>
      <c r="H1229" s="16"/>
      <c r="I1229" s="16"/>
      <c r="J1229" s="16"/>
      <c r="K1229" s="16"/>
      <c r="L1229" s="16"/>
      <c r="M1229" s="16"/>
      <c r="N1229" s="16"/>
      <c r="O1229" s="16"/>
      <c r="P1229" s="16"/>
      <c r="Q1229" s="16"/>
    </row>
    <row r="1230" spans="1:17" x14ac:dyDescent="0.2">
      <c r="A1230" s="16"/>
      <c r="B1230" s="16"/>
      <c r="C1230" s="16"/>
      <c r="D1230" s="16"/>
      <c r="E1230" s="16"/>
      <c r="F1230" s="16"/>
      <c r="G1230" s="16"/>
      <c r="H1230" s="16"/>
      <c r="I1230" s="16"/>
      <c r="J1230" s="16"/>
      <c r="K1230" s="16"/>
      <c r="L1230" s="16"/>
      <c r="M1230" s="16"/>
      <c r="N1230" s="16"/>
      <c r="O1230" s="16"/>
      <c r="P1230" s="16"/>
      <c r="Q1230" s="16"/>
    </row>
    <row r="1231" spans="1:17" x14ac:dyDescent="0.2">
      <c r="A1231" s="16"/>
      <c r="B1231" s="16"/>
      <c r="C1231" s="16"/>
      <c r="D1231" s="16"/>
      <c r="E1231" s="16"/>
      <c r="F1231" s="16"/>
      <c r="G1231" s="16"/>
      <c r="H1231" s="16"/>
      <c r="I1231" s="16"/>
      <c r="J1231" s="16"/>
      <c r="K1231" s="16"/>
      <c r="L1231" s="16"/>
      <c r="M1231" s="16"/>
      <c r="N1231" s="16"/>
      <c r="O1231" s="16"/>
      <c r="P1231" s="16"/>
      <c r="Q1231" s="16"/>
    </row>
    <row r="1232" spans="1:17" x14ac:dyDescent="0.2">
      <c r="A1232" s="16"/>
      <c r="B1232" s="16"/>
      <c r="C1232" s="16"/>
      <c r="D1232" s="16"/>
      <c r="E1232" s="16"/>
      <c r="F1232" s="16"/>
      <c r="G1232" s="16"/>
      <c r="H1232" s="16"/>
      <c r="I1232" s="16"/>
      <c r="J1232" s="16"/>
      <c r="K1232" s="16"/>
      <c r="L1232" s="16"/>
      <c r="M1232" s="16"/>
      <c r="N1232" s="16"/>
      <c r="O1232" s="16"/>
      <c r="P1232" s="16"/>
      <c r="Q1232" s="16"/>
    </row>
    <row r="1233" spans="1:17" x14ac:dyDescent="0.2">
      <c r="A1233" s="16"/>
      <c r="B1233" s="16"/>
      <c r="C1233" s="16"/>
      <c r="D1233" s="16"/>
      <c r="E1233" s="16"/>
      <c r="F1233" s="16"/>
      <c r="G1233" s="16"/>
      <c r="H1233" s="16"/>
      <c r="I1233" s="16"/>
      <c r="J1233" s="16"/>
      <c r="K1233" s="16"/>
      <c r="L1233" s="16"/>
      <c r="M1233" s="16"/>
      <c r="N1233" s="16"/>
      <c r="O1233" s="16"/>
      <c r="P1233" s="16"/>
      <c r="Q1233" s="16"/>
    </row>
    <row r="1234" spans="1:17" x14ac:dyDescent="0.2">
      <c r="A1234" s="16"/>
      <c r="B1234" s="16"/>
      <c r="C1234" s="16"/>
      <c r="D1234" s="16"/>
      <c r="E1234" s="16"/>
      <c r="F1234" s="16"/>
      <c r="G1234" s="16"/>
      <c r="H1234" s="16"/>
      <c r="I1234" s="16"/>
      <c r="J1234" s="16"/>
      <c r="K1234" s="16"/>
      <c r="L1234" s="16"/>
      <c r="M1234" s="16"/>
      <c r="N1234" s="16"/>
      <c r="O1234" s="16"/>
      <c r="P1234" s="16"/>
      <c r="Q1234" s="16"/>
    </row>
    <row r="1235" spans="1:17" x14ac:dyDescent="0.2">
      <c r="A1235" s="16"/>
      <c r="B1235" s="16"/>
      <c r="C1235" s="16"/>
      <c r="D1235" s="16"/>
      <c r="E1235" s="16"/>
      <c r="F1235" s="16"/>
      <c r="G1235" s="16"/>
      <c r="H1235" s="16"/>
      <c r="I1235" s="16"/>
      <c r="J1235" s="16"/>
      <c r="K1235" s="16"/>
      <c r="L1235" s="16"/>
      <c r="M1235" s="16"/>
      <c r="N1235" s="16"/>
      <c r="O1235" s="16"/>
      <c r="P1235" s="16"/>
      <c r="Q1235" s="16"/>
    </row>
    <row r="1236" spans="1:17" x14ac:dyDescent="0.2">
      <c r="A1236" s="16"/>
      <c r="B1236" s="16"/>
      <c r="C1236" s="16"/>
      <c r="D1236" s="16"/>
      <c r="E1236" s="16"/>
      <c r="F1236" s="16"/>
      <c r="G1236" s="16"/>
      <c r="H1236" s="16"/>
      <c r="I1236" s="16"/>
      <c r="J1236" s="16"/>
      <c r="K1236" s="16"/>
      <c r="L1236" s="16"/>
      <c r="M1236" s="16"/>
      <c r="N1236" s="16"/>
      <c r="O1236" s="16"/>
      <c r="P1236" s="16"/>
      <c r="Q1236" s="16"/>
    </row>
    <row r="1237" spans="1:17" x14ac:dyDescent="0.2">
      <c r="A1237" s="16"/>
      <c r="B1237" s="16"/>
      <c r="C1237" s="16"/>
      <c r="D1237" s="16"/>
      <c r="E1237" s="16"/>
      <c r="F1237" s="16"/>
      <c r="G1237" s="16"/>
      <c r="H1237" s="16"/>
      <c r="I1237" s="16"/>
      <c r="J1237" s="16"/>
      <c r="K1237" s="16"/>
      <c r="L1237" s="16"/>
      <c r="M1237" s="16"/>
      <c r="N1237" s="16"/>
      <c r="O1237" s="16"/>
      <c r="P1237" s="16"/>
      <c r="Q1237" s="16"/>
    </row>
    <row r="1238" spans="1:17" x14ac:dyDescent="0.2">
      <c r="A1238" s="16"/>
      <c r="B1238" s="16"/>
      <c r="C1238" s="16"/>
      <c r="D1238" s="16"/>
      <c r="E1238" s="16"/>
      <c r="F1238" s="16"/>
      <c r="G1238" s="16"/>
      <c r="H1238" s="16"/>
      <c r="I1238" s="16"/>
      <c r="J1238" s="16"/>
      <c r="K1238" s="16"/>
      <c r="L1238" s="16"/>
      <c r="M1238" s="16"/>
      <c r="N1238" s="16"/>
      <c r="O1238" s="16"/>
      <c r="P1238" s="16"/>
      <c r="Q1238" s="16"/>
    </row>
    <row r="1239" spans="1:17" x14ac:dyDescent="0.2">
      <c r="A1239" s="16"/>
      <c r="B1239" s="16"/>
      <c r="C1239" s="16"/>
      <c r="D1239" s="16"/>
      <c r="E1239" s="16"/>
      <c r="F1239" s="16"/>
      <c r="G1239" s="16"/>
      <c r="H1239" s="16"/>
      <c r="I1239" s="16"/>
      <c r="J1239" s="16"/>
      <c r="K1239" s="16"/>
      <c r="L1239" s="16"/>
      <c r="M1239" s="16"/>
      <c r="N1239" s="16"/>
      <c r="O1239" s="16"/>
      <c r="P1239" s="16"/>
      <c r="Q1239" s="16"/>
    </row>
    <row r="1240" spans="1:17" x14ac:dyDescent="0.2">
      <c r="A1240" s="16"/>
      <c r="B1240" s="16"/>
      <c r="C1240" s="16"/>
      <c r="D1240" s="16"/>
      <c r="E1240" s="16"/>
      <c r="F1240" s="16"/>
      <c r="G1240" s="16"/>
      <c r="H1240" s="16"/>
      <c r="I1240" s="16"/>
      <c r="J1240" s="16"/>
      <c r="K1240" s="16"/>
      <c r="L1240" s="16"/>
      <c r="M1240" s="16"/>
      <c r="N1240" s="16"/>
      <c r="O1240" s="16"/>
      <c r="P1240" s="16"/>
      <c r="Q1240" s="16"/>
    </row>
    <row r="1241" spans="1:17" x14ac:dyDescent="0.2">
      <c r="A1241" s="16"/>
      <c r="B1241" s="16"/>
      <c r="C1241" s="16"/>
      <c r="D1241" s="16"/>
      <c r="E1241" s="16"/>
      <c r="F1241" s="16"/>
      <c r="G1241" s="16"/>
      <c r="H1241" s="16"/>
      <c r="I1241" s="16"/>
      <c r="J1241" s="16"/>
      <c r="K1241" s="16"/>
      <c r="L1241" s="16"/>
      <c r="M1241" s="16"/>
      <c r="N1241" s="16"/>
      <c r="O1241" s="16"/>
      <c r="P1241" s="16"/>
      <c r="Q1241" s="16"/>
    </row>
    <row r="1242" spans="1:17" x14ac:dyDescent="0.2">
      <c r="A1242" s="16"/>
      <c r="B1242" s="16"/>
      <c r="C1242" s="16"/>
      <c r="D1242" s="16"/>
      <c r="E1242" s="16"/>
      <c r="F1242" s="16"/>
      <c r="G1242" s="16"/>
      <c r="H1242" s="16"/>
      <c r="I1242" s="16"/>
      <c r="J1242" s="16"/>
      <c r="K1242" s="16"/>
      <c r="L1242" s="16"/>
      <c r="M1242" s="16"/>
      <c r="N1242" s="16"/>
      <c r="O1242" s="16"/>
      <c r="P1242" s="16"/>
      <c r="Q1242" s="16"/>
    </row>
    <row r="1243" spans="1:17" x14ac:dyDescent="0.2">
      <c r="A1243" s="16"/>
      <c r="B1243" s="16"/>
      <c r="C1243" s="16"/>
      <c r="D1243" s="16"/>
      <c r="E1243" s="16"/>
      <c r="F1243" s="16"/>
      <c r="G1243" s="16"/>
      <c r="H1243" s="16"/>
      <c r="I1243" s="16"/>
      <c r="J1243" s="16"/>
      <c r="K1243" s="16"/>
      <c r="L1243" s="16"/>
      <c r="M1243" s="16"/>
      <c r="N1243" s="16"/>
      <c r="O1243" s="16"/>
      <c r="P1243" s="16"/>
      <c r="Q1243" s="16"/>
    </row>
    <row r="1244" spans="1:17" x14ac:dyDescent="0.2">
      <c r="A1244" s="16"/>
      <c r="B1244" s="16"/>
      <c r="C1244" s="16"/>
      <c r="D1244" s="16"/>
      <c r="E1244" s="16"/>
      <c r="F1244" s="16"/>
      <c r="G1244" s="16"/>
      <c r="H1244" s="16"/>
      <c r="I1244" s="16"/>
      <c r="J1244" s="16"/>
      <c r="K1244" s="16"/>
      <c r="L1244" s="16"/>
      <c r="M1244" s="16"/>
      <c r="N1244" s="16"/>
      <c r="O1244" s="16"/>
      <c r="P1244" s="16"/>
      <c r="Q1244" s="16"/>
    </row>
    <row r="1245" spans="1:17" x14ac:dyDescent="0.2">
      <c r="A1245" s="16"/>
      <c r="B1245" s="16"/>
      <c r="C1245" s="16"/>
      <c r="D1245" s="16"/>
      <c r="E1245" s="16"/>
      <c r="F1245" s="16"/>
      <c r="G1245" s="16"/>
      <c r="H1245" s="16"/>
      <c r="I1245" s="16"/>
      <c r="J1245" s="16"/>
      <c r="K1245" s="16"/>
      <c r="L1245" s="16"/>
      <c r="M1245" s="16"/>
      <c r="N1245" s="16"/>
      <c r="O1245" s="16"/>
      <c r="P1245" s="16"/>
      <c r="Q1245" s="16"/>
    </row>
    <row r="1246" spans="1:17" x14ac:dyDescent="0.2">
      <c r="A1246" s="16"/>
      <c r="B1246" s="16"/>
      <c r="C1246" s="16"/>
      <c r="D1246" s="16"/>
      <c r="E1246" s="16"/>
      <c r="F1246" s="16"/>
      <c r="G1246" s="16"/>
      <c r="H1246" s="16"/>
      <c r="I1246" s="16"/>
      <c r="J1246" s="16"/>
      <c r="K1246" s="16"/>
      <c r="L1246" s="16"/>
      <c r="M1246" s="16"/>
      <c r="N1246" s="16"/>
      <c r="O1246" s="16"/>
      <c r="P1246" s="16"/>
      <c r="Q1246" s="16"/>
    </row>
    <row r="1247" spans="1:17" x14ac:dyDescent="0.2">
      <c r="A1247" s="16"/>
      <c r="B1247" s="16"/>
      <c r="C1247" s="16"/>
      <c r="D1247" s="16"/>
      <c r="E1247" s="16"/>
      <c r="F1247" s="16"/>
      <c r="G1247" s="16"/>
      <c r="H1247" s="16"/>
      <c r="I1247" s="16"/>
      <c r="J1247" s="16"/>
      <c r="K1247" s="16"/>
      <c r="L1247" s="16"/>
      <c r="M1247" s="16"/>
      <c r="N1247" s="16"/>
      <c r="O1247" s="16"/>
      <c r="P1247" s="16"/>
      <c r="Q1247" s="16"/>
    </row>
    <row r="1248" spans="1:17" x14ac:dyDescent="0.2">
      <c r="A1248" s="16"/>
      <c r="B1248" s="16"/>
      <c r="C1248" s="16"/>
      <c r="D1248" s="16"/>
      <c r="E1248" s="16"/>
      <c r="F1248" s="16"/>
      <c r="G1248" s="16"/>
      <c r="H1248" s="16"/>
      <c r="I1248" s="16"/>
      <c r="J1248" s="16"/>
      <c r="K1248" s="16"/>
      <c r="L1248" s="16"/>
      <c r="M1248" s="16"/>
      <c r="N1248" s="16"/>
      <c r="O1248" s="16"/>
      <c r="P1248" s="16"/>
      <c r="Q1248" s="16"/>
    </row>
    <row r="1249" spans="1:17" x14ac:dyDescent="0.2">
      <c r="A1249" s="16"/>
      <c r="B1249" s="16"/>
      <c r="C1249" s="16"/>
      <c r="D1249" s="16"/>
      <c r="E1249" s="16"/>
      <c r="F1249" s="16"/>
      <c r="G1249" s="16"/>
      <c r="H1249" s="16"/>
      <c r="I1249" s="16"/>
      <c r="J1249" s="16"/>
      <c r="K1249" s="16"/>
      <c r="L1249" s="16"/>
      <c r="M1249" s="16"/>
      <c r="N1249" s="16"/>
      <c r="O1249" s="16"/>
      <c r="P1249" s="16"/>
      <c r="Q1249" s="16"/>
    </row>
    <row r="1250" spans="1:17" x14ac:dyDescent="0.2">
      <c r="A1250" s="16"/>
      <c r="B1250" s="16"/>
      <c r="C1250" s="16"/>
      <c r="D1250" s="16"/>
      <c r="E1250" s="16"/>
      <c r="F1250" s="16"/>
      <c r="G1250" s="16"/>
      <c r="H1250" s="16"/>
      <c r="I1250" s="16"/>
      <c r="J1250" s="16"/>
      <c r="K1250" s="16"/>
      <c r="L1250" s="16"/>
      <c r="M1250" s="16"/>
      <c r="N1250" s="16"/>
      <c r="O1250" s="16"/>
      <c r="P1250" s="16"/>
      <c r="Q1250" s="16"/>
    </row>
    <row r="1251" spans="1:17" x14ac:dyDescent="0.2">
      <c r="A1251" s="16"/>
      <c r="B1251" s="16"/>
      <c r="C1251" s="16"/>
      <c r="D1251" s="16"/>
      <c r="E1251" s="16"/>
      <c r="F1251" s="16"/>
      <c r="G1251" s="16"/>
      <c r="H1251" s="16"/>
      <c r="I1251" s="16"/>
      <c r="J1251" s="16"/>
      <c r="K1251" s="16"/>
      <c r="L1251" s="16"/>
      <c r="M1251" s="16"/>
      <c r="N1251" s="16"/>
      <c r="O1251" s="16"/>
      <c r="P1251" s="16"/>
      <c r="Q1251" s="16"/>
    </row>
    <row r="1252" spans="1:17" x14ac:dyDescent="0.2">
      <c r="A1252" s="16"/>
      <c r="B1252" s="16"/>
      <c r="C1252" s="16"/>
      <c r="D1252" s="16"/>
      <c r="E1252" s="16"/>
      <c r="F1252" s="16"/>
      <c r="G1252" s="16"/>
      <c r="H1252" s="16"/>
      <c r="I1252" s="16"/>
      <c r="J1252" s="16"/>
      <c r="K1252" s="16"/>
      <c r="L1252" s="16"/>
      <c r="M1252" s="16"/>
      <c r="N1252" s="16"/>
      <c r="O1252" s="16"/>
      <c r="P1252" s="16"/>
      <c r="Q1252" s="16"/>
    </row>
    <row r="1253" spans="1:17" x14ac:dyDescent="0.2">
      <c r="A1253" s="16"/>
      <c r="B1253" s="16"/>
      <c r="C1253" s="16"/>
      <c r="D1253" s="16"/>
      <c r="E1253" s="16"/>
      <c r="F1253" s="16"/>
      <c r="G1253" s="16"/>
      <c r="H1253" s="16"/>
      <c r="I1253" s="16"/>
      <c r="J1253" s="16"/>
      <c r="K1253" s="16"/>
      <c r="L1253" s="16"/>
      <c r="M1253" s="16"/>
      <c r="N1253" s="16"/>
      <c r="O1253" s="16"/>
      <c r="P1253" s="16"/>
      <c r="Q1253" s="16"/>
    </row>
    <row r="1254" spans="1:17" x14ac:dyDescent="0.2">
      <c r="A1254" s="16"/>
      <c r="B1254" s="16"/>
      <c r="C1254" s="16"/>
      <c r="D1254" s="16"/>
      <c r="E1254" s="16"/>
      <c r="F1254" s="16"/>
      <c r="G1254" s="16"/>
      <c r="H1254" s="16"/>
      <c r="I1254" s="16"/>
      <c r="J1254" s="16"/>
      <c r="K1254" s="16"/>
      <c r="L1254" s="16"/>
      <c r="M1254" s="16"/>
      <c r="N1254" s="16"/>
      <c r="O1254" s="16"/>
      <c r="P1254" s="16"/>
      <c r="Q1254" s="16"/>
    </row>
    <row r="1255" spans="1:17" x14ac:dyDescent="0.2">
      <c r="A1255" s="16"/>
      <c r="B1255" s="16"/>
      <c r="C1255" s="16"/>
      <c r="D1255" s="16"/>
      <c r="E1255" s="16"/>
      <c r="F1255" s="16"/>
      <c r="G1255" s="16"/>
      <c r="H1255" s="16"/>
      <c r="I1255" s="16"/>
      <c r="J1255" s="16"/>
      <c r="K1255" s="16"/>
      <c r="L1255" s="16"/>
      <c r="M1255" s="16"/>
      <c r="N1255" s="16"/>
      <c r="O1255" s="16"/>
      <c r="P1255" s="16"/>
      <c r="Q1255" s="16"/>
    </row>
    <row r="1256" spans="1:17" x14ac:dyDescent="0.2">
      <c r="A1256" s="16"/>
      <c r="B1256" s="16"/>
      <c r="C1256" s="16"/>
      <c r="D1256" s="16"/>
      <c r="E1256" s="16"/>
      <c r="F1256" s="16"/>
      <c r="G1256" s="16"/>
      <c r="H1256" s="16"/>
      <c r="I1256" s="16"/>
      <c r="J1256" s="16"/>
      <c r="K1256" s="16"/>
      <c r="L1256" s="16"/>
      <c r="M1256" s="16"/>
      <c r="N1256" s="16"/>
      <c r="O1256" s="16"/>
      <c r="P1256" s="16"/>
      <c r="Q1256" s="16"/>
    </row>
    <row r="1257" spans="1:17" x14ac:dyDescent="0.2">
      <c r="A1257" s="16"/>
      <c r="B1257" s="16"/>
      <c r="C1257" s="16"/>
      <c r="D1257" s="16"/>
      <c r="E1257" s="16"/>
      <c r="F1257" s="16"/>
      <c r="G1257" s="16"/>
      <c r="H1257" s="16"/>
      <c r="I1257" s="16"/>
      <c r="J1257" s="16"/>
      <c r="K1257" s="16"/>
      <c r="L1257" s="16"/>
      <c r="M1257" s="16"/>
      <c r="N1257" s="16"/>
      <c r="O1257" s="16"/>
      <c r="P1257" s="16"/>
      <c r="Q1257" s="16"/>
    </row>
    <row r="1258" spans="1:17" x14ac:dyDescent="0.2">
      <c r="A1258" s="16"/>
      <c r="B1258" s="16"/>
      <c r="C1258" s="16"/>
      <c r="D1258" s="16"/>
      <c r="E1258" s="16"/>
      <c r="F1258" s="16"/>
      <c r="G1258" s="16"/>
      <c r="H1258" s="16"/>
      <c r="I1258" s="16"/>
      <c r="J1258" s="16"/>
      <c r="K1258" s="16"/>
      <c r="L1258" s="16"/>
      <c r="M1258" s="16"/>
      <c r="N1258" s="16"/>
      <c r="O1258" s="16"/>
      <c r="P1258" s="16"/>
      <c r="Q1258" s="16"/>
    </row>
    <row r="1259" spans="1:17" x14ac:dyDescent="0.2">
      <c r="A1259" s="16"/>
      <c r="B1259" s="16"/>
      <c r="C1259" s="16"/>
      <c r="D1259" s="16"/>
      <c r="E1259" s="16"/>
      <c r="F1259" s="16"/>
      <c r="G1259" s="16"/>
      <c r="H1259" s="16"/>
      <c r="I1259" s="16"/>
      <c r="J1259" s="16"/>
      <c r="K1259" s="16"/>
      <c r="L1259" s="16"/>
      <c r="M1259" s="16"/>
      <c r="N1259" s="16"/>
      <c r="O1259" s="16"/>
      <c r="P1259" s="16"/>
      <c r="Q1259" s="16"/>
    </row>
    <row r="1260" spans="1:17" x14ac:dyDescent="0.2">
      <c r="A1260" s="16"/>
      <c r="B1260" s="16"/>
      <c r="C1260" s="16"/>
      <c r="D1260" s="16"/>
      <c r="E1260" s="16"/>
      <c r="F1260" s="16"/>
      <c r="G1260" s="16"/>
      <c r="H1260" s="16"/>
      <c r="I1260" s="16"/>
      <c r="J1260" s="16"/>
      <c r="K1260" s="16"/>
      <c r="L1260" s="16"/>
      <c r="M1260" s="16"/>
      <c r="N1260" s="16"/>
      <c r="O1260" s="16"/>
      <c r="P1260" s="16"/>
      <c r="Q1260" s="16"/>
    </row>
    <row r="1261" spans="1:17" x14ac:dyDescent="0.2">
      <c r="A1261" s="16"/>
      <c r="B1261" s="16"/>
      <c r="C1261" s="16"/>
      <c r="D1261" s="16"/>
      <c r="E1261" s="16"/>
      <c r="F1261" s="16"/>
      <c r="G1261" s="16"/>
      <c r="H1261" s="16"/>
      <c r="I1261" s="16"/>
      <c r="J1261" s="16"/>
      <c r="K1261" s="16"/>
      <c r="L1261" s="16"/>
      <c r="M1261" s="16"/>
      <c r="N1261" s="16"/>
      <c r="O1261" s="16"/>
      <c r="P1261" s="16"/>
      <c r="Q1261" s="16"/>
    </row>
    <row r="1262" spans="1:17" x14ac:dyDescent="0.2">
      <c r="A1262" s="16"/>
      <c r="B1262" s="16"/>
      <c r="C1262" s="16"/>
      <c r="D1262" s="16"/>
      <c r="E1262" s="16"/>
      <c r="F1262" s="16"/>
      <c r="G1262" s="16"/>
      <c r="H1262" s="16"/>
      <c r="I1262" s="16"/>
      <c r="J1262" s="16"/>
      <c r="K1262" s="16"/>
      <c r="L1262" s="16"/>
      <c r="M1262" s="16"/>
      <c r="N1262" s="16"/>
      <c r="O1262" s="16"/>
      <c r="P1262" s="16"/>
      <c r="Q1262" s="16"/>
    </row>
    <row r="1263" spans="1:17" x14ac:dyDescent="0.2">
      <c r="A1263" s="16"/>
      <c r="B1263" s="16"/>
      <c r="C1263" s="16"/>
      <c r="D1263" s="16"/>
      <c r="E1263" s="16"/>
      <c r="F1263" s="16"/>
      <c r="G1263" s="16"/>
      <c r="H1263" s="16"/>
      <c r="I1263" s="16"/>
      <c r="J1263" s="16"/>
      <c r="K1263" s="16"/>
      <c r="L1263" s="16"/>
      <c r="M1263" s="16"/>
      <c r="N1263" s="16"/>
      <c r="O1263" s="16"/>
      <c r="P1263" s="16"/>
      <c r="Q1263" s="16"/>
    </row>
    <row r="1264" spans="1:17" x14ac:dyDescent="0.2">
      <c r="A1264" s="16"/>
      <c r="B1264" s="16"/>
      <c r="C1264" s="16"/>
      <c r="D1264" s="16"/>
      <c r="E1264" s="16"/>
      <c r="F1264" s="16"/>
      <c r="G1264" s="16"/>
      <c r="H1264" s="16"/>
      <c r="I1264" s="16"/>
      <c r="J1264" s="16"/>
      <c r="K1264" s="16"/>
      <c r="L1264" s="16"/>
      <c r="M1264" s="16"/>
      <c r="N1264" s="16"/>
      <c r="O1264" s="16"/>
      <c r="P1264" s="16"/>
      <c r="Q1264" s="16"/>
    </row>
    <row r="1265" spans="1:17" x14ac:dyDescent="0.2">
      <c r="A1265" s="16"/>
      <c r="B1265" s="16"/>
      <c r="C1265" s="16"/>
      <c r="D1265" s="16"/>
      <c r="E1265" s="16"/>
      <c r="F1265" s="16"/>
      <c r="G1265" s="16"/>
      <c r="H1265" s="16"/>
      <c r="I1265" s="16"/>
      <c r="J1265" s="16"/>
      <c r="K1265" s="16"/>
      <c r="L1265" s="16"/>
      <c r="M1265" s="16"/>
      <c r="N1265" s="16"/>
      <c r="O1265" s="16"/>
      <c r="P1265" s="16"/>
      <c r="Q1265" s="16"/>
    </row>
    <row r="1266" spans="1:17" x14ac:dyDescent="0.2">
      <c r="A1266" s="16"/>
      <c r="B1266" s="16"/>
      <c r="C1266" s="16"/>
      <c r="D1266" s="16"/>
      <c r="E1266" s="16"/>
      <c r="F1266" s="16"/>
      <c r="G1266" s="16"/>
      <c r="H1266" s="16"/>
      <c r="I1266" s="16"/>
      <c r="J1266" s="16"/>
      <c r="K1266" s="16"/>
      <c r="L1266" s="16"/>
      <c r="M1266" s="16"/>
      <c r="N1266" s="16"/>
      <c r="O1266" s="16"/>
      <c r="P1266" s="16"/>
      <c r="Q1266" s="16"/>
    </row>
    <row r="1267" spans="1:17" x14ac:dyDescent="0.2">
      <c r="A1267" s="16"/>
      <c r="B1267" s="16"/>
      <c r="C1267" s="16"/>
      <c r="D1267" s="16"/>
      <c r="E1267" s="16"/>
      <c r="F1267" s="16"/>
      <c r="G1267" s="16"/>
      <c r="H1267" s="16"/>
      <c r="I1267" s="16"/>
      <c r="J1267" s="16"/>
      <c r="K1267" s="16"/>
      <c r="L1267" s="16"/>
      <c r="M1267" s="16"/>
      <c r="N1267" s="16"/>
      <c r="O1267" s="16"/>
      <c r="P1267" s="16"/>
      <c r="Q1267" s="16"/>
    </row>
    <row r="1268" spans="1:17" x14ac:dyDescent="0.2">
      <c r="A1268" s="16"/>
      <c r="B1268" s="16"/>
      <c r="C1268" s="16"/>
      <c r="D1268" s="16"/>
      <c r="E1268" s="16"/>
      <c r="F1268" s="16"/>
      <c r="G1268" s="16"/>
      <c r="H1268" s="16"/>
      <c r="I1268" s="16"/>
      <c r="J1268" s="16"/>
      <c r="K1268" s="16"/>
      <c r="L1268" s="16"/>
      <c r="M1268" s="16"/>
      <c r="N1268" s="16"/>
      <c r="O1268" s="16"/>
      <c r="P1268" s="16"/>
      <c r="Q1268" s="16"/>
    </row>
    <row r="1269" spans="1:17" x14ac:dyDescent="0.2">
      <c r="A1269" s="16"/>
      <c r="B1269" s="16"/>
      <c r="C1269" s="16"/>
      <c r="D1269" s="16"/>
      <c r="E1269" s="16"/>
      <c r="F1269" s="16"/>
      <c r="G1269" s="16"/>
      <c r="H1269" s="16"/>
      <c r="I1269" s="16"/>
      <c r="J1269" s="16"/>
      <c r="K1269" s="16"/>
      <c r="L1269" s="16"/>
      <c r="M1269" s="16"/>
      <c r="N1269" s="16"/>
      <c r="O1269" s="16"/>
      <c r="P1269" s="16"/>
      <c r="Q1269" s="16"/>
    </row>
    <row r="1270" spans="1:17" x14ac:dyDescent="0.2">
      <c r="A1270" s="16"/>
      <c r="B1270" s="16"/>
      <c r="C1270" s="16"/>
      <c r="D1270" s="16"/>
      <c r="E1270" s="16"/>
      <c r="F1270" s="16"/>
      <c r="G1270" s="16"/>
      <c r="H1270" s="16"/>
      <c r="I1270" s="16"/>
      <c r="J1270" s="16"/>
      <c r="K1270" s="16"/>
      <c r="L1270" s="16"/>
      <c r="M1270" s="16"/>
      <c r="N1270" s="16"/>
      <c r="O1270" s="16"/>
      <c r="P1270" s="16"/>
      <c r="Q1270" s="16"/>
    </row>
    <row r="1271" spans="1:17" x14ac:dyDescent="0.2">
      <c r="A1271" s="16"/>
      <c r="B1271" s="16"/>
      <c r="C1271" s="16"/>
      <c r="D1271" s="16"/>
      <c r="E1271" s="16"/>
      <c r="F1271" s="16"/>
      <c r="G1271" s="16"/>
      <c r="H1271" s="16"/>
      <c r="I1271" s="16"/>
      <c r="J1271" s="16"/>
      <c r="K1271" s="16"/>
      <c r="L1271" s="16"/>
      <c r="M1271" s="16"/>
      <c r="N1271" s="16"/>
      <c r="O1271" s="16"/>
      <c r="P1271" s="16"/>
      <c r="Q1271" s="16"/>
    </row>
    <row r="1272" spans="1:17" x14ac:dyDescent="0.2">
      <c r="A1272" s="16"/>
      <c r="B1272" s="16"/>
      <c r="C1272" s="16"/>
      <c r="D1272" s="16"/>
      <c r="E1272" s="16"/>
      <c r="F1272" s="16"/>
      <c r="G1272" s="16"/>
      <c r="H1272" s="16"/>
      <c r="I1272" s="16"/>
      <c r="J1272" s="16"/>
      <c r="K1272" s="16"/>
      <c r="L1272" s="16"/>
      <c r="M1272" s="16"/>
      <c r="N1272" s="16"/>
      <c r="O1272" s="16"/>
      <c r="P1272" s="16"/>
      <c r="Q1272" s="16"/>
    </row>
    <row r="1273" spans="1:17" x14ac:dyDescent="0.2">
      <c r="A1273" s="16"/>
      <c r="B1273" s="16"/>
      <c r="C1273" s="16"/>
      <c r="D1273" s="16"/>
      <c r="E1273" s="16"/>
      <c r="F1273" s="16"/>
      <c r="G1273" s="16"/>
      <c r="H1273" s="16"/>
      <c r="I1273" s="16"/>
      <c r="J1273" s="16"/>
      <c r="K1273" s="16"/>
      <c r="L1273" s="16"/>
      <c r="M1273" s="16"/>
      <c r="N1273" s="16"/>
      <c r="O1273" s="16"/>
      <c r="P1273" s="16"/>
      <c r="Q1273" s="16"/>
    </row>
    <row r="1274" spans="1:17" x14ac:dyDescent="0.2">
      <c r="A1274" s="16"/>
      <c r="B1274" s="16"/>
      <c r="C1274" s="16"/>
      <c r="D1274" s="16"/>
      <c r="E1274" s="16"/>
      <c r="F1274" s="16"/>
      <c r="G1274" s="16"/>
      <c r="H1274" s="16"/>
      <c r="I1274" s="16"/>
      <c r="J1274" s="16"/>
      <c r="K1274" s="16"/>
      <c r="L1274" s="16"/>
      <c r="M1274" s="16"/>
      <c r="N1274" s="16"/>
      <c r="O1274" s="16"/>
      <c r="P1274" s="16"/>
      <c r="Q1274" s="16"/>
    </row>
    <row r="1275" spans="1:17" x14ac:dyDescent="0.2">
      <c r="A1275" s="16"/>
      <c r="B1275" s="16"/>
      <c r="C1275" s="16"/>
      <c r="D1275" s="16"/>
      <c r="E1275" s="16"/>
      <c r="F1275" s="16"/>
      <c r="G1275" s="16"/>
      <c r="H1275" s="16"/>
      <c r="I1275" s="16"/>
      <c r="J1275" s="16"/>
      <c r="K1275" s="16"/>
      <c r="L1275" s="16"/>
      <c r="M1275" s="16"/>
      <c r="N1275" s="16"/>
      <c r="O1275" s="16"/>
      <c r="P1275" s="16"/>
      <c r="Q1275" s="16"/>
    </row>
    <row r="1276" spans="1:17" x14ac:dyDescent="0.2">
      <c r="A1276" s="16"/>
      <c r="B1276" s="16"/>
      <c r="C1276" s="16"/>
      <c r="D1276" s="16"/>
      <c r="E1276" s="16"/>
      <c r="F1276" s="16"/>
      <c r="G1276" s="16"/>
      <c r="H1276" s="16"/>
      <c r="I1276" s="16"/>
      <c r="J1276" s="16"/>
      <c r="K1276" s="16"/>
      <c r="L1276" s="16"/>
      <c r="M1276" s="16"/>
      <c r="N1276" s="16"/>
      <c r="O1276" s="16"/>
      <c r="P1276" s="16"/>
      <c r="Q1276" s="16"/>
    </row>
    <row r="1277" spans="1:17" x14ac:dyDescent="0.2">
      <c r="A1277" s="16"/>
      <c r="B1277" s="16"/>
      <c r="C1277" s="16"/>
      <c r="D1277" s="16"/>
      <c r="E1277" s="16"/>
      <c r="F1277" s="16"/>
      <c r="G1277" s="16"/>
      <c r="H1277" s="16"/>
      <c r="I1277" s="16"/>
      <c r="J1277" s="16"/>
      <c r="K1277" s="16"/>
      <c r="L1277" s="16"/>
      <c r="M1277" s="16"/>
      <c r="N1277" s="16"/>
      <c r="O1277" s="16"/>
      <c r="P1277" s="16"/>
      <c r="Q1277" s="16"/>
    </row>
    <row r="1278" spans="1:17" x14ac:dyDescent="0.2">
      <c r="A1278" s="16"/>
      <c r="B1278" s="16"/>
      <c r="C1278" s="16"/>
      <c r="D1278" s="16"/>
      <c r="E1278" s="16"/>
      <c r="F1278" s="16"/>
      <c r="G1278" s="16"/>
      <c r="H1278" s="16"/>
      <c r="I1278" s="16"/>
      <c r="J1278" s="16"/>
      <c r="K1278" s="16"/>
      <c r="L1278" s="16"/>
      <c r="M1278" s="16"/>
      <c r="N1278" s="16"/>
      <c r="O1278" s="16"/>
      <c r="P1278" s="16"/>
      <c r="Q1278" s="16"/>
    </row>
    <row r="1279" spans="1:17" x14ac:dyDescent="0.2">
      <c r="A1279" s="16"/>
      <c r="B1279" s="16"/>
      <c r="C1279" s="16"/>
      <c r="D1279" s="16"/>
      <c r="E1279" s="16"/>
      <c r="F1279" s="16"/>
      <c r="G1279" s="16"/>
      <c r="H1279" s="16"/>
      <c r="I1279" s="16"/>
      <c r="J1279" s="16"/>
      <c r="K1279" s="16"/>
      <c r="L1279" s="16"/>
      <c r="M1279" s="16"/>
      <c r="N1279" s="16"/>
      <c r="O1279" s="16"/>
      <c r="P1279" s="16"/>
      <c r="Q1279" s="16"/>
    </row>
    <row r="1280" spans="1:17" x14ac:dyDescent="0.2">
      <c r="A1280" s="16"/>
      <c r="B1280" s="16"/>
      <c r="C1280" s="16"/>
      <c r="D1280" s="16"/>
      <c r="E1280" s="16"/>
      <c r="F1280" s="16"/>
      <c r="G1280" s="16"/>
      <c r="H1280" s="16"/>
      <c r="I1280" s="16"/>
      <c r="J1280" s="16"/>
      <c r="K1280" s="16"/>
      <c r="L1280" s="16"/>
      <c r="M1280" s="16"/>
      <c r="N1280" s="16"/>
      <c r="O1280" s="16"/>
      <c r="P1280" s="16"/>
      <c r="Q1280" s="16"/>
    </row>
    <row r="1281" spans="1:17" x14ac:dyDescent="0.2">
      <c r="A1281" s="16"/>
      <c r="B1281" s="16"/>
      <c r="C1281" s="16"/>
      <c r="D1281" s="16"/>
      <c r="E1281" s="16"/>
      <c r="F1281" s="16"/>
      <c r="G1281" s="16"/>
      <c r="H1281" s="16"/>
      <c r="I1281" s="16"/>
      <c r="J1281" s="16"/>
      <c r="K1281" s="16"/>
      <c r="L1281" s="16"/>
      <c r="M1281" s="16"/>
      <c r="N1281" s="16"/>
      <c r="O1281" s="16"/>
      <c r="P1281" s="16"/>
      <c r="Q1281" s="16"/>
    </row>
    <row r="1282" spans="1:17" x14ac:dyDescent="0.2">
      <c r="A1282" s="16"/>
      <c r="B1282" s="16"/>
      <c r="C1282" s="16"/>
      <c r="D1282" s="16"/>
      <c r="E1282" s="16"/>
      <c r="F1282" s="16"/>
      <c r="G1282" s="16"/>
      <c r="H1282" s="16"/>
      <c r="I1282" s="16"/>
      <c r="J1282" s="16"/>
      <c r="K1282" s="16"/>
      <c r="L1282" s="16"/>
      <c r="M1282" s="16"/>
      <c r="N1282" s="16"/>
      <c r="O1282" s="16"/>
      <c r="P1282" s="16"/>
      <c r="Q1282" s="16"/>
    </row>
    <row r="1283" spans="1:17" x14ac:dyDescent="0.2">
      <c r="A1283" s="16"/>
      <c r="B1283" s="16"/>
      <c r="C1283" s="16"/>
      <c r="D1283" s="16"/>
      <c r="E1283" s="16"/>
      <c r="F1283" s="16"/>
      <c r="G1283" s="16"/>
      <c r="H1283" s="16"/>
      <c r="I1283" s="16"/>
      <c r="J1283" s="16"/>
      <c r="K1283" s="16"/>
      <c r="L1283" s="16"/>
      <c r="M1283" s="16"/>
      <c r="N1283" s="16"/>
      <c r="O1283" s="16"/>
      <c r="P1283" s="16"/>
      <c r="Q1283" s="16"/>
    </row>
    <row r="1284" spans="1:17" x14ac:dyDescent="0.2">
      <c r="A1284" s="16"/>
      <c r="B1284" s="16"/>
      <c r="C1284" s="16"/>
      <c r="D1284" s="16"/>
      <c r="E1284" s="16"/>
      <c r="F1284" s="16"/>
      <c r="G1284" s="16"/>
      <c r="H1284" s="16"/>
      <c r="I1284" s="16"/>
      <c r="J1284" s="16"/>
      <c r="K1284" s="16"/>
      <c r="L1284" s="16"/>
      <c r="M1284" s="16"/>
      <c r="N1284" s="16"/>
      <c r="O1284" s="16"/>
      <c r="P1284" s="16"/>
      <c r="Q1284" s="16"/>
    </row>
    <row r="1285" spans="1:17" x14ac:dyDescent="0.2">
      <c r="A1285" s="16"/>
      <c r="B1285" s="16"/>
      <c r="C1285" s="16"/>
      <c r="D1285" s="16"/>
      <c r="E1285" s="16"/>
      <c r="F1285" s="16"/>
      <c r="G1285" s="16"/>
      <c r="H1285" s="16"/>
      <c r="I1285" s="16"/>
      <c r="J1285" s="16"/>
      <c r="K1285" s="16"/>
      <c r="L1285" s="16"/>
      <c r="M1285" s="16"/>
      <c r="N1285" s="16"/>
      <c r="O1285" s="16"/>
      <c r="P1285" s="16"/>
      <c r="Q1285" s="16"/>
    </row>
    <row r="1286" spans="1:17" x14ac:dyDescent="0.2">
      <c r="A1286" s="16"/>
      <c r="B1286" s="16"/>
      <c r="C1286" s="16"/>
      <c r="D1286" s="16"/>
      <c r="E1286" s="16"/>
      <c r="F1286" s="16"/>
      <c r="G1286" s="16"/>
      <c r="H1286" s="16"/>
      <c r="I1286" s="16"/>
      <c r="J1286" s="16"/>
      <c r="K1286" s="16"/>
      <c r="L1286" s="16"/>
      <c r="M1286" s="16"/>
      <c r="N1286" s="16"/>
      <c r="O1286" s="16"/>
      <c r="P1286" s="16"/>
      <c r="Q1286" s="16"/>
    </row>
    <row r="1287" spans="1:17" x14ac:dyDescent="0.2">
      <c r="A1287" s="16"/>
      <c r="B1287" s="16"/>
      <c r="C1287" s="16"/>
      <c r="D1287" s="16"/>
      <c r="E1287" s="16"/>
      <c r="F1287" s="16"/>
      <c r="G1287" s="16"/>
      <c r="H1287" s="16"/>
      <c r="I1287" s="16"/>
      <c r="J1287" s="16"/>
      <c r="K1287" s="16"/>
      <c r="L1287" s="16"/>
      <c r="M1287" s="16"/>
      <c r="N1287" s="16"/>
      <c r="O1287" s="16"/>
      <c r="P1287" s="16"/>
      <c r="Q1287" s="16"/>
    </row>
    <row r="1288" spans="1:17" x14ac:dyDescent="0.2">
      <c r="A1288" s="16"/>
      <c r="B1288" s="16"/>
      <c r="C1288" s="16"/>
      <c r="D1288" s="16"/>
      <c r="E1288" s="16"/>
      <c r="F1288" s="16"/>
      <c r="G1288" s="16"/>
      <c r="H1288" s="16"/>
      <c r="I1288" s="16"/>
      <c r="J1288" s="16"/>
      <c r="K1288" s="16"/>
      <c r="L1288" s="16"/>
      <c r="M1288" s="16"/>
      <c r="N1288" s="16"/>
      <c r="O1288" s="16"/>
      <c r="P1288" s="16"/>
      <c r="Q1288" s="16"/>
    </row>
    <row r="1289" spans="1:17" x14ac:dyDescent="0.2">
      <c r="A1289" s="16"/>
      <c r="B1289" s="16"/>
      <c r="C1289" s="16"/>
      <c r="D1289" s="16"/>
      <c r="E1289" s="16"/>
      <c r="F1289" s="16"/>
      <c r="G1289" s="16"/>
      <c r="H1289" s="16"/>
      <c r="I1289" s="16"/>
      <c r="J1289" s="16"/>
      <c r="K1289" s="16"/>
      <c r="L1289" s="16"/>
      <c r="M1289" s="16"/>
      <c r="N1289" s="16"/>
      <c r="O1289" s="16"/>
      <c r="P1289" s="16"/>
      <c r="Q1289" s="16"/>
    </row>
    <row r="1290" spans="1:17" x14ac:dyDescent="0.2">
      <c r="A1290" s="16"/>
      <c r="B1290" s="16"/>
      <c r="C1290" s="16"/>
      <c r="D1290" s="16"/>
      <c r="E1290" s="16"/>
      <c r="F1290" s="16"/>
      <c r="G1290" s="16"/>
      <c r="H1290" s="16"/>
      <c r="I1290" s="16"/>
      <c r="J1290" s="16"/>
      <c r="K1290" s="16"/>
      <c r="L1290" s="16"/>
      <c r="M1290" s="16"/>
      <c r="N1290" s="16"/>
      <c r="O1290" s="16"/>
      <c r="P1290" s="16"/>
      <c r="Q1290" s="16"/>
    </row>
    <row r="1291" spans="1:17" x14ac:dyDescent="0.2">
      <c r="A1291" s="16"/>
      <c r="B1291" s="16"/>
      <c r="C1291" s="16"/>
      <c r="D1291" s="16"/>
      <c r="E1291" s="16"/>
      <c r="F1291" s="16"/>
      <c r="G1291" s="16"/>
      <c r="H1291" s="16"/>
      <c r="I1291" s="16"/>
      <c r="J1291" s="16"/>
      <c r="K1291" s="16"/>
      <c r="L1291" s="16"/>
      <c r="M1291" s="16"/>
      <c r="N1291" s="16"/>
      <c r="O1291" s="16"/>
      <c r="P1291" s="16"/>
      <c r="Q1291" s="16"/>
    </row>
    <row r="1292" spans="1:17" x14ac:dyDescent="0.2">
      <c r="A1292" s="16"/>
      <c r="B1292" s="16"/>
      <c r="C1292" s="16"/>
      <c r="D1292" s="16"/>
      <c r="E1292" s="16"/>
      <c r="F1292" s="16"/>
      <c r="G1292" s="16"/>
      <c r="H1292" s="16"/>
      <c r="I1292" s="16"/>
      <c r="J1292" s="16"/>
      <c r="K1292" s="16"/>
      <c r="L1292" s="16"/>
      <c r="M1292" s="16"/>
      <c r="N1292" s="16"/>
      <c r="O1292" s="16"/>
      <c r="P1292" s="16"/>
      <c r="Q1292" s="16"/>
    </row>
    <row r="1293" spans="1:17" x14ac:dyDescent="0.2">
      <c r="A1293" s="16"/>
      <c r="B1293" s="16"/>
      <c r="C1293" s="16"/>
      <c r="D1293" s="16"/>
      <c r="E1293" s="16"/>
      <c r="F1293" s="16"/>
      <c r="G1293" s="16"/>
      <c r="H1293" s="16"/>
      <c r="I1293" s="16"/>
      <c r="J1293" s="16"/>
      <c r="K1293" s="16"/>
      <c r="L1293" s="16"/>
      <c r="M1293" s="16"/>
      <c r="N1293" s="16"/>
      <c r="O1293" s="16"/>
      <c r="P1293" s="16"/>
      <c r="Q1293" s="16"/>
    </row>
    <row r="1294" spans="1:17" x14ac:dyDescent="0.2">
      <c r="A1294" s="16"/>
      <c r="B1294" s="16"/>
      <c r="C1294" s="16"/>
      <c r="D1294" s="16"/>
      <c r="E1294" s="16"/>
      <c r="F1294" s="16"/>
      <c r="G1294" s="16"/>
      <c r="H1294" s="16"/>
      <c r="I1294" s="16"/>
      <c r="J1294" s="16"/>
      <c r="K1294" s="16"/>
      <c r="L1294" s="16"/>
      <c r="M1294" s="16"/>
      <c r="N1294" s="16"/>
      <c r="O1294" s="16"/>
      <c r="P1294" s="16"/>
      <c r="Q1294" s="16"/>
    </row>
    <row r="1295" spans="1:17" x14ac:dyDescent="0.2">
      <c r="A1295" s="16"/>
      <c r="B1295" s="16"/>
      <c r="C1295" s="16"/>
      <c r="D1295" s="16"/>
      <c r="E1295" s="16"/>
      <c r="F1295" s="16"/>
      <c r="G1295" s="16"/>
      <c r="H1295" s="16"/>
      <c r="I1295" s="16"/>
      <c r="J1295" s="16"/>
      <c r="K1295" s="16"/>
      <c r="L1295" s="16"/>
      <c r="M1295" s="16"/>
      <c r="N1295" s="16"/>
      <c r="O1295" s="16"/>
      <c r="P1295" s="16"/>
      <c r="Q1295" s="16"/>
    </row>
    <row r="1296" spans="1:17" x14ac:dyDescent="0.2">
      <c r="A1296" s="16"/>
      <c r="B1296" s="16"/>
      <c r="C1296" s="16"/>
      <c r="D1296" s="16"/>
      <c r="E1296" s="16"/>
      <c r="F1296" s="16"/>
      <c r="G1296" s="16"/>
      <c r="H1296" s="16"/>
      <c r="I1296" s="16"/>
      <c r="J1296" s="16"/>
      <c r="K1296" s="16"/>
      <c r="L1296" s="16"/>
      <c r="M1296" s="16"/>
      <c r="N1296" s="16"/>
      <c r="O1296" s="16"/>
      <c r="P1296" s="16"/>
      <c r="Q1296" s="16"/>
    </row>
    <row r="1297" spans="1:17" x14ac:dyDescent="0.2">
      <c r="A1297" s="16"/>
      <c r="B1297" s="16"/>
      <c r="C1297" s="16"/>
      <c r="D1297" s="16"/>
      <c r="E1297" s="16"/>
      <c r="F1297" s="16"/>
      <c r="G1297" s="16"/>
      <c r="H1297" s="16"/>
      <c r="I1297" s="16"/>
      <c r="J1297" s="16"/>
      <c r="K1297" s="16"/>
      <c r="L1297" s="16"/>
      <c r="M1297" s="16"/>
      <c r="N1297" s="16"/>
      <c r="O1297" s="16"/>
      <c r="P1297" s="16"/>
      <c r="Q1297" s="16"/>
    </row>
    <row r="1298" spans="1:17" x14ac:dyDescent="0.2">
      <c r="A1298" s="16"/>
      <c r="B1298" s="16"/>
      <c r="C1298" s="16"/>
      <c r="D1298" s="16"/>
      <c r="E1298" s="16"/>
      <c r="F1298" s="16"/>
      <c r="G1298" s="16"/>
      <c r="H1298" s="16"/>
      <c r="I1298" s="16"/>
      <c r="J1298" s="16"/>
      <c r="K1298" s="16"/>
      <c r="L1298" s="16"/>
      <c r="M1298" s="16"/>
      <c r="N1298" s="16"/>
      <c r="O1298" s="16"/>
      <c r="P1298" s="16"/>
      <c r="Q1298" s="16"/>
    </row>
    <row r="1299" spans="1:17" x14ac:dyDescent="0.2">
      <c r="A1299" s="16"/>
      <c r="B1299" s="16"/>
      <c r="C1299" s="16"/>
      <c r="D1299" s="16"/>
      <c r="E1299" s="16"/>
      <c r="F1299" s="16"/>
      <c r="G1299" s="16"/>
      <c r="H1299" s="16"/>
      <c r="I1299" s="16"/>
      <c r="J1299" s="16"/>
      <c r="K1299" s="16"/>
      <c r="L1299" s="16"/>
      <c r="M1299" s="16"/>
      <c r="N1299" s="16"/>
      <c r="O1299" s="16"/>
      <c r="P1299" s="16"/>
      <c r="Q1299" s="16"/>
    </row>
    <row r="1300" spans="1:17" x14ac:dyDescent="0.2">
      <c r="A1300" s="16"/>
      <c r="B1300" s="16"/>
      <c r="C1300" s="16"/>
      <c r="D1300" s="16"/>
      <c r="E1300" s="16"/>
      <c r="F1300" s="16"/>
      <c r="G1300" s="16"/>
      <c r="H1300" s="16"/>
      <c r="I1300" s="16"/>
      <c r="J1300" s="16"/>
      <c r="K1300" s="16"/>
      <c r="L1300" s="16"/>
      <c r="M1300" s="16"/>
      <c r="N1300" s="16"/>
      <c r="O1300" s="16"/>
      <c r="P1300" s="16"/>
      <c r="Q1300" s="16"/>
    </row>
    <row r="1301" spans="1:17" x14ac:dyDescent="0.2">
      <c r="A1301" s="16"/>
      <c r="B1301" s="16"/>
      <c r="C1301" s="16"/>
      <c r="D1301" s="16"/>
      <c r="E1301" s="16"/>
      <c r="F1301" s="16"/>
      <c r="G1301" s="16"/>
      <c r="H1301" s="16"/>
      <c r="I1301" s="16"/>
      <c r="J1301" s="16"/>
      <c r="K1301" s="16"/>
      <c r="L1301" s="16"/>
      <c r="M1301" s="16"/>
      <c r="N1301" s="16"/>
      <c r="O1301" s="16"/>
      <c r="P1301" s="16"/>
      <c r="Q1301" s="16"/>
    </row>
    <row r="1302" spans="1:17" x14ac:dyDescent="0.2">
      <c r="A1302" s="16"/>
      <c r="B1302" s="16"/>
      <c r="C1302" s="16"/>
      <c r="D1302" s="16"/>
      <c r="E1302" s="16"/>
      <c r="F1302" s="16"/>
      <c r="G1302" s="16"/>
      <c r="H1302" s="16"/>
      <c r="I1302" s="16"/>
      <c r="J1302" s="16"/>
      <c r="K1302" s="16"/>
      <c r="L1302" s="16"/>
      <c r="M1302" s="16"/>
      <c r="N1302" s="16"/>
      <c r="O1302" s="16"/>
      <c r="P1302" s="16"/>
      <c r="Q1302" s="16"/>
    </row>
    <row r="1303" spans="1:17" x14ac:dyDescent="0.2">
      <c r="A1303" s="16"/>
      <c r="B1303" s="16"/>
      <c r="C1303" s="16"/>
      <c r="D1303" s="16"/>
      <c r="E1303" s="16"/>
      <c r="F1303" s="16"/>
      <c r="G1303" s="16"/>
      <c r="H1303" s="16"/>
      <c r="I1303" s="16"/>
      <c r="J1303" s="16"/>
      <c r="K1303" s="16"/>
      <c r="L1303" s="16"/>
      <c r="M1303" s="16"/>
      <c r="N1303" s="16"/>
      <c r="O1303" s="16"/>
      <c r="P1303" s="16"/>
      <c r="Q1303" s="16"/>
    </row>
    <row r="1304" spans="1:17" x14ac:dyDescent="0.2">
      <c r="A1304" s="16"/>
      <c r="B1304" s="16"/>
      <c r="C1304" s="16"/>
      <c r="D1304" s="16"/>
      <c r="E1304" s="16"/>
      <c r="F1304" s="16"/>
      <c r="G1304" s="16"/>
      <c r="H1304" s="16"/>
      <c r="I1304" s="16"/>
      <c r="J1304" s="16"/>
      <c r="K1304" s="16"/>
      <c r="L1304" s="16"/>
      <c r="M1304" s="16"/>
      <c r="N1304" s="16"/>
      <c r="O1304" s="16"/>
      <c r="P1304" s="16"/>
      <c r="Q1304" s="16"/>
    </row>
    <row r="1305" spans="1:17" x14ac:dyDescent="0.2">
      <c r="A1305" s="16"/>
      <c r="B1305" s="16"/>
      <c r="C1305" s="16"/>
      <c r="D1305" s="16"/>
      <c r="E1305" s="16"/>
      <c r="F1305" s="16"/>
      <c r="G1305" s="16"/>
      <c r="H1305" s="16"/>
      <c r="I1305" s="16"/>
      <c r="J1305" s="16"/>
      <c r="K1305" s="16"/>
      <c r="L1305" s="16"/>
      <c r="M1305" s="16"/>
      <c r="N1305" s="16"/>
      <c r="O1305" s="16"/>
      <c r="P1305" s="16"/>
      <c r="Q1305" s="16"/>
    </row>
    <row r="1306" spans="1:17" x14ac:dyDescent="0.2">
      <c r="A1306" s="16"/>
      <c r="B1306" s="16"/>
      <c r="C1306" s="16"/>
      <c r="D1306" s="16"/>
      <c r="E1306" s="16"/>
      <c r="F1306" s="16"/>
      <c r="G1306" s="16"/>
      <c r="H1306" s="16"/>
      <c r="I1306" s="16"/>
      <c r="J1306" s="16"/>
      <c r="K1306" s="16"/>
      <c r="L1306" s="16"/>
      <c r="M1306" s="16"/>
      <c r="N1306" s="16"/>
      <c r="O1306" s="16"/>
      <c r="P1306" s="16"/>
      <c r="Q1306" s="16"/>
    </row>
    <row r="1307" spans="1:17" x14ac:dyDescent="0.2">
      <c r="A1307" s="16"/>
      <c r="B1307" s="16"/>
      <c r="C1307" s="16"/>
      <c r="D1307" s="16"/>
      <c r="E1307" s="16"/>
      <c r="F1307" s="16"/>
      <c r="G1307" s="16"/>
      <c r="H1307" s="16"/>
      <c r="I1307" s="16"/>
      <c r="J1307" s="16"/>
      <c r="K1307" s="16"/>
      <c r="L1307" s="16"/>
      <c r="M1307" s="16"/>
      <c r="N1307" s="16"/>
      <c r="O1307" s="16"/>
      <c r="P1307" s="16"/>
      <c r="Q1307" s="16"/>
    </row>
    <row r="1308" spans="1:17" x14ac:dyDescent="0.2">
      <c r="A1308" s="16"/>
      <c r="B1308" s="16"/>
      <c r="C1308" s="16"/>
      <c r="D1308" s="16"/>
      <c r="E1308" s="16"/>
      <c r="F1308" s="16"/>
      <c r="G1308" s="16"/>
      <c r="H1308" s="16"/>
      <c r="I1308" s="16"/>
      <c r="J1308" s="16"/>
      <c r="K1308" s="16"/>
      <c r="L1308" s="16"/>
      <c r="M1308" s="16"/>
      <c r="N1308" s="16"/>
      <c r="O1308" s="16"/>
      <c r="P1308" s="16"/>
      <c r="Q1308" s="16"/>
    </row>
    <row r="1309" spans="1:17" x14ac:dyDescent="0.2">
      <c r="A1309" s="16"/>
      <c r="B1309" s="16"/>
      <c r="C1309" s="16"/>
      <c r="D1309" s="16"/>
      <c r="E1309" s="16"/>
      <c r="F1309" s="16"/>
      <c r="G1309" s="16"/>
      <c r="H1309" s="16"/>
      <c r="I1309" s="16"/>
      <c r="J1309" s="16"/>
      <c r="K1309" s="16"/>
      <c r="L1309" s="16"/>
      <c r="M1309" s="16"/>
      <c r="N1309" s="16"/>
      <c r="O1309" s="16"/>
      <c r="P1309" s="16"/>
      <c r="Q1309" s="16"/>
    </row>
    <row r="1310" spans="1:17" x14ac:dyDescent="0.2">
      <c r="A1310" s="16"/>
      <c r="B1310" s="16"/>
      <c r="C1310" s="16"/>
      <c r="D1310" s="16"/>
      <c r="E1310" s="16"/>
      <c r="F1310" s="16"/>
      <c r="G1310" s="16"/>
      <c r="H1310" s="16"/>
      <c r="I1310" s="16"/>
      <c r="J1310" s="16"/>
      <c r="K1310" s="16"/>
      <c r="L1310" s="16"/>
      <c r="M1310" s="16"/>
      <c r="N1310" s="16"/>
      <c r="O1310" s="16"/>
      <c r="P1310" s="16"/>
      <c r="Q1310" s="16"/>
    </row>
    <row r="1311" spans="1:17" x14ac:dyDescent="0.2">
      <c r="A1311" s="16"/>
      <c r="B1311" s="16"/>
      <c r="C1311" s="16"/>
      <c r="D1311" s="16"/>
      <c r="E1311" s="16"/>
      <c r="F1311" s="16"/>
      <c r="G1311" s="16"/>
      <c r="H1311" s="16"/>
      <c r="I1311" s="16"/>
      <c r="J1311" s="16"/>
      <c r="K1311" s="16"/>
      <c r="L1311" s="16"/>
      <c r="M1311" s="16"/>
      <c r="N1311" s="16"/>
      <c r="O1311" s="16"/>
      <c r="P1311" s="16"/>
      <c r="Q1311" s="16"/>
    </row>
    <row r="1312" spans="1:17" x14ac:dyDescent="0.2">
      <c r="A1312" s="16"/>
      <c r="B1312" s="16"/>
      <c r="C1312" s="16"/>
      <c r="D1312" s="16"/>
      <c r="E1312" s="16"/>
      <c r="F1312" s="16"/>
      <c r="G1312" s="16"/>
      <c r="H1312" s="16"/>
      <c r="I1312" s="16"/>
      <c r="J1312" s="16"/>
      <c r="K1312" s="16"/>
      <c r="L1312" s="16"/>
      <c r="M1312" s="16"/>
      <c r="N1312" s="16"/>
      <c r="O1312" s="16"/>
      <c r="P1312" s="16"/>
      <c r="Q1312" s="16"/>
    </row>
    <row r="1313" spans="1:17" x14ac:dyDescent="0.2">
      <c r="A1313" s="16"/>
      <c r="B1313" s="16"/>
      <c r="C1313" s="16"/>
      <c r="D1313" s="16"/>
      <c r="E1313" s="16"/>
      <c r="F1313" s="16"/>
      <c r="G1313" s="16"/>
      <c r="H1313" s="16"/>
      <c r="I1313" s="16"/>
      <c r="J1313" s="16"/>
      <c r="K1313" s="16"/>
      <c r="L1313" s="16"/>
      <c r="M1313" s="16"/>
      <c r="N1313" s="16"/>
      <c r="O1313" s="16"/>
      <c r="P1313" s="16"/>
      <c r="Q1313" s="16"/>
    </row>
    <row r="1314" spans="1:17" x14ac:dyDescent="0.2">
      <c r="A1314" s="16"/>
      <c r="B1314" s="16"/>
      <c r="C1314" s="16"/>
      <c r="D1314" s="16"/>
      <c r="E1314" s="16"/>
      <c r="F1314" s="16"/>
      <c r="G1314" s="16"/>
      <c r="H1314" s="16"/>
      <c r="I1314" s="16"/>
      <c r="J1314" s="16"/>
      <c r="K1314" s="16"/>
      <c r="L1314" s="16"/>
      <c r="M1314" s="16"/>
      <c r="N1314" s="16"/>
      <c r="O1314" s="16"/>
      <c r="P1314" s="16"/>
      <c r="Q1314" s="16"/>
    </row>
    <row r="1315" spans="1:17" x14ac:dyDescent="0.2">
      <c r="A1315" s="16"/>
      <c r="B1315" s="16"/>
      <c r="C1315" s="16"/>
      <c r="D1315" s="16"/>
      <c r="E1315" s="16"/>
      <c r="F1315" s="16"/>
      <c r="G1315" s="16"/>
      <c r="H1315" s="16"/>
      <c r="I1315" s="16"/>
      <c r="J1315" s="16"/>
      <c r="K1315" s="16"/>
      <c r="L1315" s="16"/>
      <c r="M1315" s="16"/>
      <c r="N1315" s="16"/>
      <c r="O1315" s="16"/>
      <c r="P1315" s="16"/>
      <c r="Q1315" s="16"/>
    </row>
    <row r="1316" spans="1:17" x14ac:dyDescent="0.2">
      <c r="A1316" s="16"/>
      <c r="B1316" s="16"/>
      <c r="C1316" s="16"/>
      <c r="D1316" s="16"/>
      <c r="E1316" s="16"/>
      <c r="F1316" s="16"/>
      <c r="G1316" s="16"/>
      <c r="H1316" s="16"/>
      <c r="I1316" s="16"/>
      <c r="J1316" s="16"/>
      <c r="K1316" s="16"/>
      <c r="L1316" s="16"/>
      <c r="M1316" s="16"/>
      <c r="N1316" s="16"/>
      <c r="O1316" s="16"/>
      <c r="P1316" s="16"/>
      <c r="Q1316" s="16"/>
    </row>
    <row r="1317" spans="1:17" x14ac:dyDescent="0.2">
      <c r="A1317" s="16"/>
      <c r="B1317" s="16"/>
      <c r="C1317" s="16"/>
      <c r="D1317" s="16"/>
      <c r="E1317" s="16"/>
      <c r="F1317" s="16"/>
      <c r="G1317" s="16"/>
      <c r="H1317" s="16"/>
      <c r="I1317" s="16"/>
      <c r="J1317" s="16"/>
      <c r="K1317" s="16"/>
      <c r="L1317" s="16"/>
      <c r="M1317" s="16"/>
      <c r="N1317" s="16"/>
      <c r="O1317" s="16"/>
      <c r="P1317" s="16"/>
      <c r="Q1317" s="16"/>
    </row>
    <row r="1318" spans="1:17" x14ac:dyDescent="0.2">
      <c r="A1318" s="16"/>
      <c r="B1318" s="16"/>
      <c r="C1318" s="16"/>
      <c r="D1318" s="16"/>
      <c r="E1318" s="16"/>
      <c r="F1318" s="16"/>
      <c r="G1318" s="16"/>
      <c r="H1318" s="16"/>
      <c r="I1318" s="16"/>
      <c r="J1318" s="16"/>
      <c r="K1318" s="16"/>
      <c r="L1318" s="16"/>
      <c r="M1318" s="16"/>
      <c r="N1318" s="16"/>
      <c r="O1318" s="16"/>
      <c r="P1318" s="16"/>
      <c r="Q1318" s="16"/>
    </row>
    <row r="1319" spans="1:17" x14ac:dyDescent="0.2">
      <c r="A1319" s="16"/>
      <c r="B1319" s="16"/>
      <c r="C1319" s="16"/>
      <c r="D1319" s="16"/>
      <c r="E1319" s="16"/>
      <c r="F1319" s="16"/>
      <c r="G1319" s="16"/>
      <c r="H1319" s="16"/>
      <c r="I1319" s="16"/>
      <c r="J1319" s="16"/>
      <c r="K1319" s="16"/>
      <c r="L1319" s="16"/>
      <c r="M1319" s="16"/>
      <c r="N1319" s="16"/>
      <c r="O1319" s="16"/>
      <c r="P1319" s="16"/>
      <c r="Q1319" s="16"/>
    </row>
    <row r="1320" spans="1:17" x14ac:dyDescent="0.2">
      <c r="A1320" s="16"/>
      <c r="B1320" s="16"/>
      <c r="C1320" s="16"/>
      <c r="D1320" s="16"/>
      <c r="E1320" s="16"/>
      <c r="F1320" s="16"/>
      <c r="G1320" s="16"/>
      <c r="H1320" s="16"/>
      <c r="I1320" s="16"/>
      <c r="J1320" s="16"/>
      <c r="K1320" s="16"/>
      <c r="L1320" s="16"/>
      <c r="M1320" s="16"/>
      <c r="N1320" s="16"/>
      <c r="O1320" s="16"/>
      <c r="P1320" s="16"/>
      <c r="Q1320" s="16"/>
    </row>
    <row r="1321" spans="1:17" x14ac:dyDescent="0.2">
      <c r="A1321" s="16"/>
      <c r="B1321" s="16"/>
      <c r="C1321" s="16"/>
      <c r="D1321" s="16"/>
      <c r="E1321" s="16"/>
      <c r="F1321" s="16"/>
      <c r="G1321" s="16"/>
      <c r="H1321" s="16"/>
      <c r="I1321" s="16"/>
      <c r="J1321" s="16"/>
      <c r="K1321" s="16"/>
      <c r="L1321" s="16"/>
      <c r="M1321" s="16"/>
      <c r="N1321" s="16"/>
      <c r="O1321" s="16"/>
      <c r="P1321" s="16"/>
      <c r="Q1321" s="16"/>
    </row>
    <row r="1322" spans="1:17" x14ac:dyDescent="0.2">
      <c r="A1322" s="16"/>
      <c r="B1322" s="16"/>
      <c r="C1322" s="16"/>
      <c r="D1322" s="16"/>
      <c r="E1322" s="16"/>
      <c r="F1322" s="16"/>
      <c r="G1322" s="16"/>
      <c r="H1322" s="16"/>
      <c r="I1322" s="16"/>
      <c r="J1322" s="16"/>
      <c r="K1322" s="16"/>
      <c r="L1322" s="16"/>
      <c r="M1322" s="16"/>
      <c r="N1322" s="16"/>
      <c r="O1322" s="16"/>
      <c r="P1322" s="16"/>
      <c r="Q1322" s="16"/>
    </row>
    <row r="1323" spans="1:17" x14ac:dyDescent="0.2">
      <c r="A1323" s="16"/>
      <c r="B1323" s="16"/>
      <c r="C1323" s="16"/>
      <c r="D1323" s="16"/>
      <c r="E1323" s="16"/>
      <c r="F1323" s="16"/>
      <c r="G1323" s="16"/>
      <c r="H1323" s="16"/>
      <c r="I1323" s="16"/>
      <c r="J1323" s="16"/>
      <c r="K1323" s="16"/>
      <c r="L1323" s="16"/>
      <c r="M1323" s="16"/>
      <c r="N1323" s="16"/>
      <c r="O1323" s="16"/>
      <c r="P1323" s="16"/>
      <c r="Q1323" s="16"/>
    </row>
    <row r="1324" spans="1:17" x14ac:dyDescent="0.2">
      <c r="A1324" s="16"/>
      <c r="B1324" s="16"/>
      <c r="C1324" s="16"/>
      <c r="D1324" s="16"/>
      <c r="E1324" s="16"/>
      <c r="F1324" s="16"/>
      <c r="G1324" s="16"/>
      <c r="H1324" s="16"/>
      <c r="I1324" s="16"/>
      <c r="J1324" s="16"/>
      <c r="K1324" s="16"/>
      <c r="L1324" s="16"/>
      <c r="M1324" s="16"/>
      <c r="N1324" s="16"/>
      <c r="O1324" s="16"/>
      <c r="P1324" s="16"/>
      <c r="Q1324" s="16"/>
    </row>
    <row r="1325" spans="1:17" x14ac:dyDescent="0.2">
      <c r="A1325" s="16"/>
      <c r="B1325" s="16"/>
      <c r="C1325" s="16"/>
      <c r="D1325" s="16"/>
      <c r="E1325" s="16"/>
      <c r="F1325" s="16"/>
      <c r="G1325" s="16"/>
      <c r="H1325" s="16"/>
      <c r="I1325" s="16"/>
      <c r="J1325" s="16"/>
      <c r="K1325" s="16"/>
      <c r="L1325" s="16"/>
      <c r="M1325" s="16"/>
      <c r="N1325" s="16"/>
      <c r="O1325" s="16"/>
      <c r="P1325" s="16"/>
      <c r="Q1325" s="16"/>
    </row>
    <row r="1326" spans="1:17" x14ac:dyDescent="0.2">
      <c r="A1326" s="16"/>
      <c r="B1326" s="16"/>
      <c r="C1326" s="16"/>
      <c r="D1326" s="16"/>
      <c r="E1326" s="16"/>
      <c r="F1326" s="16"/>
      <c r="G1326" s="16"/>
      <c r="H1326" s="16"/>
      <c r="I1326" s="16"/>
      <c r="J1326" s="16"/>
      <c r="K1326" s="16"/>
      <c r="L1326" s="16"/>
      <c r="M1326" s="16"/>
      <c r="N1326" s="16"/>
      <c r="O1326" s="16"/>
      <c r="P1326" s="16"/>
      <c r="Q1326" s="16"/>
    </row>
    <row r="1327" spans="1:17" x14ac:dyDescent="0.2">
      <c r="A1327" s="16"/>
      <c r="B1327" s="16"/>
      <c r="C1327" s="16"/>
      <c r="D1327" s="16"/>
      <c r="E1327" s="16"/>
      <c r="F1327" s="16"/>
      <c r="G1327" s="16"/>
      <c r="H1327" s="16"/>
      <c r="I1327" s="16"/>
      <c r="J1327" s="16"/>
      <c r="K1327" s="16"/>
      <c r="L1327" s="16"/>
      <c r="M1327" s="16"/>
      <c r="N1327" s="16"/>
      <c r="O1327" s="16"/>
      <c r="P1327" s="16"/>
      <c r="Q1327" s="16"/>
    </row>
    <row r="1328" spans="1:17" x14ac:dyDescent="0.2">
      <c r="A1328" s="16"/>
      <c r="B1328" s="16"/>
      <c r="C1328" s="16"/>
      <c r="D1328" s="16"/>
      <c r="E1328" s="16"/>
      <c r="F1328" s="16"/>
      <c r="G1328" s="16"/>
      <c r="H1328" s="16"/>
      <c r="I1328" s="16"/>
      <c r="J1328" s="16"/>
      <c r="K1328" s="16"/>
      <c r="L1328" s="16"/>
      <c r="M1328" s="16"/>
      <c r="N1328" s="16"/>
      <c r="O1328" s="16"/>
      <c r="P1328" s="16"/>
      <c r="Q1328" s="16"/>
    </row>
    <row r="1329" spans="1:17" x14ac:dyDescent="0.2">
      <c r="A1329" s="16"/>
      <c r="B1329" s="16"/>
      <c r="C1329" s="16"/>
      <c r="D1329" s="16"/>
      <c r="E1329" s="16"/>
      <c r="F1329" s="16"/>
      <c r="G1329" s="16"/>
      <c r="H1329" s="16"/>
      <c r="I1329" s="16"/>
      <c r="J1329" s="16"/>
      <c r="K1329" s="16"/>
      <c r="L1329" s="16"/>
      <c r="M1329" s="16"/>
      <c r="N1329" s="16"/>
      <c r="O1329" s="16"/>
      <c r="P1329" s="16"/>
      <c r="Q1329" s="16"/>
    </row>
    <row r="1330" spans="1:17" x14ac:dyDescent="0.2">
      <c r="A1330" s="16"/>
      <c r="B1330" s="16"/>
      <c r="C1330" s="16"/>
      <c r="D1330" s="16"/>
      <c r="E1330" s="16"/>
      <c r="F1330" s="16"/>
      <c r="G1330" s="16"/>
      <c r="H1330" s="16"/>
      <c r="I1330" s="16"/>
      <c r="J1330" s="16"/>
      <c r="K1330" s="16"/>
      <c r="L1330" s="16"/>
      <c r="M1330" s="16"/>
      <c r="N1330" s="16"/>
      <c r="O1330" s="16"/>
      <c r="P1330" s="16"/>
      <c r="Q1330" s="16"/>
    </row>
    <row r="1331" spans="1:17" x14ac:dyDescent="0.2">
      <c r="A1331" s="16"/>
      <c r="B1331" s="16"/>
      <c r="C1331" s="16"/>
      <c r="D1331" s="16"/>
      <c r="E1331" s="16"/>
      <c r="F1331" s="16"/>
      <c r="G1331" s="16"/>
      <c r="H1331" s="16"/>
      <c r="I1331" s="16"/>
      <c r="J1331" s="16"/>
      <c r="K1331" s="16"/>
      <c r="L1331" s="16"/>
      <c r="M1331" s="16"/>
      <c r="N1331" s="16"/>
      <c r="O1331" s="16"/>
      <c r="P1331" s="16"/>
      <c r="Q1331" s="16"/>
    </row>
    <row r="1332" spans="1:17" x14ac:dyDescent="0.2">
      <c r="A1332" s="16"/>
      <c r="B1332" s="16"/>
      <c r="C1332" s="16"/>
      <c r="D1332" s="16"/>
      <c r="E1332" s="16"/>
      <c r="F1332" s="16"/>
      <c r="G1332" s="16"/>
      <c r="H1332" s="16"/>
      <c r="I1332" s="16"/>
      <c r="J1332" s="16"/>
      <c r="K1332" s="16"/>
      <c r="L1332" s="16"/>
      <c r="M1332" s="16"/>
      <c r="N1332" s="16"/>
      <c r="O1332" s="16"/>
      <c r="P1332" s="16"/>
      <c r="Q1332" s="16"/>
    </row>
    <row r="1333" spans="1:17" x14ac:dyDescent="0.2">
      <c r="A1333" s="16"/>
      <c r="B1333" s="16"/>
      <c r="C1333" s="16"/>
      <c r="D1333" s="16"/>
      <c r="E1333" s="16"/>
      <c r="F1333" s="16"/>
      <c r="G1333" s="16"/>
      <c r="H1333" s="16"/>
      <c r="I1333" s="16"/>
      <c r="J1333" s="16"/>
      <c r="K1333" s="16"/>
      <c r="L1333" s="16"/>
      <c r="M1333" s="16"/>
      <c r="N1333" s="16"/>
      <c r="O1333" s="16"/>
      <c r="P1333" s="16"/>
      <c r="Q1333" s="16"/>
    </row>
    <row r="1334" spans="1:17" x14ac:dyDescent="0.2">
      <c r="A1334" s="16"/>
      <c r="B1334" s="16"/>
      <c r="C1334" s="16"/>
      <c r="D1334" s="16"/>
      <c r="E1334" s="16"/>
      <c r="F1334" s="16"/>
      <c r="G1334" s="16"/>
      <c r="H1334" s="16"/>
      <c r="I1334" s="16"/>
      <c r="J1334" s="16"/>
      <c r="K1334" s="16"/>
      <c r="L1334" s="16"/>
      <c r="M1334" s="16"/>
      <c r="N1334" s="16"/>
      <c r="O1334" s="16"/>
      <c r="P1334" s="16"/>
      <c r="Q1334" s="16"/>
    </row>
    <row r="1335" spans="1:17" x14ac:dyDescent="0.2">
      <c r="A1335" s="16"/>
      <c r="B1335" s="16"/>
      <c r="C1335" s="16"/>
      <c r="D1335" s="16"/>
      <c r="E1335" s="16"/>
      <c r="F1335" s="16"/>
      <c r="G1335" s="16"/>
      <c r="H1335" s="16"/>
      <c r="I1335" s="16"/>
      <c r="J1335" s="16"/>
      <c r="K1335" s="16"/>
      <c r="L1335" s="16"/>
      <c r="M1335" s="16"/>
      <c r="N1335" s="16"/>
      <c r="O1335" s="16"/>
      <c r="P1335" s="16"/>
      <c r="Q1335" s="16"/>
    </row>
    <row r="1336" spans="1:17" x14ac:dyDescent="0.2">
      <c r="A1336" s="16"/>
      <c r="B1336" s="16"/>
      <c r="C1336" s="16"/>
      <c r="D1336" s="16"/>
      <c r="E1336" s="16"/>
      <c r="F1336" s="16"/>
      <c r="G1336" s="16"/>
      <c r="H1336" s="16"/>
      <c r="I1336" s="16"/>
      <c r="J1336" s="16"/>
      <c r="K1336" s="16"/>
      <c r="L1336" s="16"/>
      <c r="M1336" s="16"/>
      <c r="N1336" s="16"/>
      <c r="O1336" s="16"/>
      <c r="P1336" s="16"/>
      <c r="Q1336" s="16"/>
    </row>
    <row r="1337" spans="1:17" x14ac:dyDescent="0.2">
      <c r="A1337" s="16"/>
      <c r="B1337" s="16"/>
      <c r="C1337" s="16"/>
      <c r="D1337" s="16"/>
      <c r="E1337" s="16"/>
      <c r="F1337" s="16"/>
      <c r="G1337" s="16"/>
      <c r="H1337" s="16"/>
      <c r="I1337" s="16"/>
      <c r="J1337" s="16"/>
      <c r="K1337" s="16"/>
      <c r="L1337" s="16"/>
      <c r="M1337" s="16"/>
      <c r="N1337" s="16"/>
      <c r="O1337" s="16"/>
      <c r="P1337" s="16"/>
      <c r="Q1337" s="16"/>
    </row>
    <row r="1338" spans="1:17" x14ac:dyDescent="0.2">
      <c r="A1338" s="16"/>
      <c r="B1338" s="16"/>
      <c r="C1338" s="16"/>
      <c r="D1338" s="16"/>
      <c r="E1338" s="16"/>
      <c r="F1338" s="16"/>
      <c r="G1338" s="16"/>
      <c r="H1338" s="16"/>
      <c r="I1338" s="16"/>
      <c r="J1338" s="16"/>
      <c r="K1338" s="16"/>
      <c r="L1338" s="16"/>
      <c r="M1338" s="16"/>
      <c r="N1338" s="16"/>
      <c r="O1338" s="16"/>
      <c r="P1338" s="16"/>
      <c r="Q1338" s="16"/>
    </row>
    <row r="1339" spans="1:17" x14ac:dyDescent="0.2">
      <c r="A1339" s="16"/>
      <c r="B1339" s="16"/>
      <c r="C1339" s="16"/>
      <c r="D1339" s="16"/>
      <c r="E1339" s="16"/>
      <c r="F1339" s="16"/>
      <c r="G1339" s="16"/>
      <c r="H1339" s="16"/>
      <c r="I1339" s="16"/>
      <c r="J1339" s="16"/>
      <c r="K1339" s="16"/>
      <c r="L1339" s="16"/>
      <c r="M1339" s="16"/>
      <c r="N1339" s="16"/>
      <c r="O1339" s="16"/>
      <c r="P1339" s="16"/>
      <c r="Q1339" s="16"/>
    </row>
    <row r="1340" spans="1:17" x14ac:dyDescent="0.2">
      <c r="A1340" s="16"/>
      <c r="B1340" s="16"/>
      <c r="C1340" s="16"/>
      <c r="D1340" s="16"/>
      <c r="E1340" s="16"/>
      <c r="F1340" s="16"/>
      <c r="G1340" s="16"/>
      <c r="H1340" s="16"/>
      <c r="I1340" s="16"/>
      <c r="J1340" s="16"/>
      <c r="K1340" s="16"/>
      <c r="L1340" s="16"/>
      <c r="M1340" s="16"/>
      <c r="N1340" s="16"/>
      <c r="O1340" s="16"/>
      <c r="P1340" s="16"/>
      <c r="Q1340" s="16"/>
    </row>
    <row r="1341" spans="1:17" x14ac:dyDescent="0.2">
      <c r="A1341" s="16"/>
      <c r="B1341" s="16"/>
      <c r="C1341" s="16"/>
      <c r="D1341" s="16"/>
      <c r="E1341" s="16"/>
      <c r="F1341" s="16"/>
      <c r="G1341" s="16"/>
      <c r="H1341" s="16"/>
      <c r="I1341" s="16"/>
      <c r="J1341" s="16"/>
      <c r="K1341" s="16"/>
      <c r="L1341" s="16"/>
      <c r="M1341" s="16"/>
      <c r="N1341" s="16"/>
      <c r="O1341" s="16"/>
      <c r="P1341" s="16"/>
      <c r="Q1341" s="16"/>
    </row>
    <row r="1342" spans="1:17" x14ac:dyDescent="0.2">
      <c r="A1342" s="16"/>
      <c r="B1342" s="16"/>
      <c r="C1342" s="16"/>
      <c r="D1342" s="16"/>
      <c r="E1342" s="16"/>
      <c r="F1342" s="16"/>
      <c r="G1342" s="16"/>
      <c r="H1342" s="16"/>
      <c r="I1342" s="16"/>
      <c r="J1342" s="16"/>
      <c r="K1342" s="16"/>
      <c r="L1342" s="16"/>
      <c r="M1342" s="16"/>
      <c r="N1342" s="16"/>
      <c r="O1342" s="16"/>
      <c r="P1342" s="16"/>
      <c r="Q1342" s="16"/>
    </row>
    <row r="1343" spans="1:17" x14ac:dyDescent="0.2">
      <c r="A1343" s="16"/>
      <c r="B1343" s="16"/>
      <c r="C1343" s="16"/>
      <c r="D1343" s="16"/>
      <c r="E1343" s="16"/>
      <c r="F1343" s="16"/>
      <c r="G1343" s="16"/>
      <c r="H1343" s="16"/>
      <c r="I1343" s="16"/>
      <c r="J1343" s="16"/>
      <c r="K1343" s="16"/>
      <c r="L1343" s="16"/>
      <c r="M1343" s="16"/>
      <c r="N1343" s="16"/>
      <c r="O1343" s="16"/>
      <c r="P1343" s="16"/>
      <c r="Q1343" s="16"/>
    </row>
    <row r="1344" spans="1:17" x14ac:dyDescent="0.2">
      <c r="A1344" s="16"/>
      <c r="B1344" s="16"/>
      <c r="C1344" s="16"/>
      <c r="D1344" s="16"/>
      <c r="E1344" s="16"/>
      <c r="F1344" s="16"/>
      <c r="G1344" s="16"/>
      <c r="H1344" s="16"/>
      <c r="I1344" s="16"/>
      <c r="J1344" s="16"/>
      <c r="K1344" s="16"/>
      <c r="L1344" s="16"/>
      <c r="M1344" s="16"/>
      <c r="N1344" s="16"/>
      <c r="O1344" s="16"/>
      <c r="P1344" s="16"/>
      <c r="Q1344" s="16"/>
    </row>
    <row r="1345" spans="1:17" x14ac:dyDescent="0.2">
      <c r="A1345" s="16"/>
      <c r="B1345" s="16"/>
      <c r="C1345" s="16"/>
      <c r="D1345" s="16"/>
      <c r="E1345" s="16"/>
      <c r="F1345" s="16"/>
      <c r="G1345" s="16"/>
      <c r="H1345" s="16"/>
      <c r="I1345" s="16"/>
      <c r="J1345" s="16"/>
      <c r="K1345" s="16"/>
      <c r="L1345" s="16"/>
      <c r="M1345" s="16"/>
      <c r="N1345" s="16"/>
      <c r="O1345" s="16"/>
      <c r="P1345" s="16"/>
      <c r="Q1345" s="16"/>
    </row>
    <row r="1346" spans="1:17" x14ac:dyDescent="0.2">
      <c r="A1346" s="16"/>
      <c r="B1346" s="16"/>
      <c r="C1346" s="16"/>
      <c r="D1346" s="16"/>
      <c r="E1346" s="16"/>
      <c r="F1346" s="16"/>
      <c r="G1346" s="16"/>
      <c r="H1346" s="16"/>
      <c r="I1346" s="16"/>
      <c r="J1346" s="16"/>
      <c r="K1346" s="16"/>
      <c r="L1346" s="16"/>
      <c r="M1346" s="16"/>
      <c r="N1346" s="16"/>
      <c r="O1346" s="16"/>
      <c r="P1346" s="16"/>
      <c r="Q1346" s="16"/>
    </row>
    <row r="1347" spans="1:17" x14ac:dyDescent="0.2">
      <c r="A1347" s="16"/>
      <c r="B1347" s="16"/>
      <c r="C1347" s="16"/>
      <c r="D1347" s="16"/>
      <c r="E1347" s="16"/>
      <c r="F1347" s="16"/>
      <c r="G1347" s="16"/>
      <c r="H1347" s="16"/>
      <c r="I1347" s="16"/>
      <c r="J1347" s="16"/>
      <c r="K1347" s="16"/>
      <c r="L1347" s="16"/>
      <c r="M1347" s="16"/>
      <c r="N1347" s="16"/>
      <c r="O1347" s="16"/>
      <c r="P1347" s="16"/>
      <c r="Q1347" s="16"/>
    </row>
    <row r="1348" spans="1:17" x14ac:dyDescent="0.2">
      <c r="A1348" s="16"/>
      <c r="B1348" s="16"/>
      <c r="C1348" s="16"/>
      <c r="D1348" s="16"/>
      <c r="E1348" s="16"/>
      <c r="F1348" s="16"/>
      <c r="G1348" s="16"/>
      <c r="H1348" s="16"/>
      <c r="I1348" s="16"/>
      <c r="J1348" s="16"/>
      <c r="K1348" s="16"/>
      <c r="L1348" s="16"/>
      <c r="M1348" s="16"/>
      <c r="N1348" s="16"/>
      <c r="O1348" s="16"/>
      <c r="P1348" s="16"/>
      <c r="Q1348" s="16"/>
    </row>
    <row r="1349" spans="1:17" x14ac:dyDescent="0.2">
      <c r="A1349" s="16"/>
      <c r="B1349" s="16"/>
      <c r="C1349" s="16"/>
      <c r="D1349" s="16"/>
      <c r="E1349" s="16"/>
      <c r="F1349" s="16"/>
      <c r="G1349" s="16"/>
      <c r="H1349" s="16"/>
      <c r="I1349" s="16"/>
      <c r="J1349" s="16"/>
      <c r="K1349" s="16"/>
      <c r="L1349" s="16"/>
      <c r="M1349" s="16"/>
      <c r="N1349" s="16"/>
      <c r="O1349" s="16"/>
      <c r="P1349" s="16"/>
      <c r="Q1349" s="16"/>
    </row>
    <row r="1350" spans="1:17" x14ac:dyDescent="0.2">
      <c r="A1350" s="16"/>
      <c r="B1350" s="16"/>
      <c r="C1350" s="16"/>
      <c r="D1350" s="16"/>
      <c r="E1350" s="16"/>
      <c r="F1350" s="16"/>
      <c r="G1350" s="16"/>
      <c r="H1350" s="16"/>
      <c r="I1350" s="16"/>
      <c r="J1350" s="16"/>
      <c r="K1350" s="16"/>
      <c r="L1350" s="16"/>
      <c r="M1350" s="16"/>
      <c r="N1350" s="16"/>
      <c r="O1350" s="16"/>
      <c r="P1350" s="16"/>
      <c r="Q1350" s="16"/>
    </row>
    <row r="1351" spans="1:17" x14ac:dyDescent="0.2">
      <c r="A1351" s="16"/>
      <c r="B1351" s="16"/>
      <c r="C1351" s="16"/>
      <c r="D1351" s="16"/>
      <c r="E1351" s="16"/>
      <c r="F1351" s="16"/>
      <c r="G1351" s="16"/>
      <c r="H1351" s="16"/>
      <c r="I1351" s="16"/>
      <c r="J1351" s="16"/>
      <c r="K1351" s="16"/>
      <c r="L1351" s="16"/>
      <c r="M1351" s="16"/>
      <c r="N1351" s="16"/>
      <c r="O1351" s="16"/>
      <c r="P1351" s="16"/>
      <c r="Q1351" s="16"/>
    </row>
    <row r="1352" spans="1:17" x14ac:dyDescent="0.2">
      <c r="A1352" s="16"/>
      <c r="B1352" s="16"/>
      <c r="C1352" s="16"/>
      <c r="D1352" s="16"/>
      <c r="E1352" s="16"/>
      <c r="F1352" s="16"/>
      <c r="G1352" s="16"/>
      <c r="H1352" s="16"/>
      <c r="I1352" s="16"/>
      <c r="J1352" s="16"/>
      <c r="K1352" s="16"/>
      <c r="L1352" s="16"/>
      <c r="M1352" s="16"/>
      <c r="N1352" s="16"/>
      <c r="O1352" s="16"/>
      <c r="P1352" s="16"/>
      <c r="Q1352" s="16"/>
    </row>
    <row r="1353" spans="1:17" x14ac:dyDescent="0.2">
      <c r="A1353" s="16"/>
      <c r="B1353" s="16"/>
      <c r="C1353" s="16"/>
      <c r="D1353" s="16"/>
      <c r="E1353" s="16"/>
      <c r="F1353" s="16"/>
      <c r="G1353" s="16"/>
      <c r="H1353" s="16"/>
      <c r="I1353" s="16"/>
      <c r="J1353" s="16"/>
      <c r="K1353" s="16"/>
      <c r="L1353" s="16"/>
      <c r="M1353" s="16"/>
      <c r="N1353" s="16"/>
      <c r="O1353" s="16"/>
      <c r="P1353" s="16"/>
      <c r="Q1353" s="16"/>
    </row>
    <row r="1354" spans="1:17" x14ac:dyDescent="0.2">
      <c r="A1354" s="16"/>
      <c r="B1354" s="16"/>
      <c r="C1354" s="16"/>
      <c r="D1354" s="16"/>
      <c r="E1354" s="16"/>
      <c r="F1354" s="16"/>
      <c r="G1354" s="16"/>
      <c r="H1354" s="16"/>
      <c r="I1354" s="16"/>
      <c r="J1354" s="16"/>
      <c r="K1354" s="16"/>
      <c r="L1354" s="16"/>
      <c r="M1354" s="16"/>
      <c r="N1354" s="16"/>
      <c r="O1354" s="16"/>
      <c r="P1354" s="16"/>
      <c r="Q1354" s="16"/>
    </row>
    <row r="1355" spans="1:17" x14ac:dyDescent="0.2">
      <c r="A1355" s="16"/>
      <c r="B1355" s="16"/>
      <c r="C1355" s="16"/>
      <c r="D1355" s="16"/>
      <c r="E1355" s="16"/>
      <c r="F1355" s="16"/>
      <c r="G1355" s="16"/>
      <c r="H1355" s="16"/>
      <c r="I1355" s="16"/>
      <c r="J1355" s="16"/>
      <c r="K1355" s="16"/>
      <c r="L1355" s="16"/>
      <c r="M1355" s="16"/>
      <c r="N1355" s="16"/>
      <c r="O1355" s="16"/>
      <c r="P1355" s="16"/>
      <c r="Q1355" s="16"/>
    </row>
    <row r="1356" spans="1:17" x14ac:dyDescent="0.2">
      <c r="A1356" s="16"/>
      <c r="B1356" s="16"/>
      <c r="C1356" s="16"/>
      <c r="D1356" s="16"/>
      <c r="E1356" s="16"/>
      <c r="F1356" s="16"/>
      <c r="G1356" s="16"/>
      <c r="H1356" s="16"/>
      <c r="I1356" s="16"/>
      <c r="J1356" s="16"/>
      <c r="K1356" s="16"/>
      <c r="L1356" s="16"/>
      <c r="M1356" s="16"/>
      <c r="N1356" s="16"/>
      <c r="O1356" s="16"/>
      <c r="P1356" s="16"/>
      <c r="Q1356" s="16"/>
    </row>
    <row r="1357" spans="1:17" x14ac:dyDescent="0.2">
      <c r="A1357" s="16"/>
      <c r="B1357" s="16"/>
      <c r="C1357" s="16"/>
      <c r="D1357" s="16"/>
      <c r="E1357" s="16"/>
      <c r="F1357" s="16"/>
      <c r="G1357" s="16"/>
      <c r="H1357" s="16"/>
      <c r="I1357" s="16"/>
      <c r="J1357" s="16"/>
      <c r="K1357" s="16"/>
      <c r="L1357" s="16"/>
      <c r="M1357" s="16"/>
      <c r="N1357" s="16"/>
      <c r="O1357" s="16"/>
      <c r="P1357" s="16"/>
      <c r="Q1357" s="16"/>
    </row>
    <row r="1358" spans="1:17" x14ac:dyDescent="0.2">
      <c r="A1358" s="16"/>
      <c r="B1358" s="16"/>
      <c r="C1358" s="16"/>
      <c r="D1358" s="16"/>
      <c r="E1358" s="16"/>
      <c r="F1358" s="16"/>
      <c r="G1358" s="16"/>
      <c r="H1358" s="16"/>
      <c r="I1358" s="16"/>
      <c r="J1358" s="16"/>
      <c r="K1358" s="16"/>
      <c r="L1358" s="16"/>
      <c r="M1358" s="16"/>
      <c r="N1358" s="16"/>
      <c r="O1358" s="16"/>
      <c r="P1358" s="16"/>
      <c r="Q1358" s="16"/>
    </row>
    <row r="1359" spans="1:17" x14ac:dyDescent="0.2">
      <c r="A1359" s="16"/>
      <c r="B1359" s="16"/>
      <c r="C1359" s="16"/>
      <c r="D1359" s="16"/>
      <c r="E1359" s="16"/>
      <c r="F1359" s="16"/>
      <c r="G1359" s="16"/>
      <c r="H1359" s="16"/>
      <c r="I1359" s="16"/>
      <c r="J1359" s="16"/>
      <c r="K1359" s="16"/>
      <c r="L1359" s="16"/>
      <c r="M1359" s="16"/>
      <c r="N1359" s="16"/>
      <c r="O1359" s="16"/>
      <c r="P1359" s="16"/>
      <c r="Q1359" s="16"/>
    </row>
    <row r="1360" spans="1:17" x14ac:dyDescent="0.2">
      <c r="A1360" s="16"/>
      <c r="B1360" s="16"/>
      <c r="C1360" s="16"/>
      <c r="D1360" s="16"/>
      <c r="E1360" s="16"/>
      <c r="F1360" s="16"/>
      <c r="G1360" s="16"/>
      <c r="H1360" s="16"/>
      <c r="I1360" s="16"/>
      <c r="J1360" s="16"/>
      <c r="K1360" s="16"/>
      <c r="L1360" s="16"/>
      <c r="M1360" s="16"/>
      <c r="N1360" s="16"/>
      <c r="O1360" s="16"/>
      <c r="P1360" s="16"/>
      <c r="Q1360" s="16"/>
    </row>
    <row r="1361" spans="1:17" x14ac:dyDescent="0.2">
      <c r="A1361" s="16"/>
      <c r="B1361" s="16"/>
      <c r="C1361" s="16"/>
      <c r="D1361" s="16"/>
      <c r="E1361" s="16"/>
      <c r="F1361" s="16"/>
      <c r="G1361" s="16"/>
      <c r="H1361" s="16"/>
      <c r="I1361" s="16"/>
      <c r="J1361" s="16"/>
      <c r="K1361" s="16"/>
      <c r="L1361" s="16"/>
      <c r="M1361" s="16"/>
      <c r="N1361" s="16"/>
      <c r="O1361" s="16"/>
      <c r="P1361" s="16"/>
      <c r="Q1361" s="16"/>
    </row>
    <row r="1362" spans="1:17" x14ac:dyDescent="0.2">
      <c r="A1362" s="16"/>
      <c r="B1362" s="16"/>
      <c r="C1362" s="16"/>
      <c r="D1362" s="16"/>
      <c r="E1362" s="16"/>
      <c r="F1362" s="16"/>
      <c r="G1362" s="16"/>
      <c r="H1362" s="16"/>
      <c r="I1362" s="16"/>
      <c r="J1362" s="16"/>
      <c r="K1362" s="16"/>
      <c r="L1362" s="16"/>
      <c r="M1362" s="16"/>
      <c r="N1362" s="16"/>
      <c r="O1362" s="16"/>
      <c r="P1362" s="16"/>
      <c r="Q1362" s="16"/>
    </row>
    <row r="1363" spans="1:17" x14ac:dyDescent="0.2">
      <c r="A1363" s="16"/>
      <c r="B1363" s="16"/>
      <c r="C1363" s="16"/>
      <c r="D1363" s="16"/>
      <c r="E1363" s="16"/>
      <c r="F1363" s="16"/>
      <c r="G1363" s="16"/>
      <c r="H1363" s="16"/>
      <c r="I1363" s="16"/>
      <c r="J1363" s="16"/>
      <c r="K1363" s="16"/>
      <c r="L1363" s="16"/>
      <c r="M1363" s="16"/>
      <c r="N1363" s="16"/>
      <c r="O1363" s="16"/>
      <c r="P1363" s="16"/>
      <c r="Q1363" s="16"/>
    </row>
    <row r="1364" spans="1:17" x14ac:dyDescent="0.2">
      <c r="A1364" s="16"/>
      <c r="B1364" s="16"/>
      <c r="C1364" s="16"/>
      <c r="D1364" s="16"/>
      <c r="E1364" s="16"/>
      <c r="F1364" s="16"/>
      <c r="G1364" s="16"/>
      <c r="H1364" s="16"/>
      <c r="I1364" s="16"/>
      <c r="J1364" s="16"/>
      <c r="K1364" s="16"/>
      <c r="L1364" s="16"/>
      <c r="M1364" s="16"/>
      <c r="N1364" s="16"/>
      <c r="O1364" s="16"/>
      <c r="P1364" s="16"/>
      <c r="Q1364" s="16"/>
    </row>
    <row r="1365" spans="1:17" x14ac:dyDescent="0.2">
      <c r="A1365" s="16"/>
      <c r="B1365" s="16"/>
      <c r="C1365" s="16"/>
      <c r="D1365" s="16"/>
      <c r="E1365" s="16"/>
      <c r="F1365" s="16"/>
      <c r="G1365" s="16"/>
      <c r="H1365" s="16"/>
      <c r="I1365" s="16"/>
      <c r="J1365" s="16"/>
      <c r="K1365" s="16"/>
      <c r="L1365" s="16"/>
      <c r="M1365" s="16"/>
      <c r="N1365" s="16"/>
      <c r="O1365" s="16"/>
      <c r="P1365" s="16"/>
      <c r="Q1365" s="16"/>
    </row>
    <row r="1366" spans="1:17" x14ac:dyDescent="0.2">
      <c r="A1366" s="16"/>
      <c r="B1366" s="16"/>
      <c r="C1366" s="16"/>
      <c r="D1366" s="16"/>
      <c r="E1366" s="16"/>
      <c r="F1366" s="16"/>
      <c r="G1366" s="16"/>
      <c r="H1366" s="16"/>
      <c r="I1366" s="16"/>
      <c r="J1366" s="16"/>
      <c r="K1366" s="16"/>
      <c r="L1366" s="16"/>
      <c r="M1366" s="16"/>
      <c r="N1366" s="16"/>
      <c r="O1366" s="16"/>
      <c r="P1366" s="16"/>
      <c r="Q1366" s="16"/>
    </row>
    <row r="1367" spans="1:17" x14ac:dyDescent="0.2">
      <c r="A1367" s="16"/>
      <c r="B1367" s="16"/>
      <c r="C1367" s="16"/>
      <c r="D1367" s="16"/>
      <c r="E1367" s="16"/>
      <c r="F1367" s="16"/>
      <c r="G1367" s="16"/>
      <c r="H1367" s="16"/>
      <c r="I1367" s="16"/>
      <c r="J1367" s="16"/>
      <c r="K1367" s="16"/>
      <c r="L1367" s="16"/>
      <c r="M1367" s="16"/>
      <c r="N1367" s="16"/>
      <c r="O1367" s="16"/>
      <c r="P1367" s="16"/>
      <c r="Q1367" s="16"/>
    </row>
    <row r="1368" spans="1:17" x14ac:dyDescent="0.2">
      <c r="A1368" s="16"/>
      <c r="B1368" s="16"/>
      <c r="C1368" s="16"/>
      <c r="D1368" s="16"/>
      <c r="E1368" s="16"/>
      <c r="F1368" s="16"/>
      <c r="G1368" s="16"/>
      <c r="H1368" s="16"/>
      <c r="I1368" s="16"/>
      <c r="J1368" s="16"/>
      <c r="K1368" s="16"/>
      <c r="L1368" s="16"/>
      <c r="M1368" s="16"/>
      <c r="N1368" s="16"/>
      <c r="O1368" s="16"/>
      <c r="P1368" s="16"/>
      <c r="Q1368" s="16"/>
    </row>
    <row r="1369" spans="1:17" x14ac:dyDescent="0.2">
      <c r="A1369" s="16"/>
      <c r="B1369" s="16"/>
      <c r="C1369" s="16"/>
      <c r="D1369" s="16"/>
      <c r="E1369" s="16"/>
      <c r="F1369" s="16"/>
      <c r="G1369" s="16"/>
      <c r="H1369" s="16"/>
      <c r="I1369" s="16"/>
      <c r="J1369" s="16"/>
      <c r="K1369" s="16"/>
      <c r="L1369" s="16"/>
      <c r="M1369" s="16"/>
      <c r="N1369" s="16"/>
      <c r="O1369" s="16"/>
      <c r="P1369" s="16"/>
      <c r="Q1369" s="16"/>
    </row>
    <row r="1370" spans="1:17" x14ac:dyDescent="0.2">
      <c r="A1370" s="16"/>
      <c r="B1370" s="16"/>
      <c r="C1370" s="16"/>
      <c r="D1370" s="16"/>
      <c r="E1370" s="16"/>
      <c r="F1370" s="16"/>
      <c r="G1370" s="16"/>
      <c r="H1370" s="16"/>
      <c r="I1370" s="16"/>
      <c r="J1370" s="16"/>
      <c r="K1370" s="16"/>
      <c r="L1370" s="16"/>
      <c r="M1370" s="16"/>
      <c r="N1370" s="16"/>
      <c r="O1370" s="16"/>
      <c r="P1370" s="16"/>
      <c r="Q1370" s="16"/>
    </row>
    <row r="1371" spans="1:17" x14ac:dyDescent="0.2">
      <c r="A1371" s="16"/>
      <c r="B1371" s="16"/>
      <c r="C1371" s="16"/>
      <c r="D1371" s="16"/>
      <c r="E1371" s="16"/>
      <c r="F1371" s="16"/>
      <c r="G1371" s="16"/>
      <c r="H1371" s="16"/>
      <c r="I1371" s="16"/>
      <c r="J1371" s="16"/>
      <c r="K1371" s="16"/>
      <c r="L1371" s="16"/>
      <c r="M1371" s="16"/>
      <c r="N1371" s="16"/>
      <c r="O1371" s="16"/>
      <c r="P1371" s="16"/>
      <c r="Q1371" s="16"/>
    </row>
    <row r="1372" spans="1:17" x14ac:dyDescent="0.2">
      <c r="A1372" s="16"/>
      <c r="B1372" s="16"/>
      <c r="C1372" s="16"/>
      <c r="D1372" s="16"/>
      <c r="E1372" s="16"/>
      <c r="F1372" s="16"/>
      <c r="G1372" s="16"/>
      <c r="H1372" s="16"/>
      <c r="I1372" s="16"/>
      <c r="J1372" s="16"/>
      <c r="K1372" s="16"/>
      <c r="L1372" s="16"/>
      <c r="M1372" s="16"/>
      <c r="N1372" s="16"/>
      <c r="O1372" s="16"/>
      <c r="P1372" s="16"/>
      <c r="Q1372" s="16"/>
    </row>
    <row r="1373" spans="1:17" x14ac:dyDescent="0.2">
      <c r="A1373" s="16"/>
      <c r="B1373" s="16"/>
      <c r="C1373" s="16"/>
      <c r="D1373" s="16"/>
      <c r="E1373" s="16"/>
      <c r="F1373" s="16"/>
      <c r="G1373" s="16"/>
      <c r="H1373" s="16"/>
      <c r="I1373" s="16"/>
      <c r="J1373" s="16"/>
      <c r="K1373" s="16"/>
      <c r="L1373" s="16"/>
      <c r="M1373" s="16"/>
      <c r="N1373" s="16"/>
      <c r="O1373" s="16"/>
      <c r="P1373" s="16"/>
      <c r="Q1373" s="16"/>
    </row>
    <row r="1374" spans="1:17" x14ac:dyDescent="0.2">
      <c r="A1374" s="16"/>
      <c r="B1374" s="16"/>
      <c r="C1374" s="16"/>
      <c r="D1374" s="16"/>
      <c r="E1374" s="16"/>
      <c r="F1374" s="16"/>
      <c r="G1374" s="16"/>
      <c r="H1374" s="16"/>
      <c r="I1374" s="16"/>
      <c r="J1374" s="16"/>
      <c r="K1374" s="16"/>
      <c r="L1374" s="16"/>
      <c r="M1374" s="16"/>
      <c r="N1374" s="16"/>
      <c r="O1374" s="16"/>
      <c r="P1374" s="16"/>
      <c r="Q1374" s="16"/>
    </row>
    <row r="1375" spans="1:17" x14ac:dyDescent="0.2">
      <c r="A1375" s="16"/>
      <c r="B1375" s="16"/>
      <c r="C1375" s="16"/>
      <c r="D1375" s="16"/>
      <c r="E1375" s="16"/>
      <c r="F1375" s="16"/>
      <c r="G1375" s="16"/>
      <c r="H1375" s="16"/>
      <c r="I1375" s="16"/>
      <c r="J1375" s="16"/>
      <c r="K1375" s="16"/>
      <c r="L1375" s="16"/>
      <c r="M1375" s="16"/>
      <c r="N1375" s="16"/>
      <c r="O1375" s="16"/>
      <c r="P1375" s="16"/>
      <c r="Q1375" s="16"/>
    </row>
    <row r="1376" spans="1:17" x14ac:dyDescent="0.2">
      <c r="A1376" s="16"/>
      <c r="B1376" s="16"/>
      <c r="C1376" s="16"/>
      <c r="D1376" s="16"/>
      <c r="E1376" s="16"/>
      <c r="F1376" s="16"/>
      <c r="G1376" s="16"/>
      <c r="H1376" s="16"/>
      <c r="I1376" s="16"/>
      <c r="J1376" s="16"/>
      <c r="K1376" s="16"/>
      <c r="L1376" s="16"/>
      <c r="M1376" s="16"/>
      <c r="N1376" s="16"/>
      <c r="O1376" s="16"/>
      <c r="P1376" s="16"/>
      <c r="Q1376" s="16"/>
    </row>
    <row r="1377" spans="1:17" x14ac:dyDescent="0.2">
      <c r="A1377" s="16"/>
      <c r="B1377" s="16"/>
      <c r="C1377" s="16"/>
      <c r="D1377" s="16"/>
      <c r="E1377" s="16"/>
      <c r="F1377" s="16"/>
      <c r="G1377" s="16"/>
      <c r="H1377" s="16"/>
      <c r="I1377" s="16"/>
      <c r="J1377" s="16"/>
      <c r="K1377" s="16"/>
      <c r="L1377" s="16"/>
      <c r="M1377" s="16"/>
      <c r="N1377" s="16"/>
      <c r="O1377" s="16"/>
      <c r="P1377" s="16"/>
      <c r="Q1377" s="16"/>
    </row>
    <row r="1378" spans="1:17" x14ac:dyDescent="0.2">
      <c r="A1378" s="16"/>
      <c r="B1378" s="16"/>
      <c r="C1378" s="16"/>
      <c r="D1378" s="16"/>
      <c r="E1378" s="16"/>
      <c r="F1378" s="16"/>
      <c r="G1378" s="16"/>
      <c r="H1378" s="16"/>
      <c r="I1378" s="16"/>
      <c r="J1378" s="16"/>
      <c r="K1378" s="16"/>
      <c r="L1378" s="16"/>
      <c r="M1378" s="16"/>
      <c r="N1378" s="16"/>
      <c r="O1378" s="16"/>
      <c r="P1378" s="16"/>
      <c r="Q1378" s="16"/>
    </row>
    <row r="1379" spans="1:17" x14ac:dyDescent="0.2">
      <c r="A1379" s="16"/>
      <c r="B1379" s="16"/>
      <c r="C1379" s="16"/>
      <c r="D1379" s="16"/>
      <c r="E1379" s="16"/>
      <c r="F1379" s="16"/>
      <c r="G1379" s="16"/>
      <c r="H1379" s="16"/>
      <c r="I1379" s="16"/>
      <c r="J1379" s="16"/>
      <c r="K1379" s="16"/>
      <c r="L1379" s="16"/>
      <c r="M1379" s="16"/>
      <c r="N1379" s="16"/>
      <c r="O1379" s="16"/>
      <c r="P1379" s="16"/>
      <c r="Q1379" s="16"/>
    </row>
    <row r="1380" spans="1:17" x14ac:dyDescent="0.2">
      <c r="A1380" s="16"/>
      <c r="B1380" s="16"/>
      <c r="C1380" s="16"/>
      <c r="D1380" s="16"/>
      <c r="E1380" s="16"/>
      <c r="F1380" s="16"/>
      <c r="G1380" s="16"/>
      <c r="H1380" s="16"/>
      <c r="I1380" s="16"/>
      <c r="J1380" s="16"/>
      <c r="K1380" s="16"/>
      <c r="L1380" s="16"/>
      <c r="M1380" s="16"/>
      <c r="N1380" s="16"/>
      <c r="O1380" s="16"/>
      <c r="P1380" s="16"/>
      <c r="Q1380" s="16"/>
    </row>
    <row r="1381" spans="1:17" x14ac:dyDescent="0.2">
      <c r="A1381" s="16"/>
      <c r="B1381" s="16"/>
      <c r="C1381" s="16"/>
      <c r="D1381" s="16"/>
      <c r="E1381" s="16"/>
      <c r="F1381" s="16"/>
      <c r="G1381" s="16"/>
      <c r="H1381" s="16"/>
      <c r="I1381" s="16"/>
      <c r="J1381" s="16"/>
      <c r="K1381" s="16"/>
      <c r="L1381" s="16"/>
      <c r="M1381" s="16"/>
      <c r="N1381" s="16"/>
      <c r="O1381" s="16"/>
      <c r="P1381" s="16"/>
      <c r="Q1381" s="16"/>
    </row>
    <row r="1382" spans="1:17" x14ac:dyDescent="0.2">
      <c r="A1382" s="16"/>
      <c r="B1382" s="16"/>
      <c r="C1382" s="16"/>
      <c r="D1382" s="16"/>
      <c r="E1382" s="16"/>
      <c r="F1382" s="16"/>
      <c r="G1382" s="16"/>
      <c r="H1382" s="16"/>
      <c r="I1382" s="16"/>
      <c r="J1382" s="16"/>
      <c r="K1382" s="16"/>
      <c r="L1382" s="16"/>
      <c r="M1382" s="16"/>
      <c r="N1382" s="16"/>
      <c r="O1382" s="16"/>
      <c r="P1382" s="16"/>
      <c r="Q1382" s="16"/>
    </row>
    <row r="1383" spans="1:17" x14ac:dyDescent="0.2">
      <c r="A1383" s="16"/>
      <c r="B1383" s="16"/>
      <c r="C1383" s="16"/>
      <c r="D1383" s="16"/>
      <c r="E1383" s="16"/>
      <c r="F1383" s="16"/>
      <c r="G1383" s="16"/>
      <c r="H1383" s="16"/>
      <c r="I1383" s="16"/>
      <c r="J1383" s="16"/>
      <c r="K1383" s="16"/>
      <c r="L1383" s="16"/>
      <c r="M1383" s="16"/>
      <c r="N1383" s="16"/>
      <c r="O1383" s="16"/>
      <c r="P1383" s="16"/>
      <c r="Q1383" s="16"/>
    </row>
    <row r="1384" spans="1:17" x14ac:dyDescent="0.2">
      <c r="A1384" s="16"/>
      <c r="B1384" s="16"/>
      <c r="C1384" s="16"/>
      <c r="D1384" s="16"/>
      <c r="E1384" s="16"/>
      <c r="F1384" s="16"/>
      <c r="G1384" s="16"/>
      <c r="H1384" s="16"/>
      <c r="I1384" s="16"/>
      <c r="J1384" s="16"/>
      <c r="K1384" s="16"/>
      <c r="L1384" s="16"/>
      <c r="M1384" s="16"/>
      <c r="N1384" s="16"/>
      <c r="O1384" s="16"/>
      <c r="P1384" s="16"/>
      <c r="Q1384" s="16"/>
    </row>
    <row r="1385" spans="1:17" x14ac:dyDescent="0.2">
      <c r="A1385" s="16"/>
      <c r="B1385" s="16"/>
      <c r="C1385" s="16"/>
      <c r="D1385" s="16"/>
      <c r="E1385" s="16"/>
      <c r="F1385" s="16"/>
      <c r="G1385" s="16"/>
      <c r="H1385" s="16"/>
      <c r="I1385" s="16"/>
      <c r="J1385" s="16"/>
      <c r="K1385" s="16"/>
      <c r="L1385" s="16"/>
      <c r="M1385" s="16"/>
      <c r="N1385" s="16"/>
      <c r="O1385" s="16"/>
      <c r="P1385" s="16"/>
      <c r="Q1385" s="16"/>
    </row>
    <row r="1386" spans="1:17" x14ac:dyDescent="0.2">
      <c r="A1386" s="16"/>
      <c r="B1386" s="16"/>
      <c r="C1386" s="16"/>
      <c r="D1386" s="16"/>
      <c r="E1386" s="16"/>
      <c r="F1386" s="16"/>
      <c r="G1386" s="16"/>
      <c r="H1386" s="16"/>
      <c r="I1386" s="16"/>
      <c r="J1386" s="16"/>
      <c r="K1386" s="16"/>
      <c r="L1386" s="16"/>
      <c r="M1386" s="16"/>
      <c r="N1386" s="16"/>
      <c r="O1386" s="16"/>
      <c r="P1386" s="16"/>
      <c r="Q1386" s="16"/>
    </row>
  </sheetData>
  <sheetProtection algorithmName="SHA-512" hashValue="FnluaFr0SyoEg1R6d8yhxNIZPs6cyv+uTuMVLzik/f7SlUducPcU0QPCCPztTouZusYdaVpJqBofLhKILu4Mew==" saltValue="B75pL+oYQonVkGCn7Ohaqw==" spinCount="100000" sheet="1" scenarios="1" formatCells="0" formatColumns="0" formatRows="0" insertColumns="0" insertRows="0"/>
  <mergeCells count="49">
    <mergeCell ref="G265:K265"/>
    <mergeCell ref="G266:K266"/>
    <mergeCell ref="G267:K267"/>
    <mergeCell ref="G268:K268"/>
    <mergeCell ref="A297:M297"/>
    <mergeCell ref="E265:F265"/>
    <mergeCell ref="E266:F266"/>
    <mergeCell ref="E267:F268"/>
    <mergeCell ref="F196:K196"/>
    <mergeCell ref="D195:E195"/>
    <mergeCell ref="D196:E196"/>
    <mergeCell ref="E263:F263"/>
    <mergeCell ref="E264:F264"/>
    <mergeCell ref="G263:K263"/>
    <mergeCell ref="G264:K264"/>
    <mergeCell ref="B60:C60"/>
    <mergeCell ref="D60:J60"/>
    <mergeCell ref="D194:E194"/>
    <mergeCell ref="F194:K194"/>
    <mergeCell ref="F195:K195"/>
    <mergeCell ref="A192:M192"/>
    <mergeCell ref="B56:C57"/>
    <mergeCell ref="B58:C59"/>
    <mergeCell ref="D56:J56"/>
    <mergeCell ref="D57:J57"/>
    <mergeCell ref="D58:J58"/>
    <mergeCell ref="D59:J59"/>
    <mergeCell ref="D13:L13"/>
    <mergeCell ref="D53:J53"/>
    <mergeCell ref="D54:J54"/>
    <mergeCell ref="B54:C55"/>
    <mergeCell ref="D55:J55"/>
    <mergeCell ref="B53:C53"/>
    <mergeCell ref="O1:Q2"/>
    <mergeCell ref="A1:M1"/>
    <mergeCell ref="A17:M17"/>
    <mergeCell ref="A22:K22"/>
    <mergeCell ref="A62:M62"/>
    <mergeCell ref="A3:M3"/>
    <mergeCell ref="B5:L6"/>
    <mergeCell ref="A8:M8"/>
    <mergeCell ref="D10:L10"/>
    <mergeCell ref="D11:L11"/>
    <mergeCell ref="C14:L14"/>
    <mergeCell ref="D20:L20"/>
    <mergeCell ref="D19:L19"/>
    <mergeCell ref="C10:C11"/>
    <mergeCell ref="C12:C13"/>
    <mergeCell ref="D12:L12"/>
  </mergeCells>
  <hyperlinks>
    <hyperlink ref="O1:Q2" location="'FICHA ESTANDAR ECOSISTEMA'!R202" display="REGRESAR A FICHA"/>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754"/>
  <sheetViews>
    <sheetView zoomScale="55" zoomScaleNormal="55" workbookViewId="0">
      <selection activeCell="X11" sqref="X11"/>
    </sheetView>
  </sheetViews>
  <sheetFormatPr baseColWidth="10" defaultColWidth="11.42578125" defaultRowHeight="12.75" x14ac:dyDescent="0.2"/>
  <cols>
    <col min="1" max="3" width="11.42578125" style="30"/>
    <col min="4" max="4" width="9" style="30" customWidth="1"/>
    <col min="5" max="5" width="20.28515625" style="30" customWidth="1"/>
    <col min="6" max="6" width="21" style="30" customWidth="1"/>
    <col min="7" max="7" width="17.140625" style="30" customWidth="1"/>
    <col min="8" max="8" width="15.5703125" style="30" customWidth="1"/>
    <col min="9" max="9" width="26.42578125" style="30" bestFit="1" customWidth="1"/>
    <col min="10" max="10" width="17.28515625" style="30" customWidth="1"/>
    <col min="11" max="16384" width="11.42578125" style="30"/>
  </cols>
  <sheetData>
    <row r="1" spans="1:26" ht="46.5" x14ac:dyDescent="0.2">
      <c r="A1" s="1029" t="s">
        <v>688</v>
      </c>
      <c r="B1" s="1029"/>
      <c r="C1" s="1029"/>
      <c r="D1" s="1029"/>
      <c r="E1" s="1029"/>
      <c r="F1" s="1029"/>
      <c r="G1" s="1029"/>
      <c r="H1" s="1029"/>
      <c r="I1" s="1029"/>
      <c r="J1" s="1029"/>
      <c r="K1" s="1029"/>
      <c r="L1" s="1029"/>
      <c r="M1" s="1029"/>
      <c r="N1" s="29"/>
      <c r="O1" s="937" t="s">
        <v>443</v>
      </c>
      <c r="P1" s="938"/>
      <c r="Q1" s="939"/>
      <c r="R1" s="29"/>
      <c r="S1" s="29"/>
      <c r="T1" s="29"/>
      <c r="U1" s="29"/>
      <c r="V1" s="29"/>
      <c r="W1" s="29"/>
      <c r="X1" s="29"/>
      <c r="Y1" s="29"/>
      <c r="Z1" s="29"/>
    </row>
    <row r="2" spans="1:26" s="29" customFormat="1" ht="24" thickBot="1" x14ac:dyDescent="0.25">
      <c r="A2" s="31"/>
      <c r="B2" s="31"/>
      <c r="C2" s="31"/>
      <c r="D2" s="31"/>
      <c r="E2" s="31"/>
      <c r="F2" s="31"/>
      <c r="G2" s="31"/>
      <c r="H2" s="31"/>
      <c r="I2" s="31"/>
      <c r="J2" s="31"/>
      <c r="K2" s="31"/>
      <c r="L2" s="31"/>
      <c r="M2" s="31"/>
      <c r="O2" s="940"/>
      <c r="P2" s="941"/>
      <c r="Q2" s="942"/>
    </row>
    <row r="3" spans="1:26" x14ac:dyDescent="0.2">
      <c r="A3" s="29"/>
      <c r="B3" s="29"/>
      <c r="C3" s="29"/>
      <c r="D3" s="29"/>
      <c r="E3" s="29"/>
      <c r="F3" s="29"/>
      <c r="G3" s="29"/>
      <c r="H3" s="29"/>
      <c r="I3" s="29"/>
      <c r="J3" s="29"/>
      <c r="K3" s="29"/>
      <c r="L3" s="29"/>
      <c r="M3" s="29"/>
      <c r="N3" s="29"/>
      <c r="O3" s="29"/>
      <c r="P3" s="29"/>
      <c r="Q3" s="29"/>
      <c r="R3" s="29"/>
      <c r="S3" s="29"/>
      <c r="T3" s="29"/>
      <c r="U3" s="29"/>
      <c r="V3" s="29"/>
      <c r="W3" s="29"/>
      <c r="X3" s="29"/>
      <c r="Y3" s="29"/>
      <c r="Z3" s="29"/>
    </row>
    <row r="4" spans="1:26" x14ac:dyDescent="0.2">
      <c r="A4" s="29"/>
      <c r="B4" s="29"/>
      <c r="C4" s="29"/>
      <c r="D4" s="29"/>
      <c r="E4" s="29"/>
      <c r="F4" s="29"/>
      <c r="G4" s="29"/>
      <c r="H4" s="29"/>
      <c r="I4" s="29"/>
      <c r="J4" s="29"/>
      <c r="K4" s="29"/>
      <c r="L4" s="29"/>
      <c r="M4" s="29"/>
      <c r="N4" s="29"/>
      <c r="O4" s="29"/>
      <c r="P4" s="29"/>
      <c r="Q4" s="29"/>
      <c r="R4" s="29"/>
      <c r="S4" s="29"/>
      <c r="T4" s="29"/>
      <c r="U4" s="29"/>
      <c r="V4" s="29"/>
      <c r="W4" s="29"/>
      <c r="X4" s="29"/>
      <c r="Y4" s="29"/>
      <c r="Z4" s="29"/>
    </row>
    <row r="5" spans="1:26" x14ac:dyDescent="0.2">
      <c r="A5" s="29"/>
      <c r="B5" s="29"/>
      <c r="C5" s="29"/>
      <c r="D5" s="29"/>
      <c r="E5" s="29"/>
      <c r="F5" s="29"/>
      <c r="G5" s="29"/>
      <c r="H5" s="29"/>
      <c r="I5" s="29"/>
      <c r="J5" s="29"/>
      <c r="K5" s="29"/>
      <c r="L5" s="29"/>
      <c r="M5" s="29"/>
      <c r="N5" s="29"/>
      <c r="O5" s="29"/>
      <c r="P5" s="29"/>
      <c r="Q5" s="29"/>
      <c r="R5" s="29"/>
      <c r="S5" s="29"/>
      <c r="T5" s="29"/>
      <c r="U5" s="29"/>
      <c r="V5" s="29"/>
      <c r="W5" s="29"/>
      <c r="X5" s="29"/>
      <c r="Y5" s="29"/>
      <c r="Z5" s="29"/>
    </row>
    <row r="6" spans="1:26" x14ac:dyDescent="0.2">
      <c r="A6" s="29"/>
      <c r="B6" s="29"/>
      <c r="C6" s="29"/>
      <c r="D6" s="29"/>
      <c r="E6" s="29"/>
      <c r="F6" s="29"/>
      <c r="G6" s="29"/>
      <c r="H6" s="29"/>
      <c r="I6" s="29"/>
      <c r="J6" s="29"/>
      <c r="K6" s="29"/>
      <c r="L6" s="29"/>
      <c r="M6" s="29"/>
      <c r="N6" s="29"/>
      <c r="O6" s="29"/>
      <c r="P6" s="29"/>
      <c r="Q6" s="29"/>
      <c r="R6" s="29"/>
      <c r="S6" s="29"/>
      <c r="T6" s="29"/>
      <c r="U6" s="29"/>
      <c r="V6" s="29"/>
      <c r="W6" s="29"/>
      <c r="X6" s="29"/>
      <c r="Y6" s="29"/>
      <c r="Z6" s="29"/>
    </row>
    <row r="7" spans="1:26" x14ac:dyDescent="0.2">
      <c r="A7" s="29"/>
      <c r="B7" s="29"/>
      <c r="C7" s="29"/>
      <c r="D7" s="29"/>
      <c r="E7" s="29"/>
      <c r="F7" s="29"/>
      <c r="G7" s="29"/>
      <c r="H7" s="29"/>
      <c r="I7" s="29"/>
      <c r="J7" s="29"/>
      <c r="K7" s="29"/>
      <c r="L7" s="29"/>
      <c r="M7" s="29"/>
      <c r="N7" s="29"/>
      <c r="O7" s="29"/>
      <c r="P7" s="29"/>
      <c r="Q7" s="29"/>
      <c r="R7" s="29"/>
      <c r="S7" s="29"/>
      <c r="T7" s="29"/>
      <c r="U7" s="29"/>
      <c r="V7" s="29"/>
      <c r="W7" s="29"/>
      <c r="X7" s="29"/>
      <c r="Y7" s="29"/>
      <c r="Z7" s="29"/>
    </row>
    <row r="8" spans="1:26" x14ac:dyDescent="0.2">
      <c r="A8" s="29"/>
      <c r="B8" s="29"/>
      <c r="C8" s="29"/>
      <c r="D8" s="29"/>
      <c r="E8" s="29"/>
      <c r="F8" s="29"/>
      <c r="G8" s="29"/>
      <c r="H8" s="29"/>
      <c r="I8" s="29"/>
      <c r="J8" s="29"/>
      <c r="K8" s="29"/>
      <c r="L8" s="29"/>
      <c r="M8" s="29"/>
      <c r="N8" s="29"/>
      <c r="O8" s="29"/>
      <c r="P8" s="29"/>
      <c r="Q8" s="29"/>
      <c r="R8" s="29"/>
      <c r="S8" s="29"/>
      <c r="T8" s="29"/>
      <c r="U8" s="29"/>
      <c r="V8" s="29"/>
      <c r="W8" s="29"/>
      <c r="X8" s="29"/>
      <c r="Y8" s="29"/>
      <c r="Z8" s="29"/>
    </row>
    <row r="9" spans="1:26" x14ac:dyDescent="0.2">
      <c r="A9" s="29"/>
      <c r="B9" s="29"/>
      <c r="C9" s="29"/>
      <c r="D9" s="29"/>
      <c r="E9" s="29"/>
      <c r="F9" s="29"/>
      <c r="G9" s="29"/>
      <c r="H9" s="29"/>
      <c r="I9" s="29"/>
      <c r="J9" s="29"/>
      <c r="K9" s="29"/>
      <c r="L9" s="29"/>
      <c r="M9" s="29"/>
      <c r="N9" s="29"/>
      <c r="O9" s="29"/>
      <c r="P9" s="29"/>
      <c r="Q9" s="29"/>
      <c r="R9" s="29"/>
      <c r="S9" s="29"/>
      <c r="T9" s="29"/>
      <c r="U9" s="29"/>
      <c r="V9" s="29"/>
      <c r="W9" s="29"/>
      <c r="X9" s="29"/>
      <c r="Y9" s="29"/>
      <c r="Z9" s="29"/>
    </row>
    <row r="10" spans="1:26" x14ac:dyDescent="0.2">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x14ac:dyDescent="0.2">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x14ac:dyDescent="0.2">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x14ac:dyDescent="0.2">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x14ac:dyDescent="0.2">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x14ac:dyDescent="0.2">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x14ac:dyDescent="0.2">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x14ac:dyDescent="0.2">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x14ac:dyDescent="0.2">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x14ac:dyDescent="0.2">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x14ac:dyDescent="0.2">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33.75" x14ac:dyDescent="0.2">
      <c r="A38" s="1072" t="s">
        <v>789</v>
      </c>
      <c r="B38" s="1072"/>
      <c r="C38" s="1072"/>
      <c r="D38" s="1072"/>
      <c r="E38" s="1072"/>
      <c r="F38" s="1072"/>
      <c r="G38" s="1072"/>
      <c r="H38" s="1072"/>
      <c r="I38" s="1072"/>
      <c r="J38" s="1072"/>
      <c r="K38" s="1072"/>
      <c r="L38" s="1072"/>
      <c r="M38" s="1072"/>
      <c r="N38" s="29"/>
      <c r="O38" s="29"/>
      <c r="P38" s="29"/>
      <c r="Q38" s="29"/>
      <c r="R38" s="29"/>
      <c r="S38" s="29"/>
      <c r="T38" s="29"/>
      <c r="U38" s="29"/>
      <c r="V38" s="29"/>
      <c r="W38" s="29"/>
      <c r="X38" s="29"/>
      <c r="Y38" s="29"/>
      <c r="Z38" s="29"/>
    </row>
    <row r="39" spans="1:26" ht="15" customHeight="1"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2.75" customHeight="1"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3.5" customHeight="1"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2.75" customHeight="1" x14ac:dyDescent="0.2">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3.5" customHeight="1" x14ac:dyDescent="0.2">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x14ac:dyDescent="0.2">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x14ac:dyDescent="0.2">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x14ac:dyDescent="0.2">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x14ac:dyDescent="0.2">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x14ac:dyDescent="0.2">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x14ac:dyDescent="0.2">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x14ac:dyDescent="0.2">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x14ac:dyDescent="0.2">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x14ac:dyDescent="0.2">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x14ac:dyDescent="0.2">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x14ac:dyDescent="0.2">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x14ac:dyDescent="0.2">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x14ac:dyDescent="0.2">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x14ac:dyDescent="0.2">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x14ac:dyDescent="0.2">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x14ac:dyDescent="0.2">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x14ac:dyDescent="0.2">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x14ac:dyDescent="0.2">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x14ac:dyDescent="0.2">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x14ac:dyDescent="0.2">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x14ac:dyDescent="0.2">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x14ac:dyDescent="0.2">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x14ac:dyDescent="0.2">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x14ac:dyDescent="0.2">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x14ac:dyDescent="0.2">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x14ac:dyDescent="0.2">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x14ac:dyDescent="0.2">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x14ac:dyDescent="0.2">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x14ac:dyDescent="0.2">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x14ac:dyDescent="0.2">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x14ac:dyDescent="0.2">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x14ac:dyDescent="0.2">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x14ac:dyDescent="0.2">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x14ac:dyDescent="0.2">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x14ac:dyDescent="0.2">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x14ac:dyDescent="0.2">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x14ac:dyDescent="0.2">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x14ac:dyDescent="0.2">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x14ac:dyDescent="0.2">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x14ac:dyDescent="0.2">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x14ac:dyDescent="0.2">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x14ac:dyDescent="0.2">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x14ac:dyDescent="0.2">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x14ac:dyDescent="0.2">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x14ac:dyDescent="0.2">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x14ac:dyDescent="0.2">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x14ac:dyDescent="0.2">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x14ac:dyDescent="0.2">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x14ac:dyDescent="0.2">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x14ac:dyDescent="0.2">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x14ac:dyDescent="0.2">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x14ac:dyDescent="0.2">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x14ac:dyDescent="0.2">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x14ac:dyDescent="0.2">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x14ac:dyDescent="0.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x14ac:dyDescent="0.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x14ac:dyDescent="0.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x14ac:dyDescent="0.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x14ac:dyDescent="0.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x14ac:dyDescent="0.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x14ac:dyDescent="0.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x14ac:dyDescent="0.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x14ac:dyDescent="0.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x14ac:dyDescent="0.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x14ac:dyDescent="0.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x14ac:dyDescent="0.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x14ac:dyDescent="0.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x14ac:dyDescent="0.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x14ac:dyDescent="0.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x14ac:dyDescent="0.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x14ac:dyDescent="0.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x14ac:dyDescent="0.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x14ac:dyDescent="0.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x14ac:dyDescent="0.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x14ac:dyDescent="0.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x14ac:dyDescent="0.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x14ac:dyDescent="0.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x14ac:dyDescent="0.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x14ac:dyDescent="0.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x14ac:dyDescent="0.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x14ac:dyDescent="0.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x14ac:dyDescent="0.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x14ac:dyDescent="0.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x14ac:dyDescent="0.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x14ac:dyDescent="0.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x14ac:dyDescent="0.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x14ac:dyDescent="0.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x14ac:dyDescent="0.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x14ac:dyDescent="0.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x14ac:dyDescent="0.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x14ac:dyDescent="0.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x14ac:dyDescent="0.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x14ac:dyDescent="0.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33.75" x14ac:dyDescent="0.2">
      <c r="A139" s="1072" t="s">
        <v>628</v>
      </c>
      <c r="B139" s="1072"/>
      <c r="C139" s="1072"/>
      <c r="D139" s="1072"/>
      <c r="E139" s="1072"/>
      <c r="F139" s="1072"/>
      <c r="G139" s="1072"/>
      <c r="H139" s="1072"/>
      <c r="I139" s="1072"/>
      <c r="J139" s="1072"/>
      <c r="K139" s="1072"/>
      <c r="L139" s="1072"/>
      <c r="M139" s="1072"/>
      <c r="N139" s="29"/>
      <c r="O139" s="29"/>
      <c r="P139" s="29"/>
      <c r="Q139" s="29"/>
      <c r="R139" s="29"/>
      <c r="S139" s="29"/>
      <c r="T139" s="29"/>
      <c r="U139" s="29"/>
      <c r="V139" s="29"/>
      <c r="W139" s="29"/>
      <c r="X139" s="29"/>
      <c r="Y139" s="29"/>
      <c r="Z139" s="29"/>
    </row>
    <row r="140" spans="1:26" x14ac:dyDescent="0.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x14ac:dyDescent="0.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x14ac:dyDescent="0.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x14ac:dyDescent="0.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x14ac:dyDescent="0.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x14ac:dyDescent="0.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x14ac:dyDescent="0.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x14ac:dyDescent="0.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x14ac:dyDescent="0.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x14ac:dyDescent="0.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x14ac:dyDescent="0.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x14ac:dyDescent="0.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x14ac:dyDescent="0.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x14ac:dyDescent="0.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x14ac:dyDescent="0.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x14ac:dyDescent="0.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x14ac:dyDescent="0.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x14ac:dyDescent="0.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x14ac:dyDescent="0.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x14ac:dyDescent="0.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x14ac:dyDescent="0.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x14ac:dyDescent="0.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x14ac:dyDescent="0.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x14ac:dyDescent="0.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x14ac:dyDescent="0.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x14ac:dyDescent="0.2">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x14ac:dyDescent="0.2">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x14ac:dyDescent="0.2">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x14ac:dyDescent="0.2">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x14ac:dyDescent="0.2">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x14ac:dyDescent="0.2">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x14ac:dyDescent="0.2">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x14ac:dyDescent="0.2">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x14ac:dyDescent="0.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x14ac:dyDescent="0.2">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x14ac:dyDescent="0.2">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x14ac:dyDescent="0.2">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x14ac:dyDescent="0.2">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x14ac:dyDescent="0.2">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x14ac:dyDescent="0.2">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x14ac:dyDescent="0.2">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x14ac:dyDescent="0.2">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x14ac:dyDescent="0.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x14ac:dyDescent="0.2">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x14ac:dyDescent="0.2">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x14ac:dyDescent="0.2">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x14ac:dyDescent="0.2">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x14ac:dyDescent="0.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x14ac:dyDescent="0.2">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x14ac:dyDescent="0.2">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x14ac:dyDescent="0.2">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x14ac:dyDescent="0.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x14ac:dyDescent="0.2">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x14ac:dyDescent="0.2">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x14ac:dyDescent="0.2">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x14ac:dyDescent="0.2">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x14ac:dyDescent="0.2">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x14ac:dyDescent="0.2">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x14ac:dyDescent="0.2">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x14ac:dyDescent="0.2">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x14ac:dyDescent="0.2">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x14ac:dyDescent="0.2">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x14ac:dyDescent="0.2">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x14ac:dyDescent="0.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x14ac:dyDescent="0.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x14ac:dyDescent="0.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x14ac:dyDescent="0.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x14ac:dyDescent="0.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x14ac:dyDescent="0.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x14ac:dyDescent="0.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x14ac:dyDescent="0.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x14ac:dyDescent="0.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x14ac:dyDescent="0.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x14ac:dyDescent="0.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x14ac:dyDescent="0.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x14ac:dyDescent="0.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x14ac:dyDescent="0.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x14ac:dyDescent="0.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x14ac:dyDescent="0.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x14ac:dyDescent="0.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x14ac:dyDescent="0.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x14ac:dyDescent="0.2">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x14ac:dyDescent="0.2">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x14ac:dyDescent="0.2">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x14ac:dyDescent="0.2">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x14ac:dyDescent="0.2">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x14ac:dyDescent="0.2">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x14ac:dyDescent="0.2">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x14ac:dyDescent="0.2">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x14ac:dyDescent="0.2">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x14ac:dyDescent="0.2">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x14ac:dyDescent="0.2">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x14ac:dyDescent="0.2">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x14ac:dyDescent="0.2">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x14ac:dyDescent="0.2">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x14ac:dyDescent="0.2">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x14ac:dyDescent="0.2">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x14ac:dyDescent="0.2">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x14ac:dyDescent="0.2">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x14ac:dyDescent="0.2">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x14ac:dyDescent="0.2">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x14ac:dyDescent="0.2">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x14ac:dyDescent="0.2">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x14ac:dyDescent="0.2">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x14ac:dyDescent="0.2">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x14ac:dyDescent="0.2">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x14ac:dyDescent="0.2">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x14ac:dyDescent="0.2">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x14ac:dyDescent="0.2">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x14ac:dyDescent="0.2">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x14ac:dyDescent="0.2">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x14ac:dyDescent="0.2">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x14ac:dyDescent="0.2">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x14ac:dyDescent="0.2">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x14ac:dyDescent="0.2">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x14ac:dyDescent="0.2">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x14ac:dyDescent="0.2">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x14ac:dyDescent="0.2">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x14ac:dyDescent="0.2">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x14ac:dyDescent="0.2">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x14ac:dyDescent="0.2">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x14ac:dyDescent="0.2">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x14ac:dyDescent="0.2">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x14ac:dyDescent="0.2">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x14ac:dyDescent="0.2">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x14ac:dyDescent="0.2">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x14ac:dyDescent="0.2">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x14ac:dyDescent="0.2">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x14ac:dyDescent="0.2">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x14ac:dyDescent="0.2">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x14ac:dyDescent="0.2">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x14ac:dyDescent="0.2">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x14ac:dyDescent="0.2">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x14ac:dyDescent="0.2">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x14ac:dyDescent="0.2">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x14ac:dyDescent="0.2">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x14ac:dyDescent="0.2">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x14ac:dyDescent="0.2">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x14ac:dyDescent="0.2">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x14ac:dyDescent="0.2">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x14ac:dyDescent="0.2">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x14ac:dyDescent="0.2">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x14ac:dyDescent="0.2">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x14ac:dyDescent="0.2">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x14ac:dyDescent="0.2">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x14ac:dyDescent="0.2">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x14ac:dyDescent="0.2">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x14ac:dyDescent="0.2">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x14ac:dyDescent="0.2">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x14ac:dyDescent="0.2">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x14ac:dyDescent="0.2">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x14ac:dyDescent="0.2">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x14ac:dyDescent="0.2">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x14ac:dyDescent="0.2">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x14ac:dyDescent="0.2">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x14ac:dyDescent="0.2">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x14ac:dyDescent="0.2">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x14ac:dyDescent="0.2">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x14ac:dyDescent="0.2">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x14ac:dyDescent="0.2">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x14ac:dyDescent="0.2">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x14ac:dyDescent="0.2">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x14ac:dyDescent="0.2">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x14ac:dyDescent="0.2">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x14ac:dyDescent="0.2">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x14ac:dyDescent="0.2">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x14ac:dyDescent="0.2">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x14ac:dyDescent="0.2">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x14ac:dyDescent="0.2">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x14ac:dyDescent="0.2">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x14ac:dyDescent="0.2">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x14ac:dyDescent="0.2">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x14ac:dyDescent="0.2">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x14ac:dyDescent="0.2">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x14ac:dyDescent="0.2">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x14ac:dyDescent="0.2">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x14ac:dyDescent="0.2">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x14ac:dyDescent="0.2">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x14ac:dyDescent="0.2">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x14ac:dyDescent="0.2">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x14ac:dyDescent="0.2">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x14ac:dyDescent="0.2">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x14ac:dyDescent="0.2">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x14ac:dyDescent="0.2">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x14ac:dyDescent="0.2">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x14ac:dyDescent="0.2">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x14ac:dyDescent="0.2">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x14ac:dyDescent="0.2">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x14ac:dyDescent="0.2">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x14ac:dyDescent="0.2">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x14ac:dyDescent="0.2">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x14ac:dyDescent="0.2">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x14ac:dyDescent="0.2">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x14ac:dyDescent="0.2">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x14ac:dyDescent="0.2">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x14ac:dyDescent="0.2">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x14ac:dyDescent="0.2">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x14ac:dyDescent="0.2">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x14ac:dyDescent="0.2">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x14ac:dyDescent="0.2">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x14ac:dyDescent="0.2">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x14ac:dyDescent="0.2">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x14ac:dyDescent="0.2">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x14ac:dyDescent="0.2">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x14ac:dyDescent="0.2">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x14ac:dyDescent="0.2">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x14ac:dyDescent="0.2">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x14ac:dyDescent="0.2">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x14ac:dyDescent="0.2">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x14ac:dyDescent="0.2">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x14ac:dyDescent="0.2">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x14ac:dyDescent="0.2">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x14ac:dyDescent="0.2">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x14ac:dyDescent="0.2">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x14ac:dyDescent="0.2">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x14ac:dyDescent="0.2">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x14ac:dyDescent="0.2">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x14ac:dyDescent="0.2">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x14ac:dyDescent="0.2">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x14ac:dyDescent="0.2">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x14ac:dyDescent="0.2">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x14ac:dyDescent="0.2">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x14ac:dyDescent="0.2">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x14ac:dyDescent="0.2">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x14ac:dyDescent="0.2">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x14ac:dyDescent="0.2">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x14ac:dyDescent="0.2">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x14ac:dyDescent="0.2">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x14ac:dyDescent="0.2">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x14ac:dyDescent="0.2">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x14ac:dyDescent="0.2">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x14ac:dyDescent="0.2">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x14ac:dyDescent="0.2">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x14ac:dyDescent="0.2">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x14ac:dyDescent="0.2">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x14ac:dyDescent="0.2">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x14ac:dyDescent="0.2">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x14ac:dyDescent="0.2">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x14ac:dyDescent="0.2">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x14ac:dyDescent="0.2">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x14ac:dyDescent="0.2">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x14ac:dyDescent="0.2">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x14ac:dyDescent="0.2">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x14ac:dyDescent="0.2">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x14ac:dyDescent="0.2">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x14ac:dyDescent="0.2">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x14ac:dyDescent="0.2">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x14ac:dyDescent="0.2">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x14ac:dyDescent="0.2">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x14ac:dyDescent="0.2">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x14ac:dyDescent="0.2">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x14ac:dyDescent="0.2">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x14ac:dyDescent="0.2">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x14ac:dyDescent="0.2">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x14ac:dyDescent="0.2">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x14ac:dyDescent="0.2">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x14ac:dyDescent="0.2">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x14ac:dyDescent="0.2">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x14ac:dyDescent="0.2">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x14ac:dyDescent="0.2">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x14ac:dyDescent="0.2">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x14ac:dyDescent="0.2">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x14ac:dyDescent="0.2">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x14ac:dyDescent="0.2">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x14ac:dyDescent="0.2">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x14ac:dyDescent="0.2">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x14ac:dyDescent="0.2">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x14ac:dyDescent="0.2">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x14ac:dyDescent="0.2">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x14ac:dyDescent="0.2">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x14ac:dyDescent="0.2">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x14ac:dyDescent="0.2">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x14ac:dyDescent="0.2">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x14ac:dyDescent="0.2">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x14ac:dyDescent="0.2">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x14ac:dyDescent="0.2">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x14ac:dyDescent="0.2">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x14ac:dyDescent="0.2">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x14ac:dyDescent="0.2">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x14ac:dyDescent="0.2">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x14ac:dyDescent="0.2">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x14ac:dyDescent="0.2">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x14ac:dyDescent="0.2">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x14ac:dyDescent="0.2">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x14ac:dyDescent="0.2">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x14ac:dyDescent="0.2">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x14ac:dyDescent="0.2">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x14ac:dyDescent="0.2">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x14ac:dyDescent="0.2">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x14ac:dyDescent="0.2">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x14ac:dyDescent="0.2">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x14ac:dyDescent="0.2">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x14ac:dyDescent="0.2">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x14ac:dyDescent="0.2">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x14ac:dyDescent="0.2">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x14ac:dyDescent="0.2">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x14ac:dyDescent="0.2">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x14ac:dyDescent="0.2">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x14ac:dyDescent="0.2">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x14ac:dyDescent="0.2">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x14ac:dyDescent="0.2">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x14ac:dyDescent="0.2">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x14ac:dyDescent="0.2">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x14ac:dyDescent="0.2">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x14ac:dyDescent="0.2">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x14ac:dyDescent="0.2">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x14ac:dyDescent="0.2">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x14ac:dyDescent="0.2">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x14ac:dyDescent="0.2">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x14ac:dyDescent="0.2">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x14ac:dyDescent="0.2">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x14ac:dyDescent="0.2">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x14ac:dyDescent="0.2">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x14ac:dyDescent="0.2">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x14ac:dyDescent="0.2">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x14ac:dyDescent="0.2">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x14ac:dyDescent="0.2">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x14ac:dyDescent="0.2">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x14ac:dyDescent="0.2">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x14ac:dyDescent="0.2">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x14ac:dyDescent="0.2">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x14ac:dyDescent="0.2">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x14ac:dyDescent="0.2">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x14ac:dyDescent="0.2">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x14ac:dyDescent="0.2">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x14ac:dyDescent="0.2">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x14ac:dyDescent="0.2">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x14ac:dyDescent="0.2">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x14ac:dyDescent="0.2">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x14ac:dyDescent="0.2">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x14ac:dyDescent="0.2">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x14ac:dyDescent="0.2">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x14ac:dyDescent="0.2">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x14ac:dyDescent="0.2">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x14ac:dyDescent="0.2">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x14ac:dyDescent="0.2">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x14ac:dyDescent="0.2">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x14ac:dyDescent="0.2">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x14ac:dyDescent="0.2">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x14ac:dyDescent="0.2">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x14ac:dyDescent="0.2">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x14ac:dyDescent="0.2">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x14ac:dyDescent="0.2">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x14ac:dyDescent="0.2">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x14ac:dyDescent="0.2">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x14ac:dyDescent="0.2">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x14ac:dyDescent="0.2">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x14ac:dyDescent="0.2">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x14ac:dyDescent="0.2">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x14ac:dyDescent="0.2">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x14ac:dyDescent="0.2">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x14ac:dyDescent="0.2">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x14ac:dyDescent="0.2">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x14ac:dyDescent="0.2">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x14ac:dyDescent="0.2">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x14ac:dyDescent="0.2">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x14ac:dyDescent="0.2">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x14ac:dyDescent="0.2">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x14ac:dyDescent="0.2">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x14ac:dyDescent="0.2">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x14ac:dyDescent="0.2">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x14ac:dyDescent="0.2">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x14ac:dyDescent="0.2">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x14ac:dyDescent="0.2">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x14ac:dyDescent="0.2">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x14ac:dyDescent="0.2">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x14ac:dyDescent="0.2">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x14ac:dyDescent="0.2">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x14ac:dyDescent="0.2">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x14ac:dyDescent="0.2">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x14ac:dyDescent="0.2">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x14ac:dyDescent="0.2">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x14ac:dyDescent="0.2">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x14ac:dyDescent="0.2">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x14ac:dyDescent="0.2">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x14ac:dyDescent="0.2">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x14ac:dyDescent="0.2">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x14ac:dyDescent="0.2">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x14ac:dyDescent="0.2">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x14ac:dyDescent="0.2">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x14ac:dyDescent="0.2">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x14ac:dyDescent="0.2">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x14ac:dyDescent="0.2">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x14ac:dyDescent="0.2">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x14ac:dyDescent="0.2">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x14ac:dyDescent="0.2">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x14ac:dyDescent="0.2">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x14ac:dyDescent="0.2">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x14ac:dyDescent="0.2">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x14ac:dyDescent="0.2">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x14ac:dyDescent="0.2">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x14ac:dyDescent="0.2">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x14ac:dyDescent="0.2">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x14ac:dyDescent="0.2">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x14ac:dyDescent="0.2">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x14ac:dyDescent="0.2">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x14ac:dyDescent="0.2">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x14ac:dyDescent="0.2">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x14ac:dyDescent="0.2">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x14ac:dyDescent="0.2">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x14ac:dyDescent="0.2">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x14ac:dyDescent="0.2">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x14ac:dyDescent="0.2">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x14ac:dyDescent="0.2">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x14ac:dyDescent="0.2">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x14ac:dyDescent="0.2">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x14ac:dyDescent="0.2">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x14ac:dyDescent="0.2">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x14ac:dyDescent="0.2">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x14ac:dyDescent="0.2">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x14ac:dyDescent="0.2">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x14ac:dyDescent="0.2">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x14ac:dyDescent="0.2">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x14ac:dyDescent="0.2">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x14ac:dyDescent="0.2">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x14ac:dyDescent="0.2">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x14ac:dyDescent="0.2">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x14ac:dyDescent="0.2">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x14ac:dyDescent="0.2">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x14ac:dyDescent="0.2">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x14ac:dyDescent="0.2">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x14ac:dyDescent="0.2">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x14ac:dyDescent="0.2">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x14ac:dyDescent="0.2">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x14ac:dyDescent="0.2">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x14ac:dyDescent="0.2">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x14ac:dyDescent="0.2">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x14ac:dyDescent="0.2">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x14ac:dyDescent="0.2">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x14ac:dyDescent="0.2">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x14ac:dyDescent="0.2">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x14ac:dyDescent="0.2">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x14ac:dyDescent="0.2">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x14ac:dyDescent="0.2">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x14ac:dyDescent="0.2">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x14ac:dyDescent="0.2">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x14ac:dyDescent="0.2">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x14ac:dyDescent="0.2">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x14ac:dyDescent="0.2">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x14ac:dyDescent="0.2">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x14ac:dyDescent="0.2">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x14ac:dyDescent="0.2">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x14ac:dyDescent="0.2">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x14ac:dyDescent="0.2">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x14ac:dyDescent="0.2">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x14ac:dyDescent="0.2">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x14ac:dyDescent="0.2">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x14ac:dyDescent="0.2">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x14ac:dyDescent="0.2">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x14ac:dyDescent="0.2">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x14ac:dyDescent="0.2">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x14ac:dyDescent="0.2">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x14ac:dyDescent="0.2">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x14ac:dyDescent="0.2">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x14ac:dyDescent="0.2">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x14ac:dyDescent="0.2">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x14ac:dyDescent="0.2">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x14ac:dyDescent="0.2">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x14ac:dyDescent="0.2">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x14ac:dyDescent="0.2">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x14ac:dyDescent="0.2">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x14ac:dyDescent="0.2">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x14ac:dyDescent="0.2">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x14ac:dyDescent="0.2">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x14ac:dyDescent="0.2">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x14ac:dyDescent="0.2">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x14ac:dyDescent="0.2">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x14ac:dyDescent="0.2">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x14ac:dyDescent="0.2">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x14ac:dyDescent="0.2">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x14ac:dyDescent="0.2">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x14ac:dyDescent="0.2">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x14ac:dyDescent="0.2">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x14ac:dyDescent="0.2">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x14ac:dyDescent="0.2">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x14ac:dyDescent="0.2">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x14ac:dyDescent="0.2">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x14ac:dyDescent="0.2">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x14ac:dyDescent="0.2">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x14ac:dyDescent="0.2">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x14ac:dyDescent="0.2">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x14ac:dyDescent="0.2">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x14ac:dyDescent="0.2">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x14ac:dyDescent="0.2">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x14ac:dyDescent="0.2">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x14ac:dyDescent="0.2">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x14ac:dyDescent="0.2">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x14ac:dyDescent="0.2">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x14ac:dyDescent="0.2">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x14ac:dyDescent="0.2">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x14ac:dyDescent="0.2">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x14ac:dyDescent="0.2">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x14ac:dyDescent="0.2">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x14ac:dyDescent="0.2">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x14ac:dyDescent="0.2">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x14ac:dyDescent="0.2">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x14ac:dyDescent="0.2">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x14ac:dyDescent="0.2">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x14ac:dyDescent="0.2">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x14ac:dyDescent="0.2">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x14ac:dyDescent="0.2">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x14ac:dyDescent="0.2">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x14ac:dyDescent="0.2">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x14ac:dyDescent="0.2">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x14ac:dyDescent="0.2">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x14ac:dyDescent="0.2">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x14ac:dyDescent="0.2">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x14ac:dyDescent="0.2">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x14ac:dyDescent="0.2">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x14ac:dyDescent="0.2">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x14ac:dyDescent="0.2">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x14ac:dyDescent="0.2">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x14ac:dyDescent="0.2">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x14ac:dyDescent="0.2">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x14ac:dyDescent="0.2">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x14ac:dyDescent="0.2">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x14ac:dyDescent="0.2">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x14ac:dyDescent="0.2">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x14ac:dyDescent="0.2">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x14ac:dyDescent="0.2">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x14ac:dyDescent="0.2">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x14ac:dyDescent="0.2">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x14ac:dyDescent="0.2">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x14ac:dyDescent="0.2">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x14ac:dyDescent="0.2">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x14ac:dyDescent="0.2">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x14ac:dyDescent="0.2">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x14ac:dyDescent="0.2">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x14ac:dyDescent="0.2">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x14ac:dyDescent="0.2">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x14ac:dyDescent="0.2">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x14ac:dyDescent="0.2">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x14ac:dyDescent="0.2">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x14ac:dyDescent="0.2">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x14ac:dyDescent="0.2">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x14ac:dyDescent="0.2">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x14ac:dyDescent="0.2">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x14ac:dyDescent="0.2">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x14ac:dyDescent="0.2">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x14ac:dyDescent="0.2">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x14ac:dyDescent="0.2">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x14ac:dyDescent="0.2">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x14ac:dyDescent="0.2">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x14ac:dyDescent="0.2">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x14ac:dyDescent="0.2">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x14ac:dyDescent="0.2">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x14ac:dyDescent="0.2">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x14ac:dyDescent="0.2">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x14ac:dyDescent="0.2">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x14ac:dyDescent="0.2">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x14ac:dyDescent="0.2">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x14ac:dyDescent="0.2">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x14ac:dyDescent="0.2">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x14ac:dyDescent="0.2">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x14ac:dyDescent="0.2">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x14ac:dyDescent="0.2">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x14ac:dyDescent="0.2">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x14ac:dyDescent="0.2">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x14ac:dyDescent="0.2">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x14ac:dyDescent="0.2">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x14ac:dyDescent="0.2">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x14ac:dyDescent="0.2">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x14ac:dyDescent="0.2">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x14ac:dyDescent="0.2">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x14ac:dyDescent="0.2">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x14ac:dyDescent="0.2">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x14ac:dyDescent="0.2">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x14ac:dyDescent="0.2">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x14ac:dyDescent="0.2">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x14ac:dyDescent="0.2">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x14ac:dyDescent="0.2">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x14ac:dyDescent="0.2">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x14ac:dyDescent="0.2">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x14ac:dyDescent="0.2">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x14ac:dyDescent="0.2">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x14ac:dyDescent="0.2">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x14ac:dyDescent="0.2">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x14ac:dyDescent="0.2">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x14ac:dyDescent="0.2">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x14ac:dyDescent="0.2">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x14ac:dyDescent="0.2">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x14ac:dyDescent="0.2">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x14ac:dyDescent="0.2">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x14ac:dyDescent="0.2">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x14ac:dyDescent="0.2">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x14ac:dyDescent="0.2">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x14ac:dyDescent="0.2">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x14ac:dyDescent="0.2">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x14ac:dyDescent="0.2">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x14ac:dyDescent="0.2">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x14ac:dyDescent="0.2">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x14ac:dyDescent="0.2">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x14ac:dyDescent="0.2">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x14ac:dyDescent="0.2">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x14ac:dyDescent="0.2">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x14ac:dyDescent="0.2">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x14ac:dyDescent="0.2">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x14ac:dyDescent="0.2">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x14ac:dyDescent="0.2">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x14ac:dyDescent="0.2">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x14ac:dyDescent="0.2">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x14ac:dyDescent="0.2">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x14ac:dyDescent="0.2">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x14ac:dyDescent="0.2">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x14ac:dyDescent="0.2">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x14ac:dyDescent="0.2">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x14ac:dyDescent="0.2">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x14ac:dyDescent="0.2">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x14ac:dyDescent="0.2">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x14ac:dyDescent="0.2">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x14ac:dyDescent="0.2">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x14ac:dyDescent="0.2">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x14ac:dyDescent="0.2">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x14ac:dyDescent="0.2">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x14ac:dyDescent="0.2">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x14ac:dyDescent="0.2">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x14ac:dyDescent="0.2">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x14ac:dyDescent="0.2">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x14ac:dyDescent="0.2">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x14ac:dyDescent="0.2">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x14ac:dyDescent="0.2">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x14ac:dyDescent="0.2">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x14ac:dyDescent="0.2">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x14ac:dyDescent="0.2">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x14ac:dyDescent="0.2">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x14ac:dyDescent="0.2">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x14ac:dyDescent="0.2">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x14ac:dyDescent="0.2">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x14ac:dyDescent="0.2">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x14ac:dyDescent="0.2">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x14ac:dyDescent="0.2">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x14ac:dyDescent="0.2">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x14ac:dyDescent="0.2">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x14ac:dyDescent="0.2">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x14ac:dyDescent="0.2">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x14ac:dyDescent="0.2">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x14ac:dyDescent="0.2">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x14ac:dyDescent="0.2">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x14ac:dyDescent="0.2">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x14ac:dyDescent="0.2">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x14ac:dyDescent="0.2">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x14ac:dyDescent="0.2">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x14ac:dyDescent="0.2">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x14ac:dyDescent="0.2">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x14ac:dyDescent="0.2">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x14ac:dyDescent="0.2">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x14ac:dyDescent="0.2">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x14ac:dyDescent="0.2">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x14ac:dyDescent="0.2">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x14ac:dyDescent="0.2">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x14ac:dyDescent="0.2">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x14ac:dyDescent="0.2">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x14ac:dyDescent="0.2">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x14ac:dyDescent="0.2">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x14ac:dyDescent="0.2">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x14ac:dyDescent="0.2">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x14ac:dyDescent="0.2">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x14ac:dyDescent="0.2">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x14ac:dyDescent="0.2">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x14ac:dyDescent="0.2">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x14ac:dyDescent="0.2">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x14ac:dyDescent="0.2">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x14ac:dyDescent="0.2">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x14ac:dyDescent="0.2">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x14ac:dyDescent="0.2">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x14ac:dyDescent="0.2">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x14ac:dyDescent="0.2">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x14ac:dyDescent="0.2">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x14ac:dyDescent="0.2">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x14ac:dyDescent="0.2">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x14ac:dyDescent="0.2">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x14ac:dyDescent="0.2">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x14ac:dyDescent="0.2">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x14ac:dyDescent="0.2">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x14ac:dyDescent="0.2">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x14ac:dyDescent="0.2">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x14ac:dyDescent="0.2">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x14ac:dyDescent="0.2">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x14ac:dyDescent="0.2">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x14ac:dyDescent="0.2">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x14ac:dyDescent="0.2">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x14ac:dyDescent="0.2">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x14ac:dyDescent="0.2">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x14ac:dyDescent="0.2">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x14ac:dyDescent="0.2">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x14ac:dyDescent="0.2">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x14ac:dyDescent="0.2">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x14ac:dyDescent="0.2">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x14ac:dyDescent="0.2">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x14ac:dyDescent="0.2">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x14ac:dyDescent="0.2">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x14ac:dyDescent="0.2">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x14ac:dyDescent="0.2">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x14ac:dyDescent="0.2">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x14ac:dyDescent="0.2">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x14ac:dyDescent="0.2">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x14ac:dyDescent="0.2">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x14ac:dyDescent="0.2">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x14ac:dyDescent="0.2">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x14ac:dyDescent="0.2">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x14ac:dyDescent="0.2">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x14ac:dyDescent="0.2">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x14ac:dyDescent="0.2">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x14ac:dyDescent="0.2">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x14ac:dyDescent="0.2">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x14ac:dyDescent="0.2">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x14ac:dyDescent="0.2">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x14ac:dyDescent="0.2">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x14ac:dyDescent="0.2">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x14ac:dyDescent="0.2">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x14ac:dyDescent="0.2">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x14ac:dyDescent="0.2">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x14ac:dyDescent="0.2">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x14ac:dyDescent="0.2">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x14ac:dyDescent="0.2">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x14ac:dyDescent="0.2">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x14ac:dyDescent="0.2">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x14ac:dyDescent="0.2">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x14ac:dyDescent="0.2">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x14ac:dyDescent="0.2">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x14ac:dyDescent="0.2">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x14ac:dyDescent="0.2">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x14ac:dyDescent="0.2">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x14ac:dyDescent="0.2">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x14ac:dyDescent="0.2">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x14ac:dyDescent="0.2">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x14ac:dyDescent="0.2">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x14ac:dyDescent="0.2">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x14ac:dyDescent="0.2">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x14ac:dyDescent="0.2">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x14ac:dyDescent="0.2">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x14ac:dyDescent="0.2">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x14ac:dyDescent="0.2">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x14ac:dyDescent="0.2">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x14ac:dyDescent="0.2">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x14ac:dyDescent="0.2">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x14ac:dyDescent="0.2">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x14ac:dyDescent="0.2">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x14ac:dyDescent="0.2">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x14ac:dyDescent="0.2">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x14ac:dyDescent="0.2">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x14ac:dyDescent="0.2">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x14ac:dyDescent="0.2">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x14ac:dyDescent="0.2">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x14ac:dyDescent="0.2">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x14ac:dyDescent="0.2">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x14ac:dyDescent="0.2">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x14ac:dyDescent="0.2">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x14ac:dyDescent="0.2">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x14ac:dyDescent="0.2">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x14ac:dyDescent="0.2">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x14ac:dyDescent="0.2">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x14ac:dyDescent="0.2">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x14ac:dyDescent="0.2">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x14ac:dyDescent="0.2">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x14ac:dyDescent="0.2">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x14ac:dyDescent="0.2">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x14ac:dyDescent="0.2">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x14ac:dyDescent="0.2">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x14ac:dyDescent="0.2">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x14ac:dyDescent="0.2">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x14ac:dyDescent="0.2">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x14ac:dyDescent="0.2">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x14ac:dyDescent="0.2">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x14ac:dyDescent="0.2">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x14ac:dyDescent="0.2">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x14ac:dyDescent="0.2">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x14ac:dyDescent="0.2">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x14ac:dyDescent="0.2">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x14ac:dyDescent="0.2">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x14ac:dyDescent="0.2">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x14ac:dyDescent="0.2">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x14ac:dyDescent="0.2">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x14ac:dyDescent="0.2">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x14ac:dyDescent="0.2">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x14ac:dyDescent="0.2">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x14ac:dyDescent="0.2">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x14ac:dyDescent="0.2">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x14ac:dyDescent="0.2">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x14ac:dyDescent="0.2">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x14ac:dyDescent="0.2">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x14ac:dyDescent="0.2">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x14ac:dyDescent="0.2">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x14ac:dyDescent="0.2">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x14ac:dyDescent="0.2">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x14ac:dyDescent="0.2">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x14ac:dyDescent="0.2">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x14ac:dyDescent="0.2">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x14ac:dyDescent="0.2">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x14ac:dyDescent="0.2">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x14ac:dyDescent="0.2">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x14ac:dyDescent="0.2">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x14ac:dyDescent="0.2">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x14ac:dyDescent="0.2">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x14ac:dyDescent="0.2">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x14ac:dyDescent="0.2">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x14ac:dyDescent="0.2">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x14ac:dyDescent="0.2">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x14ac:dyDescent="0.2">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x14ac:dyDescent="0.2">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x14ac:dyDescent="0.2">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x14ac:dyDescent="0.2">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x14ac:dyDescent="0.2">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x14ac:dyDescent="0.2">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x14ac:dyDescent="0.2">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x14ac:dyDescent="0.2">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x14ac:dyDescent="0.2">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x14ac:dyDescent="0.2">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x14ac:dyDescent="0.2">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x14ac:dyDescent="0.2">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x14ac:dyDescent="0.2">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x14ac:dyDescent="0.2">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x14ac:dyDescent="0.2">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x14ac:dyDescent="0.2">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x14ac:dyDescent="0.2">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x14ac:dyDescent="0.2">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x14ac:dyDescent="0.2">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x14ac:dyDescent="0.2">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x14ac:dyDescent="0.2">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x14ac:dyDescent="0.2">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x14ac:dyDescent="0.2">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x14ac:dyDescent="0.2">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x14ac:dyDescent="0.2">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x14ac:dyDescent="0.2">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x14ac:dyDescent="0.2">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x14ac:dyDescent="0.2">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x14ac:dyDescent="0.2">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x14ac:dyDescent="0.2">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x14ac:dyDescent="0.2">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x14ac:dyDescent="0.2">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x14ac:dyDescent="0.2">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x14ac:dyDescent="0.2">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x14ac:dyDescent="0.2">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x14ac:dyDescent="0.2">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x14ac:dyDescent="0.2">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x14ac:dyDescent="0.2">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x14ac:dyDescent="0.2">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x14ac:dyDescent="0.2">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x14ac:dyDescent="0.2">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x14ac:dyDescent="0.2">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x14ac:dyDescent="0.2">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x14ac:dyDescent="0.2">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x14ac:dyDescent="0.2">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x14ac:dyDescent="0.2">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x14ac:dyDescent="0.2">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x14ac:dyDescent="0.2">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x14ac:dyDescent="0.2">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x14ac:dyDescent="0.2">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x14ac:dyDescent="0.2">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x14ac:dyDescent="0.2">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x14ac:dyDescent="0.2">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x14ac:dyDescent="0.2">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x14ac:dyDescent="0.2">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x14ac:dyDescent="0.2">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x14ac:dyDescent="0.2">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x14ac:dyDescent="0.2">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x14ac:dyDescent="0.2">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x14ac:dyDescent="0.2">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x14ac:dyDescent="0.2">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x14ac:dyDescent="0.2">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row r="1001" spans="1:26" x14ac:dyDescent="0.2">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row>
    <row r="1002" spans="1:26" x14ac:dyDescent="0.2">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row>
    <row r="1003" spans="1:26" x14ac:dyDescent="0.2">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row>
    <row r="1004" spans="1:26" x14ac:dyDescent="0.2">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row>
    <row r="1005" spans="1:26" x14ac:dyDescent="0.2">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row>
    <row r="1006" spans="1:26" x14ac:dyDescent="0.2">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row>
    <row r="1007" spans="1:26" x14ac:dyDescent="0.2">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row>
    <row r="1008" spans="1:26" x14ac:dyDescent="0.2">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row>
    <row r="1009" spans="1:26" x14ac:dyDescent="0.2">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row>
    <row r="1010" spans="1:26" x14ac:dyDescent="0.2">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row>
    <row r="1011" spans="1:26" x14ac:dyDescent="0.2">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row>
    <row r="1012" spans="1:26" x14ac:dyDescent="0.2">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row>
    <row r="1013" spans="1:26" x14ac:dyDescent="0.2">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row>
    <row r="1014" spans="1:26" x14ac:dyDescent="0.2">
      <c r="A1014" s="29"/>
      <c r="B1014" s="29"/>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row>
    <row r="1015" spans="1:26" x14ac:dyDescent="0.2">
      <c r="A1015" s="29"/>
      <c r="B1015" s="29"/>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row>
    <row r="1016" spans="1:26" x14ac:dyDescent="0.2">
      <c r="A1016" s="29"/>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row>
    <row r="1017" spans="1:26" x14ac:dyDescent="0.2">
      <c r="A1017" s="29"/>
      <c r="B1017" s="29"/>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row>
    <row r="1018" spans="1:26" x14ac:dyDescent="0.2">
      <c r="A1018" s="29"/>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row>
    <row r="1019" spans="1:26" x14ac:dyDescent="0.2">
      <c r="A1019" s="29"/>
      <c r="B1019" s="29"/>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29"/>
    </row>
    <row r="1020" spans="1:26" x14ac:dyDescent="0.2">
      <c r="A1020" s="29"/>
      <c r="B1020" s="29"/>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29"/>
    </row>
    <row r="1021" spans="1:26" x14ac:dyDescent="0.2">
      <c r="A1021" s="29"/>
      <c r="B1021" s="29"/>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row>
    <row r="1022" spans="1:26" x14ac:dyDescent="0.2">
      <c r="A1022" s="29"/>
      <c r="B1022" s="29"/>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row>
    <row r="1023" spans="1:26" x14ac:dyDescent="0.2">
      <c r="A1023" s="29"/>
      <c r="B1023" s="29"/>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row>
    <row r="1024" spans="1:26" x14ac:dyDescent="0.2">
      <c r="A1024" s="29"/>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row>
    <row r="1025" spans="1:26" x14ac:dyDescent="0.2">
      <c r="A1025" s="29"/>
      <c r="B1025" s="29"/>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row>
    <row r="1026" spans="1:26" x14ac:dyDescent="0.2">
      <c r="A1026" s="29"/>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row>
    <row r="1027" spans="1:26" x14ac:dyDescent="0.2">
      <c r="A1027" s="29"/>
      <c r="B1027" s="29"/>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29"/>
    </row>
    <row r="1028" spans="1:26" x14ac:dyDescent="0.2">
      <c r="A1028" s="29"/>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row>
    <row r="1029" spans="1:26" x14ac:dyDescent="0.2">
      <c r="A1029" s="29"/>
      <c r="B1029" s="29"/>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row>
    <row r="1030" spans="1:26" x14ac:dyDescent="0.2">
      <c r="A1030" s="29"/>
      <c r="B1030" s="29"/>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row>
    <row r="1031" spans="1:26" x14ac:dyDescent="0.2">
      <c r="A1031" s="29"/>
      <c r="B1031" s="29"/>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row>
    <row r="1032" spans="1:26" x14ac:dyDescent="0.2">
      <c r="A1032" s="29"/>
      <c r="B1032" s="29"/>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row>
    <row r="1033" spans="1:26" x14ac:dyDescent="0.2">
      <c r="A1033" s="29"/>
      <c r="B1033" s="29"/>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row>
    <row r="1034" spans="1:26" x14ac:dyDescent="0.2">
      <c r="A1034" s="29"/>
      <c r="B1034" s="29"/>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row>
    <row r="1035" spans="1:26" x14ac:dyDescent="0.2">
      <c r="A1035" s="29"/>
      <c r="B1035" s="29"/>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row>
    <row r="1036" spans="1:26" x14ac:dyDescent="0.2">
      <c r="A1036" s="29"/>
      <c r="B1036" s="29"/>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row>
    <row r="1037" spans="1:26" x14ac:dyDescent="0.2">
      <c r="A1037" s="29"/>
      <c r="B1037" s="29"/>
      <c r="C1037" s="29"/>
      <c r="D1037" s="29"/>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row>
    <row r="1038" spans="1:26" x14ac:dyDescent="0.2">
      <c r="A1038" s="29"/>
      <c r="B1038" s="29"/>
      <c r="C1038" s="29"/>
      <c r="D1038" s="29"/>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row>
    <row r="1039" spans="1:26" x14ac:dyDescent="0.2">
      <c r="A1039" s="29"/>
      <c r="B1039" s="29"/>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row>
    <row r="1040" spans="1:26" x14ac:dyDescent="0.2">
      <c r="A1040" s="29"/>
      <c r="B1040" s="29"/>
      <c r="C1040" s="29"/>
      <c r="D1040" s="29"/>
      <c r="E1040" s="29"/>
      <c r="F1040" s="29"/>
      <c r="G1040" s="29"/>
      <c r="H1040" s="29"/>
      <c r="I1040" s="29"/>
      <c r="J1040" s="29"/>
      <c r="K1040" s="29"/>
      <c r="L1040" s="29"/>
      <c r="M1040" s="29"/>
      <c r="N1040" s="29"/>
      <c r="O1040" s="29"/>
      <c r="P1040" s="29"/>
      <c r="Q1040" s="29"/>
      <c r="R1040" s="29"/>
      <c r="S1040" s="29"/>
      <c r="T1040" s="29"/>
      <c r="U1040" s="29"/>
      <c r="V1040" s="29"/>
      <c r="W1040" s="29"/>
      <c r="X1040" s="29"/>
      <c r="Y1040" s="29"/>
      <c r="Z1040" s="29"/>
    </row>
    <row r="1041" spans="1:26" x14ac:dyDescent="0.2">
      <c r="A1041" s="29"/>
      <c r="B1041" s="29"/>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row>
    <row r="1042" spans="1:26" x14ac:dyDescent="0.2">
      <c r="A1042" s="29"/>
      <c r="B1042" s="29"/>
      <c r="C1042" s="29"/>
      <c r="D1042" s="29"/>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29"/>
    </row>
    <row r="1043" spans="1:26" x14ac:dyDescent="0.2">
      <c r="A1043" s="29"/>
      <c r="B1043" s="29"/>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row>
    <row r="1044" spans="1:26" x14ac:dyDescent="0.2">
      <c r="A1044" s="29"/>
      <c r="B1044" s="29"/>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row>
    <row r="1045" spans="1:26" x14ac:dyDescent="0.2">
      <c r="A1045" s="29"/>
      <c r="B1045" s="29"/>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row>
    <row r="1046" spans="1:26" x14ac:dyDescent="0.2">
      <c r="A1046" s="29"/>
      <c r="B1046" s="29"/>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row>
    <row r="1047" spans="1:26" x14ac:dyDescent="0.2">
      <c r="A1047" s="29"/>
      <c r="B1047" s="29"/>
      <c r="C1047" s="29"/>
      <c r="D1047" s="29"/>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row>
    <row r="1048" spans="1:26" x14ac:dyDescent="0.2">
      <c r="A1048" s="29"/>
      <c r="B1048" s="29"/>
      <c r="C1048" s="29"/>
      <c r="D1048" s="29"/>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row>
    <row r="1049" spans="1:26" x14ac:dyDescent="0.2">
      <c r="A1049" s="29"/>
      <c r="B1049" s="29"/>
      <c r="C1049" s="29"/>
      <c r="D1049" s="29"/>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row>
    <row r="1050" spans="1:26" x14ac:dyDescent="0.2">
      <c r="A1050" s="29"/>
      <c r="B1050" s="29"/>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row>
    <row r="1051" spans="1:26" x14ac:dyDescent="0.2">
      <c r="A1051" s="29"/>
      <c r="B1051" s="29"/>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row>
    <row r="1052" spans="1:26" x14ac:dyDescent="0.2">
      <c r="A1052" s="29"/>
      <c r="B1052" s="29"/>
      <c r="C1052" s="29"/>
      <c r="D1052" s="29"/>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row>
    <row r="1053" spans="1:26" x14ac:dyDescent="0.2">
      <c r="A1053" s="29"/>
      <c r="B1053" s="29"/>
      <c r="C1053" s="29"/>
      <c r="D1053" s="29"/>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row>
    <row r="1054" spans="1:26" x14ac:dyDescent="0.2">
      <c r="A1054" s="29"/>
      <c r="B1054" s="29"/>
      <c r="C1054" s="29"/>
      <c r="D1054" s="29"/>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row>
    <row r="1055" spans="1:26" x14ac:dyDescent="0.2">
      <c r="A1055" s="29"/>
      <c r="B1055" s="29"/>
      <c r="C1055" s="29"/>
      <c r="D1055" s="29"/>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row>
    <row r="1056" spans="1:26" x14ac:dyDescent="0.2">
      <c r="A1056" s="29"/>
      <c r="B1056" s="29"/>
      <c r="C1056" s="29"/>
      <c r="D1056" s="29"/>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row>
    <row r="1057" spans="1:26" x14ac:dyDescent="0.2">
      <c r="A1057" s="29"/>
      <c r="B1057" s="29"/>
      <c r="C1057" s="29"/>
      <c r="D1057" s="29"/>
      <c r="E1057" s="29"/>
      <c r="F1057" s="29"/>
      <c r="G1057" s="29"/>
      <c r="H1057" s="29"/>
      <c r="I1057" s="29"/>
      <c r="J1057" s="29"/>
      <c r="K1057" s="29"/>
      <c r="L1057" s="29"/>
      <c r="M1057" s="29"/>
      <c r="N1057" s="29"/>
      <c r="O1057" s="29"/>
      <c r="P1057" s="29"/>
      <c r="Q1057" s="29"/>
      <c r="R1057" s="29"/>
      <c r="S1057" s="29"/>
      <c r="T1057" s="29"/>
      <c r="U1057" s="29"/>
      <c r="V1057" s="29"/>
      <c r="W1057" s="29"/>
      <c r="X1057" s="29"/>
      <c r="Y1057" s="29"/>
      <c r="Z1057" s="29"/>
    </row>
    <row r="1058" spans="1:26" x14ac:dyDescent="0.2">
      <c r="A1058" s="29"/>
      <c r="B1058" s="29"/>
      <c r="C1058" s="29"/>
      <c r="D1058" s="29"/>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29"/>
    </row>
    <row r="1059" spans="1:26" x14ac:dyDescent="0.2">
      <c r="A1059" s="29"/>
      <c r="B1059" s="29"/>
      <c r="C1059" s="29"/>
      <c r="D1059" s="29"/>
      <c r="E1059" s="29"/>
      <c r="F1059" s="29"/>
      <c r="G1059" s="29"/>
      <c r="H1059" s="29"/>
      <c r="I1059" s="29"/>
      <c r="J1059" s="29"/>
      <c r="K1059" s="29"/>
      <c r="L1059" s="29"/>
      <c r="M1059" s="29"/>
      <c r="N1059" s="29"/>
      <c r="O1059" s="29"/>
      <c r="P1059" s="29"/>
      <c r="Q1059" s="29"/>
      <c r="R1059" s="29"/>
      <c r="S1059" s="29"/>
      <c r="T1059" s="29"/>
      <c r="U1059" s="29"/>
      <c r="V1059" s="29"/>
      <c r="W1059" s="29"/>
      <c r="X1059" s="29"/>
      <c r="Y1059" s="29"/>
      <c r="Z1059" s="29"/>
    </row>
    <row r="1060" spans="1:26" x14ac:dyDescent="0.2">
      <c r="A1060" s="29"/>
      <c r="B1060" s="29"/>
      <c r="C1060" s="29"/>
      <c r="D1060" s="29"/>
      <c r="E1060" s="29"/>
      <c r="F1060" s="29"/>
      <c r="G1060" s="29"/>
      <c r="H1060" s="29"/>
      <c r="I1060" s="29"/>
      <c r="J1060" s="29"/>
      <c r="K1060" s="29"/>
      <c r="L1060" s="29"/>
      <c r="M1060" s="29"/>
      <c r="N1060" s="29"/>
      <c r="O1060" s="29"/>
      <c r="P1060" s="29"/>
      <c r="Q1060" s="29"/>
      <c r="R1060" s="29"/>
      <c r="S1060" s="29"/>
      <c r="T1060" s="29"/>
      <c r="U1060" s="29"/>
      <c r="V1060" s="29"/>
      <c r="W1060" s="29"/>
      <c r="X1060" s="29"/>
      <c r="Y1060" s="29"/>
      <c r="Z1060" s="29"/>
    </row>
    <row r="1061" spans="1:26" x14ac:dyDescent="0.2">
      <c r="A1061" s="29"/>
      <c r="B1061" s="29"/>
      <c r="C1061" s="29"/>
      <c r="D1061" s="29"/>
      <c r="E1061" s="29"/>
      <c r="F1061" s="29"/>
      <c r="G1061" s="29"/>
      <c r="H1061" s="29"/>
      <c r="I1061" s="29"/>
      <c r="J1061" s="29"/>
      <c r="K1061" s="29"/>
      <c r="L1061" s="29"/>
      <c r="M1061" s="29"/>
      <c r="N1061" s="29"/>
      <c r="O1061" s="29"/>
      <c r="P1061" s="29"/>
      <c r="Q1061" s="29"/>
      <c r="R1061" s="29"/>
      <c r="S1061" s="29"/>
      <c r="T1061" s="29"/>
      <c r="U1061" s="29"/>
      <c r="V1061" s="29"/>
      <c r="W1061" s="29"/>
      <c r="X1061" s="29"/>
      <c r="Y1061" s="29"/>
      <c r="Z1061" s="29"/>
    </row>
    <row r="1062" spans="1:26" x14ac:dyDescent="0.2">
      <c r="A1062" s="29"/>
      <c r="B1062" s="29"/>
      <c r="C1062" s="29"/>
      <c r="D1062" s="29"/>
      <c r="E1062" s="29"/>
      <c r="F1062" s="29"/>
      <c r="G1062" s="29"/>
      <c r="H1062" s="29"/>
      <c r="I1062" s="29"/>
      <c r="J1062" s="29"/>
      <c r="K1062" s="29"/>
      <c r="L1062" s="29"/>
      <c r="M1062" s="29"/>
      <c r="N1062" s="29"/>
      <c r="O1062" s="29"/>
      <c r="P1062" s="29"/>
      <c r="Q1062" s="29"/>
      <c r="R1062" s="29"/>
      <c r="S1062" s="29"/>
      <c r="T1062" s="29"/>
      <c r="U1062" s="29"/>
      <c r="V1062" s="29"/>
      <c r="W1062" s="29"/>
      <c r="X1062" s="29"/>
      <c r="Y1062" s="29"/>
      <c r="Z1062" s="29"/>
    </row>
    <row r="1063" spans="1:26" x14ac:dyDescent="0.2">
      <c r="A1063" s="29"/>
      <c r="B1063" s="29"/>
      <c r="C1063" s="29"/>
      <c r="D1063" s="29"/>
      <c r="E1063" s="29"/>
      <c r="F1063" s="29"/>
      <c r="G1063" s="29"/>
      <c r="H1063" s="29"/>
      <c r="I1063" s="29"/>
      <c r="J1063" s="29"/>
      <c r="K1063" s="29"/>
      <c r="L1063" s="29"/>
      <c r="M1063" s="29"/>
      <c r="N1063" s="29"/>
      <c r="O1063" s="29"/>
      <c r="P1063" s="29"/>
      <c r="Q1063" s="29"/>
      <c r="R1063" s="29"/>
      <c r="S1063" s="29"/>
      <c r="T1063" s="29"/>
      <c r="U1063" s="29"/>
      <c r="V1063" s="29"/>
      <c r="W1063" s="29"/>
      <c r="X1063" s="29"/>
      <c r="Y1063" s="29"/>
      <c r="Z1063" s="29"/>
    </row>
    <row r="1064" spans="1:26" x14ac:dyDescent="0.2">
      <c r="A1064" s="29"/>
      <c r="B1064" s="29"/>
      <c r="C1064" s="29"/>
      <c r="D1064" s="29"/>
      <c r="E1064" s="29"/>
      <c r="F1064" s="29"/>
      <c r="G1064" s="29"/>
      <c r="H1064" s="29"/>
      <c r="I1064" s="29"/>
      <c r="J1064" s="29"/>
      <c r="K1064" s="29"/>
      <c r="L1064" s="29"/>
      <c r="M1064" s="29"/>
      <c r="N1064" s="29"/>
      <c r="O1064" s="29"/>
      <c r="P1064" s="29"/>
      <c r="Q1064" s="29"/>
      <c r="R1064" s="29"/>
      <c r="S1064" s="29"/>
      <c r="T1064" s="29"/>
      <c r="U1064" s="29"/>
      <c r="V1064" s="29"/>
      <c r="W1064" s="29"/>
      <c r="X1064" s="29"/>
      <c r="Y1064" s="29"/>
      <c r="Z1064" s="29"/>
    </row>
    <row r="1065" spans="1:26" x14ac:dyDescent="0.2">
      <c r="A1065" s="29"/>
      <c r="B1065" s="29"/>
      <c r="C1065" s="29"/>
      <c r="D1065" s="29"/>
      <c r="E1065" s="29"/>
      <c r="F1065" s="29"/>
      <c r="G1065" s="29"/>
      <c r="H1065" s="29"/>
      <c r="I1065" s="29"/>
      <c r="J1065" s="29"/>
      <c r="K1065" s="29"/>
      <c r="L1065" s="29"/>
      <c r="M1065" s="29"/>
      <c r="N1065" s="29"/>
      <c r="O1065" s="29"/>
      <c r="P1065" s="29"/>
      <c r="Q1065" s="29"/>
      <c r="R1065" s="29"/>
      <c r="S1065" s="29"/>
      <c r="T1065" s="29"/>
      <c r="U1065" s="29"/>
      <c r="V1065" s="29"/>
      <c r="W1065" s="29"/>
      <c r="X1065" s="29"/>
      <c r="Y1065" s="29"/>
      <c r="Z1065" s="29"/>
    </row>
    <row r="1066" spans="1:26" x14ac:dyDescent="0.2">
      <c r="A1066" s="29"/>
      <c r="B1066" s="29"/>
      <c r="C1066" s="29"/>
      <c r="D1066" s="29"/>
      <c r="E1066" s="29"/>
      <c r="F1066" s="29"/>
      <c r="G1066" s="29"/>
      <c r="H1066" s="29"/>
      <c r="I1066" s="29"/>
      <c r="J1066" s="29"/>
      <c r="K1066" s="29"/>
      <c r="L1066" s="29"/>
      <c r="M1066" s="29"/>
      <c r="N1066" s="29"/>
      <c r="O1066" s="29"/>
      <c r="P1066" s="29"/>
      <c r="Q1066" s="29"/>
      <c r="R1066" s="29"/>
      <c r="S1066" s="29"/>
      <c r="T1066" s="29"/>
      <c r="U1066" s="29"/>
      <c r="V1066" s="29"/>
      <c r="W1066" s="29"/>
      <c r="X1066" s="29"/>
      <c r="Y1066" s="29"/>
      <c r="Z1066" s="29"/>
    </row>
    <row r="1067" spans="1:26" x14ac:dyDescent="0.2">
      <c r="A1067" s="29"/>
      <c r="B1067" s="29"/>
      <c r="C1067" s="29"/>
      <c r="D1067" s="29"/>
      <c r="E1067" s="29"/>
      <c r="F1067" s="29"/>
      <c r="G1067" s="29"/>
      <c r="H1067" s="29"/>
      <c r="I1067" s="29"/>
      <c r="J1067" s="29"/>
      <c r="K1067" s="29"/>
      <c r="L1067" s="29"/>
      <c r="M1067" s="29"/>
      <c r="N1067" s="29"/>
      <c r="O1067" s="29"/>
      <c r="P1067" s="29"/>
      <c r="Q1067" s="29"/>
      <c r="R1067" s="29"/>
      <c r="S1067" s="29"/>
      <c r="T1067" s="29"/>
      <c r="U1067" s="29"/>
      <c r="V1067" s="29"/>
      <c r="W1067" s="29"/>
      <c r="X1067" s="29"/>
      <c r="Y1067" s="29"/>
      <c r="Z1067" s="29"/>
    </row>
    <row r="1068" spans="1:26" x14ac:dyDescent="0.2">
      <c r="A1068" s="29"/>
      <c r="B1068" s="29"/>
      <c r="C1068" s="29"/>
      <c r="D1068" s="29"/>
      <c r="E1068" s="29"/>
      <c r="F1068" s="29"/>
      <c r="G1068" s="29"/>
      <c r="H1068" s="29"/>
      <c r="I1068" s="29"/>
      <c r="J1068" s="29"/>
      <c r="K1068" s="29"/>
      <c r="L1068" s="29"/>
      <c r="M1068" s="29"/>
      <c r="N1068" s="29"/>
      <c r="O1068" s="29"/>
      <c r="P1068" s="29"/>
      <c r="Q1068" s="29"/>
      <c r="R1068" s="29"/>
      <c r="S1068" s="29"/>
      <c r="T1068" s="29"/>
      <c r="U1068" s="29"/>
      <c r="V1068" s="29"/>
      <c r="W1068" s="29"/>
      <c r="X1068" s="29"/>
      <c r="Y1068" s="29"/>
      <c r="Z1068" s="29"/>
    </row>
    <row r="1069" spans="1:26" x14ac:dyDescent="0.2">
      <c r="A1069" s="29"/>
      <c r="B1069" s="29"/>
      <c r="C1069" s="29"/>
      <c r="D1069" s="29"/>
      <c r="E1069" s="29"/>
      <c r="F1069" s="29"/>
      <c r="G1069" s="29"/>
      <c r="H1069" s="29"/>
      <c r="I1069" s="29"/>
      <c r="J1069" s="29"/>
      <c r="K1069" s="29"/>
      <c r="L1069" s="29"/>
      <c r="M1069" s="29"/>
      <c r="N1069" s="29"/>
      <c r="O1069" s="29"/>
      <c r="P1069" s="29"/>
      <c r="Q1069" s="29"/>
      <c r="R1069" s="29"/>
      <c r="S1069" s="29"/>
      <c r="T1069" s="29"/>
      <c r="U1069" s="29"/>
      <c r="V1069" s="29"/>
      <c r="W1069" s="29"/>
      <c r="X1069" s="29"/>
      <c r="Y1069" s="29"/>
      <c r="Z1069" s="29"/>
    </row>
    <row r="1070" spans="1:26" x14ac:dyDescent="0.2">
      <c r="A1070" s="29"/>
      <c r="B1070" s="29"/>
      <c r="C1070" s="29"/>
      <c r="D1070" s="29"/>
      <c r="E1070" s="29"/>
      <c r="F1070" s="29"/>
      <c r="G1070" s="29"/>
      <c r="H1070" s="29"/>
      <c r="I1070" s="29"/>
      <c r="J1070" s="29"/>
      <c r="K1070" s="29"/>
      <c r="L1070" s="29"/>
      <c r="M1070" s="29"/>
      <c r="N1070" s="29"/>
      <c r="O1070" s="29"/>
      <c r="P1070" s="29"/>
      <c r="Q1070" s="29"/>
      <c r="R1070" s="29"/>
      <c r="S1070" s="29"/>
      <c r="T1070" s="29"/>
      <c r="U1070" s="29"/>
      <c r="V1070" s="29"/>
      <c r="W1070" s="29"/>
      <c r="X1070" s="29"/>
      <c r="Y1070" s="29"/>
      <c r="Z1070" s="29"/>
    </row>
    <row r="1071" spans="1:26" x14ac:dyDescent="0.2">
      <c r="A1071" s="29"/>
      <c r="B1071" s="29"/>
      <c r="C1071" s="29"/>
      <c r="D1071" s="29"/>
      <c r="E1071" s="29"/>
      <c r="F1071" s="29"/>
      <c r="G1071" s="29"/>
      <c r="H1071" s="29"/>
      <c r="I1071" s="29"/>
      <c r="J1071" s="29"/>
      <c r="K1071" s="29"/>
      <c r="L1071" s="29"/>
      <c r="M1071" s="29"/>
      <c r="N1071" s="29"/>
      <c r="O1071" s="29"/>
      <c r="P1071" s="29"/>
      <c r="Q1071" s="29"/>
      <c r="R1071" s="29"/>
      <c r="S1071" s="29"/>
      <c r="T1071" s="29"/>
      <c r="U1071" s="29"/>
      <c r="V1071" s="29"/>
      <c r="W1071" s="29"/>
      <c r="X1071" s="29"/>
      <c r="Y1071" s="29"/>
      <c r="Z1071" s="29"/>
    </row>
    <row r="1072" spans="1:26" x14ac:dyDescent="0.2">
      <c r="A1072" s="29"/>
      <c r="B1072" s="29"/>
      <c r="C1072" s="29"/>
      <c r="D1072" s="29"/>
      <c r="E1072" s="29"/>
      <c r="F1072" s="29"/>
      <c r="G1072" s="29"/>
      <c r="H1072" s="29"/>
      <c r="I1072" s="29"/>
      <c r="J1072" s="29"/>
      <c r="K1072" s="29"/>
      <c r="L1072" s="29"/>
      <c r="M1072" s="29"/>
      <c r="N1072" s="29"/>
      <c r="O1072" s="29"/>
      <c r="P1072" s="29"/>
      <c r="Q1072" s="29"/>
      <c r="R1072" s="29"/>
      <c r="S1072" s="29"/>
      <c r="T1072" s="29"/>
      <c r="U1072" s="29"/>
      <c r="V1072" s="29"/>
      <c r="W1072" s="29"/>
      <c r="X1072" s="29"/>
      <c r="Y1072" s="29"/>
      <c r="Z1072" s="29"/>
    </row>
    <row r="1073" spans="1:26" x14ac:dyDescent="0.2">
      <c r="A1073" s="29"/>
      <c r="B1073" s="29"/>
      <c r="C1073" s="29"/>
      <c r="D1073" s="29"/>
      <c r="E1073" s="29"/>
      <c r="F1073" s="29"/>
      <c r="G1073" s="29"/>
      <c r="H1073" s="29"/>
      <c r="I1073" s="29"/>
      <c r="J1073" s="29"/>
      <c r="K1073" s="29"/>
      <c r="L1073" s="29"/>
      <c r="M1073" s="29"/>
      <c r="N1073" s="29"/>
      <c r="O1073" s="29"/>
      <c r="P1073" s="29"/>
      <c r="Q1073" s="29"/>
      <c r="R1073" s="29"/>
      <c r="S1073" s="29"/>
      <c r="T1073" s="29"/>
      <c r="U1073" s="29"/>
      <c r="V1073" s="29"/>
      <c r="W1073" s="29"/>
      <c r="X1073" s="29"/>
      <c r="Y1073" s="29"/>
      <c r="Z1073" s="29"/>
    </row>
    <row r="1074" spans="1:26" x14ac:dyDescent="0.2">
      <c r="A1074" s="29"/>
      <c r="B1074" s="29"/>
      <c r="C1074" s="29"/>
      <c r="D1074" s="29"/>
      <c r="E1074" s="29"/>
      <c r="F1074" s="29"/>
      <c r="G1074" s="29"/>
      <c r="H1074" s="29"/>
      <c r="I1074" s="29"/>
      <c r="J1074" s="29"/>
      <c r="K1074" s="29"/>
      <c r="L1074" s="29"/>
      <c r="M1074" s="29"/>
      <c r="N1074" s="29"/>
      <c r="O1074" s="29"/>
      <c r="P1074" s="29"/>
      <c r="Q1074" s="29"/>
      <c r="R1074" s="29"/>
      <c r="S1074" s="29"/>
      <c r="T1074" s="29"/>
      <c r="U1074" s="29"/>
      <c r="V1074" s="29"/>
      <c r="W1074" s="29"/>
      <c r="X1074" s="29"/>
      <c r="Y1074" s="29"/>
      <c r="Z1074" s="29"/>
    </row>
    <row r="1075" spans="1:26" x14ac:dyDescent="0.2">
      <c r="A1075" s="29"/>
      <c r="B1075" s="29"/>
      <c r="C1075" s="29"/>
      <c r="D1075" s="29"/>
      <c r="E1075" s="29"/>
      <c r="F1075" s="29"/>
      <c r="G1075" s="29"/>
      <c r="H1075" s="29"/>
      <c r="I1075" s="29"/>
      <c r="J1075" s="29"/>
      <c r="K1075" s="29"/>
      <c r="L1075" s="29"/>
      <c r="M1075" s="29"/>
      <c r="N1075" s="29"/>
      <c r="O1075" s="29"/>
      <c r="P1075" s="29"/>
      <c r="Q1075" s="29"/>
      <c r="R1075" s="29"/>
      <c r="S1075" s="29"/>
      <c r="T1075" s="29"/>
      <c r="U1075" s="29"/>
      <c r="V1075" s="29"/>
      <c r="W1075" s="29"/>
      <c r="X1075" s="29"/>
      <c r="Y1075" s="29"/>
      <c r="Z1075" s="29"/>
    </row>
    <row r="1076" spans="1:26" x14ac:dyDescent="0.2">
      <c r="A1076" s="29"/>
      <c r="B1076" s="29"/>
      <c r="C1076" s="29"/>
      <c r="D1076" s="29"/>
      <c r="E1076" s="29"/>
      <c r="F1076" s="29"/>
      <c r="G1076" s="29"/>
      <c r="H1076" s="29"/>
      <c r="I1076" s="29"/>
      <c r="J1076" s="29"/>
      <c r="K1076" s="29"/>
      <c r="L1076" s="29"/>
      <c r="M1076" s="29"/>
      <c r="N1076" s="29"/>
      <c r="O1076" s="29"/>
      <c r="P1076" s="29"/>
      <c r="Q1076" s="29"/>
      <c r="R1076" s="29"/>
      <c r="S1076" s="29"/>
      <c r="T1076" s="29"/>
      <c r="U1076" s="29"/>
      <c r="V1076" s="29"/>
      <c r="W1076" s="29"/>
      <c r="X1076" s="29"/>
      <c r="Y1076" s="29"/>
      <c r="Z1076" s="29"/>
    </row>
    <row r="1077" spans="1:26" x14ac:dyDescent="0.2">
      <c r="A1077" s="29"/>
      <c r="B1077" s="29"/>
      <c r="C1077" s="29"/>
      <c r="D1077" s="29"/>
      <c r="E1077" s="29"/>
      <c r="F1077" s="29"/>
      <c r="G1077" s="29"/>
      <c r="H1077" s="29"/>
      <c r="I1077" s="29"/>
      <c r="J1077" s="29"/>
      <c r="K1077" s="29"/>
      <c r="L1077" s="29"/>
      <c r="M1077" s="29"/>
      <c r="N1077" s="29"/>
      <c r="O1077" s="29"/>
      <c r="P1077" s="29"/>
      <c r="Q1077" s="29"/>
      <c r="R1077" s="29"/>
      <c r="S1077" s="29"/>
      <c r="T1077" s="29"/>
      <c r="U1077" s="29"/>
      <c r="V1077" s="29"/>
      <c r="W1077" s="29"/>
      <c r="X1077" s="29"/>
      <c r="Y1077" s="29"/>
      <c r="Z1077" s="29"/>
    </row>
    <row r="1078" spans="1:26" x14ac:dyDescent="0.2">
      <c r="A1078" s="29"/>
      <c r="B1078" s="29"/>
      <c r="C1078" s="29"/>
      <c r="D1078" s="29"/>
      <c r="E1078" s="29"/>
      <c r="F1078" s="29"/>
      <c r="G1078" s="29"/>
      <c r="H1078" s="29"/>
      <c r="I1078" s="29"/>
      <c r="J1078" s="29"/>
      <c r="K1078" s="29"/>
      <c r="L1078" s="29"/>
      <c r="M1078" s="29"/>
      <c r="N1078" s="29"/>
      <c r="O1078" s="29"/>
      <c r="P1078" s="29"/>
      <c r="Q1078" s="29"/>
      <c r="R1078" s="29"/>
      <c r="S1078" s="29"/>
      <c r="T1078" s="29"/>
      <c r="U1078" s="29"/>
      <c r="V1078" s="29"/>
      <c r="W1078" s="29"/>
      <c r="X1078" s="29"/>
      <c r="Y1078" s="29"/>
      <c r="Z1078" s="29"/>
    </row>
    <row r="1079" spans="1:26" x14ac:dyDescent="0.2">
      <c r="A1079" s="29"/>
      <c r="B1079" s="29"/>
      <c r="C1079" s="29"/>
      <c r="D1079" s="29"/>
      <c r="E1079" s="29"/>
      <c r="F1079" s="29"/>
      <c r="G1079" s="29"/>
      <c r="H1079" s="29"/>
      <c r="I1079" s="29"/>
      <c r="J1079" s="29"/>
      <c r="K1079" s="29"/>
      <c r="L1079" s="29"/>
      <c r="M1079" s="29"/>
      <c r="N1079" s="29"/>
      <c r="O1079" s="29"/>
      <c r="P1079" s="29"/>
      <c r="Q1079" s="29"/>
      <c r="R1079" s="29"/>
      <c r="S1079" s="29"/>
      <c r="T1079" s="29"/>
      <c r="U1079" s="29"/>
      <c r="V1079" s="29"/>
      <c r="W1079" s="29"/>
      <c r="X1079" s="29"/>
      <c r="Y1079" s="29"/>
      <c r="Z1079" s="29"/>
    </row>
    <row r="1080" spans="1:26" x14ac:dyDescent="0.2">
      <c r="A1080" s="29"/>
      <c r="B1080" s="29"/>
      <c r="C1080" s="29"/>
      <c r="D1080" s="29"/>
      <c r="E1080" s="29"/>
      <c r="F1080" s="29"/>
      <c r="G1080" s="29"/>
      <c r="H1080" s="29"/>
      <c r="I1080" s="29"/>
      <c r="J1080" s="29"/>
      <c r="K1080" s="29"/>
      <c r="L1080" s="29"/>
      <c r="M1080" s="29"/>
      <c r="N1080" s="29"/>
      <c r="O1080" s="29"/>
      <c r="P1080" s="29"/>
      <c r="Q1080" s="29"/>
      <c r="R1080" s="29"/>
      <c r="S1080" s="29"/>
      <c r="T1080" s="29"/>
      <c r="U1080" s="29"/>
      <c r="V1080" s="29"/>
      <c r="W1080" s="29"/>
      <c r="X1080" s="29"/>
      <c r="Y1080" s="29"/>
      <c r="Z1080" s="29"/>
    </row>
    <row r="1081" spans="1:26" x14ac:dyDescent="0.2">
      <c r="A1081" s="29"/>
      <c r="B1081" s="29"/>
      <c r="C1081" s="29"/>
      <c r="D1081" s="29"/>
      <c r="E1081" s="29"/>
      <c r="F1081" s="29"/>
      <c r="G1081" s="29"/>
      <c r="H1081" s="29"/>
      <c r="I1081" s="29"/>
      <c r="J1081" s="29"/>
      <c r="K1081" s="29"/>
      <c r="L1081" s="29"/>
      <c r="M1081" s="29"/>
      <c r="N1081" s="29"/>
      <c r="O1081" s="29"/>
      <c r="P1081" s="29"/>
      <c r="Q1081" s="29"/>
      <c r="R1081" s="29"/>
      <c r="S1081" s="29"/>
      <c r="T1081" s="29"/>
      <c r="U1081" s="29"/>
      <c r="V1081" s="29"/>
      <c r="W1081" s="29"/>
      <c r="X1081" s="29"/>
      <c r="Y1081" s="29"/>
      <c r="Z1081" s="29"/>
    </row>
    <row r="1082" spans="1:26" x14ac:dyDescent="0.2">
      <c r="A1082" s="29"/>
      <c r="B1082" s="29"/>
      <c r="C1082" s="29"/>
      <c r="D1082" s="29"/>
      <c r="E1082" s="29"/>
      <c r="F1082" s="29"/>
      <c r="G1082" s="29"/>
      <c r="H1082" s="29"/>
      <c r="I1082" s="29"/>
      <c r="J1082" s="29"/>
      <c r="K1082" s="29"/>
      <c r="L1082" s="29"/>
      <c r="M1082" s="29"/>
      <c r="N1082" s="29"/>
      <c r="O1082" s="29"/>
      <c r="P1082" s="29"/>
      <c r="Q1082" s="29"/>
      <c r="R1082" s="29"/>
      <c r="S1082" s="29"/>
      <c r="T1082" s="29"/>
      <c r="U1082" s="29"/>
      <c r="V1082" s="29"/>
      <c r="W1082" s="29"/>
      <c r="X1082" s="29"/>
      <c r="Y1082" s="29"/>
      <c r="Z1082" s="29"/>
    </row>
    <row r="1083" spans="1:26" x14ac:dyDescent="0.2">
      <c r="A1083" s="29"/>
      <c r="B1083" s="29"/>
      <c r="C1083" s="29"/>
      <c r="D1083" s="29"/>
      <c r="E1083" s="29"/>
      <c r="F1083" s="29"/>
      <c r="G1083" s="29"/>
      <c r="H1083" s="29"/>
      <c r="I1083" s="29"/>
      <c r="J1083" s="29"/>
      <c r="K1083" s="29"/>
      <c r="L1083" s="29"/>
      <c r="M1083" s="29"/>
      <c r="N1083" s="29"/>
      <c r="O1083" s="29"/>
      <c r="P1083" s="29"/>
      <c r="Q1083" s="29"/>
      <c r="R1083" s="29"/>
      <c r="S1083" s="29"/>
      <c r="T1083" s="29"/>
      <c r="U1083" s="29"/>
      <c r="V1083" s="29"/>
      <c r="W1083" s="29"/>
      <c r="X1083" s="29"/>
      <c r="Y1083" s="29"/>
      <c r="Z1083" s="29"/>
    </row>
    <row r="1084" spans="1:26" x14ac:dyDescent="0.2">
      <c r="A1084" s="29"/>
      <c r="B1084" s="29"/>
      <c r="C1084" s="29"/>
      <c r="D1084" s="29"/>
      <c r="E1084" s="29"/>
      <c r="F1084" s="29"/>
      <c r="G1084" s="29"/>
      <c r="H1084" s="29"/>
      <c r="I1084" s="29"/>
      <c r="J1084" s="29"/>
      <c r="K1084" s="29"/>
      <c r="L1084" s="29"/>
      <c r="M1084" s="29"/>
      <c r="N1084" s="29"/>
      <c r="O1084" s="29"/>
      <c r="P1084" s="29"/>
      <c r="Q1084" s="29"/>
      <c r="R1084" s="29"/>
      <c r="S1084" s="29"/>
      <c r="T1084" s="29"/>
      <c r="U1084" s="29"/>
      <c r="V1084" s="29"/>
      <c r="W1084" s="29"/>
      <c r="X1084" s="29"/>
      <c r="Y1084" s="29"/>
      <c r="Z1084" s="29"/>
    </row>
    <row r="1085" spans="1:26" x14ac:dyDescent="0.2">
      <c r="A1085" s="29"/>
      <c r="B1085" s="29"/>
      <c r="C1085" s="29"/>
      <c r="D1085" s="29"/>
      <c r="E1085" s="29"/>
      <c r="F1085" s="29"/>
      <c r="G1085" s="29"/>
      <c r="H1085" s="29"/>
      <c r="I1085" s="29"/>
      <c r="J1085" s="29"/>
      <c r="K1085" s="29"/>
      <c r="L1085" s="29"/>
      <c r="M1085" s="29"/>
      <c r="N1085" s="29"/>
      <c r="O1085" s="29"/>
      <c r="P1085" s="29"/>
      <c r="Q1085" s="29"/>
      <c r="R1085" s="29"/>
      <c r="S1085" s="29"/>
      <c r="T1085" s="29"/>
      <c r="U1085" s="29"/>
      <c r="V1085" s="29"/>
      <c r="W1085" s="29"/>
      <c r="X1085" s="29"/>
      <c r="Y1085" s="29"/>
      <c r="Z1085" s="29"/>
    </row>
    <row r="1086" spans="1:26" x14ac:dyDescent="0.2">
      <c r="A1086" s="29"/>
      <c r="B1086" s="29"/>
      <c r="C1086" s="29"/>
      <c r="D1086" s="29"/>
      <c r="E1086" s="29"/>
      <c r="F1086" s="29"/>
      <c r="G1086" s="29"/>
      <c r="H1086" s="29"/>
      <c r="I1086" s="29"/>
      <c r="J1086" s="29"/>
      <c r="K1086" s="29"/>
      <c r="L1086" s="29"/>
      <c r="M1086" s="29"/>
      <c r="N1086" s="29"/>
      <c r="O1086" s="29"/>
      <c r="P1086" s="29"/>
      <c r="Q1086" s="29"/>
      <c r="R1086" s="29"/>
      <c r="S1086" s="29"/>
      <c r="T1086" s="29"/>
      <c r="U1086" s="29"/>
      <c r="V1086" s="29"/>
      <c r="W1086" s="29"/>
      <c r="X1086" s="29"/>
      <c r="Y1086" s="29"/>
      <c r="Z1086" s="29"/>
    </row>
    <row r="1087" spans="1:26" x14ac:dyDescent="0.2">
      <c r="A1087" s="29"/>
      <c r="B1087" s="29"/>
      <c r="C1087" s="29"/>
      <c r="D1087" s="29"/>
      <c r="E1087" s="29"/>
      <c r="F1087" s="29"/>
      <c r="G1087" s="29"/>
      <c r="H1087" s="29"/>
      <c r="I1087" s="29"/>
      <c r="J1087" s="29"/>
      <c r="K1087" s="29"/>
      <c r="L1087" s="29"/>
      <c r="M1087" s="29"/>
      <c r="N1087" s="29"/>
      <c r="O1087" s="29"/>
      <c r="P1087" s="29"/>
      <c r="Q1087" s="29"/>
      <c r="R1087" s="29"/>
      <c r="S1087" s="29"/>
      <c r="T1087" s="29"/>
      <c r="U1087" s="29"/>
      <c r="V1087" s="29"/>
      <c r="W1087" s="29"/>
      <c r="X1087" s="29"/>
      <c r="Y1087" s="29"/>
      <c r="Z1087" s="29"/>
    </row>
    <row r="1088" spans="1:26" x14ac:dyDescent="0.2">
      <c r="A1088" s="29"/>
      <c r="B1088" s="29"/>
      <c r="C1088" s="29"/>
      <c r="D1088" s="29"/>
      <c r="E1088" s="29"/>
      <c r="F1088" s="29"/>
      <c r="G1088" s="29"/>
      <c r="H1088" s="29"/>
      <c r="I1088" s="29"/>
      <c r="J1088" s="29"/>
      <c r="K1088" s="29"/>
      <c r="L1088" s="29"/>
      <c r="M1088" s="29"/>
      <c r="N1088" s="29"/>
      <c r="O1088" s="29"/>
      <c r="P1088" s="29"/>
      <c r="Q1088" s="29"/>
      <c r="R1088" s="29"/>
      <c r="S1088" s="29"/>
      <c r="T1088" s="29"/>
      <c r="U1088" s="29"/>
      <c r="V1088" s="29"/>
      <c r="W1088" s="29"/>
      <c r="X1088" s="29"/>
      <c r="Y1088" s="29"/>
      <c r="Z1088" s="29"/>
    </row>
    <row r="1089" spans="1:26" x14ac:dyDescent="0.2">
      <c r="A1089" s="29"/>
      <c r="B1089" s="29"/>
      <c r="C1089" s="29"/>
      <c r="D1089" s="29"/>
      <c r="E1089" s="29"/>
      <c r="F1089" s="29"/>
      <c r="G1089" s="29"/>
      <c r="H1089" s="29"/>
      <c r="I1089" s="29"/>
      <c r="J1089" s="29"/>
      <c r="K1089" s="29"/>
      <c r="L1089" s="29"/>
      <c r="M1089" s="29"/>
      <c r="N1089" s="29"/>
      <c r="O1089" s="29"/>
      <c r="P1089" s="29"/>
      <c r="Q1089" s="29"/>
      <c r="R1089" s="29"/>
      <c r="S1089" s="29"/>
      <c r="T1089" s="29"/>
      <c r="U1089" s="29"/>
      <c r="V1089" s="29"/>
      <c r="W1089" s="29"/>
      <c r="X1089" s="29"/>
      <c r="Y1089" s="29"/>
      <c r="Z1089" s="29"/>
    </row>
    <row r="1090" spans="1:26" x14ac:dyDescent="0.2">
      <c r="A1090" s="29"/>
      <c r="B1090" s="29"/>
      <c r="C1090" s="29"/>
      <c r="D1090" s="29"/>
      <c r="E1090" s="29"/>
      <c r="F1090" s="29"/>
      <c r="G1090" s="29"/>
      <c r="H1090" s="29"/>
      <c r="I1090" s="29"/>
      <c r="J1090" s="29"/>
      <c r="K1090" s="29"/>
      <c r="L1090" s="29"/>
      <c r="M1090" s="29"/>
      <c r="N1090" s="29"/>
      <c r="O1090" s="29"/>
      <c r="P1090" s="29"/>
      <c r="Q1090" s="29"/>
      <c r="R1090" s="29"/>
      <c r="S1090" s="29"/>
      <c r="T1090" s="29"/>
      <c r="U1090" s="29"/>
      <c r="V1090" s="29"/>
      <c r="W1090" s="29"/>
      <c r="X1090" s="29"/>
      <c r="Y1090" s="29"/>
      <c r="Z1090" s="29"/>
    </row>
    <row r="1091" spans="1:26" x14ac:dyDescent="0.2">
      <c r="A1091" s="29"/>
      <c r="B1091" s="29"/>
      <c r="C1091" s="29"/>
      <c r="D1091" s="29"/>
      <c r="E1091" s="29"/>
      <c r="F1091" s="29"/>
      <c r="G1091" s="29"/>
      <c r="H1091" s="29"/>
      <c r="I1091" s="29"/>
      <c r="J1091" s="29"/>
      <c r="K1091" s="29"/>
      <c r="L1091" s="29"/>
      <c r="M1091" s="29"/>
      <c r="N1091" s="29"/>
      <c r="O1091" s="29"/>
      <c r="P1091" s="29"/>
      <c r="Q1091" s="29"/>
      <c r="R1091" s="29"/>
      <c r="S1091" s="29"/>
      <c r="T1091" s="29"/>
      <c r="U1091" s="29"/>
      <c r="V1091" s="29"/>
      <c r="W1091" s="29"/>
      <c r="X1091" s="29"/>
      <c r="Y1091" s="29"/>
      <c r="Z1091" s="29"/>
    </row>
    <row r="1092" spans="1:26" x14ac:dyDescent="0.2">
      <c r="A1092" s="29"/>
      <c r="B1092" s="29"/>
      <c r="C1092" s="29"/>
      <c r="D1092" s="29"/>
      <c r="E1092" s="29"/>
      <c r="F1092" s="29"/>
      <c r="G1092" s="29"/>
      <c r="H1092" s="29"/>
      <c r="I1092" s="29"/>
      <c r="J1092" s="29"/>
      <c r="K1092" s="29"/>
      <c r="L1092" s="29"/>
      <c r="M1092" s="29"/>
      <c r="N1092" s="29"/>
      <c r="O1092" s="29"/>
      <c r="P1092" s="29"/>
      <c r="Q1092" s="29"/>
      <c r="R1092" s="29"/>
      <c r="S1092" s="29"/>
      <c r="T1092" s="29"/>
      <c r="U1092" s="29"/>
      <c r="V1092" s="29"/>
      <c r="W1092" s="29"/>
      <c r="X1092" s="29"/>
      <c r="Y1092" s="29"/>
      <c r="Z1092" s="29"/>
    </row>
    <row r="1093" spans="1:26" x14ac:dyDescent="0.2">
      <c r="A1093" s="29"/>
      <c r="B1093" s="29"/>
      <c r="C1093" s="29"/>
      <c r="D1093" s="29"/>
      <c r="E1093" s="29"/>
      <c r="F1093" s="29"/>
      <c r="G1093" s="29"/>
      <c r="H1093" s="29"/>
      <c r="I1093" s="29"/>
      <c r="J1093" s="29"/>
      <c r="K1093" s="29"/>
      <c r="L1093" s="29"/>
      <c r="M1093" s="29"/>
      <c r="N1093" s="29"/>
      <c r="O1093" s="29"/>
      <c r="P1093" s="29"/>
      <c r="Q1093" s="29"/>
      <c r="R1093" s="29"/>
      <c r="S1093" s="29"/>
      <c r="T1093" s="29"/>
      <c r="U1093" s="29"/>
      <c r="V1093" s="29"/>
      <c r="W1093" s="29"/>
      <c r="X1093" s="29"/>
      <c r="Y1093" s="29"/>
      <c r="Z1093" s="29"/>
    </row>
    <row r="1094" spans="1:26" x14ac:dyDescent="0.2">
      <c r="A1094" s="29"/>
      <c r="B1094" s="29"/>
      <c r="C1094" s="29"/>
      <c r="D1094" s="29"/>
      <c r="E1094" s="29"/>
      <c r="F1094" s="29"/>
      <c r="G1094" s="29"/>
      <c r="H1094" s="29"/>
      <c r="I1094" s="29"/>
      <c r="J1094" s="29"/>
      <c r="K1094" s="29"/>
      <c r="L1094" s="29"/>
      <c r="M1094" s="29"/>
      <c r="N1094" s="29"/>
      <c r="O1094" s="29"/>
      <c r="P1094" s="29"/>
      <c r="Q1094" s="29"/>
      <c r="R1094" s="29"/>
      <c r="S1094" s="29"/>
      <c r="T1094" s="29"/>
      <c r="U1094" s="29"/>
      <c r="V1094" s="29"/>
      <c r="W1094" s="29"/>
      <c r="X1094" s="29"/>
      <c r="Y1094" s="29"/>
      <c r="Z1094" s="29"/>
    </row>
    <row r="1095" spans="1:26" x14ac:dyDescent="0.2">
      <c r="A1095" s="29"/>
      <c r="B1095" s="29"/>
      <c r="C1095" s="29"/>
      <c r="D1095" s="29"/>
      <c r="E1095" s="29"/>
      <c r="F1095" s="29"/>
      <c r="G1095" s="29"/>
      <c r="H1095" s="29"/>
      <c r="I1095" s="29"/>
      <c r="J1095" s="29"/>
      <c r="K1095" s="29"/>
      <c r="L1095" s="29"/>
      <c r="M1095" s="29"/>
      <c r="N1095" s="29"/>
      <c r="O1095" s="29"/>
      <c r="P1095" s="29"/>
      <c r="Q1095" s="29"/>
      <c r="R1095" s="29"/>
      <c r="S1095" s="29"/>
      <c r="T1095" s="29"/>
      <c r="U1095" s="29"/>
      <c r="V1095" s="29"/>
      <c r="W1095" s="29"/>
      <c r="X1095" s="29"/>
      <c r="Y1095" s="29"/>
      <c r="Z1095" s="29"/>
    </row>
    <row r="1096" spans="1:26" x14ac:dyDescent="0.2">
      <c r="A1096" s="29"/>
      <c r="B1096" s="29"/>
      <c r="C1096" s="29"/>
      <c r="D1096" s="29"/>
      <c r="E1096" s="29"/>
      <c r="F1096" s="29"/>
      <c r="G1096" s="29"/>
      <c r="H1096" s="29"/>
      <c r="I1096" s="29"/>
      <c r="J1096" s="29"/>
      <c r="K1096" s="29"/>
      <c r="L1096" s="29"/>
      <c r="M1096" s="29"/>
      <c r="N1096" s="29"/>
      <c r="O1096" s="29"/>
      <c r="P1096" s="29"/>
      <c r="Q1096" s="29"/>
      <c r="R1096" s="29"/>
      <c r="S1096" s="29"/>
      <c r="T1096" s="29"/>
      <c r="U1096" s="29"/>
      <c r="V1096" s="29"/>
      <c r="W1096" s="29"/>
      <c r="X1096" s="29"/>
      <c r="Y1096" s="29"/>
      <c r="Z1096" s="29"/>
    </row>
    <row r="1097" spans="1:26" x14ac:dyDescent="0.2">
      <c r="A1097" s="29"/>
      <c r="B1097" s="29"/>
      <c r="C1097" s="29"/>
      <c r="D1097" s="29"/>
      <c r="E1097" s="29"/>
      <c r="F1097" s="29"/>
      <c r="G1097" s="29"/>
      <c r="H1097" s="29"/>
      <c r="I1097" s="29"/>
      <c r="J1097" s="29"/>
      <c r="K1097" s="29"/>
      <c r="L1097" s="29"/>
      <c r="M1097" s="29"/>
      <c r="N1097" s="29"/>
      <c r="O1097" s="29"/>
      <c r="P1097" s="29"/>
      <c r="Q1097" s="29"/>
      <c r="R1097" s="29"/>
      <c r="S1097" s="29"/>
      <c r="T1097" s="29"/>
      <c r="U1097" s="29"/>
      <c r="V1097" s="29"/>
      <c r="W1097" s="29"/>
      <c r="X1097" s="29"/>
      <c r="Y1097" s="29"/>
      <c r="Z1097" s="29"/>
    </row>
    <row r="1098" spans="1:26" x14ac:dyDescent="0.2">
      <c r="A1098" s="29"/>
      <c r="B1098" s="29"/>
      <c r="C1098" s="29"/>
      <c r="D1098" s="29"/>
      <c r="E1098" s="29"/>
      <c r="F1098" s="29"/>
      <c r="G1098" s="29"/>
      <c r="H1098" s="29"/>
      <c r="I1098" s="29"/>
      <c r="J1098" s="29"/>
      <c r="K1098" s="29"/>
      <c r="L1098" s="29"/>
      <c r="M1098" s="29"/>
      <c r="N1098" s="29"/>
      <c r="O1098" s="29"/>
      <c r="P1098" s="29"/>
      <c r="Q1098" s="29"/>
      <c r="R1098" s="29"/>
      <c r="S1098" s="29"/>
      <c r="T1098" s="29"/>
      <c r="U1098" s="29"/>
      <c r="V1098" s="29"/>
      <c r="W1098" s="29"/>
      <c r="X1098" s="29"/>
      <c r="Y1098" s="29"/>
      <c r="Z1098" s="29"/>
    </row>
    <row r="1099" spans="1:26" x14ac:dyDescent="0.2">
      <c r="A1099" s="29"/>
      <c r="B1099" s="29"/>
      <c r="C1099" s="29"/>
      <c r="D1099" s="29"/>
      <c r="E1099" s="29"/>
      <c r="F1099" s="29"/>
      <c r="G1099" s="29"/>
      <c r="H1099" s="29"/>
      <c r="I1099" s="29"/>
      <c r="J1099" s="29"/>
      <c r="K1099" s="29"/>
      <c r="L1099" s="29"/>
      <c r="M1099" s="29"/>
      <c r="N1099" s="29"/>
      <c r="O1099" s="29"/>
      <c r="P1099" s="29"/>
      <c r="Q1099" s="29"/>
      <c r="R1099" s="29"/>
      <c r="S1099" s="29"/>
      <c r="T1099" s="29"/>
      <c r="U1099" s="29"/>
      <c r="V1099" s="29"/>
      <c r="W1099" s="29"/>
      <c r="X1099" s="29"/>
      <c r="Y1099" s="29"/>
      <c r="Z1099" s="29"/>
    </row>
    <row r="1100" spans="1:26" x14ac:dyDescent="0.2">
      <c r="A1100" s="29"/>
      <c r="B1100" s="29"/>
      <c r="C1100" s="29"/>
      <c r="D1100" s="29"/>
      <c r="E1100" s="29"/>
      <c r="F1100" s="29"/>
      <c r="G1100" s="29"/>
      <c r="H1100" s="29"/>
      <c r="I1100" s="29"/>
      <c r="J1100" s="29"/>
      <c r="K1100" s="29"/>
      <c r="L1100" s="29"/>
      <c r="M1100" s="29"/>
      <c r="N1100" s="29"/>
      <c r="O1100" s="29"/>
      <c r="P1100" s="29"/>
      <c r="Q1100" s="29"/>
      <c r="R1100" s="29"/>
      <c r="S1100" s="29"/>
      <c r="T1100" s="29"/>
      <c r="U1100" s="29"/>
      <c r="V1100" s="29"/>
      <c r="W1100" s="29"/>
      <c r="X1100" s="29"/>
      <c r="Y1100" s="29"/>
      <c r="Z1100" s="29"/>
    </row>
    <row r="1101" spans="1:26" x14ac:dyDescent="0.2">
      <c r="A1101" s="29"/>
      <c r="B1101" s="29"/>
      <c r="C1101" s="29"/>
      <c r="D1101" s="29"/>
      <c r="E1101" s="29"/>
      <c r="F1101" s="29"/>
      <c r="G1101" s="29"/>
      <c r="H1101" s="29"/>
      <c r="I1101" s="29"/>
      <c r="J1101" s="29"/>
      <c r="K1101" s="29"/>
      <c r="L1101" s="29"/>
      <c r="M1101" s="29"/>
      <c r="N1101" s="29"/>
      <c r="O1101" s="29"/>
      <c r="P1101" s="29"/>
      <c r="Q1101" s="29"/>
      <c r="R1101" s="29"/>
      <c r="S1101" s="29"/>
      <c r="T1101" s="29"/>
      <c r="U1101" s="29"/>
      <c r="V1101" s="29"/>
      <c r="W1101" s="29"/>
      <c r="X1101" s="29"/>
      <c r="Y1101" s="29"/>
      <c r="Z1101" s="29"/>
    </row>
    <row r="1102" spans="1:26" x14ac:dyDescent="0.2">
      <c r="A1102" s="29"/>
      <c r="B1102" s="29"/>
      <c r="C1102" s="29"/>
      <c r="D1102" s="29"/>
      <c r="E1102" s="29"/>
      <c r="F1102" s="29"/>
      <c r="G1102" s="29"/>
      <c r="H1102" s="29"/>
      <c r="I1102" s="29"/>
      <c r="J1102" s="29"/>
      <c r="K1102" s="29"/>
      <c r="L1102" s="29"/>
      <c r="M1102" s="29"/>
      <c r="N1102" s="29"/>
      <c r="O1102" s="29"/>
      <c r="P1102" s="29"/>
      <c r="Q1102" s="29"/>
      <c r="R1102" s="29"/>
      <c r="S1102" s="29"/>
      <c r="T1102" s="29"/>
      <c r="U1102" s="29"/>
      <c r="V1102" s="29"/>
      <c r="W1102" s="29"/>
      <c r="X1102" s="29"/>
      <c r="Y1102" s="29"/>
      <c r="Z1102" s="29"/>
    </row>
    <row r="1103" spans="1:26" x14ac:dyDescent="0.2">
      <c r="A1103" s="29"/>
      <c r="B1103" s="29"/>
      <c r="C1103" s="29"/>
      <c r="D1103" s="29"/>
      <c r="E1103" s="29"/>
      <c r="F1103" s="29"/>
      <c r="G1103" s="29"/>
      <c r="H1103" s="29"/>
      <c r="I1103" s="29"/>
      <c r="J1103" s="29"/>
      <c r="K1103" s="29"/>
      <c r="L1103" s="29"/>
      <c r="M1103" s="29"/>
      <c r="N1103" s="29"/>
      <c r="O1103" s="29"/>
      <c r="P1103" s="29"/>
      <c r="Q1103" s="29"/>
      <c r="R1103" s="29"/>
      <c r="S1103" s="29"/>
      <c r="T1103" s="29"/>
      <c r="U1103" s="29"/>
      <c r="V1103" s="29"/>
      <c r="W1103" s="29"/>
      <c r="X1103" s="29"/>
      <c r="Y1103" s="29"/>
      <c r="Z1103" s="29"/>
    </row>
    <row r="1104" spans="1:26" x14ac:dyDescent="0.2">
      <c r="A1104" s="29"/>
      <c r="B1104" s="29"/>
      <c r="C1104" s="29"/>
      <c r="D1104" s="29"/>
      <c r="E1104" s="29"/>
      <c r="F1104" s="29"/>
      <c r="G1104" s="29"/>
      <c r="H1104" s="29"/>
      <c r="I1104" s="29"/>
      <c r="J1104" s="29"/>
      <c r="K1104" s="29"/>
      <c r="L1104" s="29"/>
      <c r="M1104" s="29"/>
      <c r="N1104" s="29"/>
      <c r="O1104" s="29"/>
      <c r="P1104" s="29"/>
      <c r="Q1104" s="29"/>
      <c r="R1104" s="29"/>
      <c r="S1104" s="29"/>
      <c r="T1104" s="29"/>
      <c r="U1104" s="29"/>
      <c r="V1104" s="29"/>
      <c r="W1104" s="29"/>
      <c r="X1104" s="29"/>
      <c r="Y1104" s="29"/>
      <c r="Z1104" s="29"/>
    </row>
    <row r="1105" spans="1:26" x14ac:dyDescent="0.2">
      <c r="A1105" s="29"/>
      <c r="B1105" s="29"/>
      <c r="C1105" s="29"/>
      <c r="D1105" s="29"/>
      <c r="E1105" s="29"/>
      <c r="F1105" s="29"/>
      <c r="G1105" s="29"/>
      <c r="H1105" s="29"/>
      <c r="I1105" s="29"/>
      <c r="J1105" s="29"/>
      <c r="K1105" s="29"/>
      <c r="L1105" s="29"/>
      <c r="M1105" s="29"/>
      <c r="N1105" s="29"/>
      <c r="O1105" s="29"/>
      <c r="P1105" s="29"/>
      <c r="Q1105" s="29"/>
      <c r="R1105" s="29"/>
      <c r="S1105" s="29"/>
      <c r="T1105" s="29"/>
      <c r="U1105" s="29"/>
      <c r="V1105" s="29"/>
      <c r="W1105" s="29"/>
      <c r="X1105" s="29"/>
      <c r="Y1105" s="29"/>
      <c r="Z1105" s="29"/>
    </row>
    <row r="1106" spans="1:26" x14ac:dyDescent="0.2">
      <c r="A1106" s="29"/>
      <c r="B1106" s="29"/>
      <c r="C1106" s="29"/>
      <c r="D1106" s="29"/>
      <c r="E1106" s="29"/>
      <c r="F1106" s="29"/>
      <c r="G1106" s="29"/>
      <c r="H1106" s="29"/>
      <c r="I1106" s="29"/>
      <c r="J1106" s="29"/>
      <c r="K1106" s="29"/>
      <c r="L1106" s="29"/>
      <c r="M1106" s="29"/>
      <c r="N1106" s="29"/>
      <c r="O1106" s="29"/>
      <c r="P1106" s="29"/>
      <c r="Q1106" s="29"/>
      <c r="R1106" s="29"/>
      <c r="S1106" s="29"/>
      <c r="T1106" s="29"/>
      <c r="U1106" s="29"/>
      <c r="V1106" s="29"/>
      <c r="W1106" s="29"/>
      <c r="X1106" s="29"/>
      <c r="Y1106" s="29"/>
      <c r="Z1106" s="29"/>
    </row>
    <row r="1107" spans="1:26" x14ac:dyDescent="0.2">
      <c r="A1107" s="29"/>
      <c r="B1107" s="29"/>
      <c r="C1107" s="29"/>
      <c r="D1107" s="29"/>
      <c r="E1107" s="29"/>
      <c r="F1107" s="29"/>
      <c r="G1107" s="29"/>
      <c r="H1107" s="29"/>
      <c r="I1107" s="29"/>
      <c r="J1107" s="29"/>
      <c r="K1107" s="29"/>
      <c r="L1107" s="29"/>
      <c r="M1107" s="29"/>
      <c r="N1107" s="29"/>
      <c r="O1107" s="29"/>
      <c r="P1107" s="29"/>
      <c r="Q1107" s="29"/>
      <c r="R1107" s="29"/>
      <c r="S1107" s="29"/>
      <c r="T1107" s="29"/>
      <c r="U1107" s="29"/>
      <c r="V1107" s="29"/>
      <c r="W1107" s="29"/>
      <c r="X1107" s="29"/>
      <c r="Y1107" s="29"/>
      <c r="Z1107" s="29"/>
    </row>
    <row r="1108" spans="1:26" x14ac:dyDescent="0.2">
      <c r="A1108" s="29"/>
      <c r="B1108" s="29"/>
      <c r="C1108" s="29"/>
      <c r="D1108" s="29"/>
      <c r="E1108" s="29"/>
      <c r="F1108" s="29"/>
      <c r="G1108" s="29"/>
      <c r="H1108" s="29"/>
      <c r="I1108" s="29"/>
      <c r="J1108" s="29"/>
      <c r="K1108" s="29"/>
      <c r="L1108" s="29"/>
      <c r="M1108" s="29"/>
      <c r="N1108" s="29"/>
      <c r="O1108" s="29"/>
      <c r="P1108" s="29"/>
      <c r="Q1108" s="29"/>
      <c r="R1108" s="29"/>
      <c r="S1108" s="29"/>
      <c r="T1108" s="29"/>
      <c r="U1108" s="29"/>
      <c r="V1108" s="29"/>
      <c r="W1108" s="29"/>
      <c r="X1108" s="29"/>
      <c r="Y1108" s="29"/>
      <c r="Z1108" s="29"/>
    </row>
    <row r="1109" spans="1:26" x14ac:dyDescent="0.2">
      <c r="A1109" s="29"/>
      <c r="B1109" s="29"/>
      <c r="C1109" s="29"/>
      <c r="D1109" s="29"/>
      <c r="E1109" s="29"/>
      <c r="F1109" s="29"/>
      <c r="G1109" s="29"/>
      <c r="H1109" s="29"/>
      <c r="I1109" s="29"/>
      <c r="J1109" s="29"/>
      <c r="K1109" s="29"/>
      <c r="L1109" s="29"/>
      <c r="M1109" s="29"/>
      <c r="N1109" s="29"/>
      <c r="O1109" s="29"/>
      <c r="P1109" s="29"/>
      <c r="Q1109" s="29"/>
      <c r="R1109" s="29"/>
      <c r="S1109" s="29"/>
      <c r="T1109" s="29"/>
      <c r="U1109" s="29"/>
      <c r="V1109" s="29"/>
      <c r="W1109" s="29"/>
      <c r="X1109" s="29"/>
      <c r="Y1109" s="29"/>
      <c r="Z1109" s="29"/>
    </row>
    <row r="1110" spans="1:26" x14ac:dyDescent="0.2">
      <c r="A1110" s="29"/>
      <c r="B1110" s="29"/>
      <c r="C1110" s="29"/>
      <c r="D1110" s="29"/>
      <c r="E1110" s="29"/>
      <c r="F1110" s="29"/>
      <c r="G1110" s="29"/>
      <c r="H1110" s="29"/>
      <c r="I1110" s="29"/>
      <c r="J1110" s="29"/>
      <c r="K1110" s="29"/>
      <c r="L1110" s="29"/>
      <c r="M1110" s="29"/>
      <c r="N1110" s="29"/>
      <c r="O1110" s="29"/>
      <c r="P1110" s="29"/>
      <c r="Q1110" s="29"/>
      <c r="R1110" s="29"/>
      <c r="S1110" s="29"/>
      <c r="T1110" s="29"/>
      <c r="U1110" s="29"/>
      <c r="V1110" s="29"/>
      <c r="W1110" s="29"/>
      <c r="X1110" s="29"/>
      <c r="Y1110" s="29"/>
      <c r="Z1110" s="29"/>
    </row>
    <row r="1111" spans="1:26" x14ac:dyDescent="0.2">
      <c r="A1111" s="29"/>
      <c r="B1111" s="29"/>
      <c r="C1111" s="29"/>
      <c r="D1111" s="29"/>
      <c r="E1111" s="29"/>
      <c r="F1111" s="29"/>
      <c r="G1111" s="29"/>
      <c r="H1111" s="29"/>
      <c r="I1111" s="29"/>
      <c r="J1111" s="29"/>
      <c r="K1111" s="29"/>
      <c r="L1111" s="29"/>
      <c r="M1111" s="29"/>
      <c r="N1111" s="29"/>
      <c r="O1111" s="29"/>
      <c r="P1111" s="29"/>
      <c r="Q1111" s="29"/>
      <c r="R1111" s="29"/>
      <c r="S1111" s="29"/>
      <c r="T1111" s="29"/>
      <c r="U1111" s="29"/>
      <c r="V1111" s="29"/>
      <c r="W1111" s="29"/>
      <c r="X1111" s="29"/>
      <c r="Y1111" s="29"/>
      <c r="Z1111" s="29"/>
    </row>
    <row r="1112" spans="1:26" x14ac:dyDescent="0.2">
      <c r="A1112" s="29"/>
      <c r="B1112" s="29"/>
      <c r="C1112" s="29"/>
      <c r="D1112" s="29"/>
      <c r="E1112" s="29"/>
      <c r="F1112" s="29"/>
      <c r="G1112" s="29"/>
      <c r="H1112" s="29"/>
      <c r="I1112" s="29"/>
      <c r="J1112" s="29"/>
      <c r="K1112" s="29"/>
      <c r="L1112" s="29"/>
      <c r="M1112" s="29"/>
      <c r="N1112" s="29"/>
      <c r="O1112" s="29"/>
      <c r="P1112" s="29"/>
      <c r="Q1112" s="29"/>
      <c r="R1112" s="29"/>
      <c r="S1112" s="29"/>
      <c r="T1112" s="29"/>
      <c r="U1112" s="29"/>
      <c r="V1112" s="29"/>
      <c r="W1112" s="29"/>
      <c r="X1112" s="29"/>
      <c r="Y1112" s="29"/>
      <c r="Z1112" s="29"/>
    </row>
    <row r="1113" spans="1:26" x14ac:dyDescent="0.2">
      <c r="A1113" s="29"/>
      <c r="B1113" s="29"/>
      <c r="C1113" s="29"/>
      <c r="D1113" s="29"/>
      <c r="E1113" s="29"/>
      <c r="F1113" s="29"/>
      <c r="G1113" s="29"/>
      <c r="H1113" s="29"/>
      <c r="I1113" s="29"/>
      <c r="J1113" s="29"/>
      <c r="K1113" s="29"/>
      <c r="L1113" s="29"/>
      <c r="M1113" s="29"/>
      <c r="N1113" s="29"/>
      <c r="O1113" s="29"/>
      <c r="P1113" s="29"/>
      <c r="Q1113" s="29"/>
      <c r="R1113" s="29"/>
      <c r="S1113" s="29"/>
      <c r="T1113" s="29"/>
      <c r="U1113" s="29"/>
      <c r="V1113" s="29"/>
      <c r="W1113" s="29"/>
      <c r="X1113" s="29"/>
      <c r="Y1113" s="29"/>
      <c r="Z1113" s="29"/>
    </row>
    <row r="1114" spans="1:26" x14ac:dyDescent="0.2">
      <c r="A1114" s="29"/>
      <c r="B1114" s="29"/>
      <c r="C1114" s="29"/>
      <c r="D1114" s="29"/>
      <c r="E1114" s="29"/>
      <c r="F1114" s="29"/>
      <c r="G1114" s="29"/>
      <c r="H1114" s="29"/>
      <c r="I1114" s="29"/>
      <c r="J1114" s="29"/>
      <c r="K1114" s="29"/>
      <c r="L1114" s="29"/>
      <c r="M1114" s="29"/>
      <c r="N1114" s="29"/>
      <c r="O1114" s="29"/>
      <c r="P1114" s="29"/>
      <c r="Q1114" s="29"/>
      <c r="R1114" s="29"/>
      <c r="S1114" s="29"/>
      <c r="T1114" s="29"/>
      <c r="U1114" s="29"/>
      <c r="V1114" s="29"/>
      <c r="W1114" s="29"/>
      <c r="X1114" s="29"/>
      <c r="Y1114" s="29"/>
      <c r="Z1114" s="29"/>
    </row>
    <row r="1115" spans="1:26" x14ac:dyDescent="0.2">
      <c r="A1115" s="29"/>
      <c r="B1115" s="29"/>
      <c r="C1115" s="29"/>
      <c r="D1115" s="29"/>
      <c r="E1115" s="29"/>
      <c r="F1115" s="29"/>
      <c r="G1115" s="29"/>
      <c r="H1115" s="29"/>
      <c r="I1115" s="29"/>
      <c r="J1115" s="29"/>
      <c r="K1115" s="29"/>
      <c r="L1115" s="29"/>
      <c r="M1115" s="29"/>
      <c r="N1115" s="29"/>
      <c r="O1115" s="29"/>
      <c r="P1115" s="29"/>
      <c r="Q1115" s="29"/>
      <c r="R1115" s="29"/>
      <c r="S1115" s="29"/>
      <c r="T1115" s="29"/>
      <c r="U1115" s="29"/>
      <c r="V1115" s="29"/>
      <c r="W1115" s="29"/>
      <c r="X1115" s="29"/>
      <c r="Y1115" s="29"/>
      <c r="Z1115" s="29"/>
    </row>
    <row r="1116" spans="1:26" x14ac:dyDescent="0.2">
      <c r="A1116" s="29"/>
      <c r="B1116" s="29"/>
      <c r="C1116" s="29"/>
      <c r="D1116" s="29"/>
      <c r="E1116" s="29"/>
      <c r="F1116" s="29"/>
      <c r="G1116" s="29"/>
      <c r="H1116" s="29"/>
      <c r="I1116" s="29"/>
      <c r="J1116" s="29"/>
      <c r="K1116" s="29"/>
      <c r="L1116" s="29"/>
      <c r="M1116" s="29"/>
      <c r="N1116" s="29"/>
      <c r="O1116" s="29"/>
      <c r="P1116" s="29"/>
      <c r="Q1116" s="29"/>
      <c r="R1116" s="29"/>
      <c r="S1116" s="29"/>
      <c r="T1116" s="29"/>
      <c r="U1116" s="29"/>
      <c r="V1116" s="29"/>
      <c r="W1116" s="29"/>
      <c r="X1116" s="29"/>
      <c r="Y1116" s="29"/>
      <c r="Z1116" s="29"/>
    </row>
    <row r="1117" spans="1:26" x14ac:dyDescent="0.2">
      <c r="A1117" s="29"/>
      <c r="B1117" s="29"/>
      <c r="C1117" s="29"/>
      <c r="D1117" s="29"/>
      <c r="E1117" s="29"/>
      <c r="F1117" s="29"/>
      <c r="G1117" s="29"/>
      <c r="H1117" s="29"/>
      <c r="I1117" s="29"/>
      <c r="J1117" s="29"/>
      <c r="K1117" s="29"/>
      <c r="L1117" s="29"/>
      <c r="M1117" s="29"/>
      <c r="N1117" s="29"/>
      <c r="O1117" s="29"/>
      <c r="P1117" s="29"/>
      <c r="Q1117" s="29"/>
      <c r="R1117" s="29"/>
      <c r="S1117" s="29"/>
      <c r="T1117" s="29"/>
      <c r="U1117" s="29"/>
      <c r="V1117" s="29"/>
      <c r="W1117" s="29"/>
      <c r="X1117" s="29"/>
      <c r="Y1117" s="29"/>
      <c r="Z1117" s="29"/>
    </row>
    <row r="1118" spans="1:26" x14ac:dyDescent="0.2">
      <c r="A1118" s="29"/>
      <c r="B1118" s="29"/>
      <c r="C1118" s="29"/>
      <c r="D1118" s="29"/>
      <c r="E1118" s="29"/>
      <c r="F1118" s="29"/>
      <c r="G1118" s="29"/>
      <c r="H1118" s="29"/>
      <c r="I1118" s="29"/>
      <c r="J1118" s="29"/>
      <c r="K1118" s="29"/>
      <c r="L1118" s="29"/>
      <c r="M1118" s="29"/>
      <c r="N1118" s="29"/>
      <c r="O1118" s="29"/>
      <c r="P1118" s="29"/>
      <c r="Q1118" s="29"/>
      <c r="R1118" s="29"/>
      <c r="S1118" s="29"/>
      <c r="T1118" s="29"/>
      <c r="U1118" s="29"/>
      <c r="V1118" s="29"/>
      <c r="W1118" s="29"/>
      <c r="X1118" s="29"/>
      <c r="Y1118" s="29"/>
      <c r="Z1118" s="29"/>
    </row>
    <row r="1119" spans="1:26" x14ac:dyDescent="0.2">
      <c r="A1119" s="29"/>
      <c r="B1119" s="29"/>
      <c r="C1119" s="29"/>
      <c r="D1119" s="29"/>
      <c r="E1119" s="29"/>
      <c r="F1119" s="29"/>
      <c r="G1119" s="29"/>
      <c r="H1119" s="29"/>
      <c r="I1119" s="29"/>
      <c r="J1119" s="29"/>
      <c r="K1119" s="29"/>
      <c r="L1119" s="29"/>
      <c r="M1119" s="29"/>
      <c r="N1119" s="29"/>
      <c r="O1119" s="29"/>
      <c r="P1119" s="29"/>
      <c r="Q1119" s="29"/>
      <c r="R1119" s="29"/>
      <c r="S1119" s="29"/>
      <c r="T1119" s="29"/>
      <c r="U1119" s="29"/>
      <c r="V1119" s="29"/>
      <c r="W1119" s="29"/>
      <c r="X1119" s="29"/>
      <c r="Y1119" s="29"/>
      <c r="Z1119" s="29"/>
    </row>
    <row r="1120" spans="1:26" x14ac:dyDescent="0.2">
      <c r="A1120" s="29"/>
      <c r="B1120" s="29"/>
      <c r="C1120" s="29"/>
      <c r="D1120" s="29"/>
      <c r="E1120" s="29"/>
      <c r="F1120" s="29"/>
      <c r="G1120" s="29"/>
      <c r="H1120" s="29"/>
      <c r="I1120" s="29"/>
      <c r="J1120" s="29"/>
      <c r="K1120" s="29"/>
      <c r="L1120" s="29"/>
      <c r="M1120" s="29"/>
      <c r="N1120" s="29"/>
      <c r="O1120" s="29"/>
      <c r="P1120" s="29"/>
      <c r="Q1120" s="29"/>
      <c r="R1120" s="29"/>
      <c r="S1120" s="29"/>
      <c r="T1120" s="29"/>
      <c r="U1120" s="29"/>
      <c r="V1120" s="29"/>
      <c r="W1120" s="29"/>
      <c r="X1120" s="29"/>
      <c r="Y1120" s="29"/>
      <c r="Z1120" s="29"/>
    </row>
    <row r="1121" spans="1:26" x14ac:dyDescent="0.2">
      <c r="A1121" s="29"/>
      <c r="B1121" s="29"/>
      <c r="C1121" s="29"/>
      <c r="D1121" s="29"/>
      <c r="E1121" s="29"/>
      <c r="F1121" s="29"/>
      <c r="G1121" s="29"/>
      <c r="H1121" s="29"/>
      <c r="I1121" s="29"/>
      <c r="J1121" s="29"/>
      <c r="K1121" s="29"/>
      <c r="L1121" s="29"/>
      <c r="M1121" s="29"/>
      <c r="N1121" s="29"/>
      <c r="O1121" s="29"/>
      <c r="P1121" s="29"/>
      <c r="Q1121" s="29"/>
      <c r="R1121" s="29"/>
      <c r="S1121" s="29"/>
      <c r="T1121" s="29"/>
      <c r="U1121" s="29"/>
      <c r="V1121" s="29"/>
      <c r="W1121" s="29"/>
      <c r="X1121" s="29"/>
      <c r="Y1121" s="29"/>
      <c r="Z1121" s="29"/>
    </row>
    <row r="1122" spans="1:26" x14ac:dyDescent="0.2">
      <c r="A1122" s="29"/>
      <c r="B1122" s="29"/>
      <c r="C1122" s="29"/>
      <c r="D1122" s="29"/>
      <c r="E1122" s="29"/>
      <c r="F1122" s="29"/>
      <c r="G1122" s="29"/>
      <c r="H1122" s="29"/>
      <c r="I1122" s="29"/>
      <c r="J1122" s="29"/>
      <c r="K1122" s="29"/>
      <c r="L1122" s="29"/>
      <c r="M1122" s="29"/>
      <c r="N1122" s="29"/>
      <c r="O1122" s="29"/>
      <c r="P1122" s="29"/>
      <c r="Q1122" s="29"/>
      <c r="R1122" s="29"/>
      <c r="S1122" s="29"/>
      <c r="T1122" s="29"/>
      <c r="U1122" s="29"/>
      <c r="V1122" s="29"/>
      <c r="W1122" s="29"/>
      <c r="X1122" s="29"/>
      <c r="Y1122" s="29"/>
      <c r="Z1122" s="29"/>
    </row>
    <row r="1123" spans="1:26" x14ac:dyDescent="0.2">
      <c r="A1123" s="29"/>
      <c r="B1123" s="29"/>
      <c r="C1123" s="29"/>
      <c r="D1123" s="29"/>
      <c r="E1123" s="29"/>
      <c r="F1123" s="29"/>
      <c r="G1123" s="29"/>
      <c r="H1123" s="29"/>
      <c r="I1123" s="29"/>
      <c r="J1123" s="29"/>
      <c r="K1123" s="29"/>
      <c r="L1123" s="29"/>
      <c r="M1123" s="29"/>
      <c r="N1123" s="29"/>
      <c r="O1123" s="29"/>
      <c r="P1123" s="29"/>
      <c r="Q1123" s="29"/>
      <c r="R1123" s="29"/>
      <c r="S1123" s="29"/>
      <c r="T1123" s="29"/>
      <c r="U1123" s="29"/>
      <c r="V1123" s="29"/>
      <c r="W1123" s="29"/>
      <c r="X1123" s="29"/>
      <c r="Y1123" s="29"/>
      <c r="Z1123" s="29"/>
    </row>
    <row r="1124" spans="1:26" x14ac:dyDescent="0.2">
      <c r="A1124" s="29"/>
      <c r="B1124" s="29"/>
      <c r="C1124" s="29"/>
      <c r="D1124" s="29"/>
      <c r="E1124" s="29"/>
      <c r="F1124" s="29"/>
      <c r="G1124" s="29"/>
      <c r="H1124" s="29"/>
      <c r="I1124" s="29"/>
      <c r="J1124" s="29"/>
      <c r="K1124" s="29"/>
      <c r="L1124" s="29"/>
      <c r="M1124" s="29"/>
      <c r="N1124" s="29"/>
      <c r="O1124" s="29"/>
      <c r="P1124" s="29"/>
      <c r="Q1124" s="29"/>
      <c r="R1124" s="29"/>
      <c r="S1124" s="29"/>
      <c r="T1124" s="29"/>
      <c r="U1124" s="29"/>
      <c r="V1124" s="29"/>
      <c r="W1124" s="29"/>
      <c r="X1124" s="29"/>
      <c r="Y1124" s="29"/>
      <c r="Z1124" s="29"/>
    </row>
    <row r="1125" spans="1:26" x14ac:dyDescent="0.2">
      <c r="A1125" s="29"/>
      <c r="B1125" s="29"/>
      <c r="C1125" s="29"/>
      <c r="D1125" s="29"/>
      <c r="E1125" s="29"/>
      <c r="F1125" s="29"/>
      <c r="G1125" s="29"/>
      <c r="H1125" s="29"/>
      <c r="I1125" s="29"/>
      <c r="J1125" s="29"/>
      <c r="K1125" s="29"/>
      <c r="L1125" s="29"/>
      <c r="M1125" s="29"/>
      <c r="N1125" s="29"/>
      <c r="O1125" s="29"/>
      <c r="P1125" s="29"/>
      <c r="Q1125" s="29"/>
      <c r="R1125" s="29"/>
      <c r="S1125" s="29"/>
      <c r="T1125" s="29"/>
      <c r="U1125" s="29"/>
      <c r="V1125" s="29"/>
      <c r="W1125" s="29"/>
      <c r="X1125" s="29"/>
      <c r="Y1125" s="29"/>
      <c r="Z1125" s="29"/>
    </row>
    <row r="1126" spans="1:26" x14ac:dyDescent="0.2">
      <c r="A1126" s="29"/>
      <c r="B1126" s="29"/>
      <c r="C1126" s="29"/>
      <c r="D1126" s="29"/>
      <c r="E1126" s="29"/>
      <c r="F1126" s="29"/>
      <c r="G1126" s="29"/>
      <c r="H1126" s="29"/>
      <c r="I1126" s="29"/>
      <c r="J1126" s="29"/>
      <c r="K1126" s="29"/>
      <c r="L1126" s="29"/>
      <c r="M1126" s="29"/>
      <c r="N1126" s="29"/>
      <c r="O1126" s="29"/>
      <c r="P1126" s="29"/>
      <c r="Q1126" s="29"/>
      <c r="R1126" s="29"/>
      <c r="S1126" s="29"/>
      <c r="T1126" s="29"/>
      <c r="U1126" s="29"/>
      <c r="V1126" s="29"/>
      <c r="W1126" s="29"/>
      <c r="X1126" s="29"/>
      <c r="Y1126" s="29"/>
      <c r="Z1126" s="29"/>
    </row>
    <row r="1127" spans="1:26" x14ac:dyDescent="0.2">
      <c r="A1127" s="29"/>
      <c r="B1127" s="29"/>
      <c r="C1127" s="29"/>
      <c r="D1127" s="29"/>
      <c r="E1127" s="29"/>
      <c r="F1127" s="29"/>
      <c r="G1127" s="29"/>
      <c r="H1127" s="29"/>
      <c r="I1127" s="29"/>
      <c r="J1127" s="29"/>
      <c r="K1127" s="29"/>
      <c r="L1127" s="29"/>
      <c r="M1127" s="29"/>
      <c r="N1127" s="29"/>
      <c r="O1127" s="29"/>
      <c r="P1127" s="29"/>
      <c r="Q1127" s="29"/>
      <c r="R1127" s="29"/>
      <c r="S1127" s="29"/>
      <c r="T1127" s="29"/>
      <c r="U1127" s="29"/>
      <c r="V1127" s="29"/>
      <c r="W1127" s="29"/>
      <c r="X1127" s="29"/>
      <c r="Y1127" s="29"/>
      <c r="Z1127" s="29"/>
    </row>
    <row r="1128" spans="1:26" x14ac:dyDescent="0.2">
      <c r="A1128" s="29"/>
      <c r="B1128" s="29"/>
      <c r="C1128" s="29"/>
      <c r="D1128" s="29"/>
      <c r="E1128" s="29"/>
      <c r="F1128" s="29"/>
      <c r="G1128" s="29"/>
      <c r="H1128" s="29"/>
      <c r="I1128" s="29"/>
      <c r="J1128" s="29"/>
      <c r="K1128" s="29"/>
      <c r="L1128" s="29"/>
      <c r="M1128" s="29"/>
      <c r="N1128" s="29"/>
      <c r="O1128" s="29"/>
      <c r="P1128" s="29"/>
      <c r="Q1128" s="29"/>
      <c r="R1128" s="29"/>
      <c r="S1128" s="29"/>
      <c r="T1128" s="29"/>
      <c r="U1128" s="29"/>
      <c r="V1128" s="29"/>
      <c r="W1128" s="29"/>
      <c r="X1128" s="29"/>
      <c r="Y1128" s="29"/>
      <c r="Z1128" s="29"/>
    </row>
    <row r="1129" spans="1:26" x14ac:dyDescent="0.2">
      <c r="A1129" s="29"/>
      <c r="B1129" s="29"/>
      <c r="C1129" s="29"/>
      <c r="D1129" s="29"/>
      <c r="E1129" s="29"/>
      <c r="F1129" s="29"/>
      <c r="G1129" s="29"/>
      <c r="H1129" s="29"/>
      <c r="I1129" s="29"/>
      <c r="J1129" s="29"/>
      <c r="K1129" s="29"/>
      <c r="L1129" s="29"/>
      <c r="M1129" s="29"/>
      <c r="N1129" s="29"/>
      <c r="O1129" s="29"/>
      <c r="P1129" s="29"/>
      <c r="Q1129" s="29"/>
      <c r="R1129" s="29"/>
      <c r="S1129" s="29"/>
      <c r="T1129" s="29"/>
      <c r="U1129" s="29"/>
      <c r="V1129" s="29"/>
      <c r="W1129" s="29"/>
      <c r="X1129" s="29"/>
      <c r="Y1129" s="29"/>
      <c r="Z1129" s="29"/>
    </row>
    <row r="1130" spans="1:26" x14ac:dyDescent="0.2">
      <c r="A1130" s="29"/>
      <c r="B1130" s="29"/>
      <c r="C1130" s="29"/>
      <c r="D1130" s="29"/>
      <c r="E1130" s="29"/>
      <c r="F1130" s="29"/>
      <c r="G1130" s="29"/>
      <c r="H1130" s="29"/>
      <c r="I1130" s="29"/>
      <c r="J1130" s="29"/>
      <c r="K1130" s="29"/>
      <c r="L1130" s="29"/>
      <c r="M1130" s="29"/>
      <c r="N1130" s="29"/>
      <c r="O1130" s="29"/>
      <c r="P1130" s="29"/>
      <c r="Q1130" s="29"/>
      <c r="R1130" s="29"/>
      <c r="S1130" s="29"/>
      <c r="T1130" s="29"/>
      <c r="U1130" s="29"/>
      <c r="V1130" s="29"/>
      <c r="W1130" s="29"/>
      <c r="X1130" s="29"/>
      <c r="Y1130" s="29"/>
      <c r="Z1130" s="29"/>
    </row>
    <row r="1131" spans="1:26" x14ac:dyDescent="0.2">
      <c r="A1131" s="29"/>
      <c r="B1131" s="29"/>
      <c r="C1131" s="29"/>
      <c r="D1131" s="29"/>
      <c r="E1131" s="29"/>
      <c r="F1131" s="29"/>
      <c r="G1131" s="29"/>
      <c r="H1131" s="29"/>
      <c r="I1131" s="29"/>
      <c r="J1131" s="29"/>
      <c r="K1131" s="29"/>
      <c r="L1131" s="29"/>
      <c r="M1131" s="29"/>
      <c r="N1131" s="29"/>
      <c r="O1131" s="29"/>
      <c r="P1131" s="29"/>
      <c r="Q1131" s="29"/>
      <c r="R1131" s="29"/>
      <c r="S1131" s="29"/>
      <c r="T1131" s="29"/>
      <c r="U1131" s="29"/>
      <c r="V1131" s="29"/>
      <c r="W1131" s="29"/>
      <c r="X1131" s="29"/>
      <c r="Y1131" s="29"/>
      <c r="Z1131" s="29"/>
    </row>
    <row r="1132" spans="1:26" x14ac:dyDescent="0.2">
      <c r="A1132" s="29"/>
      <c r="B1132" s="29"/>
      <c r="C1132" s="29"/>
      <c r="D1132" s="29"/>
      <c r="E1132" s="29"/>
      <c r="F1132" s="29"/>
      <c r="G1132" s="29"/>
      <c r="H1132" s="29"/>
      <c r="I1132" s="29"/>
      <c r="J1132" s="29"/>
      <c r="K1132" s="29"/>
      <c r="L1132" s="29"/>
      <c r="M1132" s="29"/>
      <c r="N1132" s="29"/>
      <c r="O1132" s="29"/>
      <c r="P1132" s="29"/>
      <c r="Q1132" s="29"/>
      <c r="R1132" s="29"/>
      <c r="S1132" s="29"/>
      <c r="T1132" s="29"/>
      <c r="U1132" s="29"/>
      <c r="V1132" s="29"/>
      <c r="W1132" s="29"/>
      <c r="X1132" s="29"/>
      <c r="Y1132" s="29"/>
      <c r="Z1132" s="29"/>
    </row>
    <row r="1133" spans="1:26" x14ac:dyDescent="0.2">
      <c r="A1133" s="29"/>
      <c r="B1133" s="29"/>
      <c r="C1133" s="29"/>
      <c r="D1133" s="29"/>
      <c r="E1133" s="29"/>
      <c r="F1133" s="29"/>
      <c r="G1133" s="29"/>
      <c r="H1133" s="29"/>
      <c r="I1133" s="29"/>
      <c r="J1133" s="29"/>
      <c r="K1133" s="29"/>
      <c r="L1133" s="29"/>
      <c r="M1133" s="29"/>
      <c r="N1133" s="29"/>
      <c r="O1133" s="29"/>
      <c r="P1133" s="29"/>
      <c r="Q1133" s="29"/>
      <c r="R1133" s="29"/>
      <c r="S1133" s="29"/>
      <c r="T1133" s="29"/>
      <c r="U1133" s="29"/>
      <c r="V1133" s="29"/>
      <c r="W1133" s="29"/>
      <c r="X1133" s="29"/>
      <c r="Y1133" s="29"/>
      <c r="Z1133" s="29"/>
    </row>
    <row r="1134" spans="1:26" x14ac:dyDescent="0.2">
      <c r="A1134" s="29"/>
      <c r="B1134" s="29"/>
      <c r="C1134" s="29"/>
      <c r="D1134" s="29"/>
      <c r="E1134" s="29"/>
      <c r="F1134" s="29"/>
      <c r="G1134" s="29"/>
      <c r="H1134" s="29"/>
      <c r="I1134" s="29"/>
      <c r="J1134" s="29"/>
      <c r="K1134" s="29"/>
      <c r="L1134" s="29"/>
      <c r="M1134" s="29"/>
      <c r="N1134" s="29"/>
      <c r="O1134" s="29"/>
      <c r="P1134" s="29"/>
      <c r="Q1134" s="29"/>
      <c r="R1134" s="29"/>
      <c r="S1134" s="29"/>
      <c r="T1134" s="29"/>
      <c r="U1134" s="29"/>
      <c r="V1134" s="29"/>
      <c r="W1134" s="29"/>
      <c r="X1134" s="29"/>
      <c r="Y1134" s="29"/>
      <c r="Z1134" s="29"/>
    </row>
    <row r="1135" spans="1:26" x14ac:dyDescent="0.2">
      <c r="A1135" s="29"/>
      <c r="B1135" s="29"/>
      <c r="C1135" s="29"/>
      <c r="D1135" s="29"/>
      <c r="E1135" s="29"/>
      <c r="F1135" s="29"/>
      <c r="G1135" s="29"/>
      <c r="H1135" s="29"/>
      <c r="I1135" s="29"/>
      <c r="J1135" s="29"/>
      <c r="K1135" s="29"/>
      <c r="L1135" s="29"/>
      <c r="M1135" s="29"/>
      <c r="N1135" s="29"/>
      <c r="O1135" s="29"/>
      <c r="P1135" s="29"/>
      <c r="Q1135" s="29"/>
      <c r="R1135" s="29"/>
      <c r="S1135" s="29"/>
      <c r="T1135" s="29"/>
      <c r="U1135" s="29"/>
      <c r="V1135" s="29"/>
      <c r="W1135" s="29"/>
      <c r="X1135" s="29"/>
      <c r="Y1135" s="29"/>
      <c r="Z1135" s="29"/>
    </row>
    <row r="1136" spans="1:26" x14ac:dyDescent="0.2">
      <c r="A1136" s="29"/>
      <c r="B1136" s="29"/>
      <c r="C1136" s="29"/>
      <c r="D1136" s="29"/>
      <c r="E1136" s="29"/>
      <c r="F1136" s="29"/>
      <c r="G1136" s="29"/>
      <c r="H1136" s="29"/>
      <c r="I1136" s="29"/>
      <c r="J1136" s="29"/>
      <c r="K1136" s="29"/>
      <c r="L1136" s="29"/>
      <c r="M1136" s="29"/>
      <c r="N1136" s="29"/>
      <c r="O1136" s="29"/>
      <c r="P1136" s="29"/>
      <c r="Q1136" s="29"/>
      <c r="R1136" s="29"/>
      <c r="S1136" s="29"/>
      <c r="T1136" s="29"/>
      <c r="U1136" s="29"/>
      <c r="V1136" s="29"/>
      <c r="W1136" s="29"/>
      <c r="X1136" s="29"/>
      <c r="Y1136" s="29"/>
      <c r="Z1136" s="29"/>
    </row>
    <row r="1137" spans="1:26" x14ac:dyDescent="0.2">
      <c r="A1137" s="29"/>
      <c r="B1137" s="29"/>
      <c r="C1137" s="29"/>
      <c r="D1137" s="29"/>
      <c r="E1137" s="29"/>
      <c r="F1137" s="29"/>
      <c r="G1137" s="29"/>
      <c r="H1137" s="29"/>
      <c r="I1137" s="29"/>
      <c r="J1137" s="29"/>
      <c r="K1137" s="29"/>
      <c r="L1137" s="29"/>
      <c r="M1137" s="29"/>
      <c r="N1137" s="29"/>
      <c r="O1137" s="29"/>
      <c r="P1137" s="29"/>
      <c r="Q1137" s="29"/>
      <c r="R1137" s="29"/>
      <c r="S1137" s="29"/>
      <c r="T1137" s="29"/>
      <c r="U1137" s="29"/>
      <c r="V1137" s="29"/>
      <c r="W1137" s="29"/>
      <c r="X1137" s="29"/>
      <c r="Y1137" s="29"/>
      <c r="Z1137" s="29"/>
    </row>
    <row r="1138" spans="1:26" x14ac:dyDescent="0.2">
      <c r="A1138" s="29"/>
      <c r="B1138" s="29"/>
      <c r="C1138" s="29"/>
      <c r="D1138" s="29"/>
      <c r="E1138" s="29"/>
      <c r="F1138" s="29"/>
      <c r="G1138" s="29"/>
      <c r="H1138" s="29"/>
      <c r="I1138" s="29"/>
      <c r="J1138" s="29"/>
      <c r="K1138" s="29"/>
      <c r="L1138" s="29"/>
      <c r="M1138" s="29"/>
      <c r="N1138" s="29"/>
      <c r="O1138" s="29"/>
      <c r="P1138" s="29"/>
      <c r="Q1138" s="29"/>
      <c r="R1138" s="29"/>
      <c r="S1138" s="29"/>
      <c r="T1138" s="29"/>
      <c r="U1138" s="29"/>
      <c r="V1138" s="29"/>
      <c r="W1138" s="29"/>
      <c r="X1138" s="29"/>
      <c r="Y1138" s="29"/>
      <c r="Z1138" s="29"/>
    </row>
    <row r="1139" spans="1:26" x14ac:dyDescent="0.2">
      <c r="A1139" s="29"/>
      <c r="B1139" s="29"/>
      <c r="C1139" s="29"/>
      <c r="D1139" s="29"/>
      <c r="E1139" s="29"/>
      <c r="F1139" s="29"/>
      <c r="G1139" s="29"/>
      <c r="H1139" s="29"/>
      <c r="I1139" s="29"/>
      <c r="J1139" s="29"/>
      <c r="K1139" s="29"/>
      <c r="L1139" s="29"/>
      <c r="M1139" s="29"/>
      <c r="N1139" s="29"/>
      <c r="O1139" s="29"/>
      <c r="P1139" s="29"/>
      <c r="Q1139" s="29"/>
      <c r="R1139" s="29"/>
      <c r="S1139" s="29"/>
      <c r="T1139" s="29"/>
      <c r="U1139" s="29"/>
      <c r="V1139" s="29"/>
      <c r="W1139" s="29"/>
      <c r="X1139" s="29"/>
      <c r="Y1139" s="29"/>
      <c r="Z1139" s="29"/>
    </row>
    <row r="1140" spans="1:26" x14ac:dyDescent="0.2">
      <c r="A1140" s="29"/>
      <c r="B1140" s="29"/>
      <c r="C1140" s="29"/>
      <c r="D1140" s="29"/>
      <c r="E1140" s="29"/>
      <c r="F1140" s="29"/>
      <c r="G1140" s="29"/>
      <c r="H1140" s="29"/>
      <c r="I1140" s="29"/>
      <c r="J1140" s="29"/>
      <c r="K1140" s="29"/>
      <c r="L1140" s="29"/>
      <c r="M1140" s="29"/>
      <c r="N1140" s="29"/>
      <c r="O1140" s="29"/>
      <c r="P1140" s="29"/>
      <c r="Q1140" s="29"/>
      <c r="R1140" s="29"/>
      <c r="S1140" s="29"/>
      <c r="T1140" s="29"/>
      <c r="U1140" s="29"/>
      <c r="V1140" s="29"/>
      <c r="W1140" s="29"/>
      <c r="X1140" s="29"/>
      <c r="Y1140" s="29"/>
      <c r="Z1140" s="29"/>
    </row>
    <row r="1141" spans="1:26" x14ac:dyDescent="0.2">
      <c r="A1141" s="29"/>
      <c r="B1141" s="29"/>
      <c r="C1141" s="29"/>
      <c r="D1141" s="29"/>
      <c r="E1141" s="29"/>
      <c r="F1141" s="29"/>
      <c r="G1141" s="29"/>
      <c r="H1141" s="29"/>
      <c r="I1141" s="29"/>
      <c r="J1141" s="29"/>
      <c r="K1141" s="29"/>
      <c r="L1141" s="29"/>
      <c r="M1141" s="29"/>
      <c r="N1141" s="29"/>
      <c r="O1141" s="29"/>
      <c r="P1141" s="29"/>
      <c r="Q1141" s="29"/>
      <c r="R1141" s="29"/>
      <c r="S1141" s="29"/>
      <c r="T1141" s="29"/>
      <c r="U1141" s="29"/>
      <c r="V1141" s="29"/>
      <c r="W1141" s="29"/>
      <c r="X1141" s="29"/>
      <c r="Y1141" s="29"/>
      <c r="Z1141" s="29"/>
    </row>
    <row r="1142" spans="1:26" x14ac:dyDescent="0.2">
      <c r="A1142" s="29"/>
      <c r="B1142" s="29"/>
      <c r="C1142" s="29"/>
      <c r="D1142" s="29"/>
      <c r="E1142" s="29"/>
      <c r="F1142" s="29"/>
      <c r="G1142" s="29"/>
      <c r="H1142" s="29"/>
      <c r="I1142" s="29"/>
      <c r="J1142" s="29"/>
      <c r="K1142" s="29"/>
      <c r="L1142" s="29"/>
      <c r="M1142" s="29"/>
      <c r="N1142" s="29"/>
      <c r="O1142" s="29"/>
      <c r="P1142" s="29"/>
      <c r="Q1142" s="29"/>
      <c r="R1142" s="29"/>
      <c r="S1142" s="29"/>
      <c r="T1142" s="29"/>
      <c r="U1142" s="29"/>
      <c r="V1142" s="29"/>
      <c r="W1142" s="29"/>
      <c r="X1142" s="29"/>
      <c r="Y1142" s="29"/>
      <c r="Z1142" s="29"/>
    </row>
    <row r="1143" spans="1:26" x14ac:dyDescent="0.2">
      <c r="A1143" s="29"/>
      <c r="B1143" s="29"/>
      <c r="C1143" s="29"/>
      <c r="D1143" s="29"/>
      <c r="E1143" s="29"/>
      <c r="F1143" s="29"/>
      <c r="G1143" s="29"/>
      <c r="H1143" s="29"/>
      <c r="I1143" s="29"/>
      <c r="J1143" s="29"/>
      <c r="K1143" s="29"/>
      <c r="L1143" s="29"/>
      <c r="M1143" s="29"/>
      <c r="N1143" s="29"/>
      <c r="O1143" s="29"/>
      <c r="P1143" s="29"/>
      <c r="Q1143" s="29"/>
      <c r="R1143" s="29"/>
      <c r="S1143" s="29"/>
      <c r="T1143" s="29"/>
      <c r="U1143" s="29"/>
      <c r="V1143" s="29"/>
      <c r="W1143" s="29"/>
      <c r="X1143" s="29"/>
      <c r="Y1143" s="29"/>
      <c r="Z1143" s="29"/>
    </row>
    <row r="1144" spans="1:26" x14ac:dyDescent="0.2">
      <c r="A1144" s="29"/>
      <c r="B1144" s="29"/>
      <c r="C1144" s="29"/>
      <c r="D1144" s="29"/>
      <c r="E1144" s="29"/>
      <c r="F1144" s="29"/>
      <c r="G1144" s="29"/>
      <c r="H1144" s="29"/>
      <c r="I1144" s="29"/>
      <c r="J1144" s="29"/>
      <c r="K1144" s="29"/>
      <c r="L1144" s="29"/>
      <c r="M1144" s="29"/>
      <c r="N1144" s="29"/>
      <c r="O1144" s="29"/>
      <c r="P1144" s="29"/>
      <c r="Q1144" s="29"/>
      <c r="R1144" s="29"/>
      <c r="S1144" s="29"/>
      <c r="T1144" s="29"/>
      <c r="U1144" s="29"/>
      <c r="V1144" s="29"/>
      <c r="W1144" s="29"/>
      <c r="X1144" s="29"/>
      <c r="Y1144" s="29"/>
      <c r="Z1144" s="29"/>
    </row>
    <row r="1145" spans="1:26" x14ac:dyDescent="0.2">
      <c r="A1145" s="29"/>
      <c r="B1145" s="29"/>
      <c r="C1145" s="29"/>
      <c r="D1145" s="29"/>
      <c r="E1145" s="29"/>
      <c r="F1145" s="29"/>
      <c r="G1145" s="29"/>
      <c r="H1145" s="29"/>
      <c r="I1145" s="29"/>
      <c r="J1145" s="29"/>
      <c r="K1145" s="29"/>
      <c r="L1145" s="29"/>
      <c r="M1145" s="29"/>
      <c r="N1145" s="29"/>
      <c r="O1145" s="29"/>
      <c r="P1145" s="29"/>
      <c r="Q1145" s="29"/>
      <c r="R1145" s="29"/>
      <c r="S1145" s="29"/>
      <c r="T1145" s="29"/>
      <c r="U1145" s="29"/>
      <c r="V1145" s="29"/>
      <c r="W1145" s="29"/>
      <c r="X1145" s="29"/>
      <c r="Y1145" s="29"/>
      <c r="Z1145" s="29"/>
    </row>
    <row r="1146" spans="1:26" x14ac:dyDescent="0.2">
      <c r="A1146" s="29"/>
      <c r="B1146" s="29"/>
      <c r="C1146" s="29"/>
      <c r="D1146" s="29"/>
      <c r="E1146" s="29"/>
      <c r="F1146" s="29"/>
      <c r="G1146" s="29"/>
      <c r="H1146" s="29"/>
      <c r="I1146" s="29"/>
      <c r="J1146" s="29"/>
      <c r="K1146" s="29"/>
      <c r="L1146" s="29"/>
      <c r="M1146" s="29"/>
      <c r="N1146" s="29"/>
      <c r="O1146" s="29"/>
      <c r="P1146" s="29"/>
      <c r="Q1146" s="29"/>
      <c r="R1146" s="29"/>
      <c r="S1146" s="29"/>
      <c r="T1146" s="29"/>
      <c r="U1146" s="29"/>
      <c r="V1146" s="29"/>
      <c r="W1146" s="29"/>
      <c r="X1146" s="29"/>
      <c r="Y1146" s="29"/>
      <c r="Z1146" s="29"/>
    </row>
    <row r="1147" spans="1:26" x14ac:dyDescent="0.2">
      <c r="A1147" s="29"/>
      <c r="B1147" s="29"/>
      <c r="C1147" s="29"/>
      <c r="D1147" s="29"/>
      <c r="E1147" s="29"/>
      <c r="F1147" s="29"/>
      <c r="G1147" s="29"/>
      <c r="H1147" s="29"/>
      <c r="I1147" s="29"/>
      <c r="J1147" s="29"/>
      <c r="K1147" s="29"/>
      <c r="L1147" s="29"/>
      <c r="M1147" s="29"/>
      <c r="N1147" s="29"/>
      <c r="O1147" s="29"/>
      <c r="P1147" s="29"/>
      <c r="Q1147" s="29"/>
      <c r="R1147" s="29"/>
      <c r="S1147" s="29"/>
      <c r="T1147" s="29"/>
      <c r="U1147" s="29"/>
      <c r="V1147" s="29"/>
      <c r="W1147" s="29"/>
      <c r="X1147" s="29"/>
      <c r="Y1147" s="29"/>
      <c r="Z1147" s="29"/>
    </row>
    <row r="1148" spans="1:26" x14ac:dyDescent="0.2">
      <c r="A1148" s="29"/>
      <c r="B1148" s="29"/>
      <c r="C1148" s="29"/>
      <c r="D1148" s="29"/>
      <c r="E1148" s="29"/>
      <c r="F1148" s="29"/>
      <c r="G1148" s="29"/>
      <c r="H1148" s="29"/>
      <c r="I1148" s="29"/>
      <c r="J1148" s="29"/>
      <c r="K1148" s="29"/>
      <c r="L1148" s="29"/>
      <c r="M1148" s="29"/>
      <c r="N1148" s="29"/>
      <c r="O1148" s="29"/>
      <c r="P1148" s="29"/>
      <c r="Q1148" s="29"/>
      <c r="R1148" s="29"/>
      <c r="S1148" s="29"/>
      <c r="T1148" s="29"/>
      <c r="U1148" s="29"/>
      <c r="V1148" s="29"/>
      <c r="W1148" s="29"/>
      <c r="X1148" s="29"/>
      <c r="Y1148" s="29"/>
      <c r="Z1148" s="29"/>
    </row>
    <row r="1149" spans="1:26" x14ac:dyDescent="0.2">
      <c r="A1149" s="29"/>
      <c r="B1149" s="29"/>
      <c r="C1149" s="29"/>
      <c r="D1149" s="29"/>
      <c r="E1149" s="29"/>
      <c r="F1149" s="29"/>
      <c r="G1149" s="29"/>
      <c r="H1149" s="29"/>
      <c r="I1149" s="29"/>
      <c r="J1149" s="29"/>
      <c r="K1149" s="29"/>
      <c r="L1149" s="29"/>
      <c r="M1149" s="29"/>
      <c r="N1149" s="29"/>
      <c r="O1149" s="29"/>
      <c r="P1149" s="29"/>
      <c r="Q1149" s="29"/>
      <c r="R1149" s="29"/>
      <c r="S1149" s="29"/>
      <c r="T1149" s="29"/>
      <c r="U1149" s="29"/>
      <c r="V1149" s="29"/>
      <c r="W1149" s="29"/>
      <c r="X1149" s="29"/>
      <c r="Y1149" s="29"/>
      <c r="Z1149" s="29"/>
    </row>
    <row r="1150" spans="1:26" x14ac:dyDescent="0.2">
      <c r="A1150" s="29"/>
      <c r="B1150" s="29"/>
      <c r="C1150" s="29"/>
      <c r="D1150" s="29"/>
      <c r="E1150" s="29"/>
      <c r="F1150" s="29"/>
      <c r="G1150" s="29"/>
      <c r="H1150" s="29"/>
      <c r="I1150" s="29"/>
      <c r="J1150" s="29"/>
      <c r="K1150" s="29"/>
      <c r="L1150" s="29"/>
      <c r="M1150" s="29"/>
      <c r="N1150" s="29"/>
      <c r="O1150" s="29"/>
      <c r="P1150" s="29"/>
      <c r="Q1150" s="29"/>
      <c r="R1150" s="29"/>
      <c r="S1150" s="29"/>
      <c r="T1150" s="29"/>
      <c r="U1150" s="29"/>
      <c r="V1150" s="29"/>
      <c r="W1150" s="29"/>
      <c r="X1150" s="29"/>
      <c r="Y1150" s="29"/>
      <c r="Z1150" s="29"/>
    </row>
    <row r="1151" spans="1:26" x14ac:dyDescent="0.2">
      <c r="A1151" s="29"/>
      <c r="B1151" s="29"/>
      <c r="C1151" s="29"/>
      <c r="D1151" s="29"/>
      <c r="E1151" s="29"/>
      <c r="F1151" s="29"/>
      <c r="G1151" s="29"/>
      <c r="H1151" s="29"/>
      <c r="I1151" s="29"/>
      <c r="J1151" s="29"/>
      <c r="K1151" s="29"/>
      <c r="L1151" s="29"/>
      <c r="M1151" s="29"/>
      <c r="N1151" s="29"/>
      <c r="O1151" s="29"/>
      <c r="P1151" s="29"/>
      <c r="Q1151" s="29"/>
      <c r="R1151" s="29"/>
      <c r="S1151" s="29"/>
      <c r="T1151" s="29"/>
      <c r="U1151" s="29"/>
      <c r="V1151" s="29"/>
      <c r="W1151" s="29"/>
      <c r="X1151" s="29"/>
      <c r="Y1151" s="29"/>
      <c r="Z1151" s="29"/>
    </row>
    <row r="1152" spans="1:26" x14ac:dyDescent="0.2">
      <c r="A1152" s="29"/>
      <c r="B1152" s="29"/>
      <c r="C1152" s="29"/>
      <c r="D1152" s="29"/>
      <c r="E1152" s="29"/>
      <c r="F1152" s="29"/>
      <c r="G1152" s="29"/>
      <c r="H1152" s="29"/>
      <c r="I1152" s="29"/>
      <c r="J1152" s="29"/>
      <c r="K1152" s="29"/>
      <c r="L1152" s="29"/>
      <c r="M1152" s="29"/>
      <c r="N1152" s="29"/>
      <c r="O1152" s="29"/>
      <c r="P1152" s="29"/>
      <c r="Q1152" s="29"/>
      <c r="R1152" s="29"/>
      <c r="S1152" s="29"/>
      <c r="T1152" s="29"/>
      <c r="U1152" s="29"/>
      <c r="V1152" s="29"/>
      <c r="W1152" s="29"/>
      <c r="X1152" s="29"/>
      <c r="Y1152" s="29"/>
      <c r="Z1152" s="29"/>
    </row>
    <row r="1153" spans="1:26" x14ac:dyDescent="0.2">
      <c r="A1153" s="29"/>
      <c r="B1153" s="29"/>
      <c r="C1153" s="29"/>
      <c r="D1153" s="29"/>
      <c r="E1153" s="29"/>
      <c r="F1153" s="29"/>
      <c r="G1153" s="29"/>
      <c r="H1153" s="29"/>
      <c r="I1153" s="29"/>
      <c r="J1153" s="29"/>
      <c r="K1153" s="29"/>
      <c r="L1153" s="29"/>
      <c r="M1153" s="29"/>
      <c r="N1153" s="29"/>
      <c r="O1153" s="29"/>
      <c r="P1153" s="29"/>
      <c r="Q1153" s="29"/>
      <c r="R1153" s="29"/>
      <c r="S1153" s="29"/>
      <c r="T1153" s="29"/>
      <c r="U1153" s="29"/>
      <c r="V1153" s="29"/>
      <c r="W1153" s="29"/>
      <c r="X1153" s="29"/>
      <c r="Y1153" s="29"/>
      <c r="Z1153" s="29"/>
    </row>
    <row r="1154" spans="1:26" x14ac:dyDescent="0.2">
      <c r="A1154" s="29"/>
      <c r="B1154" s="29"/>
      <c r="C1154" s="29"/>
      <c r="D1154" s="29"/>
      <c r="E1154" s="29"/>
      <c r="F1154" s="29"/>
      <c r="G1154" s="29"/>
      <c r="H1154" s="29"/>
      <c r="I1154" s="29"/>
      <c r="J1154" s="29"/>
      <c r="K1154" s="29"/>
      <c r="L1154" s="29"/>
      <c r="M1154" s="29"/>
      <c r="N1154" s="29"/>
      <c r="O1154" s="29"/>
      <c r="P1154" s="29"/>
      <c r="Q1154" s="29"/>
      <c r="R1154" s="29"/>
      <c r="S1154" s="29"/>
      <c r="T1154" s="29"/>
      <c r="U1154" s="29"/>
      <c r="V1154" s="29"/>
      <c r="W1154" s="29"/>
      <c r="X1154" s="29"/>
      <c r="Y1154" s="29"/>
      <c r="Z1154" s="29"/>
    </row>
    <row r="1155" spans="1:26" x14ac:dyDescent="0.2">
      <c r="A1155" s="29"/>
      <c r="B1155" s="29"/>
      <c r="C1155" s="29"/>
      <c r="D1155" s="29"/>
      <c r="E1155" s="29"/>
      <c r="F1155" s="29"/>
      <c r="G1155" s="29"/>
      <c r="H1155" s="29"/>
      <c r="I1155" s="29"/>
      <c r="J1155" s="29"/>
      <c r="K1155" s="29"/>
      <c r="L1155" s="29"/>
      <c r="M1155" s="29"/>
      <c r="N1155" s="29"/>
      <c r="O1155" s="29"/>
      <c r="P1155" s="29"/>
      <c r="Q1155" s="29"/>
      <c r="R1155" s="29"/>
      <c r="S1155" s="29"/>
      <c r="T1155" s="29"/>
      <c r="U1155" s="29"/>
      <c r="V1155" s="29"/>
      <c r="W1155" s="29"/>
      <c r="X1155" s="29"/>
      <c r="Y1155" s="29"/>
      <c r="Z1155" s="29"/>
    </row>
    <row r="1156" spans="1:26" x14ac:dyDescent="0.2">
      <c r="A1156" s="29"/>
      <c r="B1156" s="29"/>
      <c r="C1156" s="29"/>
      <c r="D1156" s="29"/>
      <c r="E1156" s="29"/>
      <c r="F1156" s="29"/>
      <c r="G1156" s="29"/>
      <c r="H1156" s="29"/>
      <c r="I1156" s="29"/>
      <c r="J1156" s="29"/>
      <c r="K1156" s="29"/>
      <c r="L1156" s="29"/>
      <c r="M1156" s="29"/>
      <c r="N1156" s="29"/>
      <c r="O1156" s="29"/>
      <c r="P1156" s="29"/>
      <c r="Q1156" s="29"/>
      <c r="R1156" s="29"/>
      <c r="S1156" s="29"/>
      <c r="T1156" s="29"/>
      <c r="U1156" s="29"/>
      <c r="V1156" s="29"/>
      <c r="W1156" s="29"/>
      <c r="X1156" s="29"/>
      <c r="Y1156" s="29"/>
      <c r="Z1156" s="29"/>
    </row>
    <row r="1157" spans="1:26" x14ac:dyDescent="0.2">
      <c r="A1157" s="29"/>
      <c r="B1157" s="29"/>
      <c r="C1157" s="29"/>
      <c r="D1157" s="29"/>
      <c r="E1157" s="29"/>
      <c r="F1157" s="29"/>
      <c r="G1157" s="29"/>
      <c r="H1157" s="29"/>
      <c r="I1157" s="29"/>
      <c r="J1157" s="29"/>
      <c r="K1157" s="29"/>
      <c r="L1157" s="29"/>
      <c r="M1157" s="29"/>
      <c r="N1157" s="29"/>
      <c r="O1157" s="29"/>
      <c r="P1157" s="29"/>
      <c r="Q1157" s="29"/>
      <c r="R1157" s="29"/>
      <c r="S1157" s="29"/>
      <c r="T1157" s="29"/>
      <c r="U1157" s="29"/>
      <c r="V1157" s="29"/>
      <c r="W1157" s="29"/>
      <c r="X1157" s="29"/>
      <c r="Y1157" s="29"/>
      <c r="Z1157" s="29"/>
    </row>
    <row r="1158" spans="1:26" x14ac:dyDescent="0.2">
      <c r="A1158" s="29"/>
      <c r="B1158" s="29"/>
      <c r="C1158" s="29"/>
      <c r="D1158" s="29"/>
      <c r="E1158" s="29"/>
      <c r="F1158" s="29"/>
      <c r="G1158" s="29"/>
      <c r="H1158" s="29"/>
      <c r="I1158" s="29"/>
      <c r="J1158" s="29"/>
      <c r="K1158" s="29"/>
      <c r="L1158" s="29"/>
      <c r="M1158" s="29"/>
      <c r="N1158" s="29"/>
      <c r="O1158" s="29"/>
      <c r="P1158" s="29"/>
      <c r="Q1158" s="29"/>
      <c r="R1158" s="29"/>
      <c r="S1158" s="29"/>
      <c r="T1158" s="29"/>
      <c r="U1158" s="29"/>
      <c r="V1158" s="29"/>
      <c r="W1158" s="29"/>
      <c r="X1158" s="29"/>
      <c r="Y1158" s="29"/>
      <c r="Z1158" s="29"/>
    </row>
    <row r="1159" spans="1:26" x14ac:dyDescent="0.2">
      <c r="A1159" s="29"/>
      <c r="B1159" s="29"/>
      <c r="C1159" s="29"/>
      <c r="D1159" s="29"/>
      <c r="E1159" s="29"/>
      <c r="F1159" s="29"/>
      <c r="G1159" s="29"/>
      <c r="H1159" s="29"/>
      <c r="I1159" s="29"/>
      <c r="J1159" s="29"/>
      <c r="K1159" s="29"/>
      <c r="L1159" s="29"/>
      <c r="M1159" s="29"/>
      <c r="N1159" s="29"/>
      <c r="O1159" s="29"/>
      <c r="P1159" s="29"/>
      <c r="Q1159" s="29"/>
      <c r="R1159" s="29"/>
      <c r="S1159" s="29"/>
      <c r="T1159" s="29"/>
      <c r="U1159" s="29"/>
      <c r="V1159" s="29"/>
      <c r="W1159" s="29"/>
      <c r="X1159" s="29"/>
      <c r="Y1159" s="29"/>
      <c r="Z1159" s="29"/>
    </row>
    <row r="1160" spans="1:26" x14ac:dyDescent="0.2">
      <c r="A1160" s="29"/>
      <c r="B1160" s="29"/>
      <c r="C1160" s="29"/>
      <c r="D1160" s="29"/>
      <c r="E1160" s="29"/>
      <c r="F1160" s="29"/>
      <c r="G1160" s="29"/>
      <c r="H1160" s="29"/>
      <c r="I1160" s="29"/>
      <c r="J1160" s="29"/>
      <c r="K1160" s="29"/>
      <c r="L1160" s="29"/>
      <c r="M1160" s="29"/>
      <c r="N1160" s="29"/>
      <c r="O1160" s="29"/>
      <c r="P1160" s="29"/>
      <c r="Q1160" s="29"/>
      <c r="R1160" s="29"/>
      <c r="S1160" s="29"/>
      <c r="T1160" s="29"/>
      <c r="U1160" s="29"/>
      <c r="V1160" s="29"/>
      <c r="W1160" s="29"/>
      <c r="X1160" s="29"/>
      <c r="Y1160" s="29"/>
      <c r="Z1160" s="29"/>
    </row>
    <row r="1161" spans="1:26" x14ac:dyDescent="0.2">
      <c r="A1161" s="29"/>
      <c r="B1161" s="29"/>
      <c r="C1161" s="29"/>
      <c r="D1161" s="29"/>
      <c r="E1161" s="29"/>
      <c r="F1161" s="29"/>
      <c r="G1161" s="29"/>
      <c r="H1161" s="29"/>
      <c r="I1161" s="29"/>
      <c r="J1161" s="29"/>
      <c r="K1161" s="29"/>
      <c r="L1161" s="29"/>
      <c r="M1161" s="29"/>
      <c r="N1161" s="29"/>
      <c r="O1161" s="29"/>
      <c r="P1161" s="29"/>
      <c r="Q1161" s="29"/>
      <c r="R1161" s="29"/>
      <c r="S1161" s="29"/>
      <c r="T1161" s="29"/>
      <c r="U1161" s="29"/>
      <c r="V1161" s="29"/>
      <c r="W1161" s="29"/>
      <c r="X1161" s="29"/>
      <c r="Y1161" s="29"/>
      <c r="Z1161" s="29"/>
    </row>
    <row r="1162" spans="1:26" x14ac:dyDescent="0.2">
      <c r="A1162" s="29"/>
      <c r="B1162" s="29"/>
      <c r="C1162" s="29"/>
      <c r="D1162" s="29"/>
      <c r="E1162" s="29"/>
      <c r="F1162" s="29"/>
      <c r="G1162" s="29"/>
      <c r="H1162" s="29"/>
      <c r="I1162" s="29"/>
      <c r="J1162" s="29"/>
      <c r="K1162" s="29"/>
      <c r="L1162" s="29"/>
      <c r="M1162" s="29"/>
      <c r="N1162" s="29"/>
      <c r="O1162" s="29"/>
      <c r="P1162" s="29"/>
      <c r="Q1162" s="29"/>
      <c r="R1162" s="29"/>
      <c r="S1162" s="29"/>
      <c r="T1162" s="29"/>
      <c r="U1162" s="29"/>
      <c r="V1162" s="29"/>
      <c r="W1162" s="29"/>
      <c r="X1162" s="29"/>
      <c r="Y1162" s="29"/>
      <c r="Z1162" s="29"/>
    </row>
    <row r="1163" spans="1:26" x14ac:dyDescent="0.2">
      <c r="A1163" s="29"/>
      <c r="B1163" s="29"/>
      <c r="C1163" s="29"/>
      <c r="D1163" s="29"/>
      <c r="E1163" s="29"/>
      <c r="F1163" s="29"/>
      <c r="G1163" s="29"/>
      <c r="H1163" s="29"/>
      <c r="I1163" s="29"/>
      <c r="J1163" s="29"/>
      <c r="K1163" s="29"/>
      <c r="L1163" s="29"/>
      <c r="M1163" s="29"/>
      <c r="N1163" s="29"/>
      <c r="O1163" s="29"/>
      <c r="P1163" s="29"/>
      <c r="Q1163" s="29"/>
      <c r="R1163" s="29"/>
      <c r="S1163" s="29"/>
      <c r="T1163" s="29"/>
      <c r="U1163" s="29"/>
      <c r="V1163" s="29"/>
      <c r="W1163" s="29"/>
      <c r="X1163" s="29"/>
      <c r="Y1163" s="29"/>
      <c r="Z1163" s="29"/>
    </row>
    <row r="1164" spans="1:26" x14ac:dyDescent="0.2">
      <c r="A1164" s="29"/>
      <c r="B1164" s="29"/>
      <c r="C1164" s="29"/>
      <c r="D1164" s="29"/>
      <c r="E1164" s="29"/>
      <c r="F1164" s="29"/>
      <c r="G1164" s="29"/>
      <c r="H1164" s="29"/>
      <c r="I1164" s="29"/>
      <c r="J1164" s="29"/>
      <c r="K1164" s="29"/>
      <c r="L1164" s="29"/>
      <c r="M1164" s="29"/>
      <c r="N1164" s="29"/>
      <c r="O1164" s="29"/>
      <c r="P1164" s="29"/>
      <c r="Q1164" s="29"/>
      <c r="R1164" s="29"/>
      <c r="S1164" s="29"/>
      <c r="T1164" s="29"/>
      <c r="U1164" s="29"/>
      <c r="V1164" s="29"/>
      <c r="W1164" s="29"/>
      <c r="X1164" s="29"/>
      <c r="Y1164" s="29"/>
      <c r="Z1164" s="29"/>
    </row>
    <row r="1165" spans="1:26" x14ac:dyDescent="0.2">
      <c r="A1165" s="29"/>
      <c r="B1165" s="29"/>
      <c r="C1165" s="29"/>
      <c r="D1165" s="29"/>
      <c r="E1165" s="29"/>
      <c r="F1165" s="29"/>
      <c r="G1165" s="29"/>
      <c r="H1165" s="29"/>
      <c r="I1165" s="29"/>
      <c r="J1165" s="29"/>
      <c r="K1165" s="29"/>
      <c r="L1165" s="29"/>
      <c r="M1165" s="29"/>
      <c r="N1165" s="29"/>
      <c r="O1165" s="29"/>
      <c r="P1165" s="29"/>
      <c r="Q1165" s="29"/>
      <c r="R1165" s="29"/>
      <c r="S1165" s="29"/>
      <c r="T1165" s="29"/>
      <c r="U1165" s="29"/>
      <c r="V1165" s="29"/>
      <c r="W1165" s="29"/>
      <c r="X1165" s="29"/>
      <c r="Y1165" s="29"/>
      <c r="Z1165" s="29"/>
    </row>
    <row r="1166" spans="1:26" x14ac:dyDescent="0.2">
      <c r="A1166" s="29"/>
      <c r="B1166" s="29"/>
      <c r="C1166" s="29"/>
      <c r="D1166" s="29"/>
      <c r="E1166" s="29"/>
      <c r="F1166" s="29"/>
      <c r="G1166" s="29"/>
      <c r="H1166" s="29"/>
      <c r="I1166" s="29"/>
      <c r="J1166" s="29"/>
      <c r="K1166" s="29"/>
      <c r="L1166" s="29"/>
      <c r="M1166" s="29"/>
      <c r="N1166" s="29"/>
      <c r="O1166" s="29"/>
      <c r="P1166" s="29"/>
      <c r="Q1166" s="29"/>
      <c r="R1166" s="29"/>
      <c r="S1166" s="29"/>
      <c r="T1166" s="29"/>
      <c r="U1166" s="29"/>
      <c r="V1166" s="29"/>
      <c r="W1166" s="29"/>
      <c r="X1166" s="29"/>
      <c r="Y1166" s="29"/>
      <c r="Z1166" s="29"/>
    </row>
    <row r="1167" spans="1:26" x14ac:dyDescent="0.2">
      <c r="A1167" s="29"/>
      <c r="B1167" s="29"/>
      <c r="C1167" s="29"/>
      <c r="D1167" s="29"/>
      <c r="E1167" s="29"/>
      <c r="F1167" s="29"/>
      <c r="G1167" s="29"/>
      <c r="H1167" s="29"/>
      <c r="I1167" s="29"/>
      <c r="J1167" s="29"/>
      <c r="K1167" s="29"/>
      <c r="L1167" s="29"/>
      <c r="M1167" s="29"/>
      <c r="N1167" s="29"/>
      <c r="O1167" s="29"/>
      <c r="P1167" s="29"/>
      <c r="Q1167" s="29"/>
      <c r="R1167" s="29"/>
      <c r="S1167" s="29"/>
      <c r="T1167" s="29"/>
      <c r="U1167" s="29"/>
      <c r="V1167" s="29"/>
      <c r="W1167" s="29"/>
      <c r="X1167" s="29"/>
      <c r="Y1167" s="29"/>
      <c r="Z1167" s="29"/>
    </row>
    <row r="1168" spans="1:26" x14ac:dyDescent="0.2">
      <c r="A1168" s="29"/>
      <c r="B1168" s="29"/>
      <c r="C1168" s="29"/>
      <c r="D1168" s="29"/>
      <c r="E1168" s="29"/>
      <c r="F1168" s="29"/>
      <c r="G1168" s="29"/>
      <c r="H1168" s="29"/>
      <c r="I1168" s="29"/>
      <c r="J1168" s="29"/>
      <c r="K1168" s="29"/>
      <c r="L1168" s="29"/>
      <c r="M1168" s="29"/>
      <c r="N1168" s="29"/>
      <c r="O1168" s="29"/>
      <c r="P1168" s="29"/>
      <c r="Q1168" s="29"/>
      <c r="R1168" s="29"/>
      <c r="S1168" s="29"/>
      <c r="T1168" s="29"/>
      <c r="U1168" s="29"/>
      <c r="V1168" s="29"/>
      <c r="W1168" s="29"/>
      <c r="X1168" s="29"/>
      <c r="Y1168" s="29"/>
      <c r="Z1168" s="29"/>
    </row>
    <row r="1169" spans="1:26" x14ac:dyDescent="0.2">
      <c r="A1169" s="29"/>
      <c r="B1169" s="29"/>
      <c r="C1169" s="29"/>
      <c r="D1169" s="29"/>
      <c r="E1169" s="29"/>
      <c r="F1169" s="29"/>
      <c r="G1169" s="29"/>
      <c r="H1169" s="29"/>
      <c r="I1169" s="29"/>
      <c r="J1169" s="29"/>
      <c r="K1169" s="29"/>
      <c r="L1169" s="29"/>
      <c r="M1169" s="29"/>
      <c r="N1169" s="29"/>
      <c r="O1169" s="29"/>
      <c r="P1169" s="29"/>
      <c r="Q1169" s="29"/>
      <c r="R1169" s="29"/>
      <c r="S1169" s="29"/>
      <c r="T1169" s="29"/>
      <c r="U1169" s="29"/>
      <c r="V1169" s="29"/>
      <c r="W1169" s="29"/>
      <c r="X1169" s="29"/>
      <c r="Y1169" s="29"/>
      <c r="Z1169" s="29"/>
    </row>
    <row r="1170" spans="1:26" x14ac:dyDescent="0.2">
      <c r="A1170" s="29"/>
      <c r="B1170" s="29"/>
      <c r="C1170" s="29"/>
      <c r="D1170" s="29"/>
      <c r="E1170" s="29"/>
      <c r="F1170" s="29"/>
      <c r="G1170" s="29"/>
      <c r="H1170" s="29"/>
      <c r="I1170" s="29"/>
      <c r="J1170" s="29"/>
      <c r="K1170" s="29"/>
      <c r="L1170" s="29"/>
      <c r="M1170" s="29"/>
      <c r="N1170" s="29"/>
      <c r="O1170" s="29"/>
      <c r="P1170" s="29"/>
      <c r="Q1170" s="29"/>
      <c r="R1170" s="29"/>
      <c r="S1170" s="29"/>
      <c r="T1170" s="29"/>
      <c r="U1170" s="29"/>
      <c r="V1170" s="29"/>
      <c r="W1170" s="29"/>
      <c r="X1170" s="29"/>
      <c r="Y1170" s="29"/>
      <c r="Z1170" s="29"/>
    </row>
    <row r="1171" spans="1:26" x14ac:dyDescent="0.2">
      <c r="A1171" s="29"/>
      <c r="B1171" s="29"/>
      <c r="C1171" s="29"/>
      <c r="D1171" s="29"/>
      <c r="E1171" s="29"/>
      <c r="F1171" s="29"/>
      <c r="G1171" s="29"/>
      <c r="H1171" s="29"/>
      <c r="I1171" s="29"/>
      <c r="J1171" s="29"/>
      <c r="K1171" s="29"/>
      <c r="L1171" s="29"/>
      <c r="M1171" s="29"/>
      <c r="N1171" s="29"/>
      <c r="O1171" s="29"/>
      <c r="P1171" s="29"/>
      <c r="Q1171" s="29"/>
      <c r="R1171" s="29"/>
      <c r="S1171" s="29"/>
      <c r="T1171" s="29"/>
      <c r="U1171" s="29"/>
      <c r="V1171" s="29"/>
      <c r="W1171" s="29"/>
      <c r="X1171" s="29"/>
      <c r="Y1171" s="29"/>
      <c r="Z1171" s="29"/>
    </row>
    <row r="1172" spans="1:26" x14ac:dyDescent="0.2">
      <c r="A1172" s="29"/>
      <c r="B1172" s="29"/>
      <c r="C1172" s="29"/>
      <c r="D1172" s="29"/>
      <c r="E1172" s="29"/>
      <c r="F1172" s="29"/>
      <c r="G1172" s="29"/>
      <c r="H1172" s="29"/>
      <c r="I1172" s="29"/>
      <c r="J1172" s="29"/>
      <c r="K1172" s="29"/>
      <c r="L1172" s="29"/>
      <c r="M1172" s="29"/>
      <c r="N1172" s="29"/>
      <c r="O1172" s="29"/>
      <c r="P1172" s="29"/>
      <c r="Q1172" s="29"/>
      <c r="R1172" s="29"/>
      <c r="S1172" s="29"/>
      <c r="T1172" s="29"/>
      <c r="U1172" s="29"/>
      <c r="V1172" s="29"/>
      <c r="W1172" s="29"/>
      <c r="X1172" s="29"/>
      <c r="Y1172" s="29"/>
      <c r="Z1172" s="29"/>
    </row>
    <row r="1173" spans="1:26" x14ac:dyDescent="0.2">
      <c r="A1173" s="29"/>
      <c r="B1173" s="29"/>
      <c r="C1173" s="29"/>
      <c r="D1173" s="29"/>
      <c r="E1173" s="29"/>
      <c r="F1173" s="29"/>
      <c r="G1173" s="29"/>
      <c r="H1173" s="29"/>
      <c r="I1173" s="29"/>
      <c r="J1173" s="29"/>
      <c r="K1173" s="29"/>
      <c r="L1173" s="29"/>
      <c r="M1173" s="29"/>
      <c r="N1173" s="29"/>
      <c r="O1173" s="29"/>
      <c r="P1173" s="29"/>
      <c r="Q1173" s="29"/>
      <c r="R1173" s="29"/>
      <c r="S1173" s="29"/>
      <c r="T1173" s="29"/>
      <c r="U1173" s="29"/>
      <c r="V1173" s="29"/>
      <c r="W1173" s="29"/>
      <c r="X1173" s="29"/>
      <c r="Y1173" s="29"/>
      <c r="Z1173" s="29"/>
    </row>
    <row r="1174" spans="1:26" x14ac:dyDescent="0.2">
      <c r="A1174" s="29"/>
      <c r="B1174" s="29"/>
      <c r="C1174" s="29"/>
      <c r="D1174" s="29"/>
      <c r="E1174" s="29"/>
      <c r="F1174" s="29"/>
      <c r="G1174" s="29"/>
      <c r="H1174" s="29"/>
      <c r="I1174" s="29"/>
      <c r="J1174" s="29"/>
      <c r="K1174" s="29"/>
      <c r="L1174" s="29"/>
      <c r="M1174" s="29"/>
      <c r="N1174" s="29"/>
      <c r="O1174" s="29"/>
      <c r="P1174" s="29"/>
      <c r="Q1174" s="29"/>
      <c r="R1174" s="29"/>
      <c r="S1174" s="29"/>
      <c r="T1174" s="29"/>
      <c r="U1174" s="29"/>
      <c r="V1174" s="29"/>
      <c r="W1174" s="29"/>
      <c r="X1174" s="29"/>
      <c r="Y1174" s="29"/>
      <c r="Z1174" s="29"/>
    </row>
    <row r="1175" spans="1:26" x14ac:dyDescent="0.2">
      <c r="A1175" s="29"/>
      <c r="B1175" s="29"/>
      <c r="C1175" s="29"/>
      <c r="D1175" s="29"/>
      <c r="E1175" s="29"/>
      <c r="F1175" s="29"/>
      <c r="G1175" s="29"/>
      <c r="H1175" s="29"/>
      <c r="I1175" s="29"/>
      <c r="J1175" s="29"/>
      <c r="K1175" s="29"/>
      <c r="L1175" s="29"/>
      <c r="M1175" s="29"/>
      <c r="N1175" s="29"/>
      <c r="O1175" s="29"/>
      <c r="P1175" s="29"/>
      <c r="Q1175" s="29"/>
      <c r="R1175" s="29"/>
      <c r="S1175" s="29"/>
      <c r="T1175" s="29"/>
      <c r="U1175" s="29"/>
      <c r="V1175" s="29"/>
      <c r="W1175" s="29"/>
      <c r="X1175" s="29"/>
      <c r="Y1175" s="29"/>
      <c r="Z1175" s="29"/>
    </row>
    <row r="1176" spans="1:26" x14ac:dyDescent="0.2">
      <c r="A1176" s="29"/>
      <c r="B1176" s="29"/>
      <c r="C1176" s="29"/>
      <c r="D1176" s="29"/>
      <c r="E1176" s="29"/>
      <c r="F1176" s="29"/>
      <c r="G1176" s="29"/>
      <c r="H1176" s="29"/>
      <c r="I1176" s="29"/>
      <c r="J1176" s="29"/>
      <c r="K1176" s="29"/>
      <c r="L1176" s="29"/>
      <c r="M1176" s="29"/>
      <c r="N1176" s="29"/>
      <c r="O1176" s="29"/>
      <c r="P1176" s="29"/>
      <c r="Q1176" s="29"/>
      <c r="R1176" s="29"/>
      <c r="S1176" s="29"/>
      <c r="T1176" s="29"/>
      <c r="U1176" s="29"/>
      <c r="V1176" s="29"/>
      <c r="W1176" s="29"/>
      <c r="X1176" s="29"/>
      <c r="Y1176" s="29"/>
      <c r="Z1176" s="29"/>
    </row>
    <row r="1177" spans="1:26" x14ac:dyDescent="0.2">
      <c r="A1177" s="29"/>
      <c r="B1177" s="29"/>
      <c r="C1177" s="29"/>
      <c r="D1177" s="29"/>
      <c r="E1177" s="29"/>
      <c r="F1177" s="29"/>
      <c r="G1177" s="29"/>
      <c r="H1177" s="29"/>
      <c r="I1177" s="29"/>
      <c r="J1177" s="29"/>
      <c r="K1177" s="29"/>
      <c r="L1177" s="29"/>
      <c r="M1177" s="29"/>
      <c r="N1177" s="29"/>
      <c r="O1177" s="29"/>
      <c r="P1177" s="29"/>
      <c r="Q1177" s="29"/>
      <c r="R1177" s="29"/>
      <c r="S1177" s="29"/>
      <c r="T1177" s="29"/>
      <c r="U1177" s="29"/>
      <c r="V1177" s="29"/>
      <c r="W1177" s="29"/>
      <c r="X1177" s="29"/>
      <c r="Y1177" s="29"/>
      <c r="Z1177" s="29"/>
    </row>
    <row r="1178" spans="1:26" x14ac:dyDescent="0.2">
      <c r="A1178" s="29"/>
      <c r="B1178" s="29"/>
      <c r="C1178" s="29"/>
      <c r="D1178" s="29"/>
      <c r="E1178" s="29"/>
      <c r="F1178" s="29"/>
      <c r="G1178" s="29"/>
      <c r="H1178" s="29"/>
      <c r="I1178" s="29"/>
      <c r="J1178" s="29"/>
      <c r="K1178" s="29"/>
      <c r="L1178" s="29"/>
      <c r="M1178" s="29"/>
      <c r="N1178" s="29"/>
      <c r="O1178" s="29"/>
      <c r="P1178" s="29"/>
      <c r="Q1178" s="29"/>
      <c r="R1178" s="29"/>
      <c r="S1178" s="29"/>
      <c r="T1178" s="29"/>
      <c r="U1178" s="29"/>
      <c r="V1178" s="29"/>
      <c r="W1178" s="29"/>
      <c r="X1178" s="29"/>
      <c r="Y1178" s="29"/>
      <c r="Z1178" s="29"/>
    </row>
    <row r="1179" spans="1:26" x14ac:dyDescent="0.2">
      <c r="A1179" s="29"/>
      <c r="B1179" s="29"/>
      <c r="C1179" s="29"/>
      <c r="D1179" s="29"/>
      <c r="E1179" s="29"/>
      <c r="F1179" s="29"/>
      <c r="G1179" s="29"/>
      <c r="H1179" s="29"/>
      <c r="I1179" s="29"/>
      <c r="J1179" s="29"/>
      <c r="K1179" s="29"/>
      <c r="L1179" s="29"/>
      <c r="M1179" s="29"/>
      <c r="N1179" s="29"/>
      <c r="O1179" s="29"/>
      <c r="P1179" s="29"/>
      <c r="Q1179" s="29"/>
      <c r="R1179" s="29"/>
      <c r="S1179" s="29"/>
      <c r="T1179" s="29"/>
      <c r="U1179" s="29"/>
      <c r="V1179" s="29"/>
      <c r="W1179" s="29"/>
      <c r="X1179" s="29"/>
      <c r="Y1179" s="29"/>
      <c r="Z1179" s="29"/>
    </row>
    <row r="1180" spans="1:26" x14ac:dyDescent="0.2">
      <c r="A1180" s="29"/>
      <c r="B1180" s="29"/>
      <c r="C1180" s="29"/>
      <c r="D1180" s="29"/>
      <c r="E1180" s="29"/>
      <c r="F1180" s="29"/>
      <c r="G1180" s="29"/>
      <c r="H1180" s="29"/>
      <c r="I1180" s="29"/>
      <c r="J1180" s="29"/>
      <c r="K1180" s="29"/>
      <c r="L1180" s="29"/>
      <c r="M1180" s="29"/>
      <c r="N1180" s="29"/>
      <c r="O1180" s="29"/>
      <c r="P1180" s="29"/>
      <c r="Q1180" s="29"/>
      <c r="R1180" s="29"/>
      <c r="S1180" s="29"/>
      <c r="T1180" s="29"/>
      <c r="U1180" s="29"/>
      <c r="V1180" s="29"/>
      <c r="W1180" s="29"/>
      <c r="X1180" s="29"/>
      <c r="Y1180" s="29"/>
      <c r="Z1180" s="29"/>
    </row>
    <row r="1181" spans="1:26" x14ac:dyDescent="0.2">
      <c r="A1181" s="29"/>
      <c r="B1181" s="29"/>
      <c r="C1181" s="29"/>
      <c r="D1181" s="29"/>
      <c r="E1181" s="29"/>
      <c r="F1181" s="29"/>
      <c r="G1181" s="29"/>
      <c r="H1181" s="29"/>
      <c r="I1181" s="29"/>
      <c r="J1181" s="29"/>
      <c r="K1181" s="29"/>
      <c r="L1181" s="29"/>
      <c r="M1181" s="29"/>
      <c r="N1181" s="29"/>
      <c r="O1181" s="29"/>
      <c r="P1181" s="29"/>
      <c r="Q1181" s="29"/>
      <c r="R1181" s="29"/>
      <c r="S1181" s="29"/>
      <c r="T1181" s="29"/>
      <c r="U1181" s="29"/>
      <c r="V1181" s="29"/>
      <c r="W1181" s="29"/>
      <c r="X1181" s="29"/>
      <c r="Y1181" s="29"/>
      <c r="Z1181" s="29"/>
    </row>
    <row r="1182" spans="1:26" x14ac:dyDescent="0.2">
      <c r="A1182" s="29"/>
      <c r="B1182" s="29"/>
      <c r="C1182" s="29"/>
      <c r="D1182" s="29"/>
      <c r="E1182" s="29"/>
      <c r="F1182" s="29"/>
      <c r="G1182" s="29"/>
      <c r="H1182" s="29"/>
      <c r="I1182" s="29"/>
      <c r="J1182" s="29"/>
      <c r="K1182" s="29"/>
      <c r="L1182" s="29"/>
      <c r="M1182" s="29"/>
      <c r="N1182" s="29"/>
      <c r="O1182" s="29"/>
      <c r="P1182" s="29"/>
      <c r="Q1182" s="29"/>
      <c r="R1182" s="29"/>
      <c r="S1182" s="29"/>
      <c r="T1182" s="29"/>
      <c r="U1182" s="29"/>
      <c r="V1182" s="29"/>
      <c r="W1182" s="29"/>
      <c r="X1182" s="29"/>
      <c r="Y1182" s="29"/>
      <c r="Z1182" s="29"/>
    </row>
    <row r="1183" spans="1:26" x14ac:dyDescent="0.2">
      <c r="A1183" s="29"/>
      <c r="B1183" s="29"/>
      <c r="C1183" s="29"/>
      <c r="D1183" s="29"/>
      <c r="E1183" s="29"/>
      <c r="F1183" s="29"/>
      <c r="G1183" s="29"/>
      <c r="H1183" s="29"/>
      <c r="I1183" s="29"/>
      <c r="J1183" s="29"/>
      <c r="K1183" s="29"/>
      <c r="L1183" s="29"/>
      <c r="M1183" s="29"/>
      <c r="N1183" s="29"/>
      <c r="O1183" s="29"/>
      <c r="P1183" s="29"/>
      <c r="Q1183" s="29"/>
      <c r="R1183" s="29"/>
      <c r="S1183" s="29"/>
      <c r="T1183" s="29"/>
      <c r="U1183" s="29"/>
      <c r="V1183" s="29"/>
      <c r="W1183" s="29"/>
      <c r="X1183" s="29"/>
      <c r="Y1183" s="29"/>
      <c r="Z1183" s="29"/>
    </row>
    <row r="1184" spans="1:26" x14ac:dyDescent="0.2">
      <c r="A1184" s="29"/>
      <c r="B1184" s="29"/>
      <c r="C1184" s="29"/>
      <c r="D1184" s="29"/>
      <c r="E1184" s="29"/>
      <c r="F1184" s="29"/>
      <c r="G1184" s="29"/>
      <c r="H1184" s="29"/>
      <c r="I1184" s="29"/>
      <c r="J1184" s="29"/>
      <c r="K1184" s="29"/>
      <c r="L1184" s="29"/>
      <c r="M1184" s="29"/>
      <c r="N1184" s="29"/>
      <c r="O1184" s="29"/>
      <c r="P1184" s="29"/>
      <c r="Q1184" s="29"/>
      <c r="R1184" s="29"/>
      <c r="S1184" s="29"/>
      <c r="T1184" s="29"/>
      <c r="U1184" s="29"/>
      <c r="V1184" s="29"/>
      <c r="W1184" s="29"/>
      <c r="X1184" s="29"/>
      <c r="Y1184" s="29"/>
      <c r="Z1184" s="29"/>
    </row>
    <row r="1185" spans="1:26" x14ac:dyDescent="0.2">
      <c r="A1185" s="29"/>
      <c r="B1185" s="29"/>
      <c r="C1185" s="29"/>
      <c r="D1185" s="29"/>
      <c r="E1185" s="29"/>
      <c r="F1185" s="29"/>
      <c r="G1185" s="29"/>
      <c r="H1185" s="29"/>
      <c r="I1185" s="29"/>
      <c r="J1185" s="29"/>
      <c r="K1185" s="29"/>
      <c r="L1185" s="29"/>
      <c r="M1185" s="29"/>
      <c r="N1185" s="29"/>
      <c r="O1185" s="29"/>
      <c r="P1185" s="29"/>
      <c r="Q1185" s="29"/>
      <c r="R1185" s="29"/>
      <c r="S1185" s="29"/>
      <c r="T1185" s="29"/>
      <c r="U1185" s="29"/>
      <c r="V1185" s="29"/>
      <c r="W1185" s="29"/>
      <c r="X1185" s="29"/>
      <c r="Y1185" s="29"/>
      <c r="Z1185" s="29"/>
    </row>
    <row r="1186" spans="1:26" x14ac:dyDescent="0.2">
      <c r="A1186" s="29"/>
      <c r="B1186" s="29"/>
      <c r="C1186" s="29"/>
      <c r="D1186" s="29"/>
      <c r="E1186" s="29"/>
      <c r="F1186" s="29"/>
      <c r="G1186" s="29"/>
      <c r="H1186" s="29"/>
      <c r="I1186" s="29"/>
      <c r="J1186" s="29"/>
      <c r="K1186" s="29"/>
      <c r="L1186" s="29"/>
      <c r="M1186" s="29"/>
      <c r="N1186" s="29"/>
      <c r="O1186" s="29"/>
      <c r="P1186" s="29"/>
      <c r="Q1186" s="29"/>
      <c r="R1186" s="29"/>
      <c r="S1186" s="29"/>
      <c r="T1186" s="29"/>
      <c r="U1186" s="29"/>
      <c r="V1186" s="29"/>
      <c r="W1186" s="29"/>
      <c r="X1186" s="29"/>
      <c r="Y1186" s="29"/>
      <c r="Z1186" s="29"/>
    </row>
    <row r="1187" spans="1:26" x14ac:dyDescent="0.2">
      <c r="A1187" s="29"/>
      <c r="B1187" s="29"/>
      <c r="C1187" s="29"/>
      <c r="D1187" s="29"/>
      <c r="E1187" s="29"/>
      <c r="F1187" s="29"/>
      <c r="G1187" s="29"/>
      <c r="H1187" s="29"/>
      <c r="I1187" s="29"/>
      <c r="J1187" s="29"/>
      <c r="K1187" s="29"/>
      <c r="L1187" s="29"/>
      <c r="M1187" s="29"/>
      <c r="N1187" s="29"/>
      <c r="O1187" s="29"/>
      <c r="P1187" s="29"/>
      <c r="Q1187" s="29"/>
      <c r="R1187" s="29"/>
      <c r="S1187" s="29"/>
      <c r="T1187" s="29"/>
      <c r="U1187" s="29"/>
      <c r="V1187" s="29"/>
      <c r="W1187" s="29"/>
      <c r="X1187" s="29"/>
      <c r="Y1187" s="29"/>
      <c r="Z1187" s="29"/>
    </row>
    <row r="1188" spans="1:26" x14ac:dyDescent="0.2">
      <c r="A1188" s="29"/>
      <c r="B1188" s="29"/>
      <c r="C1188" s="29"/>
      <c r="D1188" s="29"/>
      <c r="E1188" s="29"/>
      <c r="F1188" s="29"/>
      <c r="G1188" s="29"/>
      <c r="H1188" s="29"/>
      <c r="I1188" s="29"/>
      <c r="J1188" s="29"/>
      <c r="K1188" s="29"/>
      <c r="L1188" s="29"/>
      <c r="M1188" s="29"/>
      <c r="N1188" s="29"/>
      <c r="O1188" s="29"/>
      <c r="P1188" s="29"/>
      <c r="Q1188" s="29"/>
      <c r="R1188" s="29"/>
      <c r="S1188" s="29"/>
      <c r="T1188" s="29"/>
      <c r="U1188" s="29"/>
      <c r="V1188" s="29"/>
      <c r="W1188" s="29"/>
      <c r="X1188" s="29"/>
      <c r="Y1188" s="29"/>
      <c r="Z1188" s="29"/>
    </row>
    <row r="1189" spans="1:26" x14ac:dyDescent="0.2">
      <c r="A1189" s="29"/>
      <c r="B1189" s="29"/>
      <c r="C1189" s="29"/>
      <c r="D1189" s="29"/>
      <c r="E1189" s="29"/>
      <c r="F1189" s="29"/>
      <c r="G1189" s="29"/>
      <c r="H1189" s="29"/>
      <c r="I1189" s="29"/>
      <c r="J1189" s="29"/>
      <c r="K1189" s="29"/>
      <c r="L1189" s="29"/>
      <c r="M1189" s="29"/>
      <c r="N1189" s="29"/>
      <c r="O1189" s="29"/>
      <c r="P1189" s="29"/>
      <c r="Q1189" s="29"/>
      <c r="R1189" s="29"/>
      <c r="S1189" s="29"/>
      <c r="T1189" s="29"/>
      <c r="U1189" s="29"/>
      <c r="V1189" s="29"/>
      <c r="W1189" s="29"/>
      <c r="X1189" s="29"/>
      <c r="Y1189" s="29"/>
      <c r="Z1189" s="29"/>
    </row>
    <row r="1190" spans="1:26" x14ac:dyDescent="0.2">
      <c r="A1190" s="29"/>
      <c r="B1190" s="29"/>
      <c r="C1190" s="29"/>
      <c r="D1190" s="29"/>
      <c r="E1190" s="29"/>
      <c r="F1190" s="29"/>
      <c r="G1190" s="29"/>
      <c r="H1190" s="29"/>
      <c r="I1190" s="29"/>
      <c r="J1190" s="29"/>
      <c r="K1190" s="29"/>
      <c r="L1190" s="29"/>
      <c r="M1190" s="29"/>
      <c r="N1190" s="29"/>
      <c r="O1190" s="29"/>
      <c r="P1190" s="29"/>
      <c r="Q1190" s="29"/>
      <c r="R1190" s="29"/>
      <c r="S1190" s="29"/>
      <c r="T1190" s="29"/>
      <c r="U1190" s="29"/>
      <c r="V1190" s="29"/>
      <c r="W1190" s="29"/>
      <c r="X1190" s="29"/>
      <c r="Y1190" s="29"/>
      <c r="Z1190" s="29"/>
    </row>
    <row r="1191" spans="1:26" x14ac:dyDescent="0.2">
      <c r="A1191" s="29"/>
      <c r="B1191" s="29"/>
      <c r="C1191" s="29"/>
      <c r="D1191" s="29"/>
      <c r="E1191" s="29"/>
      <c r="F1191" s="29"/>
      <c r="G1191" s="29"/>
      <c r="H1191" s="29"/>
      <c r="I1191" s="29"/>
      <c r="J1191" s="29"/>
      <c r="K1191" s="29"/>
      <c r="L1191" s="29"/>
      <c r="M1191" s="29"/>
      <c r="N1191" s="29"/>
      <c r="O1191" s="29"/>
      <c r="P1191" s="29"/>
      <c r="Q1191" s="29"/>
      <c r="R1191" s="29"/>
      <c r="S1191" s="29"/>
      <c r="T1191" s="29"/>
      <c r="U1191" s="29"/>
      <c r="V1191" s="29"/>
      <c r="W1191" s="29"/>
      <c r="X1191" s="29"/>
      <c r="Y1191" s="29"/>
      <c r="Z1191" s="29"/>
    </row>
    <row r="1192" spans="1:26" x14ac:dyDescent="0.2">
      <c r="A1192" s="29"/>
      <c r="B1192" s="29"/>
      <c r="C1192" s="29"/>
      <c r="D1192" s="29"/>
      <c r="E1192" s="29"/>
      <c r="F1192" s="29"/>
      <c r="G1192" s="29"/>
      <c r="H1192" s="29"/>
      <c r="I1192" s="29"/>
      <c r="J1192" s="29"/>
      <c r="K1192" s="29"/>
      <c r="L1192" s="29"/>
      <c r="M1192" s="29"/>
      <c r="N1192" s="29"/>
      <c r="O1192" s="29"/>
      <c r="P1192" s="29"/>
      <c r="Q1192" s="29"/>
      <c r="R1192" s="29"/>
      <c r="S1192" s="29"/>
      <c r="T1192" s="29"/>
      <c r="U1192" s="29"/>
      <c r="V1192" s="29"/>
      <c r="W1192" s="29"/>
      <c r="X1192" s="29"/>
      <c r="Y1192" s="29"/>
      <c r="Z1192" s="29"/>
    </row>
    <row r="1193" spans="1:26" x14ac:dyDescent="0.2">
      <c r="A1193" s="29"/>
      <c r="B1193" s="29"/>
      <c r="C1193" s="29"/>
      <c r="D1193" s="29"/>
      <c r="E1193" s="29"/>
      <c r="F1193" s="29"/>
      <c r="G1193" s="29"/>
      <c r="H1193" s="29"/>
      <c r="I1193" s="29"/>
      <c r="J1193" s="29"/>
      <c r="K1193" s="29"/>
      <c r="L1193" s="29"/>
      <c r="M1193" s="29"/>
      <c r="N1193" s="29"/>
      <c r="O1193" s="29"/>
      <c r="P1193" s="29"/>
      <c r="Q1193" s="29"/>
      <c r="R1193" s="29"/>
      <c r="S1193" s="29"/>
      <c r="T1193" s="29"/>
      <c r="U1193" s="29"/>
      <c r="V1193" s="29"/>
      <c r="W1193" s="29"/>
      <c r="X1193" s="29"/>
      <c r="Y1193" s="29"/>
      <c r="Z1193" s="29"/>
    </row>
    <row r="1194" spans="1:26" x14ac:dyDescent="0.2">
      <c r="A1194" s="29"/>
      <c r="B1194" s="29"/>
      <c r="C1194" s="29"/>
      <c r="D1194" s="29"/>
      <c r="E1194" s="29"/>
      <c r="F1194" s="29"/>
      <c r="G1194" s="29"/>
      <c r="H1194" s="29"/>
      <c r="I1194" s="29"/>
      <c r="J1194" s="29"/>
      <c r="K1194" s="29"/>
      <c r="L1194" s="29"/>
      <c r="M1194" s="29"/>
      <c r="N1194" s="29"/>
      <c r="O1194" s="29"/>
      <c r="P1194" s="29"/>
      <c r="Q1194" s="29"/>
      <c r="R1194" s="29"/>
      <c r="S1194" s="29"/>
      <c r="T1194" s="29"/>
      <c r="U1194" s="29"/>
      <c r="V1194" s="29"/>
      <c r="W1194" s="29"/>
      <c r="X1194" s="29"/>
      <c r="Y1194" s="29"/>
      <c r="Z1194" s="29"/>
    </row>
    <row r="1195" spans="1:26" x14ac:dyDescent="0.2">
      <c r="A1195" s="29"/>
      <c r="B1195" s="29"/>
      <c r="C1195" s="29"/>
      <c r="D1195" s="29"/>
      <c r="E1195" s="29"/>
      <c r="F1195" s="29"/>
      <c r="G1195" s="29"/>
      <c r="H1195" s="29"/>
      <c r="I1195" s="29"/>
      <c r="J1195" s="29"/>
      <c r="K1195" s="29"/>
      <c r="L1195" s="29"/>
      <c r="M1195" s="29"/>
      <c r="N1195" s="29"/>
      <c r="O1195" s="29"/>
      <c r="P1195" s="29"/>
      <c r="Q1195" s="29"/>
      <c r="R1195" s="29"/>
      <c r="S1195" s="29"/>
      <c r="T1195" s="29"/>
      <c r="U1195" s="29"/>
      <c r="V1195" s="29"/>
      <c r="W1195" s="29"/>
      <c r="X1195" s="29"/>
      <c r="Y1195" s="29"/>
      <c r="Z1195" s="29"/>
    </row>
    <row r="1196" spans="1:26" x14ac:dyDescent="0.2">
      <c r="A1196" s="29"/>
      <c r="B1196" s="29"/>
      <c r="C1196" s="29"/>
      <c r="D1196" s="29"/>
      <c r="E1196" s="29"/>
      <c r="F1196" s="29"/>
      <c r="G1196" s="29"/>
      <c r="H1196" s="29"/>
      <c r="I1196" s="29"/>
      <c r="J1196" s="29"/>
      <c r="K1196" s="29"/>
      <c r="L1196" s="29"/>
      <c r="M1196" s="29"/>
      <c r="N1196" s="29"/>
      <c r="O1196" s="29"/>
      <c r="P1196" s="29"/>
      <c r="Q1196" s="29"/>
      <c r="R1196" s="29"/>
      <c r="S1196" s="29"/>
      <c r="T1196" s="29"/>
      <c r="U1196" s="29"/>
      <c r="V1196" s="29"/>
      <c r="W1196" s="29"/>
      <c r="X1196" s="29"/>
      <c r="Y1196" s="29"/>
      <c r="Z1196" s="29"/>
    </row>
    <row r="1197" spans="1:26" x14ac:dyDescent="0.2">
      <c r="A1197" s="29"/>
      <c r="B1197" s="29"/>
      <c r="C1197" s="29"/>
      <c r="D1197" s="29"/>
      <c r="E1197" s="29"/>
      <c r="F1197" s="29"/>
      <c r="G1197" s="29"/>
      <c r="H1197" s="29"/>
      <c r="I1197" s="29"/>
      <c r="J1197" s="29"/>
      <c r="K1197" s="29"/>
      <c r="L1197" s="29"/>
      <c r="M1197" s="29"/>
      <c r="N1197" s="29"/>
      <c r="O1197" s="29"/>
      <c r="P1197" s="29"/>
      <c r="Q1197" s="29"/>
      <c r="R1197" s="29"/>
      <c r="S1197" s="29"/>
      <c r="T1197" s="29"/>
      <c r="U1197" s="29"/>
      <c r="V1197" s="29"/>
      <c r="W1197" s="29"/>
      <c r="X1197" s="29"/>
      <c r="Y1197" s="29"/>
      <c r="Z1197" s="29"/>
    </row>
    <row r="1198" spans="1:26" x14ac:dyDescent="0.2">
      <c r="A1198" s="29"/>
      <c r="B1198" s="29"/>
      <c r="C1198" s="29"/>
      <c r="D1198" s="29"/>
      <c r="E1198" s="29"/>
      <c r="F1198" s="29"/>
      <c r="G1198" s="29"/>
      <c r="H1198" s="29"/>
      <c r="I1198" s="29"/>
      <c r="J1198" s="29"/>
      <c r="K1198" s="29"/>
      <c r="L1198" s="29"/>
      <c r="M1198" s="29"/>
      <c r="N1198" s="29"/>
      <c r="O1198" s="29"/>
      <c r="P1198" s="29"/>
      <c r="Q1198" s="29"/>
      <c r="R1198" s="29"/>
      <c r="S1198" s="29"/>
      <c r="T1198" s="29"/>
      <c r="U1198" s="29"/>
      <c r="V1198" s="29"/>
      <c r="W1198" s="29"/>
      <c r="X1198" s="29"/>
      <c r="Y1198" s="29"/>
      <c r="Z1198" s="29"/>
    </row>
    <row r="1199" spans="1:26" x14ac:dyDescent="0.2">
      <c r="A1199" s="29"/>
      <c r="B1199" s="29"/>
      <c r="C1199" s="29"/>
      <c r="D1199" s="29"/>
      <c r="E1199" s="29"/>
      <c r="F1199" s="29"/>
      <c r="G1199" s="29"/>
      <c r="H1199" s="29"/>
      <c r="I1199" s="29"/>
      <c r="J1199" s="29"/>
      <c r="K1199" s="29"/>
      <c r="L1199" s="29"/>
      <c r="M1199" s="29"/>
      <c r="N1199" s="29"/>
      <c r="O1199" s="29"/>
      <c r="P1199" s="29"/>
      <c r="Q1199" s="29"/>
      <c r="R1199" s="29"/>
      <c r="S1199" s="29"/>
      <c r="T1199" s="29"/>
      <c r="U1199" s="29"/>
      <c r="V1199" s="29"/>
      <c r="W1199" s="29"/>
      <c r="X1199" s="29"/>
      <c r="Y1199" s="29"/>
      <c r="Z1199" s="29"/>
    </row>
    <row r="1200" spans="1:26" x14ac:dyDescent="0.2">
      <c r="A1200" s="29"/>
      <c r="B1200" s="29"/>
      <c r="C1200" s="29"/>
      <c r="D1200" s="29"/>
      <c r="E1200" s="29"/>
      <c r="F1200" s="29"/>
      <c r="G1200" s="29"/>
      <c r="H1200" s="29"/>
      <c r="I1200" s="29"/>
      <c r="J1200" s="29"/>
      <c r="K1200" s="29"/>
      <c r="L1200" s="29"/>
      <c r="M1200" s="29"/>
      <c r="N1200" s="29"/>
      <c r="O1200" s="29"/>
      <c r="P1200" s="29"/>
      <c r="Q1200" s="29"/>
      <c r="R1200" s="29"/>
      <c r="S1200" s="29"/>
      <c r="T1200" s="29"/>
      <c r="U1200" s="29"/>
      <c r="V1200" s="29"/>
      <c r="W1200" s="29"/>
      <c r="X1200" s="29"/>
      <c r="Y1200" s="29"/>
      <c r="Z1200" s="29"/>
    </row>
    <row r="1201" spans="1:26" x14ac:dyDescent="0.2">
      <c r="A1201" s="29"/>
      <c r="B1201" s="29"/>
      <c r="C1201" s="29"/>
      <c r="D1201" s="29"/>
      <c r="E1201" s="29"/>
      <c r="F1201" s="29"/>
      <c r="G1201" s="29"/>
      <c r="H1201" s="29"/>
      <c r="I1201" s="29"/>
      <c r="J1201" s="29"/>
      <c r="K1201" s="29"/>
      <c r="L1201" s="29"/>
      <c r="M1201" s="29"/>
      <c r="N1201" s="29"/>
      <c r="O1201" s="29"/>
      <c r="P1201" s="29"/>
      <c r="Q1201" s="29"/>
      <c r="R1201" s="29"/>
      <c r="S1201" s="29"/>
      <c r="T1201" s="29"/>
      <c r="U1201" s="29"/>
      <c r="V1201" s="29"/>
      <c r="W1201" s="29"/>
      <c r="X1201" s="29"/>
      <c r="Y1201" s="29"/>
      <c r="Z1201" s="29"/>
    </row>
    <row r="1202" spans="1:26" x14ac:dyDescent="0.2">
      <c r="A1202" s="29"/>
      <c r="B1202" s="29"/>
      <c r="C1202" s="29"/>
      <c r="D1202" s="29"/>
      <c r="E1202" s="29"/>
      <c r="F1202" s="29"/>
      <c r="G1202" s="29"/>
      <c r="H1202" s="29"/>
      <c r="I1202" s="29"/>
      <c r="J1202" s="29"/>
      <c r="K1202" s="29"/>
      <c r="L1202" s="29"/>
      <c r="M1202" s="29"/>
      <c r="N1202" s="29"/>
      <c r="O1202" s="29"/>
      <c r="P1202" s="29"/>
      <c r="Q1202" s="29"/>
      <c r="R1202" s="29"/>
      <c r="S1202" s="29"/>
      <c r="T1202" s="29"/>
      <c r="U1202" s="29"/>
      <c r="V1202" s="29"/>
      <c r="W1202" s="29"/>
      <c r="X1202" s="29"/>
      <c r="Y1202" s="29"/>
      <c r="Z1202" s="29"/>
    </row>
    <row r="1203" spans="1:26" x14ac:dyDescent="0.2">
      <c r="A1203" s="29"/>
      <c r="B1203" s="29"/>
      <c r="C1203" s="29"/>
      <c r="D1203" s="29"/>
      <c r="E1203" s="29"/>
      <c r="F1203" s="29"/>
      <c r="G1203" s="29"/>
      <c r="H1203" s="29"/>
      <c r="I1203" s="29"/>
      <c r="J1203" s="29"/>
      <c r="K1203" s="29"/>
      <c r="L1203" s="29"/>
      <c r="M1203" s="29"/>
      <c r="N1203" s="29"/>
      <c r="O1203" s="29"/>
      <c r="P1203" s="29"/>
      <c r="Q1203" s="29"/>
      <c r="R1203" s="29"/>
      <c r="S1203" s="29"/>
      <c r="T1203" s="29"/>
      <c r="U1203" s="29"/>
      <c r="V1203" s="29"/>
      <c r="W1203" s="29"/>
      <c r="X1203" s="29"/>
      <c r="Y1203" s="29"/>
      <c r="Z1203" s="29"/>
    </row>
    <row r="1204" spans="1:26" x14ac:dyDescent="0.2">
      <c r="A1204" s="29"/>
      <c r="B1204" s="29"/>
      <c r="C1204" s="29"/>
      <c r="D1204" s="29"/>
      <c r="E1204" s="29"/>
      <c r="F1204" s="29"/>
      <c r="G1204" s="29"/>
      <c r="H1204" s="29"/>
      <c r="I1204" s="29"/>
      <c r="J1204" s="29"/>
      <c r="K1204" s="29"/>
      <c r="L1204" s="29"/>
      <c r="M1204" s="29"/>
      <c r="N1204" s="29"/>
      <c r="O1204" s="29"/>
      <c r="P1204" s="29"/>
      <c r="Q1204" s="29"/>
      <c r="R1204" s="29"/>
      <c r="S1204" s="29"/>
      <c r="T1204" s="29"/>
      <c r="U1204" s="29"/>
      <c r="V1204" s="29"/>
      <c r="W1204" s="29"/>
      <c r="X1204" s="29"/>
      <c r="Y1204" s="29"/>
      <c r="Z1204" s="29"/>
    </row>
    <row r="1205" spans="1:26" x14ac:dyDescent="0.2">
      <c r="A1205" s="29"/>
      <c r="B1205" s="29"/>
      <c r="C1205" s="29"/>
      <c r="D1205" s="29"/>
      <c r="E1205" s="29"/>
      <c r="F1205" s="29"/>
      <c r="G1205" s="29"/>
      <c r="H1205" s="29"/>
      <c r="I1205" s="29"/>
      <c r="J1205" s="29"/>
      <c r="K1205" s="29"/>
      <c r="L1205" s="29"/>
      <c r="M1205" s="29"/>
      <c r="N1205" s="29"/>
      <c r="O1205" s="29"/>
      <c r="P1205" s="29"/>
      <c r="Q1205" s="29"/>
      <c r="R1205" s="29"/>
      <c r="S1205" s="29"/>
      <c r="T1205" s="29"/>
      <c r="U1205" s="29"/>
      <c r="V1205" s="29"/>
      <c r="W1205" s="29"/>
      <c r="X1205" s="29"/>
      <c r="Y1205" s="29"/>
      <c r="Z1205" s="29"/>
    </row>
    <row r="1206" spans="1:26" x14ac:dyDescent="0.2">
      <c r="A1206" s="29"/>
      <c r="B1206" s="29"/>
      <c r="C1206" s="29"/>
      <c r="D1206" s="29"/>
      <c r="E1206" s="29"/>
      <c r="F1206" s="29"/>
      <c r="G1206" s="29"/>
      <c r="H1206" s="29"/>
      <c r="I1206" s="29"/>
      <c r="J1206" s="29"/>
      <c r="K1206" s="29"/>
      <c r="L1206" s="29"/>
      <c r="M1206" s="29"/>
      <c r="N1206" s="29"/>
      <c r="O1206" s="29"/>
      <c r="P1206" s="29"/>
      <c r="Q1206" s="29"/>
      <c r="R1206" s="29"/>
      <c r="S1206" s="29"/>
      <c r="T1206" s="29"/>
      <c r="U1206" s="29"/>
      <c r="V1206" s="29"/>
      <c r="W1206" s="29"/>
      <c r="X1206" s="29"/>
      <c r="Y1206" s="29"/>
      <c r="Z1206" s="29"/>
    </row>
    <row r="1207" spans="1:26" x14ac:dyDescent="0.2">
      <c r="A1207" s="29"/>
      <c r="B1207" s="29"/>
      <c r="C1207" s="29"/>
      <c r="D1207" s="29"/>
      <c r="E1207" s="29"/>
      <c r="F1207" s="29"/>
      <c r="G1207" s="29"/>
      <c r="H1207" s="29"/>
      <c r="I1207" s="29"/>
      <c r="J1207" s="29"/>
      <c r="K1207" s="29"/>
      <c r="L1207" s="29"/>
      <c r="M1207" s="29"/>
      <c r="N1207" s="29"/>
      <c r="O1207" s="29"/>
      <c r="P1207" s="29"/>
      <c r="Q1207" s="29"/>
      <c r="R1207" s="29"/>
      <c r="S1207" s="29"/>
      <c r="T1207" s="29"/>
      <c r="U1207" s="29"/>
      <c r="V1207" s="29"/>
      <c r="W1207" s="29"/>
      <c r="X1207" s="29"/>
      <c r="Y1207" s="29"/>
      <c r="Z1207" s="29"/>
    </row>
    <row r="1208" spans="1:26" x14ac:dyDescent="0.2">
      <c r="A1208" s="29"/>
      <c r="B1208" s="29"/>
      <c r="C1208" s="29"/>
      <c r="D1208" s="29"/>
      <c r="E1208" s="29"/>
      <c r="F1208" s="29"/>
      <c r="G1208" s="29"/>
      <c r="H1208" s="29"/>
      <c r="I1208" s="29"/>
      <c r="J1208" s="29"/>
      <c r="K1208" s="29"/>
      <c r="L1208" s="29"/>
      <c r="M1208" s="29"/>
      <c r="N1208" s="29"/>
      <c r="O1208" s="29"/>
      <c r="P1208" s="29"/>
      <c r="Q1208" s="29"/>
      <c r="R1208" s="29"/>
      <c r="S1208" s="29"/>
      <c r="T1208" s="29"/>
      <c r="U1208" s="29"/>
      <c r="V1208" s="29"/>
      <c r="W1208" s="29"/>
      <c r="X1208" s="29"/>
      <c r="Y1208" s="29"/>
      <c r="Z1208" s="29"/>
    </row>
    <row r="1209" spans="1:26" x14ac:dyDescent="0.2">
      <c r="A1209" s="29"/>
      <c r="B1209" s="29"/>
      <c r="C1209" s="29"/>
      <c r="D1209" s="29"/>
      <c r="E1209" s="29"/>
      <c r="F1209" s="29"/>
      <c r="G1209" s="29"/>
      <c r="H1209" s="29"/>
      <c r="I1209" s="29"/>
      <c r="J1209" s="29"/>
      <c r="K1209" s="29"/>
      <c r="L1209" s="29"/>
      <c r="M1209" s="29"/>
      <c r="N1209" s="29"/>
      <c r="O1209" s="29"/>
      <c r="P1209" s="29"/>
      <c r="Q1209" s="29"/>
      <c r="R1209" s="29"/>
      <c r="S1209" s="29"/>
      <c r="T1209" s="29"/>
      <c r="U1209" s="29"/>
      <c r="V1209" s="29"/>
      <c r="W1209" s="29"/>
      <c r="X1209" s="29"/>
      <c r="Y1209" s="29"/>
      <c r="Z1209" s="29"/>
    </row>
    <row r="1210" spans="1:26" x14ac:dyDescent="0.2">
      <c r="A1210" s="29"/>
      <c r="B1210" s="29"/>
      <c r="C1210" s="29"/>
      <c r="D1210" s="29"/>
      <c r="E1210" s="29"/>
      <c r="F1210" s="29"/>
      <c r="G1210" s="29"/>
      <c r="H1210" s="29"/>
      <c r="I1210" s="29"/>
      <c r="J1210" s="29"/>
      <c r="K1210" s="29"/>
      <c r="L1210" s="29"/>
      <c r="M1210" s="29"/>
      <c r="N1210" s="29"/>
      <c r="O1210" s="29"/>
      <c r="P1210" s="29"/>
      <c r="Q1210" s="29"/>
      <c r="R1210" s="29"/>
      <c r="S1210" s="29"/>
      <c r="T1210" s="29"/>
      <c r="U1210" s="29"/>
      <c r="V1210" s="29"/>
      <c r="W1210" s="29"/>
      <c r="X1210" s="29"/>
      <c r="Y1210" s="29"/>
      <c r="Z1210" s="29"/>
    </row>
    <row r="1211" spans="1:26" x14ac:dyDescent="0.2">
      <c r="A1211" s="29"/>
      <c r="B1211" s="29"/>
      <c r="C1211" s="29"/>
      <c r="D1211" s="29"/>
      <c r="E1211" s="29"/>
      <c r="F1211" s="29"/>
      <c r="G1211" s="29"/>
      <c r="H1211" s="29"/>
      <c r="I1211" s="29"/>
      <c r="J1211" s="29"/>
      <c r="K1211" s="29"/>
      <c r="L1211" s="29"/>
      <c r="M1211" s="29"/>
      <c r="N1211" s="29"/>
      <c r="O1211" s="29"/>
      <c r="P1211" s="29"/>
      <c r="Q1211" s="29"/>
      <c r="R1211" s="29"/>
      <c r="S1211" s="29"/>
      <c r="T1211" s="29"/>
      <c r="U1211" s="29"/>
      <c r="V1211" s="29"/>
      <c r="W1211" s="29"/>
      <c r="X1211" s="29"/>
      <c r="Y1211" s="29"/>
      <c r="Z1211" s="29"/>
    </row>
    <row r="1212" spans="1:26" x14ac:dyDescent="0.2">
      <c r="A1212" s="29"/>
      <c r="B1212" s="29"/>
      <c r="C1212" s="29"/>
      <c r="D1212" s="29"/>
      <c r="E1212" s="29"/>
      <c r="F1212" s="29"/>
      <c r="G1212" s="29"/>
      <c r="H1212" s="29"/>
      <c r="I1212" s="29"/>
      <c r="J1212" s="29"/>
      <c r="K1212" s="29"/>
      <c r="L1212" s="29"/>
      <c r="M1212" s="29"/>
      <c r="N1212" s="29"/>
      <c r="O1212" s="29"/>
      <c r="P1212" s="29"/>
      <c r="Q1212" s="29"/>
      <c r="R1212" s="29"/>
      <c r="S1212" s="29"/>
      <c r="T1212" s="29"/>
      <c r="U1212" s="29"/>
      <c r="V1212" s="29"/>
      <c r="W1212" s="29"/>
      <c r="X1212" s="29"/>
      <c r="Y1212" s="29"/>
      <c r="Z1212" s="29"/>
    </row>
    <row r="1213" spans="1:26" x14ac:dyDescent="0.2">
      <c r="A1213" s="29"/>
      <c r="B1213" s="29"/>
      <c r="C1213" s="29"/>
      <c r="D1213" s="29"/>
      <c r="E1213" s="29"/>
      <c r="F1213" s="29"/>
      <c r="G1213" s="29"/>
      <c r="H1213" s="29"/>
      <c r="I1213" s="29"/>
      <c r="J1213" s="29"/>
      <c r="K1213" s="29"/>
      <c r="L1213" s="29"/>
      <c r="M1213" s="29"/>
      <c r="N1213" s="29"/>
      <c r="O1213" s="29"/>
      <c r="P1213" s="29"/>
      <c r="Q1213" s="29"/>
      <c r="R1213" s="29"/>
      <c r="S1213" s="29"/>
      <c r="T1213" s="29"/>
      <c r="U1213" s="29"/>
      <c r="V1213" s="29"/>
      <c r="W1213" s="29"/>
      <c r="X1213" s="29"/>
      <c r="Y1213" s="29"/>
      <c r="Z1213" s="29"/>
    </row>
    <row r="1214" spans="1:26" x14ac:dyDescent="0.2">
      <c r="A1214" s="29"/>
      <c r="B1214" s="29"/>
      <c r="C1214" s="29"/>
      <c r="D1214" s="29"/>
      <c r="E1214" s="29"/>
      <c r="F1214" s="29"/>
      <c r="G1214" s="29"/>
      <c r="H1214" s="29"/>
      <c r="I1214" s="29"/>
      <c r="J1214" s="29"/>
      <c r="K1214" s="29"/>
      <c r="L1214" s="29"/>
      <c r="M1214" s="29"/>
      <c r="N1214" s="29"/>
      <c r="O1214" s="29"/>
      <c r="P1214" s="29"/>
      <c r="Q1214" s="29"/>
      <c r="R1214" s="29"/>
      <c r="S1214" s="29"/>
      <c r="T1214" s="29"/>
      <c r="U1214" s="29"/>
      <c r="V1214" s="29"/>
      <c r="W1214" s="29"/>
      <c r="X1214" s="29"/>
      <c r="Y1214" s="29"/>
      <c r="Z1214" s="29"/>
    </row>
    <row r="1215" spans="1:26" x14ac:dyDescent="0.2">
      <c r="A1215" s="29"/>
      <c r="B1215" s="29"/>
      <c r="C1215" s="29"/>
      <c r="D1215" s="29"/>
      <c r="E1215" s="29"/>
      <c r="F1215" s="29"/>
      <c r="G1215" s="29"/>
      <c r="H1215" s="29"/>
      <c r="I1215" s="29"/>
      <c r="J1215" s="29"/>
      <c r="K1215" s="29"/>
      <c r="L1215" s="29"/>
      <c r="M1215" s="29"/>
      <c r="N1215" s="29"/>
      <c r="O1215" s="29"/>
      <c r="P1215" s="29"/>
      <c r="Q1215" s="29"/>
      <c r="R1215" s="29"/>
      <c r="S1215" s="29"/>
      <c r="T1215" s="29"/>
      <c r="U1215" s="29"/>
      <c r="V1215" s="29"/>
      <c r="W1215" s="29"/>
      <c r="X1215" s="29"/>
      <c r="Y1215" s="29"/>
      <c r="Z1215" s="29"/>
    </row>
    <row r="1216" spans="1:26" x14ac:dyDescent="0.2">
      <c r="A1216" s="29"/>
      <c r="B1216" s="29"/>
      <c r="C1216" s="29"/>
      <c r="D1216" s="29"/>
      <c r="E1216" s="29"/>
      <c r="F1216" s="29"/>
      <c r="G1216" s="29"/>
      <c r="H1216" s="29"/>
      <c r="I1216" s="29"/>
      <c r="J1216" s="29"/>
      <c r="K1216" s="29"/>
      <c r="L1216" s="29"/>
      <c r="M1216" s="29"/>
      <c r="N1216" s="29"/>
      <c r="O1216" s="29"/>
      <c r="P1216" s="29"/>
      <c r="Q1216" s="29"/>
      <c r="R1216" s="29"/>
      <c r="S1216" s="29"/>
      <c r="T1216" s="29"/>
      <c r="U1216" s="29"/>
      <c r="V1216" s="29"/>
      <c r="W1216" s="29"/>
      <c r="X1216" s="29"/>
      <c r="Y1216" s="29"/>
      <c r="Z1216" s="29"/>
    </row>
    <row r="1217" spans="1:26" x14ac:dyDescent="0.2">
      <c r="A1217" s="29"/>
      <c r="B1217" s="29"/>
      <c r="C1217" s="29"/>
      <c r="D1217" s="29"/>
      <c r="E1217" s="29"/>
      <c r="F1217" s="29"/>
      <c r="G1217" s="29"/>
      <c r="H1217" s="29"/>
      <c r="I1217" s="29"/>
      <c r="J1217" s="29"/>
      <c r="K1217" s="29"/>
      <c r="L1217" s="29"/>
      <c r="M1217" s="29"/>
      <c r="N1217" s="29"/>
      <c r="O1217" s="29"/>
      <c r="P1217" s="29"/>
      <c r="Q1217" s="29"/>
      <c r="R1217" s="29"/>
      <c r="S1217" s="29"/>
      <c r="T1217" s="29"/>
      <c r="U1217" s="29"/>
      <c r="V1217" s="29"/>
      <c r="W1217" s="29"/>
      <c r="X1217" s="29"/>
      <c r="Y1217" s="29"/>
      <c r="Z1217" s="29"/>
    </row>
    <row r="1218" spans="1:26" x14ac:dyDescent="0.2">
      <c r="A1218" s="29"/>
      <c r="B1218" s="29"/>
      <c r="C1218" s="29"/>
      <c r="D1218" s="29"/>
      <c r="E1218" s="29"/>
      <c r="F1218" s="29"/>
      <c r="G1218" s="29"/>
      <c r="H1218" s="29"/>
      <c r="I1218" s="29"/>
      <c r="J1218" s="29"/>
      <c r="K1218" s="29"/>
      <c r="L1218" s="29"/>
      <c r="M1218" s="29"/>
      <c r="N1218" s="29"/>
      <c r="O1218" s="29"/>
      <c r="P1218" s="29"/>
      <c r="Q1218" s="29"/>
      <c r="R1218" s="29"/>
      <c r="S1218" s="29"/>
      <c r="T1218" s="29"/>
      <c r="U1218" s="29"/>
      <c r="V1218" s="29"/>
      <c r="W1218" s="29"/>
      <c r="X1218" s="29"/>
      <c r="Y1218" s="29"/>
      <c r="Z1218" s="29"/>
    </row>
    <row r="1219" spans="1:26" x14ac:dyDescent="0.2">
      <c r="A1219" s="29"/>
      <c r="B1219" s="29"/>
      <c r="C1219" s="29"/>
      <c r="D1219" s="29"/>
      <c r="E1219" s="29"/>
      <c r="F1219" s="29"/>
      <c r="G1219" s="29"/>
      <c r="H1219" s="29"/>
      <c r="I1219" s="29"/>
      <c r="J1219" s="29"/>
      <c r="K1219" s="29"/>
      <c r="L1219" s="29"/>
      <c r="M1219" s="29"/>
      <c r="N1219" s="29"/>
      <c r="O1219" s="29"/>
      <c r="P1219" s="29"/>
      <c r="Q1219" s="29"/>
      <c r="R1219" s="29"/>
      <c r="S1219" s="29"/>
      <c r="T1219" s="29"/>
      <c r="U1219" s="29"/>
      <c r="V1219" s="29"/>
      <c r="W1219" s="29"/>
      <c r="X1219" s="29"/>
      <c r="Y1219" s="29"/>
      <c r="Z1219" s="29"/>
    </row>
    <row r="1220" spans="1:26" x14ac:dyDescent="0.2">
      <c r="A1220" s="29"/>
      <c r="B1220" s="29"/>
      <c r="C1220" s="29"/>
      <c r="D1220" s="29"/>
      <c r="E1220" s="29"/>
      <c r="F1220" s="29"/>
      <c r="G1220" s="29"/>
      <c r="H1220" s="29"/>
      <c r="I1220" s="29"/>
      <c r="J1220" s="29"/>
      <c r="K1220" s="29"/>
      <c r="L1220" s="29"/>
      <c r="M1220" s="29"/>
      <c r="N1220" s="29"/>
      <c r="O1220" s="29"/>
      <c r="P1220" s="29"/>
      <c r="Q1220" s="29"/>
      <c r="R1220" s="29"/>
      <c r="S1220" s="29"/>
      <c r="T1220" s="29"/>
      <c r="U1220" s="29"/>
      <c r="V1220" s="29"/>
      <c r="W1220" s="29"/>
      <c r="X1220" s="29"/>
      <c r="Y1220" s="29"/>
      <c r="Z1220" s="29"/>
    </row>
    <row r="1221" spans="1:26" x14ac:dyDescent="0.2">
      <c r="A1221" s="29"/>
      <c r="B1221" s="29"/>
      <c r="C1221" s="29"/>
      <c r="D1221" s="29"/>
      <c r="E1221" s="29"/>
      <c r="F1221" s="29"/>
      <c r="G1221" s="29"/>
      <c r="H1221" s="29"/>
      <c r="I1221" s="29"/>
      <c r="J1221" s="29"/>
      <c r="K1221" s="29"/>
      <c r="L1221" s="29"/>
      <c r="M1221" s="29"/>
      <c r="N1221" s="29"/>
      <c r="O1221" s="29"/>
      <c r="P1221" s="29"/>
      <c r="Q1221" s="29"/>
      <c r="R1221" s="29"/>
      <c r="S1221" s="29"/>
      <c r="T1221" s="29"/>
      <c r="U1221" s="29"/>
      <c r="V1221" s="29"/>
      <c r="W1221" s="29"/>
      <c r="X1221" s="29"/>
      <c r="Y1221" s="29"/>
      <c r="Z1221" s="29"/>
    </row>
    <row r="1222" spans="1:26" x14ac:dyDescent="0.2">
      <c r="A1222" s="29"/>
      <c r="B1222" s="29"/>
      <c r="C1222" s="29"/>
      <c r="D1222" s="29"/>
      <c r="E1222" s="29"/>
      <c r="F1222" s="29"/>
      <c r="G1222" s="29"/>
      <c r="H1222" s="29"/>
      <c r="I1222" s="29"/>
      <c r="J1222" s="29"/>
      <c r="K1222" s="29"/>
      <c r="L1222" s="29"/>
      <c r="M1222" s="29"/>
      <c r="N1222" s="29"/>
      <c r="O1222" s="29"/>
      <c r="P1222" s="29"/>
      <c r="Q1222" s="29"/>
      <c r="R1222" s="29"/>
      <c r="S1222" s="29"/>
      <c r="T1222" s="29"/>
      <c r="U1222" s="29"/>
      <c r="V1222" s="29"/>
      <c r="W1222" s="29"/>
      <c r="X1222" s="29"/>
      <c r="Y1222" s="29"/>
      <c r="Z1222" s="29"/>
    </row>
    <row r="1223" spans="1:26" x14ac:dyDescent="0.2">
      <c r="A1223" s="29"/>
      <c r="B1223" s="29"/>
      <c r="C1223" s="29"/>
      <c r="D1223" s="29"/>
      <c r="E1223" s="29"/>
      <c r="F1223" s="29"/>
      <c r="G1223" s="29"/>
      <c r="H1223" s="29"/>
      <c r="I1223" s="29"/>
      <c r="J1223" s="29"/>
      <c r="K1223" s="29"/>
      <c r="L1223" s="29"/>
      <c r="M1223" s="29"/>
      <c r="N1223" s="29"/>
      <c r="O1223" s="29"/>
      <c r="P1223" s="29"/>
      <c r="Q1223" s="29"/>
      <c r="R1223" s="29"/>
      <c r="S1223" s="29"/>
      <c r="T1223" s="29"/>
      <c r="U1223" s="29"/>
      <c r="V1223" s="29"/>
      <c r="W1223" s="29"/>
      <c r="X1223" s="29"/>
      <c r="Y1223" s="29"/>
      <c r="Z1223" s="29"/>
    </row>
    <row r="1224" spans="1:26" x14ac:dyDescent="0.2">
      <c r="A1224" s="29"/>
      <c r="B1224" s="29"/>
      <c r="C1224" s="29"/>
      <c r="D1224" s="29"/>
      <c r="E1224" s="29"/>
      <c r="F1224" s="29"/>
      <c r="G1224" s="29"/>
      <c r="H1224" s="29"/>
      <c r="I1224" s="29"/>
      <c r="J1224" s="29"/>
      <c r="K1224" s="29"/>
      <c r="L1224" s="29"/>
      <c r="M1224" s="29"/>
      <c r="N1224" s="29"/>
      <c r="O1224" s="29"/>
      <c r="P1224" s="29"/>
      <c r="Q1224" s="29"/>
      <c r="R1224" s="29"/>
      <c r="S1224" s="29"/>
      <c r="T1224" s="29"/>
      <c r="U1224" s="29"/>
      <c r="V1224" s="29"/>
      <c r="W1224" s="29"/>
      <c r="X1224" s="29"/>
      <c r="Y1224" s="29"/>
      <c r="Z1224" s="29"/>
    </row>
    <row r="1225" spans="1:26" x14ac:dyDescent="0.2">
      <c r="A1225" s="29"/>
      <c r="B1225" s="29"/>
      <c r="C1225" s="29"/>
      <c r="D1225" s="29"/>
      <c r="E1225" s="29"/>
      <c r="F1225" s="29"/>
      <c r="G1225" s="29"/>
      <c r="H1225" s="29"/>
      <c r="I1225" s="29"/>
      <c r="J1225" s="29"/>
      <c r="K1225" s="29"/>
      <c r="L1225" s="29"/>
      <c r="M1225" s="29"/>
      <c r="N1225" s="29"/>
      <c r="O1225" s="29"/>
      <c r="P1225" s="29"/>
      <c r="Q1225" s="29"/>
      <c r="R1225" s="29"/>
      <c r="S1225" s="29"/>
      <c r="T1225" s="29"/>
      <c r="U1225" s="29"/>
      <c r="V1225" s="29"/>
      <c r="W1225" s="29"/>
      <c r="X1225" s="29"/>
      <c r="Y1225" s="29"/>
      <c r="Z1225" s="29"/>
    </row>
    <row r="1226" spans="1:26" x14ac:dyDescent="0.2">
      <c r="A1226" s="29"/>
      <c r="B1226" s="29"/>
      <c r="C1226" s="29"/>
      <c r="D1226" s="29"/>
      <c r="E1226" s="29"/>
      <c r="F1226" s="29"/>
      <c r="G1226" s="29"/>
      <c r="H1226" s="29"/>
      <c r="I1226" s="29"/>
      <c r="J1226" s="29"/>
      <c r="K1226" s="29"/>
      <c r="L1226" s="29"/>
      <c r="M1226" s="29"/>
      <c r="N1226" s="29"/>
      <c r="O1226" s="29"/>
      <c r="P1226" s="29"/>
      <c r="Q1226" s="29"/>
      <c r="R1226" s="29"/>
      <c r="S1226" s="29"/>
      <c r="T1226" s="29"/>
      <c r="U1226" s="29"/>
      <c r="V1226" s="29"/>
      <c r="W1226" s="29"/>
      <c r="X1226" s="29"/>
      <c r="Y1226" s="29"/>
      <c r="Z1226" s="29"/>
    </row>
    <row r="1227" spans="1:26" x14ac:dyDescent="0.2">
      <c r="A1227" s="29"/>
      <c r="B1227" s="29"/>
      <c r="C1227" s="29"/>
      <c r="D1227" s="29"/>
      <c r="E1227" s="29"/>
      <c r="F1227" s="29"/>
      <c r="G1227" s="29"/>
      <c r="H1227" s="29"/>
      <c r="I1227" s="29"/>
      <c r="J1227" s="29"/>
      <c r="K1227" s="29"/>
      <c r="L1227" s="29"/>
      <c r="M1227" s="29"/>
      <c r="N1227" s="29"/>
      <c r="O1227" s="29"/>
      <c r="P1227" s="29"/>
      <c r="Q1227" s="29"/>
      <c r="R1227" s="29"/>
      <c r="S1227" s="29"/>
      <c r="T1227" s="29"/>
      <c r="U1227" s="29"/>
      <c r="V1227" s="29"/>
      <c r="W1227" s="29"/>
      <c r="X1227" s="29"/>
      <c r="Y1227" s="29"/>
      <c r="Z1227" s="29"/>
    </row>
    <row r="1228" spans="1:26" x14ac:dyDescent="0.2">
      <c r="A1228" s="29"/>
      <c r="B1228" s="29"/>
      <c r="C1228" s="29"/>
      <c r="D1228" s="29"/>
      <c r="E1228" s="29"/>
      <c r="F1228" s="29"/>
      <c r="G1228" s="29"/>
      <c r="H1228" s="29"/>
      <c r="I1228" s="29"/>
      <c r="J1228" s="29"/>
      <c r="K1228" s="29"/>
      <c r="L1228" s="29"/>
      <c r="M1228" s="29"/>
      <c r="N1228" s="29"/>
      <c r="O1228" s="29"/>
      <c r="P1228" s="29"/>
      <c r="Q1228" s="29"/>
      <c r="R1228" s="29"/>
      <c r="S1228" s="29"/>
      <c r="T1228" s="29"/>
      <c r="U1228" s="29"/>
      <c r="V1228" s="29"/>
      <c r="W1228" s="29"/>
      <c r="X1228" s="29"/>
      <c r="Y1228" s="29"/>
      <c r="Z1228" s="29"/>
    </row>
    <row r="1229" spans="1:26" x14ac:dyDescent="0.2">
      <c r="A1229" s="29"/>
      <c r="B1229" s="29"/>
      <c r="C1229" s="29"/>
      <c r="D1229" s="29"/>
      <c r="E1229" s="29"/>
      <c r="F1229" s="29"/>
      <c r="G1229" s="29"/>
      <c r="H1229" s="29"/>
      <c r="I1229" s="29"/>
      <c r="J1229" s="29"/>
      <c r="K1229" s="29"/>
      <c r="L1229" s="29"/>
      <c r="M1229" s="29"/>
      <c r="N1229" s="29"/>
      <c r="O1229" s="29"/>
      <c r="P1229" s="29"/>
      <c r="Q1229" s="29"/>
      <c r="R1229" s="29"/>
      <c r="S1229" s="29"/>
      <c r="T1229" s="29"/>
      <c r="U1229" s="29"/>
      <c r="V1229" s="29"/>
      <c r="W1229" s="29"/>
      <c r="X1229" s="29"/>
      <c r="Y1229" s="29"/>
      <c r="Z1229" s="29"/>
    </row>
    <row r="1230" spans="1:26" x14ac:dyDescent="0.2">
      <c r="A1230" s="29"/>
      <c r="B1230" s="29"/>
      <c r="C1230" s="29"/>
      <c r="D1230" s="29"/>
      <c r="E1230" s="29"/>
      <c r="F1230" s="29"/>
      <c r="G1230" s="29"/>
      <c r="H1230" s="29"/>
      <c r="I1230" s="29"/>
      <c r="J1230" s="29"/>
      <c r="K1230" s="29"/>
      <c r="L1230" s="29"/>
      <c r="M1230" s="29"/>
      <c r="N1230" s="29"/>
      <c r="O1230" s="29"/>
      <c r="P1230" s="29"/>
      <c r="Q1230" s="29"/>
      <c r="R1230" s="29"/>
      <c r="S1230" s="29"/>
      <c r="T1230" s="29"/>
      <c r="U1230" s="29"/>
      <c r="V1230" s="29"/>
      <c r="W1230" s="29"/>
      <c r="X1230" s="29"/>
      <c r="Y1230" s="29"/>
      <c r="Z1230" s="29"/>
    </row>
    <row r="1231" spans="1:26" x14ac:dyDescent="0.2">
      <c r="A1231" s="29"/>
      <c r="B1231" s="29"/>
      <c r="C1231" s="29"/>
      <c r="D1231" s="29"/>
      <c r="E1231" s="29"/>
      <c r="F1231" s="29"/>
      <c r="G1231" s="29"/>
      <c r="H1231" s="29"/>
      <c r="I1231" s="29"/>
      <c r="J1231" s="29"/>
      <c r="K1231" s="29"/>
      <c r="L1231" s="29"/>
      <c r="M1231" s="29"/>
      <c r="N1231" s="29"/>
      <c r="O1231" s="29"/>
      <c r="P1231" s="29"/>
      <c r="Q1231" s="29"/>
      <c r="R1231" s="29"/>
      <c r="S1231" s="29"/>
      <c r="T1231" s="29"/>
      <c r="U1231" s="29"/>
      <c r="V1231" s="29"/>
      <c r="W1231" s="29"/>
      <c r="X1231" s="29"/>
      <c r="Y1231" s="29"/>
      <c r="Z1231" s="29"/>
    </row>
    <row r="1232" spans="1:26" x14ac:dyDescent="0.2">
      <c r="A1232" s="29"/>
      <c r="B1232" s="29"/>
      <c r="C1232" s="29"/>
      <c r="D1232" s="29"/>
      <c r="E1232" s="29"/>
      <c r="F1232" s="29"/>
      <c r="G1232" s="29"/>
      <c r="H1232" s="29"/>
      <c r="I1232" s="29"/>
      <c r="J1232" s="29"/>
      <c r="K1232" s="29"/>
      <c r="L1232" s="29"/>
      <c r="M1232" s="29"/>
      <c r="N1232" s="29"/>
      <c r="O1232" s="29"/>
      <c r="P1232" s="29"/>
      <c r="Q1232" s="29"/>
      <c r="R1232" s="29"/>
      <c r="S1232" s="29"/>
      <c r="T1232" s="29"/>
      <c r="U1232" s="29"/>
      <c r="V1232" s="29"/>
      <c r="W1232" s="29"/>
      <c r="X1232" s="29"/>
      <c r="Y1232" s="29"/>
      <c r="Z1232" s="29"/>
    </row>
    <row r="1233" spans="1:26" x14ac:dyDescent="0.2">
      <c r="A1233" s="29"/>
      <c r="B1233" s="29"/>
      <c r="C1233" s="29"/>
      <c r="D1233" s="29"/>
      <c r="E1233" s="29"/>
      <c r="F1233" s="29"/>
      <c r="G1233" s="29"/>
      <c r="H1233" s="29"/>
      <c r="I1233" s="29"/>
      <c r="J1233" s="29"/>
      <c r="K1233" s="29"/>
      <c r="L1233" s="29"/>
      <c r="M1233" s="29"/>
      <c r="N1233" s="29"/>
      <c r="O1233" s="29"/>
      <c r="P1233" s="29"/>
      <c r="Q1233" s="29"/>
      <c r="R1233" s="29"/>
      <c r="S1233" s="29"/>
      <c r="T1233" s="29"/>
      <c r="U1233" s="29"/>
      <c r="V1233" s="29"/>
      <c r="W1233" s="29"/>
      <c r="X1233" s="29"/>
      <c r="Y1233" s="29"/>
      <c r="Z1233" s="29"/>
    </row>
    <row r="1234" spans="1:26" x14ac:dyDescent="0.2">
      <c r="A1234" s="29"/>
      <c r="B1234" s="29"/>
      <c r="C1234" s="29"/>
      <c r="D1234" s="29"/>
      <c r="E1234" s="29"/>
      <c r="F1234" s="29"/>
      <c r="G1234" s="29"/>
      <c r="H1234" s="29"/>
      <c r="I1234" s="29"/>
      <c r="J1234" s="29"/>
      <c r="K1234" s="29"/>
      <c r="L1234" s="29"/>
      <c r="M1234" s="29"/>
      <c r="N1234" s="29"/>
      <c r="O1234" s="29"/>
      <c r="P1234" s="29"/>
      <c r="Q1234" s="29"/>
      <c r="R1234" s="29"/>
      <c r="S1234" s="29"/>
      <c r="T1234" s="29"/>
      <c r="U1234" s="29"/>
      <c r="V1234" s="29"/>
      <c r="W1234" s="29"/>
      <c r="X1234" s="29"/>
      <c r="Y1234" s="29"/>
      <c r="Z1234" s="29"/>
    </row>
    <row r="1235" spans="1:26" x14ac:dyDescent="0.2">
      <c r="A1235" s="29"/>
      <c r="B1235" s="29"/>
      <c r="C1235" s="29"/>
      <c r="D1235" s="29"/>
      <c r="E1235" s="29"/>
      <c r="F1235" s="29"/>
      <c r="G1235" s="29"/>
      <c r="H1235" s="29"/>
      <c r="I1235" s="29"/>
      <c r="J1235" s="29"/>
      <c r="K1235" s="29"/>
      <c r="L1235" s="29"/>
      <c r="M1235" s="29"/>
      <c r="N1235" s="29"/>
      <c r="O1235" s="29"/>
      <c r="P1235" s="29"/>
      <c r="Q1235" s="29"/>
      <c r="R1235" s="29"/>
      <c r="S1235" s="29"/>
      <c r="T1235" s="29"/>
      <c r="U1235" s="29"/>
      <c r="V1235" s="29"/>
      <c r="W1235" s="29"/>
      <c r="X1235" s="29"/>
      <c r="Y1235" s="29"/>
      <c r="Z1235" s="29"/>
    </row>
    <row r="1236" spans="1:26" x14ac:dyDescent="0.2">
      <c r="A1236" s="29"/>
      <c r="B1236" s="29"/>
      <c r="C1236" s="29"/>
      <c r="D1236" s="29"/>
      <c r="E1236" s="29"/>
      <c r="F1236" s="29"/>
      <c r="G1236" s="29"/>
      <c r="H1236" s="29"/>
      <c r="I1236" s="29"/>
      <c r="J1236" s="29"/>
      <c r="K1236" s="29"/>
      <c r="L1236" s="29"/>
      <c r="M1236" s="29"/>
      <c r="N1236" s="29"/>
      <c r="O1236" s="29"/>
      <c r="P1236" s="29"/>
      <c r="Q1236" s="29"/>
      <c r="R1236" s="29"/>
      <c r="S1236" s="29"/>
      <c r="T1236" s="29"/>
      <c r="U1236" s="29"/>
      <c r="V1236" s="29"/>
      <c r="W1236" s="29"/>
      <c r="X1236" s="29"/>
      <c r="Y1236" s="29"/>
      <c r="Z1236" s="29"/>
    </row>
    <row r="1237" spans="1:26" x14ac:dyDescent="0.2">
      <c r="A1237" s="29"/>
      <c r="B1237" s="29"/>
      <c r="C1237" s="29"/>
      <c r="D1237" s="29"/>
      <c r="E1237" s="29"/>
      <c r="F1237" s="29"/>
      <c r="G1237" s="29"/>
      <c r="H1237" s="29"/>
      <c r="I1237" s="29"/>
      <c r="J1237" s="29"/>
      <c r="K1237" s="29"/>
      <c r="L1237" s="29"/>
      <c r="M1237" s="29"/>
      <c r="N1237" s="29"/>
      <c r="O1237" s="29"/>
      <c r="P1237" s="29"/>
      <c r="Q1237" s="29"/>
      <c r="R1237" s="29"/>
      <c r="S1237" s="29"/>
      <c r="T1237" s="29"/>
      <c r="U1237" s="29"/>
      <c r="V1237" s="29"/>
      <c r="W1237" s="29"/>
      <c r="X1237" s="29"/>
      <c r="Y1237" s="29"/>
      <c r="Z1237" s="29"/>
    </row>
    <row r="1238" spans="1:26" x14ac:dyDescent="0.2">
      <c r="A1238" s="29"/>
      <c r="B1238" s="29"/>
      <c r="C1238" s="29"/>
      <c r="D1238" s="29"/>
      <c r="E1238" s="29"/>
      <c r="F1238" s="29"/>
      <c r="G1238" s="29"/>
      <c r="H1238" s="29"/>
      <c r="I1238" s="29"/>
      <c r="J1238" s="29"/>
      <c r="K1238" s="29"/>
      <c r="L1238" s="29"/>
      <c r="M1238" s="29"/>
      <c r="N1238" s="29"/>
      <c r="O1238" s="29"/>
      <c r="P1238" s="29"/>
      <c r="Q1238" s="29"/>
      <c r="R1238" s="29"/>
      <c r="S1238" s="29"/>
      <c r="T1238" s="29"/>
      <c r="U1238" s="29"/>
      <c r="V1238" s="29"/>
      <c r="W1238" s="29"/>
      <c r="X1238" s="29"/>
      <c r="Y1238" s="29"/>
      <c r="Z1238" s="29"/>
    </row>
    <row r="1239" spans="1:26" x14ac:dyDescent="0.2">
      <c r="A1239" s="29"/>
      <c r="B1239" s="29"/>
      <c r="C1239" s="29"/>
      <c r="D1239" s="29"/>
      <c r="E1239" s="29"/>
      <c r="F1239" s="29"/>
      <c r="G1239" s="29"/>
      <c r="H1239" s="29"/>
      <c r="I1239" s="29"/>
      <c r="J1239" s="29"/>
      <c r="K1239" s="29"/>
      <c r="L1239" s="29"/>
      <c r="M1239" s="29"/>
      <c r="N1239" s="29"/>
      <c r="O1239" s="29"/>
      <c r="P1239" s="29"/>
      <c r="Q1239" s="29"/>
      <c r="R1239" s="29"/>
      <c r="S1239" s="29"/>
      <c r="T1239" s="29"/>
      <c r="U1239" s="29"/>
      <c r="V1239" s="29"/>
      <c r="W1239" s="29"/>
      <c r="X1239" s="29"/>
      <c r="Y1239" s="29"/>
      <c r="Z1239" s="29"/>
    </row>
    <row r="1240" spans="1:26" x14ac:dyDescent="0.2">
      <c r="A1240" s="29"/>
      <c r="B1240" s="29"/>
      <c r="C1240" s="29"/>
      <c r="D1240" s="29"/>
      <c r="E1240" s="29"/>
      <c r="F1240" s="29"/>
      <c r="G1240" s="29"/>
      <c r="H1240" s="29"/>
      <c r="I1240" s="29"/>
      <c r="J1240" s="29"/>
      <c r="K1240" s="29"/>
      <c r="L1240" s="29"/>
      <c r="M1240" s="29"/>
      <c r="N1240" s="29"/>
      <c r="O1240" s="29"/>
      <c r="P1240" s="29"/>
      <c r="Q1240" s="29"/>
      <c r="R1240" s="29"/>
      <c r="S1240" s="29"/>
      <c r="T1240" s="29"/>
      <c r="U1240" s="29"/>
      <c r="V1240" s="29"/>
      <c r="W1240" s="29"/>
      <c r="X1240" s="29"/>
      <c r="Y1240" s="29"/>
      <c r="Z1240" s="29"/>
    </row>
    <row r="1241" spans="1:26" x14ac:dyDescent="0.2">
      <c r="A1241" s="29"/>
      <c r="B1241" s="29"/>
      <c r="C1241" s="29"/>
      <c r="D1241" s="29"/>
      <c r="E1241" s="29"/>
      <c r="F1241" s="29"/>
      <c r="G1241" s="29"/>
      <c r="H1241" s="29"/>
      <c r="I1241" s="29"/>
      <c r="J1241" s="29"/>
      <c r="K1241" s="29"/>
      <c r="L1241" s="29"/>
      <c r="M1241" s="29"/>
      <c r="N1241" s="29"/>
      <c r="O1241" s="29"/>
      <c r="P1241" s="29"/>
      <c r="Q1241" s="29"/>
      <c r="R1241" s="29"/>
      <c r="S1241" s="29"/>
      <c r="T1241" s="29"/>
      <c r="U1241" s="29"/>
      <c r="V1241" s="29"/>
      <c r="W1241" s="29"/>
      <c r="X1241" s="29"/>
      <c r="Y1241" s="29"/>
      <c r="Z1241" s="29"/>
    </row>
    <row r="1242" spans="1:26" x14ac:dyDescent="0.2">
      <c r="A1242" s="29"/>
      <c r="B1242" s="29"/>
      <c r="C1242" s="29"/>
      <c r="D1242" s="29"/>
      <c r="E1242" s="29"/>
      <c r="F1242" s="29"/>
      <c r="G1242" s="29"/>
      <c r="H1242" s="29"/>
      <c r="I1242" s="29"/>
      <c r="J1242" s="29"/>
      <c r="K1242" s="29"/>
      <c r="L1242" s="29"/>
      <c r="M1242" s="29"/>
      <c r="N1242" s="29"/>
      <c r="O1242" s="29"/>
      <c r="P1242" s="29"/>
      <c r="Q1242" s="29"/>
      <c r="R1242" s="29"/>
      <c r="S1242" s="29"/>
      <c r="T1242" s="29"/>
      <c r="U1242" s="29"/>
      <c r="V1242" s="29"/>
      <c r="W1242" s="29"/>
      <c r="X1242" s="29"/>
      <c r="Y1242" s="29"/>
      <c r="Z1242" s="29"/>
    </row>
    <row r="1243" spans="1:26" x14ac:dyDescent="0.2">
      <c r="A1243" s="29"/>
      <c r="B1243" s="29"/>
      <c r="C1243" s="29"/>
      <c r="D1243" s="29"/>
      <c r="E1243" s="29"/>
      <c r="F1243" s="29"/>
      <c r="G1243" s="29"/>
      <c r="H1243" s="29"/>
      <c r="I1243" s="29"/>
      <c r="J1243" s="29"/>
      <c r="K1243" s="29"/>
      <c r="L1243" s="29"/>
      <c r="M1243" s="29"/>
      <c r="N1243" s="29"/>
      <c r="O1243" s="29"/>
      <c r="P1243" s="29"/>
      <c r="Q1243" s="29"/>
      <c r="R1243" s="29"/>
      <c r="S1243" s="29"/>
      <c r="T1243" s="29"/>
      <c r="U1243" s="29"/>
      <c r="V1243" s="29"/>
      <c r="W1243" s="29"/>
      <c r="X1243" s="29"/>
      <c r="Y1243" s="29"/>
      <c r="Z1243" s="29"/>
    </row>
    <row r="1244" spans="1:26" x14ac:dyDescent="0.2">
      <c r="A1244" s="29"/>
      <c r="B1244" s="29"/>
      <c r="C1244" s="29"/>
      <c r="D1244" s="29"/>
      <c r="E1244" s="29"/>
      <c r="F1244" s="29"/>
      <c r="G1244" s="29"/>
      <c r="H1244" s="29"/>
      <c r="I1244" s="29"/>
      <c r="J1244" s="29"/>
      <c r="K1244" s="29"/>
      <c r="L1244" s="29"/>
      <c r="M1244" s="29"/>
      <c r="N1244" s="29"/>
      <c r="O1244" s="29"/>
      <c r="P1244" s="29"/>
      <c r="Q1244" s="29"/>
      <c r="R1244" s="29"/>
      <c r="S1244" s="29"/>
      <c r="T1244" s="29"/>
      <c r="U1244" s="29"/>
      <c r="V1244" s="29"/>
      <c r="W1244" s="29"/>
      <c r="X1244" s="29"/>
      <c r="Y1244" s="29"/>
      <c r="Z1244" s="29"/>
    </row>
    <row r="1245" spans="1:26" x14ac:dyDescent="0.2">
      <c r="A1245" s="29"/>
      <c r="B1245" s="29"/>
      <c r="C1245" s="29"/>
      <c r="D1245" s="29"/>
      <c r="E1245" s="29"/>
      <c r="F1245" s="29"/>
      <c r="G1245" s="29"/>
      <c r="H1245" s="29"/>
      <c r="I1245" s="29"/>
      <c r="J1245" s="29"/>
      <c r="K1245" s="29"/>
      <c r="L1245" s="29"/>
      <c r="M1245" s="29"/>
      <c r="N1245" s="29"/>
      <c r="O1245" s="29"/>
      <c r="P1245" s="29"/>
      <c r="Q1245" s="29"/>
      <c r="R1245" s="29"/>
      <c r="S1245" s="29"/>
      <c r="T1245" s="29"/>
      <c r="U1245" s="29"/>
      <c r="V1245" s="29"/>
      <c r="W1245" s="29"/>
      <c r="X1245" s="29"/>
      <c r="Y1245" s="29"/>
      <c r="Z1245" s="29"/>
    </row>
    <row r="1246" spans="1:26" x14ac:dyDescent="0.2">
      <c r="A1246" s="29"/>
      <c r="B1246" s="29"/>
      <c r="C1246" s="29"/>
      <c r="D1246" s="29"/>
      <c r="E1246" s="29"/>
      <c r="F1246" s="29"/>
      <c r="G1246" s="29"/>
      <c r="H1246" s="29"/>
      <c r="I1246" s="29"/>
      <c r="J1246" s="29"/>
      <c r="K1246" s="29"/>
      <c r="L1246" s="29"/>
      <c r="M1246" s="29"/>
      <c r="N1246" s="29"/>
      <c r="O1246" s="29"/>
      <c r="P1246" s="29"/>
      <c r="Q1246" s="29"/>
      <c r="R1246" s="29"/>
      <c r="S1246" s="29"/>
      <c r="T1246" s="29"/>
      <c r="U1246" s="29"/>
      <c r="V1246" s="29"/>
      <c r="W1246" s="29"/>
      <c r="X1246" s="29"/>
      <c r="Y1246" s="29"/>
      <c r="Z1246" s="29"/>
    </row>
    <row r="1247" spans="1:26" x14ac:dyDescent="0.2">
      <c r="A1247" s="29"/>
      <c r="B1247" s="29"/>
      <c r="C1247" s="29"/>
      <c r="D1247" s="29"/>
      <c r="E1247" s="29"/>
      <c r="F1247" s="29"/>
      <c r="G1247" s="29"/>
      <c r="H1247" s="29"/>
      <c r="I1247" s="29"/>
      <c r="J1247" s="29"/>
      <c r="K1247" s="29"/>
      <c r="L1247" s="29"/>
      <c r="M1247" s="29"/>
      <c r="N1247" s="29"/>
      <c r="O1247" s="29"/>
      <c r="P1247" s="29"/>
      <c r="Q1247" s="29"/>
      <c r="R1247" s="29"/>
      <c r="S1247" s="29"/>
      <c r="T1247" s="29"/>
      <c r="U1247" s="29"/>
      <c r="V1247" s="29"/>
      <c r="W1247" s="29"/>
      <c r="X1247" s="29"/>
      <c r="Y1247" s="29"/>
      <c r="Z1247" s="29"/>
    </row>
    <row r="1248" spans="1:26" x14ac:dyDescent="0.2">
      <c r="A1248" s="29"/>
      <c r="B1248" s="29"/>
      <c r="C1248" s="29"/>
      <c r="D1248" s="29"/>
      <c r="E1248" s="29"/>
      <c r="F1248" s="29"/>
      <c r="G1248" s="29"/>
      <c r="H1248" s="29"/>
      <c r="I1248" s="29"/>
      <c r="J1248" s="29"/>
      <c r="K1248" s="29"/>
      <c r="L1248" s="29"/>
      <c r="M1248" s="29"/>
      <c r="N1248" s="29"/>
      <c r="O1248" s="29"/>
      <c r="P1248" s="29"/>
      <c r="Q1248" s="29"/>
      <c r="R1248" s="29"/>
      <c r="S1248" s="29"/>
      <c r="T1248" s="29"/>
      <c r="U1248" s="29"/>
      <c r="V1248" s="29"/>
      <c r="W1248" s="29"/>
      <c r="X1248" s="29"/>
      <c r="Y1248" s="29"/>
      <c r="Z1248" s="29"/>
    </row>
    <row r="1249" spans="1:26" x14ac:dyDescent="0.2">
      <c r="A1249" s="29"/>
      <c r="B1249" s="29"/>
      <c r="C1249" s="29"/>
      <c r="D1249" s="29"/>
      <c r="E1249" s="29"/>
      <c r="F1249" s="29"/>
      <c r="G1249" s="29"/>
      <c r="H1249" s="29"/>
      <c r="I1249" s="29"/>
      <c r="J1249" s="29"/>
      <c r="K1249" s="29"/>
      <c r="L1249" s="29"/>
      <c r="M1249" s="29"/>
      <c r="N1249" s="29"/>
      <c r="O1249" s="29"/>
      <c r="P1249" s="29"/>
      <c r="Q1249" s="29"/>
      <c r="R1249" s="29"/>
      <c r="S1249" s="29"/>
      <c r="T1249" s="29"/>
      <c r="U1249" s="29"/>
      <c r="V1249" s="29"/>
      <c r="W1249" s="29"/>
      <c r="X1249" s="29"/>
      <c r="Y1249" s="29"/>
      <c r="Z1249" s="29"/>
    </row>
    <row r="1250" spans="1:26" x14ac:dyDescent="0.2">
      <c r="A1250" s="29"/>
      <c r="B1250" s="29"/>
      <c r="C1250" s="29"/>
      <c r="D1250" s="29"/>
      <c r="E1250" s="29"/>
      <c r="F1250" s="29"/>
      <c r="G1250" s="29"/>
      <c r="H1250" s="29"/>
      <c r="I1250" s="29"/>
      <c r="J1250" s="29"/>
      <c r="K1250" s="29"/>
      <c r="L1250" s="29"/>
      <c r="M1250" s="29"/>
      <c r="N1250" s="29"/>
      <c r="O1250" s="29"/>
      <c r="P1250" s="29"/>
      <c r="Q1250" s="29"/>
      <c r="R1250" s="29"/>
      <c r="S1250" s="29"/>
      <c r="T1250" s="29"/>
      <c r="U1250" s="29"/>
      <c r="V1250" s="29"/>
      <c r="W1250" s="29"/>
      <c r="X1250" s="29"/>
      <c r="Y1250" s="29"/>
      <c r="Z1250" s="29"/>
    </row>
    <row r="1251" spans="1:26" x14ac:dyDescent="0.2">
      <c r="A1251" s="29"/>
      <c r="B1251" s="29"/>
      <c r="C1251" s="29"/>
      <c r="D1251" s="29"/>
      <c r="E1251" s="29"/>
      <c r="F1251" s="29"/>
      <c r="G1251" s="29"/>
      <c r="H1251" s="29"/>
      <c r="I1251" s="29"/>
      <c r="J1251" s="29"/>
      <c r="K1251" s="29"/>
      <c r="L1251" s="29"/>
      <c r="M1251" s="29"/>
      <c r="N1251" s="29"/>
      <c r="O1251" s="29"/>
      <c r="P1251" s="29"/>
      <c r="Q1251" s="29"/>
      <c r="R1251" s="29"/>
      <c r="S1251" s="29"/>
      <c r="T1251" s="29"/>
      <c r="U1251" s="29"/>
      <c r="V1251" s="29"/>
      <c r="W1251" s="29"/>
      <c r="X1251" s="29"/>
      <c r="Y1251" s="29"/>
      <c r="Z1251" s="29"/>
    </row>
    <row r="1252" spans="1:26" x14ac:dyDescent="0.2">
      <c r="A1252" s="29"/>
      <c r="B1252" s="29"/>
      <c r="C1252" s="29"/>
      <c r="D1252" s="29"/>
      <c r="E1252" s="29"/>
      <c r="F1252" s="29"/>
      <c r="G1252" s="29"/>
      <c r="H1252" s="29"/>
      <c r="I1252" s="29"/>
      <c r="J1252" s="29"/>
      <c r="K1252" s="29"/>
      <c r="L1252" s="29"/>
      <c r="M1252" s="29"/>
      <c r="N1252" s="29"/>
      <c r="O1252" s="29"/>
      <c r="P1252" s="29"/>
      <c r="Q1252" s="29"/>
      <c r="R1252" s="29"/>
      <c r="S1252" s="29"/>
      <c r="T1252" s="29"/>
      <c r="U1252" s="29"/>
      <c r="V1252" s="29"/>
      <c r="W1252" s="29"/>
      <c r="X1252" s="29"/>
      <c r="Y1252" s="29"/>
      <c r="Z1252" s="29"/>
    </row>
    <row r="1253" spans="1:26" x14ac:dyDescent="0.2">
      <c r="A1253" s="29"/>
      <c r="B1253" s="29"/>
      <c r="C1253" s="29"/>
      <c r="D1253" s="29"/>
      <c r="E1253" s="29"/>
      <c r="F1253" s="29"/>
      <c r="G1253" s="29"/>
      <c r="H1253" s="29"/>
      <c r="I1253" s="29"/>
      <c r="J1253" s="29"/>
      <c r="K1253" s="29"/>
      <c r="L1253" s="29"/>
      <c r="M1253" s="29"/>
      <c r="N1253" s="29"/>
      <c r="O1253" s="29"/>
      <c r="P1253" s="29"/>
      <c r="Q1253" s="29"/>
      <c r="R1253" s="29"/>
      <c r="S1253" s="29"/>
      <c r="T1253" s="29"/>
      <c r="U1253" s="29"/>
      <c r="V1253" s="29"/>
      <c r="W1253" s="29"/>
      <c r="X1253" s="29"/>
      <c r="Y1253" s="29"/>
      <c r="Z1253" s="29"/>
    </row>
    <row r="1254" spans="1:26" x14ac:dyDescent="0.2">
      <c r="A1254" s="29"/>
      <c r="B1254" s="29"/>
      <c r="C1254" s="29"/>
      <c r="D1254" s="29"/>
      <c r="E1254" s="29"/>
      <c r="F1254" s="29"/>
      <c r="G1254" s="29"/>
      <c r="H1254" s="29"/>
      <c r="I1254" s="29"/>
      <c r="J1254" s="29"/>
      <c r="K1254" s="29"/>
      <c r="L1254" s="29"/>
      <c r="M1254" s="29"/>
      <c r="N1254" s="29"/>
      <c r="O1254" s="29"/>
      <c r="P1254" s="29"/>
      <c r="Q1254" s="29"/>
      <c r="R1254" s="29"/>
      <c r="S1254" s="29"/>
      <c r="T1254" s="29"/>
      <c r="U1254" s="29"/>
      <c r="V1254" s="29"/>
      <c r="W1254" s="29"/>
      <c r="X1254" s="29"/>
      <c r="Y1254" s="29"/>
      <c r="Z1254" s="29"/>
    </row>
    <row r="1255" spans="1:26" x14ac:dyDescent="0.2">
      <c r="A1255" s="29"/>
      <c r="B1255" s="29"/>
      <c r="C1255" s="29"/>
      <c r="D1255" s="29"/>
      <c r="E1255" s="29"/>
      <c r="F1255" s="29"/>
      <c r="G1255" s="29"/>
      <c r="H1255" s="29"/>
      <c r="I1255" s="29"/>
      <c r="J1255" s="29"/>
      <c r="K1255" s="29"/>
      <c r="L1255" s="29"/>
      <c r="M1255" s="29"/>
      <c r="N1255" s="29"/>
      <c r="O1255" s="29"/>
      <c r="P1255" s="29"/>
      <c r="Q1255" s="29"/>
      <c r="R1255" s="29"/>
      <c r="S1255" s="29"/>
      <c r="T1255" s="29"/>
      <c r="U1255" s="29"/>
      <c r="V1255" s="29"/>
      <c r="W1255" s="29"/>
      <c r="X1255" s="29"/>
      <c r="Y1255" s="29"/>
      <c r="Z1255" s="29"/>
    </row>
    <row r="1256" spans="1:26" x14ac:dyDescent="0.2">
      <c r="A1256" s="29"/>
      <c r="B1256" s="29"/>
      <c r="C1256" s="29"/>
      <c r="D1256" s="29"/>
      <c r="E1256" s="29"/>
      <c r="F1256" s="29"/>
      <c r="G1256" s="29"/>
      <c r="H1256" s="29"/>
      <c r="I1256" s="29"/>
      <c r="J1256" s="29"/>
      <c r="K1256" s="29"/>
      <c r="L1256" s="29"/>
      <c r="M1256" s="29"/>
      <c r="N1256" s="29"/>
      <c r="O1256" s="29"/>
      <c r="P1256" s="29"/>
      <c r="Q1256" s="29"/>
      <c r="R1256" s="29"/>
      <c r="S1256" s="29"/>
      <c r="T1256" s="29"/>
      <c r="U1256" s="29"/>
      <c r="V1256" s="29"/>
      <c r="W1256" s="29"/>
      <c r="X1256" s="29"/>
      <c r="Y1256" s="29"/>
      <c r="Z1256" s="29"/>
    </row>
    <row r="1257" spans="1:26" x14ac:dyDescent="0.2">
      <c r="A1257" s="29"/>
      <c r="B1257" s="29"/>
      <c r="C1257" s="29"/>
      <c r="D1257" s="29"/>
      <c r="E1257" s="29"/>
      <c r="F1257" s="29"/>
      <c r="G1257" s="29"/>
      <c r="H1257" s="29"/>
      <c r="I1257" s="29"/>
      <c r="J1257" s="29"/>
      <c r="K1257" s="29"/>
      <c r="L1257" s="29"/>
      <c r="M1257" s="29"/>
      <c r="N1257" s="29"/>
      <c r="O1257" s="29"/>
      <c r="P1257" s="29"/>
      <c r="Q1257" s="29"/>
      <c r="R1257" s="29"/>
      <c r="S1257" s="29"/>
      <c r="T1257" s="29"/>
      <c r="U1257" s="29"/>
      <c r="V1257" s="29"/>
      <c r="W1257" s="29"/>
      <c r="X1257" s="29"/>
      <c r="Y1257" s="29"/>
      <c r="Z1257" s="29"/>
    </row>
    <row r="1258" spans="1:26" x14ac:dyDescent="0.2">
      <c r="A1258" s="29"/>
      <c r="B1258" s="29"/>
      <c r="C1258" s="29"/>
      <c r="D1258" s="29"/>
      <c r="E1258" s="29"/>
      <c r="F1258" s="29"/>
      <c r="G1258" s="29"/>
      <c r="H1258" s="29"/>
      <c r="I1258" s="29"/>
      <c r="J1258" s="29"/>
      <c r="K1258" s="29"/>
      <c r="L1258" s="29"/>
      <c r="M1258" s="29"/>
      <c r="N1258" s="29"/>
      <c r="O1258" s="29"/>
      <c r="P1258" s="29"/>
      <c r="Q1258" s="29"/>
      <c r="R1258" s="29"/>
      <c r="S1258" s="29"/>
      <c r="T1258" s="29"/>
      <c r="U1258" s="29"/>
      <c r="V1258" s="29"/>
      <c r="W1258" s="29"/>
      <c r="X1258" s="29"/>
      <c r="Y1258" s="29"/>
      <c r="Z1258" s="29"/>
    </row>
    <row r="1259" spans="1:26" x14ac:dyDescent="0.2">
      <c r="A1259" s="29"/>
      <c r="B1259" s="29"/>
      <c r="C1259" s="29"/>
      <c r="D1259" s="29"/>
      <c r="E1259" s="29"/>
      <c r="F1259" s="29"/>
      <c r="G1259" s="29"/>
      <c r="H1259" s="29"/>
      <c r="I1259" s="29"/>
      <c r="J1259" s="29"/>
      <c r="K1259" s="29"/>
      <c r="L1259" s="29"/>
      <c r="M1259" s="29"/>
      <c r="N1259" s="29"/>
      <c r="O1259" s="29"/>
      <c r="P1259" s="29"/>
      <c r="Q1259" s="29"/>
      <c r="R1259" s="29"/>
      <c r="S1259" s="29"/>
      <c r="T1259" s="29"/>
      <c r="U1259" s="29"/>
      <c r="V1259" s="29"/>
      <c r="W1259" s="29"/>
      <c r="X1259" s="29"/>
      <c r="Y1259" s="29"/>
      <c r="Z1259" s="29"/>
    </row>
    <row r="1260" spans="1:26" x14ac:dyDescent="0.2">
      <c r="A1260" s="29"/>
      <c r="B1260" s="29"/>
      <c r="C1260" s="29"/>
      <c r="D1260" s="29"/>
      <c r="E1260" s="29"/>
      <c r="F1260" s="29"/>
      <c r="G1260" s="29"/>
      <c r="H1260" s="29"/>
      <c r="I1260" s="29"/>
      <c r="J1260" s="29"/>
      <c r="K1260" s="29"/>
      <c r="L1260" s="29"/>
      <c r="M1260" s="29"/>
      <c r="N1260" s="29"/>
      <c r="O1260" s="29"/>
      <c r="P1260" s="29"/>
      <c r="Q1260" s="29"/>
      <c r="R1260" s="29"/>
      <c r="S1260" s="29"/>
      <c r="T1260" s="29"/>
      <c r="U1260" s="29"/>
      <c r="V1260" s="29"/>
      <c r="W1260" s="29"/>
      <c r="X1260" s="29"/>
      <c r="Y1260" s="29"/>
      <c r="Z1260" s="29"/>
    </row>
    <row r="1261" spans="1:26" x14ac:dyDescent="0.2">
      <c r="A1261" s="29"/>
      <c r="B1261" s="29"/>
      <c r="C1261" s="29"/>
      <c r="D1261" s="29"/>
      <c r="E1261" s="29"/>
      <c r="F1261" s="29"/>
      <c r="G1261" s="29"/>
      <c r="H1261" s="29"/>
      <c r="I1261" s="29"/>
      <c r="J1261" s="29"/>
      <c r="K1261" s="29"/>
      <c r="L1261" s="29"/>
      <c r="M1261" s="29"/>
      <c r="N1261" s="29"/>
      <c r="O1261" s="29"/>
      <c r="P1261" s="29"/>
      <c r="Q1261" s="29"/>
      <c r="R1261" s="29"/>
      <c r="S1261" s="29"/>
      <c r="T1261" s="29"/>
      <c r="U1261" s="29"/>
      <c r="V1261" s="29"/>
      <c r="W1261" s="29"/>
      <c r="X1261" s="29"/>
      <c r="Y1261" s="29"/>
      <c r="Z1261" s="29"/>
    </row>
    <row r="1262" spans="1:26" x14ac:dyDescent="0.2">
      <c r="A1262" s="29"/>
      <c r="B1262" s="29"/>
      <c r="C1262" s="29"/>
      <c r="D1262" s="29"/>
      <c r="E1262" s="29"/>
      <c r="F1262" s="29"/>
      <c r="G1262" s="29"/>
      <c r="H1262" s="29"/>
      <c r="I1262" s="29"/>
      <c r="J1262" s="29"/>
      <c r="K1262" s="29"/>
      <c r="L1262" s="29"/>
      <c r="M1262" s="29"/>
      <c r="N1262" s="29"/>
      <c r="O1262" s="29"/>
      <c r="P1262" s="29"/>
      <c r="Q1262" s="29"/>
      <c r="R1262" s="29"/>
      <c r="S1262" s="29"/>
      <c r="T1262" s="29"/>
      <c r="U1262" s="29"/>
      <c r="V1262" s="29"/>
      <c r="W1262" s="29"/>
      <c r="X1262" s="29"/>
      <c r="Y1262" s="29"/>
      <c r="Z1262" s="29"/>
    </row>
    <row r="1263" spans="1:26" x14ac:dyDescent="0.2">
      <c r="A1263" s="29"/>
      <c r="B1263" s="29"/>
      <c r="C1263" s="29"/>
      <c r="D1263" s="29"/>
      <c r="E1263" s="29"/>
      <c r="F1263" s="29"/>
      <c r="G1263" s="29"/>
      <c r="H1263" s="29"/>
      <c r="I1263" s="29"/>
      <c r="J1263" s="29"/>
      <c r="K1263" s="29"/>
      <c r="L1263" s="29"/>
      <c r="M1263" s="29"/>
      <c r="N1263" s="29"/>
      <c r="O1263" s="29"/>
      <c r="P1263" s="29"/>
      <c r="Q1263" s="29"/>
      <c r="R1263" s="29"/>
      <c r="S1263" s="29"/>
      <c r="T1263" s="29"/>
      <c r="U1263" s="29"/>
      <c r="V1263" s="29"/>
      <c r="W1263" s="29"/>
      <c r="X1263" s="29"/>
      <c r="Y1263" s="29"/>
      <c r="Z1263" s="29"/>
    </row>
    <row r="1264" spans="1:26" x14ac:dyDescent="0.2">
      <c r="A1264" s="29"/>
      <c r="B1264" s="29"/>
      <c r="C1264" s="29"/>
      <c r="D1264" s="29"/>
      <c r="E1264" s="29"/>
      <c r="F1264" s="29"/>
      <c r="G1264" s="29"/>
      <c r="H1264" s="29"/>
      <c r="I1264" s="29"/>
      <c r="J1264" s="29"/>
      <c r="K1264" s="29"/>
      <c r="L1264" s="29"/>
      <c r="M1264" s="29"/>
      <c r="N1264" s="29"/>
      <c r="O1264" s="29"/>
      <c r="P1264" s="29"/>
      <c r="Q1264" s="29"/>
      <c r="R1264" s="29"/>
      <c r="S1264" s="29"/>
      <c r="T1264" s="29"/>
      <c r="U1264" s="29"/>
      <c r="V1264" s="29"/>
      <c r="W1264" s="29"/>
      <c r="X1264" s="29"/>
      <c r="Y1264" s="29"/>
      <c r="Z1264" s="29"/>
    </row>
    <row r="1265" spans="1:26" x14ac:dyDescent="0.2">
      <c r="A1265" s="29"/>
      <c r="B1265" s="29"/>
      <c r="C1265" s="29"/>
      <c r="D1265" s="29"/>
      <c r="E1265" s="29"/>
      <c r="F1265" s="29"/>
      <c r="G1265" s="29"/>
      <c r="H1265" s="29"/>
      <c r="I1265" s="29"/>
      <c r="J1265" s="29"/>
      <c r="K1265" s="29"/>
      <c r="L1265" s="29"/>
      <c r="M1265" s="29"/>
      <c r="N1265" s="29"/>
      <c r="O1265" s="29"/>
      <c r="P1265" s="29"/>
      <c r="Q1265" s="29"/>
      <c r="R1265" s="29"/>
      <c r="S1265" s="29"/>
      <c r="T1265" s="29"/>
      <c r="U1265" s="29"/>
      <c r="V1265" s="29"/>
      <c r="W1265" s="29"/>
      <c r="X1265" s="29"/>
      <c r="Y1265" s="29"/>
      <c r="Z1265" s="29"/>
    </row>
    <row r="1266" spans="1:26" x14ac:dyDescent="0.2">
      <c r="A1266" s="29"/>
      <c r="B1266" s="29"/>
      <c r="C1266" s="29"/>
      <c r="D1266" s="29"/>
      <c r="E1266" s="29"/>
      <c r="F1266" s="29"/>
      <c r="G1266" s="29"/>
      <c r="H1266" s="29"/>
      <c r="I1266" s="29"/>
      <c r="J1266" s="29"/>
      <c r="K1266" s="29"/>
      <c r="L1266" s="29"/>
      <c r="M1266" s="29"/>
      <c r="N1266" s="29"/>
      <c r="O1266" s="29"/>
      <c r="P1266" s="29"/>
      <c r="Q1266" s="29"/>
      <c r="R1266" s="29"/>
      <c r="S1266" s="29"/>
      <c r="T1266" s="29"/>
      <c r="U1266" s="29"/>
      <c r="V1266" s="29"/>
      <c r="W1266" s="29"/>
      <c r="X1266" s="29"/>
      <c r="Y1266" s="29"/>
      <c r="Z1266" s="29"/>
    </row>
    <row r="1267" spans="1:26" x14ac:dyDescent="0.2">
      <c r="A1267" s="29"/>
      <c r="B1267" s="29"/>
      <c r="C1267" s="29"/>
      <c r="D1267" s="29"/>
      <c r="E1267" s="29"/>
      <c r="F1267" s="29"/>
      <c r="G1267" s="29"/>
      <c r="H1267" s="29"/>
      <c r="I1267" s="29"/>
      <c r="J1267" s="29"/>
      <c r="K1267" s="29"/>
      <c r="L1267" s="29"/>
      <c r="M1267" s="29"/>
      <c r="N1267" s="29"/>
      <c r="O1267" s="29"/>
      <c r="P1267" s="29"/>
      <c r="Q1267" s="29"/>
      <c r="R1267" s="29"/>
      <c r="S1267" s="29"/>
      <c r="T1267" s="29"/>
      <c r="U1267" s="29"/>
      <c r="V1267" s="29"/>
      <c r="W1267" s="29"/>
      <c r="X1267" s="29"/>
      <c r="Y1267" s="29"/>
      <c r="Z1267" s="29"/>
    </row>
    <row r="1268" spans="1:26" x14ac:dyDescent="0.2">
      <c r="A1268" s="29"/>
      <c r="B1268" s="29"/>
      <c r="C1268" s="29"/>
      <c r="D1268" s="29"/>
      <c r="E1268" s="29"/>
      <c r="F1268" s="29"/>
      <c r="G1268" s="29"/>
      <c r="H1268" s="29"/>
      <c r="I1268" s="29"/>
      <c r="J1268" s="29"/>
      <c r="K1268" s="29"/>
      <c r="L1268" s="29"/>
      <c r="M1268" s="29"/>
      <c r="N1268" s="29"/>
      <c r="O1268" s="29"/>
      <c r="P1268" s="29"/>
      <c r="Q1268" s="29"/>
      <c r="R1268" s="29"/>
      <c r="S1268" s="29"/>
      <c r="T1268" s="29"/>
      <c r="U1268" s="29"/>
      <c r="V1268" s="29"/>
      <c r="W1268" s="29"/>
      <c r="X1268" s="29"/>
      <c r="Y1268" s="29"/>
      <c r="Z1268" s="29"/>
    </row>
    <row r="1269" spans="1:26" x14ac:dyDescent="0.2">
      <c r="A1269" s="29"/>
      <c r="B1269" s="29"/>
      <c r="C1269" s="29"/>
      <c r="D1269" s="29"/>
      <c r="E1269" s="29"/>
      <c r="F1269" s="29"/>
      <c r="G1269" s="29"/>
      <c r="H1269" s="29"/>
      <c r="I1269" s="29"/>
      <c r="J1269" s="29"/>
      <c r="K1269" s="29"/>
      <c r="L1269" s="29"/>
      <c r="M1269" s="29"/>
      <c r="N1269" s="29"/>
      <c r="O1269" s="29"/>
      <c r="P1269" s="29"/>
      <c r="Q1269" s="29"/>
      <c r="R1269" s="29"/>
      <c r="S1269" s="29"/>
      <c r="T1269" s="29"/>
      <c r="U1269" s="29"/>
      <c r="V1269" s="29"/>
      <c r="W1269" s="29"/>
      <c r="X1269" s="29"/>
      <c r="Y1269" s="29"/>
      <c r="Z1269" s="29"/>
    </row>
    <row r="1270" spans="1:26" x14ac:dyDescent="0.2">
      <c r="A1270" s="29"/>
      <c r="B1270" s="29"/>
      <c r="C1270" s="29"/>
      <c r="D1270" s="29"/>
      <c r="E1270" s="29"/>
      <c r="F1270" s="29"/>
      <c r="G1270" s="29"/>
      <c r="H1270" s="29"/>
      <c r="I1270" s="29"/>
      <c r="J1270" s="29"/>
      <c r="K1270" s="29"/>
      <c r="L1270" s="29"/>
      <c r="M1270" s="29"/>
      <c r="N1270" s="29"/>
      <c r="O1270" s="29"/>
      <c r="P1270" s="29"/>
      <c r="Q1270" s="29"/>
      <c r="R1270" s="29"/>
      <c r="S1270" s="29"/>
      <c r="T1270" s="29"/>
      <c r="U1270" s="29"/>
      <c r="V1270" s="29"/>
      <c r="W1270" s="29"/>
      <c r="X1270" s="29"/>
      <c r="Y1270" s="29"/>
      <c r="Z1270" s="29"/>
    </row>
    <row r="1271" spans="1:26" x14ac:dyDescent="0.2">
      <c r="A1271" s="29"/>
      <c r="B1271" s="29"/>
      <c r="C1271" s="29"/>
      <c r="D1271" s="29"/>
      <c r="E1271" s="29"/>
      <c r="F1271" s="29"/>
      <c r="G1271" s="29"/>
      <c r="H1271" s="29"/>
      <c r="I1271" s="29"/>
      <c r="J1271" s="29"/>
      <c r="K1271" s="29"/>
      <c r="L1271" s="29"/>
      <c r="M1271" s="29"/>
      <c r="N1271" s="29"/>
      <c r="O1271" s="29"/>
      <c r="P1271" s="29"/>
      <c r="Q1271" s="29"/>
      <c r="R1271" s="29"/>
      <c r="S1271" s="29"/>
      <c r="T1271" s="29"/>
      <c r="U1271" s="29"/>
      <c r="V1271" s="29"/>
      <c r="W1271" s="29"/>
      <c r="X1271" s="29"/>
      <c r="Y1271" s="29"/>
      <c r="Z1271" s="29"/>
    </row>
    <row r="1272" spans="1:26" x14ac:dyDescent="0.2">
      <c r="A1272" s="29"/>
      <c r="B1272" s="29"/>
      <c r="C1272" s="29"/>
      <c r="D1272" s="29"/>
      <c r="E1272" s="29"/>
      <c r="F1272" s="29"/>
      <c r="G1272" s="29"/>
      <c r="H1272" s="29"/>
      <c r="I1272" s="29"/>
      <c r="J1272" s="29"/>
      <c r="K1272" s="29"/>
      <c r="L1272" s="29"/>
      <c r="M1272" s="29"/>
      <c r="N1272" s="29"/>
      <c r="O1272" s="29"/>
      <c r="P1272" s="29"/>
      <c r="Q1272" s="29"/>
      <c r="R1272" s="29"/>
      <c r="S1272" s="29"/>
      <c r="T1272" s="29"/>
      <c r="U1272" s="29"/>
      <c r="V1272" s="29"/>
      <c r="W1272" s="29"/>
      <c r="X1272" s="29"/>
      <c r="Y1272" s="29"/>
      <c r="Z1272" s="29"/>
    </row>
    <row r="1273" spans="1:26" x14ac:dyDescent="0.2">
      <c r="A1273" s="29"/>
      <c r="B1273" s="29"/>
      <c r="C1273" s="29"/>
      <c r="D1273" s="29"/>
      <c r="E1273" s="29"/>
      <c r="F1273" s="29"/>
      <c r="G1273" s="29"/>
      <c r="H1273" s="29"/>
      <c r="I1273" s="29"/>
      <c r="J1273" s="29"/>
      <c r="K1273" s="29"/>
      <c r="L1273" s="29"/>
      <c r="M1273" s="29"/>
      <c r="N1273" s="29"/>
      <c r="O1273" s="29"/>
      <c r="P1273" s="29"/>
      <c r="Q1273" s="29"/>
      <c r="R1273" s="29"/>
      <c r="S1273" s="29"/>
      <c r="T1273" s="29"/>
      <c r="U1273" s="29"/>
      <c r="V1273" s="29"/>
      <c r="W1273" s="29"/>
      <c r="X1273" s="29"/>
      <c r="Y1273" s="29"/>
      <c r="Z1273" s="29"/>
    </row>
    <row r="1274" spans="1:26" x14ac:dyDescent="0.2">
      <c r="A1274" s="29"/>
      <c r="B1274" s="29"/>
      <c r="C1274" s="29"/>
      <c r="D1274" s="29"/>
      <c r="E1274" s="29"/>
      <c r="F1274" s="29"/>
      <c r="G1274" s="29"/>
      <c r="H1274" s="29"/>
      <c r="I1274" s="29"/>
      <c r="J1274" s="29"/>
      <c r="K1274" s="29"/>
      <c r="L1274" s="29"/>
      <c r="M1274" s="29"/>
      <c r="N1274" s="29"/>
      <c r="O1274" s="29"/>
      <c r="P1274" s="29"/>
      <c r="Q1274" s="29"/>
      <c r="R1274" s="29"/>
      <c r="S1274" s="29"/>
      <c r="T1274" s="29"/>
      <c r="U1274" s="29"/>
      <c r="V1274" s="29"/>
      <c r="W1274" s="29"/>
      <c r="X1274" s="29"/>
      <c r="Y1274" s="29"/>
      <c r="Z1274" s="29"/>
    </row>
    <row r="1275" spans="1:26" x14ac:dyDescent="0.2">
      <c r="A1275" s="29"/>
      <c r="B1275" s="29"/>
      <c r="C1275" s="29"/>
      <c r="D1275" s="29"/>
      <c r="E1275" s="29"/>
      <c r="F1275" s="29"/>
      <c r="G1275" s="29"/>
      <c r="H1275" s="29"/>
      <c r="I1275" s="29"/>
      <c r="J1275" s="29"/>
      <c r="K1275" s="29"/>
      <c r="L1275" s="29"/>
      <c r="M1275" s="29"/>
      <c r="N1275" s="29"/>
      <c r="O1275" s="29"/>
      <c r="P1275" s="29"/>
      <c r="Q1275" s="29"/>
      <c r="R1275" s="29"/>
      <c r="S1275" s="29"/>
      <c r="T1275" s="29"/>
      <c r="U1275" s="29"/>
      <c r="V1275" s="29"/>
      <c r="W1275" s="29"/>
      <c r="X1275" s="29"/>
      <c r="Y1275" s="29"/>
      <c r="Z1275" s="29"/>
    </row>
    <row r="1276" spans="1:26" x14ac:dyDescent="0.2">
      <c r="A1276" s="29"/>
      <c r="B1276" s="29"/>
      <c r="C1276" s="29"/>
      <c r="D1276" s="29"/>
      <c r="E1276" s="29"/>
      <c r="F1276" s="29"/>
      <c r="G1276" s="29"/>
      <c r="H1276" s="29"/>
      <c r="I1276" s="29"/>
      <c r="J1276" s="29"/>
      <c r="K1276" s="29"/>
      <c r="L1276" s="29"/>
      <c r="M1276" s="29"/>
      <c r="N1276" s="29"/>
      <c r="O1276" s="29"/>
      <c r="P1276" s="29"/>
      <c r="Q1276" s="29"/>
      <c r="R1276" s="29"/>
      <c r="S1276" s="29"/>
      <c r="T1276" s="29"/>
      <c r="U1276" s="29"/>
      <c r="V1276" s="29"/>
      <c r="W1276" s="29"/>
      <c r="X1276" s="29"/>
      <c r="Y1276" s="29"/>
      <c r="Z1276" s="29"/>
    </row>
    <row r="1277" spans="1:26" x14ac:dyDescent="0.2">
      <c r="A1277" s="29"/>
      <c r="B1277" s="29"/>
      <c r="C1277" s="29"/>
      <c r="D1277" s="29"/>
      <c r="E1277" s="29"/>
      <c r="F1277" s="29"/>
      <c r="G1277" s="29"/>
      <c r="H1277" s="29"/>
      <c r="I1277" s="29"/>
      <c r="J1277" s="29"/>
      <c r="K1277" s="29"/>
      <c r="L1277" s="29"/>
      <c r="M1277" s="29"/>
      <c r="N1277" s="29"/>
      <c r="O1277" s="29"/>
      <c r="P1277" s="29"/>
      <c r="Q1277" s="29"/>
      <c r="R1277" s="29"/>
      <c r="S1277" s="29"/>
      <c r="T1277" s="29"/>
      <c r="U1277" s="29"/>
      <c r="V1277" s="29"/>
      <c r="W1277" s="29"/>
      <c r="X1277" s="29"/>
      <c r="Y1277" s="29"/>
      <c r="Z1277" s="29"/>
    </row>
    <row r="1278" spans="1:26" x14ac:dyDescent="0.2">
      <c r="A1278" s="29"/>
      <c r="B1278" s="29"/>
      <c r="C1278" s="29"/>
      <c r="D1278" s="29"/>
      <c r="E1278" s="29"/>
      <c r="F1278" s="29"/>
      <c r="G1278" s="29"/>
      <c r="H1278" s="29"/>
      <c r="I1278" s="29"/>
      <c r="J1278" s="29"/>
      <c r="K1278" s="29"/>
      <c r="L1278" s="29"/>
      <c r="M1278" s="29"/>
      <c r="N1278" s="29"/>
      <c r="O1278" s="29"/>
      <c r="P1278" s="29"/>
      <c r="Q1278" s="29"/>
      <c r="R1278" s="29"/>
      <c r="S1278" s="29"/>
      <c r="T1278" s="29"/>
      <c r="U1278" s="29"/>
      <c r="V1278" s="29"/>
      <c r="W1278" s="29"/>
      <c r="X1278" s="29"/>
      <c r="Y1278" s="29"/>
      <c r="Z1278" s="29"/>
    </row>
    <row r="1279" spans="1:26" x14ac:dyDescent="0.2">
      <c r="A1279" s="29"/>
      <c r="B1279" s="29"/>
      <c r="C1279" s="29"/>
      <c r="D1279" s="29"/>
      <c r="E1279" s="29"/>
      <c r="F1279" s="29"/>
      <c r="G1279" s="29"/>
      <c r="H1279" s="29"/>
      <c r="I1279" s="29"/>
      <c r="J1279" s="29"/>
      <c r="K1279" s="29"/>
      <c r="L1279" s="29"/>
      <c r="M1279" s="29"/>
      <c r="N1279" s="29"/>
      <c r="O1279" s="29"/>
      <c r="P1279" s="29"/>
      <c r="Q1279" s="29"/>
      <c r="R1279" s="29"/>
      <c r="S1279" s="29"/>
      <c r="T1279" s="29"/>
      <c r="U1279" s="29"/>
      <c r="V1279" s="29"/>
      <c r="W1279" s="29"/>
      <c r="X1279" s="29"/>
      <c r="Y1279" s="29"/>
      <c r="Z1279" s="29"/>
    </row>
    <row r="1280" spans="1:26" x14ac:dyDescent="0.2">
      <c r="A1280" s="29"/>
      <c r="B1280" s="29"/>
      <c r="C1280" s="29"/>
      <c r="D1280" s="29"/>
      <c r="E1280" s="29"/>
      <c r="F1280" s="29"/>
      <c r="G1280" s="29"/>
      <c r="H1280" s="29"/>
      <c r="I1280" s="29"/>
      <c r="J1280" s="29"/>
      <c r="K1280" s="29"/>
      <c r="L1280" s="29"/>
      <c r="M1280" s="29"/>
      <c r="N1280" s="29"/>
      <c r="O1280" s="29"/>
      <c r="P1280" s="29"/>
      <c r="Q1280" s="29"/>
      <c r="R1280" s="29"/>
      <c r="S1280" s="29"/>
      <c r="T1280" s="29"/>
      <c r="U1280" s="29"/>
      <c r="V1280" s="29"/>
      <c r="W1280" s="29"/>
      <c r="X1280" s="29"/>
      <c r="Y1280" s="29"/>
      <c r="Z1280" s="29"/>
    </row>
    <row r="1281" spans="1:26" x14ac:dyDescent="0.2">
      <c r="A1281" s="29"/>
      <c r="B1281" s="29"/>
      <c r="C1281" s="29"/>
      <c r="D1281" s="29"/>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29"/>
    </row>
    <row r="1282" spans="1:26" x14ac:dyDescent="0.2">
      <c r="A1282" s="29"/>
      <c r="B1282" s="29"/>
      <c r="C1282" s="29"/>
      <c r="D1282" s="29"/>
      <c r="E1282" s="29"/>
      <c r="F1282" s="29"/>
      <c r="G1282" s="29"/>
      <c r="H1282" s="29"/>
      <c r="I1282" s="29"/>
      <c r="J1282" s="29"/>
      <c r="K1282" s="29"/>
      <c r="L1282" s="29"/>
      <c r="M1282" s="29"/>
      <c r="N1282" s="29"/>
      <c r="O1282" s="29"/>
      <c r="P1282" s="29"/>
      <c r="Q1282" s="29"/>
      <c r="R1282" s="29"/>
      <c r="S1282" s="29"/>
      <c r="T1282" s="29"/>
      <c r="U1282" s="29"/>
      <c r="V1282" s="29"/>
      <c r="W1282" s="29"/>
      <c r="X1282" s="29"/>
      <c r="Y1282" s="29"/>
      <c r="Z1282" s="29"/>
    </row>
    <row r="1283" spans="1:26" x14ac:dyDescent="0.2">
      <c r="A1283" s="29"/>
      <c r="B1283" s="29"/>
      <c r="C1283" s="29"/>
      <c r="D1283" s="29"/>
      <c r="E1283" s="29"/>
      <c r="F1283" s="29"/>
      <c r="G1283" s="29"/>
      <c r="H1283" s="29"/>
      <c r="I1283" s="29"/>
      <c r="J1283" s="29"/>
      <c r="K1283" s="29"/>
      <c r="L1283" s="29"/>
      <c r="M1283" s="29"/>
      <c r="N1283" s="29"/>
      <c r="O1283" s="29"/>
      <c r="P1283" s="29"/>
      <c r="Q1283" s="29"/>
      <c r="R1283" s="29"/>
      <c r="S1283" s="29"/>
      <c r="T1283" s="29"/>
      <c r="U1283" s="29"/>
      <c r="V1283" s="29"/>
      <c r="W1283" s="29"/>
      <c r="X1283" s="29"/>
      <c r="Y1283" s="29"/>
      <c r="Z1283" s="29"/>
    </row>
    <row r="1284" spans="1:26" x14ac:dyDescent="0.2">
      <c r="A1284" s="29"/>
      <c r="B1284" s="29"/>
      <c r="C1284" s="29"/>
      <c r="D1284" s="29"/>
      <c r="E1284" s="29"/>
      <c r="F1284" s="29"/>
      <c r="G1284" s="29"/>
      <c r="H1284" s="29"/>
      <c r="I1284" s="29"/>
      <c r="J1284" s="29"/>
      <c r="K1284" s="29"/>
      <c r="L1284" s="29"/>
      <c r="M1284" s="29"/>
      <c r="N1284" s="29"/>
      <c r="O1284" s="29"/>
      <c r="P1284" s="29"/>
      <c r="Q1284" s="29"/>
      <c r="R1284" s="29"/>
      <c r="S1284" s="29"/>
      <c r="T1284" s="29"/>
      <c r="U1284" s="29"/>
      <c r="V1284" s="29"/>
      <c r="W1284" s="29"/>
      <c r="X1284" s="29"/>
      <c r="Y1284" s="29"/>
      <c r="Z1284" s="29"/>
    </row>
    <row r="1285" spans="1:26" x14ac:dyDescent="0.2">
      <c r="A1285" s="29"/>
      <c r="B1285" s="29"/>
      <c r="C1285" s="29"/>
      <c r="D1285" s="29"/>
      <c r="E1285" s="29"/>
      <c r="F1285" s="29"/>
      <c r="G1285" s="29"/>
      <c r="H1285" s="29"/>
      <c r="I1285" s="29"/>
      <c r="J1285" s="29"/>
      <c r="K1285" s="29"/>
      <c r="L1285" s="29"/>
      <c r="M1285" s="29"/>
      <c r="N1285" s="29"/>
      <c r="O1285" s="29"/>
      <c r="P1285" s="29"/>
      <c r="Q1285" s="29"/>
      <c r="R1285" s="29"/>
      <c r="S1285" s="29"/>
      <c r="T1285" s="29"/>
      <c r="U1285" s="29"/>
      <c r="V1285" s="29"/>
      <c r="W1285" s="29"/>
      <c r="X1285" s="29"/>
      <c r="Y1285" s="29"/>
      <c r="Z1285" s="29"/>
    </row>
    <row r="1286" spans="1:26" x14ac:dyDescent="0.2">
      <c r="A1286" s="29"/>
      <c r="B1286" s="29"/>
      <c r="C1286" s="29"/>
      <c r="D1286" s="29"/>
      <c r="E1286" s="29"/>
      <c r="F1286" s="29"/>
      <c r="G1286" s="29"/>
      <c r="H1286" s="29"/>
      <c r="I1286" s="29"/>
      <c r="J1286" s="29"/>
      <c r="K1286" s="29"/>
      <c r="L1286" s="29"/>
      <c r="M1286" s="29"/>
      <c r="N1286" s="29"/>
      <c r="O1286" s="29"/>
      <c r="P1286" s="29"/>
      <c r="Q1286" s="29"/>
      <c r="R1286" s="29"/>
      <c r="S1286" s="29"/>
      <c r="T1286" s="29"/>
      <c r="U1286" s="29"/>
      <c r="V1286" s="29"/>
      <c r="W1286" s="29"/>
      <c r="X1286" s="29"/>
      <c r="Y1286" s="29"/>
      <c r="Z1286" s="29"/>
    </row>
    <row r="1287" spans="1:26" x14ac:dyDescent="0.2">
      <c r="A1287" s="29"/>
      <c r="B1287" s="29"/>
      <c r="C1287" s="29"/>
      <c r="D1287" s="29"/>
      <c r="E1287" s="29"/>
      <c r="F1287" s="29"/>
      <c r="G1287" s="29"/>
      <c r="H1287" s="29"/>
      <c r="I1287" s="29"/>
      <c r="J1287" s="29"/>
      <c r="K1287" s="29"/>
      <c r="L1287" s="29"/>
      <c r="M1287" s="29"/>
      <c r="N1287" s="29"/>
      <c r="O1287" s="29"/>
      <c r="P1287" s="29"/>
      <c r="Q1287" s="29"/>
      <c r="R1287" s="29"/>
      <c r="S1287" s="29"/>
      <c r="T1287" s="29"/>
      <c r="U1287" s="29"/>
      <c r="V1287" s="29"/>
      <c r="W1287" s="29"/>
      <c r="X1287" s="29"/>
      <c r="Y1287" s="29"/>
      <c r="Z1287" s="29"/>
    </row>
    <row r="1288" spans="1:26" x14ac:dyDescent="0.2">
      <c r="A1288" s="29"/>
      <c r="B1288" s="29"/>
      <c r="C1288" s="29"/>
      <c r="D1288" s="29"/>
      <c r="E1288" s="29"/>
      <c r="F1288" s="29"/>
      <c r="G1288" s="29"/>
      <c r="H1288" s="29"/>
      <c r="I1288" s="29"/>
      <c r="J1288" s="29"/>
      <c r="K1288" s="29"/>
      <c r="L1288" s="29"/>
      <c r="M1288" s="29"/>
      <c r="N1288" s="29"/>
      <c r="O1288" s="29"/>
      <c r="P1288" s="29"/>
      <c r="Q1288" s="29"/>
      <c r="R1288" s="29"/>
      <c r="S1288" s="29"/>
      <c r="T1288" s="29"/>
      <c r="U1288" s="29"/>
      <c r="V1288" s="29"/>
      <c r="W1288" s="29"/>
      <c r="X1288" s="29"/>
      <c r="Y1288" s="29"/>
      <c r="Z1288" s="29"/>
    </row>
    <row r="1289" spans="1:26" x14ac:dyDescent="0.2">
      <c r="A1289" s="29"/>
      <c r="B1289" s="29"/>
      <c r="C1289" s="29"/>
      <c r="D1289" s="29"/>
      <c r="E1289" s="29"/>
      <c r="F1289" s="29"/>
      <c r="G1289" s="29"/>
      <c r="H1289" s="29"/>
      <c r="I1289" s="29"/>
      <c r="J1289" s="29"/>
      <c r="K1289" s="29"/>
      <c r="L1289" s="29"/>
      <c r="M1289" s="29"/>
      <c r="N1289" s="29"/>
      <c r="O1289" s="29"/>
      <c r="P1289" s="29"/>
      <c r="Q1289" s="29"/>
      <c r="R1289" s="29"/>
      <c r="S1289" s="29"/>
      <c r="T1289" s="29"/>
      <c r="U1289" s="29"/>
      <c r="V1289" s="29"/>
      <c r="W1289" s="29"/>
      <c r="X1289" s="29"/>
      <c r="Y1289" s="29"/>
      <c r="Z1289" s="29"/>
    </row>
    <row r="1290" spans="1:26" x14ac:dyDescent="0.2">
      <c r="A1290" s="29"/>
      <c r="B1290" s="29"/>
      <c r="C1290" s="29"/>
      <c r="D1290" s="29"/>
      <c r="E1290" s="29"/>
      <c r="F1290" s="29"/>
      <c r="G1290" s="29"/>
      <c r="H1290" s="29"/>
      <c r="I1290" s="29"/>
      <c r="J1290" s="29"/>
      <c r="K1290" s="29"/>
      <c r="L1290" s="29"/>
      <c r="M1290" s="29"/>
      <c r="N1290" s="29"/>
      <c r="O1290" s="29"/>
      <c r="P1290" s="29"/>
      <c r="Q1290" s="29"/>
      <c r="R1290" s="29"/>
      <c r="S1290" s="29"/>
      <c r="T1290" s="29"/>
      <c r="U1290" s="29"/>
      <c r="V1290" s="29"/>
      <c r="W1290" s="29"/>
      <c r="X1290" s="29"/>
      <c r="Y1290" s="29"/>
      <c r="Z1290" s="29"/>
    </row>
    <row r="1291" spans="1:26" x14ac:dyDescent="0.2">
      <c r="A1291" s="29"/>
      <c r="B1291" s="29"/>
      <c r="C1291" s="29"/>
      <c r="D1291" s="29"/>
      <c r="E1291" s="29"/>
      <c r="F1291" s="29"/>
      <c r="G1291" s="29"/>
      <c r="H1291" s="29"/>
      <c r="I1291" s="29"/>
      <c r="J1291" s="29"/>
      <c r="K1291" s="29"/>
      <c r="L1291" s="29"/>
      <c r="M1291" s="29"/>
      <c r="N1291" s="29"/>
      <c r="O1291" s="29"/>
      <c r="P1291" s="29"/>
      <c r="Q1291" s="29"/>
      <c r="R1291" s="29"/>
      <c r="S1291" s="29"/>
      <c r="T1291" s="29"/>
      <c r="U1291" s="29"/>
      <c r="V1291" s="29"/>
      <c r="W1291" s="29"/>
      <c r="X1291" s="29"/>
      <c r="Y1291" s="29"/>
      <c r="Z1291" s="29"/>
    </row>
    <row r="1292" spans="1:26" x14ac:dyDescent="0.2">
      <c r="A1292" s="29"/>
      <c r="B1292" s="29"/>
      <c r="C1292" s="29"/>
      <c r="D1292" s="29"/>
      <c r="E1292" s="29"/>
      <c r="F1292" s="29"/>
      <c r="G1292" s="29"/>
      <c r="H1292" s="29"/>
      <c r="I1292" s="29"/>
      <c r="J1292" s="29"/>
      <c r="K1292" s="29"/>
      <c r="L1292" s="29"/>
      <c r="M1292" s="29"/>
      <c r="N1292" s="29"/>
      <c r="O1292" s="29"/>
      <c r="P1292" s="29"/>
      <c r="Q1292" s="29"/>
      <c r="R1292" s="29"/>
      <c r="S1292" s="29"/>
      <c r="T1292" s="29"/>
      <c r="U1292" s="29"/>
      <c r="V1292" s="29"/>
      <c r="W1292" s="29"/>
      <c r="X1292" s="29"/>
      <c r="Y1292" s="29"/>
      <c r="Z1292" s="29"/>
    </row>
    <row r="1293" spans="1:26" x14ac:dyDescent="0.2">
      <c r="A1293" s="29"/>
      <c r="B1293" s="29"/>
      <c r="C1293" s="29"/>
      <c r="D1293" s="29"/>
      <c r="E1293" s="29"/>
      <c r="F1293" s="29"/>
      <c r="G1293" s="29"/>
      <c r="H1293" s="29"/>
      <c r="I1293" s="29"/>
      <c r="J1293" s="29"/>
      <c r="K1293" s="29"/>
      <c r="L1293" s="29"/>
      <c r="M1293" s="29"/>
      <c r="N1293" s="29"/>
      <c r="O1293" s="29"/>
      <c r="P1293" s="29"/>
      <c r="Q1293" s="29"/>
      <c r="R1293" s="29"/>
      <c r="S1293" s="29"/>
      <c r="T1293" s="29"/>
      <c r="U1293" s="29"/>
      <c r="V1293" s="29"/>
      <c r="W1293" s="29"/>
      <c r="X1293" s="29"/>
      <c r="Y1293" s="29"/>
      <c r="Z1293" s="29"/>
    </row>
    <row r="1294" spans="1:26" x14ac:dyDescent="0.2">
      <c r="A1294" s="29"/>
      <c r="B1294" s="29"/>
      <c r="C1294" s="29"/>
      <c r="D1294" s="29"/>
      <c r="E1294" s="29"/>
      <c r="F1294" s="29"/>
      <c r="G1294" s="29"/>
      <c r="H1294" s="29"/>
      <c r="I1294" s="29"/>
      <c r="J1294" s="29"/>
      <c r="K1294" s="29"/>
      <c r="L1294" s="29"/>
      <c r="M1294" s="29"/>
      <c r="N1294" s="29"/>
      <c r="O1294" s="29"/>
      <c r="P1294" s="29"/>
      <c r="Q1294" s="29"/>
      <c r="R1294" s="29"/>
      <c r="S1294" s="29"/>
      <c r="T1294" s="29"/>
      <c r="U1294" s="29"/>
      <c r="V1294" s="29"/>
      <c r="W1294" s="29"/>
      <c r="X1294" s="29"/>
      <c r="Y1294" s="29"/>
      <c r="Z1294" s="29"/>
    </row>
    <row r="1295" spans="1:26" x14ac:dyDescent="0.2">
      <c r="A1295" s="29"/>
      <c r="B1295" s="29"/>
      <c r="C1295" s="29"/>
      <c r="D1295" s="29"/>
      <c r="E1295" s="29"/>
      <c r="F1295" s="29"/>
      <c r="G1295" s="29"/>
      <c r="H1295" s="29"/>
      <c r="I1295" s="29"/>
      <c r="J1295" s="29"/>
      <c r="K1295" s="29"/>
      <c r="L1295" s="29"/>
      <c r="M1295" s="29"/>
      <c r="N1295" s="29"/>
      <c r="O1295" s="29"/>
      <c r="P1295" s="29"/>
      <c r="Q1295" s="29"/>
      <c r="R1295" s="29"/>
      <c r="S1295" s="29"/>
      <c r="T1295" s="29"/>
      <c r="U1295" s="29"/>
      <c r="V1295" s="29"/>
      <c r="W1295" s="29"/>
      <c r="X1295" s="29"/>
      <c r="Y1295" s="29"/>
      <c r="Z1295" s="29"/>
    </row>
    <row r="1296" spans="1:26" x14ac:dyDescent="0.2">
      <c r="A1296" s="29"/>
      <c r="B1296" s="29"/>
      <c r="C1296" s="29"/>
      <c r="D1296" s="29"/>
      <c r="E1296" s="29"/>
      <c r="F1296" s="29"/>
      <c r="G1296" s="29"/>
      <c r="H1296" s="29"/>
      <c r="I1296" s="29"/>
      <c r="J1296" s="29"/>
      <c r="K1296" s="29"/>
      <c r="L1296" s="29"/>
      <c r="M1296" s="29"/>
      <c r="N1296" s="29"/>
      <c r="O1296" s="29"/>
      <c r="P1296" s="29"/>
      <c r="Q1296" s="29"/>
      <c r="R1296" s="29"/>
      <c r="S1296" s="29"/>
      <c r="T1296" s="29"/>
      <c r="U1296" s="29"/>
      <c r="V1296" s="29"/>
      <c r="W1296" s="29"/>
      <c r="X1296" s="29"/>
      <c r="Y1296" s="29"/>
      <c r="Z1296" s="29"/>
    </row>
    <row r="1297" spans="1:26" x14ac:dyDescent="0.2">
      <c r="A1297" s="29"/>
      <c r="B1297" s="29"/>
      <c r="C1297" s="29"/>
      <c r="D1297" s="29"/>
      <c r="E1297" s="29"/>
      <c r="F1297" s="29"/>
      <c r="G1297" s="29"/>
      <c r="H1297" s="29"/>
      <c r="I1297" s="29"/>
      <c r="J1297" s="29"/>
      <c r="K1297" s="29"/>
      <c r="L1297" s="29"/>
      <c r="M1297" s="29"/>
      <c r="N1297" s="29"/>
      <c r="O1297" s="29"/>
      <c r="P1297" s="29"/>
      <c r="Q1297" s="29"/>
      <c r="R1297" s="29"/>
      <c r="S1297" s="29"/>
      <c r="T1297" s="29"/>
      <c r="U1297" s="29"/>
      <c r="V1297" s="29"/>
      <c r="W1297" s="29"/>
      <c r="X1297" s="29"/>
      <c r="Y1297" s="29"/>
      <c r="Z1297" s="29"/>
    </row>
    <row r="1298" spans="1:26" x14ac:dyDescent="0.2">
      <c r="A1298" s="29"/>
      <c r="B1298" s="29"/>
      <c r="C1298" s="29"/>
      <c r="D1298" s="29"/>
      <c r="E1298" s="29"/>
      <c r="F1298" s="29"/>
      <c r="G1298" s="29"/>
      <c r="H1298" s="29"/>
      <c r="I1298" s="29"/>
      <c r="J1298" s="29"/>
      <c r="K1298" s="29"/>
      <c r="L1298" s="29"/>
      <c r="M1298" s="29"/>
      <c r="N1298" s="29"/>
      <c r="O1298" s="29"/>
      <c r="P1298" s="29"/>
      <c r="Q1298" s="29"/>
      <c r="R1298" s="29"/>
      <c r="S1298" s="29"/>
      <c r="T1298" s="29"/>
      <c r="U1298" s="29"/>
      <c r="V1298" s="29"/>
      <c r="W1298" s="29"/>
      <c r="X1298" s="29"/>
      <c r="Y1298" s="29"/>
      <c r="Z1298" s="29"/>
    </row>
    <row r="1299" spans="1:26" x14ac:dyDescent="0.2">
      <c r="A1299" s="29"/>
      <c r="B1299" s="29"/>
      <c r="C1299" s="29"/>
      <c r="D1299" s="29"/>
      <c r="E1299" s="29"/>
      <c r="F1299" s="29"/>
      <c r="G1299" s="29"/>
      <c r="H1299" s="29"/>
      <c r="I1299" s="29"/>
      <c r="J1299" s="29"/>
      <c r="K1299" s="29"/>
      <c r="L1299" s="29"/>
      <c r="M1299" s="29"/>
      <c r="N1299" s="29"/>
      <c r="O1299" s="29"/>
      <c r="P1299" s="29"/>
      <c r="Q1299" s="29"/>
      <c r="R1299" s="29"/>
      <c r="S1299" s="29"/>
      <c r="T1299" s="29"/>
      <c r="U1299" s="29"/>
      <c r="V1299" s="29"/>
      <c r="W1299" s="29"/>
      <c r="X1299" s="29"/>
      <c r="Y1299" s="29"/>
      <c r="Z1299" s="29"/>
    </row>
    <row r="1300" spans="1:26" x14ac:dyDescent="0.2">
      <c r="A1300" s="29"/>
      <c r="B1300" s="29"/>
      <c r="C1300" s="29"/>
      <c r="D1300" s="29"/>
      <c r="E1300" s="29"/>
      <c r="F1300" s="29"/>
      <c r="G1300" s="29"/>
      <c r="H1300" s="29"/>
      <c r="I1300" s="29"/>
      <c r="J1300" s="29"/>
      <c r="K1300" s="29"/>
      <c r="L1300" s="29"/>
      <c r="M1300" s="29"/>
      <c r="N1300" s="29"/>
      <c r="O1300" s="29"/>
      <c r="P1300" s="29"/>
      <c r="Q1300" s="29"/>
      <c r="R1300" s="29"/>
      <c r="S1300" s="29"/>
      <c r="T1300" s="29"/>
      <c r="U1300" s="29"/>
      <c r="V1300" s="29"/>
      <c r="W1300" s="29"/>
      <c r="X1300" s="29"/>
      <c r="Y1300" s="29"/>
      <c r="Z1300" s="29"/>
    </row>
    <row r="1301" spans="1:26" x14ac:dyDescent="0.2">
      <c r="A1301" s="29"/>
      <c r="B1301" s="29"/>
      <c r="C1301" s="29"/>
      <c r="D1301" s="29"/>
      <c r="E1301" s="29"/>
      <c r="F1301" s="29"/>
      <c r="G1301" s="29"/>
      <c r="H1301" s="29"/>
      <c r="I1301" s="29"/>
      <c r="J1301" s="29"/>
      <c r="K1301" s="29"/>
      <c r="L1301" s="29"/>
      <c r="M1301" s="29"/>
      <c r="N1301" s="29"/>
      <c r="O1301" s="29"/>
      <c r="P1301" s="29"/>
      <c r="Q1301" s="29"/>
      <c r="R1301" s="29"/>
      <c r="S1301" s="29"/>
      <c r="T1301" s="29"/>
      <c r="U1301" s="29"/>
      <c r="V1301" s="29"/>
      <c r="W1301" s="29"/>
      <c r="X1301" s="29"/>
      <c r="Y1301" s="29"/>
      <c r="Z1301" s="29"/>
    </row>
    <row r="1302" spans="1:26" x14ac:dyDescent="0.2">
      <c r="A1302" s="29"/>
      <c r="B1302" s="29"/>
      <c r="C1302" s="29"/>
      <c r="D1302" s="29"/>
      <c r="E1302" s="29"/>
      <c r="F1302" s="29"/>
      <c r="G1302" s="29"/>
      <c r="H1302" s="29"/>
      <c r="I1302" s="29"/>
      <c r="J1302" s="29"/>
      <c r="K1302" s="29"/>
      <c r="L1302" s="29"/>
      <c r="M1302" s="29"/>
      <c r="N1302" s="29"/>
      <c r="O1302" s="29"/>
      <c r="P1302" s="29"/>
      <c r="Q1302" s="29"/>
      <c r="R1302" s="29"/>
      <c r="S1302" s="29"/>
      <c r="T1302" s="29"/>
      <c r="U1302" s="29"/>
      <c r="V1302" s="29"/>
      <c r="W1302" s="29"/>
      <c r="X1302" s="29"/>
      <c r="Y1302" s="29"/>
      <c r="Z1302" s="29"/>
    </row>
    <row r="1303" spans="1:26" x14ac:dyDescent="0.2">
      <c r="A1303" s="29"/>
      <c r="B1303" s="29"/>
      <c r="C1303" s="29"/>
      <c r="D1303" s="29"/>
      <c r="E1303" s="29"/>
      <c r="F1303" s="29"/>
      <c r="G1303" s="29"/>
      <c r="H1303" s="29"/>
      <c r="I1303" s="29"/>
      <c r="J1303" s="29"/>
      <c r="K1303" s="29"/>
      <c r="L1303" s="29"/>
      <c r="M1303" s="29"/>
      <c r="N1303" s="29"/>
      <c r="O1303" s="29"/>
      <c r="P1303" s="29"/>
      <c r="Q1303" s="29"/>
      <c r="R1303" s="29"/>
      <c r="S1303" s="29"/>
      <c r="T1303" s="29"/>
      <c r="U1303" s="29"/>
      <c r="V1303" s="29"/>
      <c r="W1303" s="29"/>
      <c r="X1303" s="29"/>
      <c r="Y1303" s="29"/>
      <c r="Z1303" s="29"/>
    </row>
    <row r="1304" spans="1:26" x14ac:dyDescent="0.2">
      <c r="A1304" s="29"/>
      <c r="B1304" s="29"/>
      <c r="C1304" s="29"/>
      <c r="D1304" s="29"/>
      <c r="E1304" s="29"/>
      <c r="F1304" s="29"/>
      <c r="G1304" s="29"/>
      <c r="H1304" s="29"/>
      <c r="I1304" s="29"/>
      <c r="J1304" s="29"/>
      <c r="K1304" s="29"/>
      <c r="L1304" s="29"/>
      <c r="M1304" s="29"/>
      <c r="N1304" s="29"/>
      <c r="O1304" s="29"/>
      <c r="P1304" s="29"/>
      <c r="Q1304" s="29"/>
      <c r="R1304" s="29"/>
      <c r="S1304" s="29"/>
      <c r="T1304" s="29"/>
      <c r="U1304" s="29"/>
      <c r="V1304" s="29"/>
      <c r="W1304" s="29"/>
      <c r="X1304" s="29"/>
      <c r="Y1304" s="29"/>
      <c r="Z1304" s="29"/>
    </row>
    <row r="1305" spans="1:26" x14ac:dyDescent="0.2">
      <c r="A1305" s="29"/>
      <c r="B1305" s="29"/>
      <c r="C1305" s="29"/>
      <c r="D1305" s="29"/>
      <c r="E1305" s="29"/>
      <c r="F1305" s="29"/>
      <c r="G1305" s="29"/>
      <c r="H1305" s="29"/>
      <c r="I1305" s="29"/>
      <c r="J1305" s="29"/>
      <c r="K1305" s="29"/>
      <c r="L1305" s="29"/>
      <c r="M1305" s="29"/>
      <c r="N1305" s="29"/>
      <c r="O1305" s="29"/>
      <c r="P1305" s="29"/>
      <c r="Q1305" s="29"/>
      <c r="R1305" s="29"/>
      <c r="S1305" s="29"/>
      <c r="T1305" s="29"/>
      <c r="U1305" s="29"/>
      <c r="V1305" s="29"/>
      <c r="W1305" s="29"/>
      <c r="X1305" s="29"/>
      <c r="Y1305" s="29"/>
      <c r="Z1305" s="29"/>
    </row>
    <row r="1306" spans="1:26" x14ac:dyDescent="0.2">
      <c r="A1306" s="29"/>
      <c r="B1306" s="29"/>
      <c r="C1306" s="29"/>
      <c r="D1306" s="29"/>
      <c r="E1306" s="29"/>
      <c r="F1306" s="29"/>
      <c r="G1306" s="29"/>
      <c r="H1306" s="29"/>
      <c r="I1306" s="29"/>
      <c r="J1306" s="29"/>
      <c r="K1306" s="29"/>
      <c r="L1306" s="29"/>
      <c r="M1306" s="29"/>
      <c r="N1306" s="29"/>
      <c r="O1306" s="29"/>
      <c r="P1306" s="29"/>
      <c r="Q1306" s="29"/>
      <c r="R1306" s="29"/>
      <c r="S1306" s="29"/>
      <c r="T1306" s="29"/>
      <c r="U1306" s="29"/>
      <c r="V1306" s="29"/>
      <c r="W1306" s="29"/>
      <c r="X1306" s="29"/>
      <c r="Y1306" s="29"/>
      <c r="Z1306" s="29"/>
    </row>
    <row r="1307" spans="1:26" x14ac:dyDescent="0.2">
      <c r="A1307" s="29"/>
      <c r="B1307" s="29"/>
      <c r="C1307" s="29"/>
      <c r="D1307" s="29"/>
      <c r="E1307" s="29"/>
      <c r="F1307" s="29"/>
      <c r="G1307" s="29"/>
      <c r="H1307" s="29"/>
      <c r="I1307" s="29"/>
      <c r="J1307" s="29"/>
      <c r="K1307" s="29"/>
      <c r="L1307" s="29"/>
      <c r="M1307" s="29"/>
      <c r="N1307" s="29"/>
      <c r="O1307" s="29"/>
      <c r="P1307" s="29"/>
      <c r="Q1307" s="29"/>
      <c r="R1307" s="29"/>
      <c r="S1307" s="29"/>
      <c r="T1307" s="29"/>
      <c r="U1307" s="29"/>
      <c r="V1307" s="29"/>
      <c r="W1307" s="29"/>
      <c r="X1307" s="29"/>
      <c r="Y1307" s="29"/>
      <c r="Z1307" s="29"/>
    </row>
    <row r="1308" spans="1:26" x14ac:dyDescent="0.2">
      <c r="A1308" s="29"/>
      <c r="B1308" s="29"/>
      <c r="C1308" s="29"/>
      <c r="D1308" s="29"/>
      <c r="E1308" s="29"/>
      <c r="F1308" s="29"/>
      <c r="G1308" s="29"/>
      <c r="H1308" s="29"/>
      <c r="I1308" s="29"/>
      <c r="J1308" s="29"/>
      <c r="K1308" s="29"/>
      <c r="L1308" s="29"/>
      <c r="M1308" s="29"/>
      <c r="N1308" s="29"/>
      <c r="O1308" s="29"/>
      <c r="P1308" s="29"/>
      <c r="Q1308" s="29"/>
      <c r="R1308" s="29"/>
      <c r="S1308" s="29"/>
      <c r="T1308" s="29"/>
      <c r="U1308" s="29"/>
      <c r="V1308" s="29"/>
      <c r="W1308" s="29"/>
      <c r="X1308" s="29"/>
      <c r="Y1308" s="29"/>
      <c r="Z1308" s="29"/>
    </row>
    <row r="1309" spans="1:26" x14ac:dyDescent="0.2">
      <c r="A1309" s="29"/>
      <c r="B1309" s="29"/>
      <c r="C1309" s="29"/>
      <c r="D1309" s="29"/>
      <c r="E1309" s="29"/>
      <c r="F1309" s="29"/>
      <c r="G1309" s="29"/>
      <c r="H1309" s="29"/>
      <c r="I1309" s="29"/>
      <c r="J1309" s="29"/>
      <c r="K1309" s="29"/>
      <c r="L1309" s="29"/>
      <c r="M1309" s="29"/>
      <c r="N1309" s="29"/>
      <c r="O1309" s="29"/>
      <c r="P1309" s="29"/>
      <c r="Q1309" s="29"/>
      <c r="R1309" s="29"/>
      <c r="S1309" s="29"/>
      <c r="T1309" s="29"/>
      <c r="U1309" s="29"/>
      <c r="V1309" s="29"/>
      <c r="W1309" s="29"/>
      <c r="X1309" s="29"/>
      <c r="Y1309" s="29"/>
      <c r="Z1309" s="29"/>
    </row>
    <row r="1310" spans="1:26" x14ac:dyDescent="0.2">
      <c r="A1310" s="29"/>
      <c r="B1310" s="29"/>
      <c r="C1310" s="29"/>
      <c r="D1310" s="29"/>
      <c r="E1310" s="29"/>
      <c r="F1310" s="29"/>
      <c r="G1310" s="29"/>
      <c r="H1310" s="29"/>
      <c r="I1310" s="29"/>
      <c r="J1310" s="29"/>
      <c r="K1310" s="29"/>
      <c r="L1310" s="29"/>
      <c r="M1310" s="29"/>
      <c r="N1310" s="29"/>
      <c r="O1310" s="29"/>
      <c r="P1310" s="29"/>
      <c r="Q1310" s="29"/>
      <c r="R1310" s="29"/>
      <c r="S1310" s="29"/>
      <c r="T1310" s="29"/>
      <c r="U1310" s="29"/>
      <c r="V1310" s="29"/>
      <c r="W1310" s="29"/>
      <c r="X1310" s="29"/>
      <c r="Y1310" s="29"/>
      <c r="Z1310" s="29"/>
    </row>
    <row r="1311" spans="1:26" x14ac:dyDescent="0.2">
      <c r="A1311" s="29"/>
      <c r="B1311" s="29"/>
      <c r="C1311" s="29"/>
      <c r="D1311" s="29"/>
      <c r="E1311" s="29"/>
      <c r="F1311" s="29"/>
      <c r="G1311" s="29"/>
      <c r="H1311" s="29"/>
      <c r="I1311" s="29"/>
      <c r="J1311" s="29"/>
      <c r="K1311" s="29"/>
      <c r="L1311" s="29"/>
      <c r="M1311" s="29"/>
      <c r="N1311" s="29"/>
      <c r="O1311" s="29"/>
      <c r="P1311" s="29"/>
      <c r="Q1311" s="29"/>
      <c r="R1311" s="29"/>
      <c r="S1311" s="29"/>
      <c r="T1311" s="29"/>
      <c r="U1311" s="29"/>
      <c r="V1311" s="29"/>
      <c r="W1311" s="29"/>
      <c r="X1311" s="29"/>
      <c r="Y1311" s="29"/>
      <c r="Z1311" s="29"/>
    </row>
    <row r="1312" spans="1:26" x14ac:dyDescent="0.2">
      <c r="A1312" s="29"/>
      <c r="B1312" s="29"/>
      <c r="C1312" s="29"/>
      <c r="D1312" s="29"/>
      <c r="E1312" s="29"/>
      <c r="F1312" s="29"/>
      <c r="G1312" s="29"/>
      <c r="H1312" s="29"/>
      <c r="I1312" s="29"/>
      <c r="J1312" s="29"/>
      <c r="K1312" s="29"/>
      <c r="L1312" s="29"/>
      <c r="M1312" s="29"/>
      <c r="N1312" s="29"/>
      <c r="O1312" s="29"/>
      <c r="P1312" s="29"/>
      <c r="Q1312" s="29"/>
      <c r="R1312" s="29"/>
      <c r="S1312" s="29"/>
      <c r="T1312" s="29"/>
      <c r="U1312" s="29"/>
      <c r="V1312" s="29"/>
      <c r="W1312" s="29"/>
      <c r="X1312" s="29"/>
      <c r="Y1312" s="29"/>
      <c r="Z1312" s="29"/>
    </row>
    <row r="1313" spans="1:26" x14ac:dyDescent="0.2">
      <c r="A1313" s="29"/>
      <c r="B1313" s="29"/>
      <c r="C1313" s="29"/>
      <c r="D1313" s="29"/>
      <c r="E1313" s="29"/>
      <c r="F1313" s="29"/>
      <c r="G1313" s="29"/>
      <c r="H1313" s="29"/>
      <c r="I1313" s="29"/>
      <c r="J1313" s="29"/>
      <c r="K1313" s="29"/>
      <c r="L1313" s="29"/>
      <c r="M1313" s="29"/>
      <c r="N1313" s="29"/>
      <c r="O1313" s="29"/>
      <c r="P1313" s="29"/>
      <c r="Q1313" s="29"/>
      <c r="R1313" s="29"/>
      <c r="S1313" s="29"/>
      <c r="T1313" s="29"/>
      <c r="U1313" s="29"/>
      <c r="V1313" s="29"/>
      <c r="W1313" s="29"/>
      <c r="X1313" s="29"/>
      <c r="Y1313" s="29"/>
      <c r="Z1313" s="29"/>
    </row>
    <row r="1314" spans="1:26" x14ac:dyDescent="0.2">
      <c r="A1314" s="29"/>
      <c r="B1314" s="29"/>
      <c r="C1314" s="29"/>
      <c r="D1314" s="29"/>
      <c r="E1314" s="29"/>
      <c r="F1314" s="29"/>
      <c r="G1314" s="29"/>
      <c r="H1314" s="29"/>
      <c r="I1314" s="29"/>
      <c r="J1314" s="29"/>
      <c r="K1314" s="29"/>
      <c r="L1314" s="29"/>
      <c r="M1314" s="29"/>
      <c r="N1314" s="29"/>
      <c r="O1314" s="29"/>
      <c r="P1314" s="29"/>
      <c r="Q1314" s="29"/>
      <c r="R1314" s="29"/>
      <c r="S1314" s="29"/>
      <c r="T1314" s="29"/>
      <c r="U1314" s="29"/>
      <c r="V1314" s="29"/>
      <c r="W1314" s="29"/>
      <c r="X1314" s="29"/>
      <c r="Y1314" s="29"/>
      <c r="Z1314" s="29"/>
    </row>
    <row r="1315" spans="1:26" x14ac:dyDescent="0.2">
      <c r="A1315" s="29"/>
      <c r="B1315" s="29"/>
      <c r="C1315" s="29"/>
      <c r="D1315" s="29"/>
      <c r="E1315" s="29"/>
      <c r="F1315" s="29"/>
      <c r="G1315" s="29"/>
      <c r="H1315" s="29"/>
      <c r="I1315" s="29"/>
      <c r="J1315" s="29"/>
      <c r="K1315" s="29"/>
      <c r="L1315" s="29"/>
      <c r="M1315" s="29"/>
      <c r="N1315" s="29"/>
      <c r="O1315" s="29"/>
      <c r="P1315" s="29"/>
      <c r="Q1315" s="29"/>
      <c r="R1315" s="29"/>
      <c r="S1315" s="29"/>
      <c r="T1315" s="29"/>
      <c r="U1315" s="29"/>
      <c r="V1315" s="29"/>
      <c r="W1315" s="29"/>
      <c r="X1315" s="29"/>
      <c r="Y1315" s="29"/>
      <c r="Z1315" s="29"/>
    </row>
    <row r="1316" spans="1:26" x14ac:dyDescent="0.2">
      <c r="A1316" s="29"/>
      <c r="B1316" s="29"/>
      <c r="C1316" s="29"/>
      <c r="D1316" s="29"/>
      <c r="E1316" s="29"/>
      <c r="F1316" s="29"/>
      <c r="G1316" s="29"/>
      <c r="H1316" s="29"/>
      <c r="I1316" s="29"/>
      <c r="J1316" s="29"/>
      <c r="K1316" s="29"/>
      <c r="L1316" s="29"/>
      <c r="M1316" s="29"/>
      <c r="N1316" s="29"/>
      <c r="O1316" s="29"/>
      <c r="P1316" s="29"/>
      <c r="Q1316" s="29"/>
      <c r="R1316" s="29"/>
      <c r="S1316" s="29"/>
      <c r="T1316" s="29"/>
      <c r="U1316" s="29"/>
      <c r="V1316" s="29"/>
      <c r="W1316" s="29"/>
      <c r="X1316" s="29"/>
      <c r="Y1316" s="29"/>
      <c r="Z1316" s="29"/>
    </row>
    <row r="1317" spans="1:26" x14ac:dyDescent="0.2">
      <c r="A1317" s="29"/>
      <c r="B1317" s="29"/>
      <c r="C1317" s="29"/>
      <c r="D1317" s="29"/>
      <c r="E1317" s="29"/>
      <c r="F1317" s="29"/>
      <c r="G1317" s="29"/>
      <c r="H1317" s="29"/>
      <c r="I1317" s="29"/>
      <c r="J1317" s="29"/>
      <c r="K1317" s="29"/>
      <c r="L1317" s="29"/>
      <c r="M1317" s="29"/>
      <c r="N1317" s="29"/>
      <c r="O1317" s="29"/>
      <c r="P1317" s="29"/>
      <c r="Q1317" s="29"/>
      <c r="R1317" s="29"/>
      <c r="S1317" s="29"/>
      <c r="T1317" s="29"/>
      <c r="U1317" s="29"/>
      <c r="V1317" s="29"/>
      <c r="W1317" s="29"/>
      <c r="X1317" s="29"/>
      <c r="Y1317" s="29"/>
      <c r="Z1317" s="29"/>
    </row>
    <row r="1318" spans="1:26" x14ac:dyDescent="0.2">
      <c r="A1318" s="29"/>
      <c r="B1318" s="29"/>
      <c r="C1318" s="29"/>
      <c r="D1318" s="29"/>
      <c r="E1318" s="29"/>
      <c r="F1318" s="29"/>
      <c r="G1318" s="29"/>
      <c r="H1318" s="29"/>
      <c r="I1318" s="29"/>
      <c r="J1318" s="29"/>
      <c r="K1318" s="29"/>
      <c r="L1318" s="29"/>
      <c r="M1318" s="29"/>
      <c r="N1318" s="29"/>
      <c r="O1318" s="29"/>
      <c r="P1318" s="29"/>
      <c r="Q1318" s="29"/>
      <c r="R1318" s="29"/>
      <c r="S1318" s="29"/>
      <c r="T1318" s="29"/>
      <c r="U1318" s="29"/>
      <c r="V1318" s="29"/>
      <c r="W1318" s="29"/>
      <c r="X1318" s="29"/>
      <c r="Y1318" s="29"/>
      <c r="Z1318" s="29"/>
    </row>
    <row r="1319" spans="1:26" x14ac:dyDescent="0.2">
      <c r="A1319" s="29"/>
      <c r="B1319" s="29"/>
      <c r="C1319" s="29"/>
      <c r="D1319" s="29"/>
      <c r="E1319" s="29"/>
      <c r="F1319" s="29"/>
      <c r="G1319" s="29"/>
      <c r="H1319" s="29"/>
      <c r="I1319" s="29"/>
      <c r="J1319" s="29"/>
      <c r="K1319" s="29"/>
      <c r="L1319" s="29"/>
      <c r="M1319" s="29"/>
      <c r="N1319" s="29"/>
      <c r="O1319" s="29"/>
      <c r="P1319" s="29"/>
      <c r="Q1319" s="29"/>
      <c r="R1319" s="29"/>
      <c r="S1319" s="29"/>
      <c r="T1319" s="29"/>
      <c r="U1319" s="29"/>
      <c r="V1319" s="29"/>
      <c r="W1319" s="29"/>
      <c r="X1319" s="29"/>
      <c r="Y1319" s="29"/>
      <c r="Z1319" s="29"/>
    </row>
    <row r="1320" spans="1:26" x14ac:dyDescent="0.2">
      <c r="A1320" s="29"/>
      <c r="B1320" s="29"/>
      <c r="C1320" s="29"/>
      <c r="D1320" s="29"/>
      <c r="E1320" s="29"/>
      <c r="F1320" s="29"/>
      <c r="G1320" s="29"/>
      <c r="H1320" s="29"/>
      <c r="I1320" s="29"/>
      <c r="J1320" s="29"/>
      <c r="K1320" s="29"/>
      <c r="L1320" s="29"/>
      <c r="M1320" s="29"/>
      <c r="N1320" s="29"/>
      <c r="O1320" s="29"/>
      <c r="P1320" s="29"/>
      <c r="Q1320" s="29"/>
      <c r="R1320" s="29"/>
      <c r="S1320" s="29"/>
      <c r="T1320" s="29"/>
      <c r="U1320" s="29"/>
      <c r="V1320" s="29"/>
      <c r="W1320" s="29"/>
      <c r="X1320" s="29"/>
      <c r="Y1320" s="29"/>
      <c r="Z1320" s="29"/>
    </row>
    <row r="1321" spans="1:26" x14ac:dyDescent="0.2">
      <c r="A1321" s="29"/>
      <c r="B1321" s="29"/>
      <c r="C1321" s="29"/>
      <c r="D1321" s="29"/>
      <c r="E1321" s="29"/>
      <c r="F1321" s="29"/>
      <c r="G1321" s="29"/>
      <c r="H1321" s="29"/>
      <c r="I1321" s="29"/>
      <c r="J1321" s="29"/>
      <c r="K1321" s="29"/>
      <c r="L1321" s="29"/>
      <c r="M1321" s="29"/>
      <c r="N1321" s="29"/>
      <c r="O1321" s="29"/>
      <c r="P1321" s="29"/>
      <c r="Q1321" s="29"/>
      <c r="R1321" s="29"/>
      <c r="S1321" s="29"/>
      <c r="T1321" s="29"/>
      <c r="U1321" s="29"/>
      <c r="V1321" s="29"/>
      <c r="W1321" s="29"/>
      <c r="X1321" s="29"/>
      <c r="Y1321" s="29"/>
      <c r="Z1321" s="29"/>
    </row>
    <row r="1322" spans="1:26" x14ac:dyDescent="0.2">
      <c r="A1322" s="29"/>
      <c r="B1322" s="29"/>
      <c r="C1322" s="29"/>
      <c r="D1322" s="29"/>
      <c r="E1322" s="29"/>
      <c r="F1322" s="29"/>
      <c r="G1322" s="29"/>
      <c r="H1322" s="29"/>
      <c r="I1322" s="29"/>
      <c r="J1322" s="29"/>
      <c r="K1322" s="29"/>
      <c r="L1322" s="29"/>
      <c r="M1322" s="29"/>
      <c r="N1322" s="29"/>
      <c r="O1322" s="29"/>
      <c r="P1322" s="29"/>
      <c r="Q1322" s="29"/>
      <c r="R1322" s="29"/>
      <c r="S1322" s="29"/>
      <c r="T1322" s="29"/>
      <c r="U1322" s="29"/>
      <c r="V1322" s="29"/>
      <c r="W1322" s="29"/>
      <c r="X1322" s="29"/>
      <c r="Y1322" s="29"/>
      <c r="Z1322" s="29"/>
    </row>
    <row r="1323" spans="1:26" x14ac:dyDescent="0.2">
      <c r="A1323" s="29"/>
      <c r="B1323" s="29"/>
      <c r="C1323" s="29"/>
      <c r="D1323" s="29"/>
      <c r="E1323" s="29"/>
      <c r="F1323" s="29"/>
      <c r="G1323" s="29"/>
      <c r="H1323" s="29"/>
      <c r="I1323" s="29"/>
      <c r="J1323" s="29"/>
      <c r="K1323" s="29"/>
      <c r="L1323" s="29"/>
      <c r="M1323" s="29"/>
      <c r="N1323" s="29"/>
      <c r="O1323" s="29"/>
      <c r="P1323" s="29"/>
      <c r="Q1323" s="29"/>
      <c r="R1323" s="29"/>
      <c r="S1323" s="29"/>
      <c r="T1323" s="29"/>
      <c r="U1323" s="29"/>
      <c r="V1323" s="29"/>
      <c r="W1323" s="29"/>
      <c r="X1323" s="29"/>
      <c r="Y1323" s="29"/>
      <c r="Z1323" s="29"/>
    </row>
    <row r="1324" spans="1:26" x14ac:dyDescent="0.2">
      <c r="A1324" s="29"/>
      <c r="B1324" s="29"/>
      <c r="C1324" s="29"/>
      <c r="D1324" s="29"/>
      <c r="E1324" s="29"/>
      <c r="F1324" s="29"/>
      <c r="G1324" s="29"/>
      <c r="H1324" s="29"/>
      <c r="I1324" s="29"/>
      <c r="J1324" s="29"/>
      <c r="K1324" s="29"/>
      <c r="L1324" s="29"/>
      <c r="M1324" s="29"/>
      <c r="N1324" s="29"/>
      <c r="O1324" s="29"/>
      <c r="P1324" s="29"/>
      <c r="Q1324" s="29"/>
      <c r="R1324" s="29"/>
      <c r="S1324" s="29"/>
      <c r="T1324" s="29"/>
      <c r="U1324" s="29"/>
      <c r="V1324" s="29"/>
      <c r="W1324" s="29"/>
      <c r="X1324" s="29"/>
      <c r="Y1324" s="29"/>
      <c r="Z1324" s="29"/>
    </row>
    <row r="1325" spans="1:26" x14ac:dyDescent="0.2">
      <c r="A1325" s="29"/>
      <c r="B1325" s="29"/>
      <c r="C1325" s="29"/>
      <c r="D1325" s="29"/>
      <c r="E1325" s="29"/>
      <c r="F1325" s="29"/>
      <c r="G1325" s="29"/>
      <c r="H1325" s="29"/>
      <c r="I1325" s="29"/>
      <c r="J1325" s="29"/>
      <c r="K1325" s="29"/>
      <c r="L1325" s="29"/>
      <c r="M1325" s="29"/>
      <c r="N1325" s="29"/>
      <c r="O1325" s="29"/>
      <c r="P1325" s="29"/>
      <c r="Q1325" s="29"/>
      <c r="R1325" s="29"/>
      <c r="S1325" s="29"/>
      <c r="T1325" s="29"/>
      <c r="U1325" s="29"/>
      <c r="V1325" s="29"/>
      <c r="W1325" s="29"/>
      <c r="X1325" s="29"/>
      <c r="Y1325" s="29"/>
      <c r="Z1325" s="29"/>
    </row>
    <row r="1326" spans="1:26" x14ac:dyDescent="0.2">
      <c r="A1326" s="29"/>
      <c r="B1326" s="29"/>
      <c r="C1326" s="29"/>
      <c r="D1326" s="29"/>
      <c r="E1326" s="29"/>
      <c r="F1326" s="29"/>
      <c r="G1326" s="29"/>
      <c r="H1326" s="29"/>
      <c r="I1326" s="29"/>
      <c r="J1326" s="29"/>
      <c r="K1326" s="29"/>
      <c r="L1326" s="29"/>
      <c r="M1326" s="29"/>
      <c r="N1326" s="29"/>
      <c r="O1326" s="29"/>
      <c r="P1326" s="29"/>
      <c r="Q1326" s="29"/>
      <c r="R1326" s="29"/>
      <c r="S1326" s="29"/>
      <c r="T1326" s="29"/>
      <c r="U1326" s="29"/>
      <c r="V1326" s="29"/>
      <c r="W1326" s="29"/>
      <c r="X1326" s="29"/>
      <c r="Y1326" s="29"/>
      <c r="Z1326" s="29"/>
    </row>
    <row r="1327" spans="1:26" x14ac:dyDescent="0.2">
      <c r="A1327" s="29"/>
      <c r="B1327" s="29"/>
      <c r="C1327" s="29"/>
      <c r="D1327" s="29"/>
      <c r="E1327" s="29"/>
      <c r="F1327" s="29"/>
      <c r="G1327" s="29"/>
      <c r="H1327" s="29"/>
      <c r="I1327" s="29"/>
      <c r="J1327" s="29"/>
      <c r="K1327" s="29"/>
      <c r="L1327" s="29"/>
      <c r="M1327" s="29"/>
      <c r="N1327" s="29"/>
      <c r="O1327" s="29"/>
      <c r="P1327" s="29"/>
      <c r="Q1327" s="29"/>
      <c r="R1327" s="29"/>
      <c r="S1327" s="29"/>
      <c r="T1327" s="29"/>
      <c r="U1327" s="29"/>
      <c r="V1327" s="29"/>
      <c r="W1327" s="29"/>
      <c r="X1327" s="29"/>
      <c r="Y1327" s="29"/>
      <c r="Z1327" s="29"/>
    </row>
    <row r="1328" spans="1:26" x14ac:dyDescent="0.2">
      <c r="A1328" s="29"/>
      <c r="B1328" s="29"/>
      <c r="C1328" s="29"/>
      <c r="D1328" s="29"/>
      <c r="E1328" s="29"/>
      <c r="F1328" s="29"/>
      <c r="G1328" s="29"/>
      <c r="H1328" s="29"/>
      <c r="I1328" s="29"/>
      <c r="J1328" s="29"/>
      <c r="K1328" s="29"/>
      <c r="L1328" s="29"/>
      <c r="M1328" s="29"/>
      <c r="N1328" s="29"/>
      <c r="O1328" s="29"/>
      <c r="P1328" s="29"/>
      <c r="Q1328" s="29"/>
      <c r="R1328" s="29"/>
      <c r="S1328" s="29"/>
      <c r="T1328" s="29"/>
      <c r="U1328" s="29"/>
      <c r="V1328" s="29"/>
      <c r="W1328" s="29"/>
      <c r="X1328" s="29"/>
      <c r="Y1328" s="29"/>
      <c r="Z1328" s="29"/>
    </row>
    <row r="1329" spans="1:26" x14ac:dyDescent="0.2">
      <c r="A1329" s="29"/>
      <c r="B1329" s="29"/>
      <c r="C1329" s="29"/>
      <c r="D1329" s="29"/>
      <c r="E1329" s="29"/>
      <c r="F1329" s="29"/>
      <c r="G1329" s="29"/>
      <c r="H1329" s="29"/>
      <c r="I1329" s="29"/>
      <c r="J1329" s="29"/>
      <c r="K1329" s="29"/>
      <c r="L1329" s="29"/>
      <c r="M1329" s="29"/>
      <c r="N1329" s="29"/>
      <c r="O1329" s="29"/>
      <c r="P1329" s="29"/>
      <c r="Q1329" s="29"/>
      <c r="R1329" s="29"/>
      <c r="S1329" s="29"/>
      <c r="T1329" s="29"/>
      <c r="U1329" s="29"/>
      <c r="V1329" s="29"/>
      <c r="W1329" s="29"/>
      <c r="X1329" s="29"/>
      <c r="Y1329" s="29"/>
      <c r="Z1329" s="29"/>
    </row>
    <row r="1330" spans="1:26" x14ac:dyDescent="0.2">
      <c r="A1330" s="29"/>
      <c r="B1330" s="29"/>
      <c r="C1330" s="29"/>
      <c r="D1330" s="29"/>
      <c r="E1330" s="29"/>
      <c r="F1330" s="29"/>
      <c r="G1330" s="29"/>
      <c r="H1330" s="29"/>
      <c r="I1330" s="29"/>
      <c r="J1330" s="29"/>
      <c r="K1330" s="29"/>
      <c r="L1330" s="29"/>
      <c r="M1330" s="29"/>
      <c r="N1330" s="29"/>
      <c r="O1330" s="29"/>
      <c r="P1330" s="29"/>
      <c r="Q1330" s="29"/>
      <c r="R1330" s="29"/>
      <c r="S1330" s="29"/>
      <c r="T1330" s="29"/>
      <c r="U1330" s="29"/>
      <c r="V1330" s="29"/>
      <c r="W1330" s="29"/>
      <c r="X1330" s="29"/>
      <c r="Y1330" s="29"/>
      <c r="Z1330" s="29"/>
    </row>
    <row r="1331" spans="1:26" x14ac:dyDescent="0.2">
      <c r="A1331" s="29"/>
      <c r="B1331" s="29"/>
      <c r="C1331" s="29"/>
      <c r="D1331" s="29"/>
      <c r="E1331" s="29"/>
      <c r="F1331" s="29"/>
      <c r="G1331" s="29"/>
      <c r="H1331" s="29"/>
      <c r="I1331" s="29"/>
      <c r="J1331" s="29"/>
      <c r="K1331" s="29"/>
      <c r="L1331" s="29"/>
      <c r="M1331" s="29"/>
      <c r="N1331" s="29"/>
      <c r="O1331" s="29"/>
      <c r="P1331" s="29"/>
      <c r="Q1331" s="29"/>
      <c r="R1331" s="29"/>
      <c r="S1331" s="29"/>
      <c r="T1331" s="29"/>
      <c r="U1331" s="29"/>
      <c r="V1331" s="29"/>
      <c r="W1331" s="29"/>
      <c r="X1331" s="29"/>
      <c r="Y1331" s="29"/>
      <c r="Z1331" s="29"/>
    </row>
    <row r="1332" spans="1:26" x14ac:dyDescent="0.2">
      <c r="A1332" s="29"/>
      <c r="B1332" s="29"/>
      <c r="C1332" s="29"/>
      <c r="D1332" s="29"/>
      <c r="E1332" s="29"/>
      <c r="F1332" s="29"/>
      <c r="G1332" s="29"/>
      <c r="H1332" s="29"/>
      <c r="I1332" s="29"/>
      <c r="J1332" s="29"/>
      <c r="K1332" s="29"/>
      <c r="L1332" s="29"/>
      <c r="M1332" s="29"/>
      <c r="N1332" s="29"/>
      <c r="O1332" s="29"/>
      <c r="P1332" s="29"/>
      <c r="Q1332" s="29"/>
      <c r="R1332" s="29"/>
      <c r="S1332" s="29"/>
      <c r="T1332" s="29"/>
      <c r="U1332" s="29"/>
      <c r="V1332" s="29"/>
      <c r="W1332" s="29"/>
      <c r="X1332" s="29"/>
      <c r="Y1332" s="29"/>
      <c r="Z1332" s="29"/>
    </row>
    <row r="1333" spans="1:26" x14ac:dyDescent="0.2">
      <c r="A1333" s="29"/>
      <c r="B1333" s="29"/>
      <c r="C1333" s="29"/>
      <c r="D1333" s="29"/>
      <c r="E1333" s="29"/>
      <c r="F1333" s="29"/>
      <c r="G1333" s="29"/>
      <c r="H1333" s="29"/>
      <c r="I1333" s="29"/>
      <c r="J1333" s="29"/>
      <c r="K1333" s="29"/>
      <c r="L1333" s="29"/>
      <c r="M1333" s="29"/>
      <c r="N1333" s="29"/>
      <c r="O1333" s="29"/>
      <c r="P1333" s="29"/>
      <c r="Q1333" s="29"/>
      <c r="R1333" s="29"/>
      <c r="S1333" s="29"/>
      <c r="T1333" s="29"/>
      <c r="U1333" s="29"/>
      <c r="V1333" s="29"/>
      <c r="W1333" s="29"/>
      <c r="X1333" s="29"/>
      <c r="Y1333" s="29"/>
      <c r="Z1333" s="29"/>
    </row>
    <row r="1334" spans="1:26" x14ac:dyDescent="0.2">
      <c r="A1334" s="29"/>
      <c r="B1334" s="29"/>
      <c r="C1334" s="29"/>
      <c r="D1334" s="29"/>
      <c r="E1334" s="29"/>
      <c r="F1334" s="29"/>
      <c r="G1334" s="29"/>
      <c r="H1334" s="29"/>
      <c r="I1334" s="29"/>
      <c r="J1334" s="29"/>
      <c r="K1334" s="29"/>
      <c r="L1334" s="29"/>
      <c r="M1334" s="29"/>
      <c r="N1334" s="29"/>
      <c r="O1334" s="29"/>
      <c r="P1334" s="29"/>
      <c r="Q1334" s="29"/>
      <c r="R1334" s="29"/>
      <c r="S1334" s="29"/>
      <c r="T1334" s="29"/>
      <c r="U1334" s="29"/>
      <c r="V1334" s="29"/>
      <c r="W1334" s="29"/>
      <c r="X1334" s="29"/>
      <c r="Y1334" s="29"/>
      <c r="Z1334" s="29"/>
    </row>
    <row r="1335" spans="1:26" x14ac:dyDescent="0.2">
      <c r="A1335" s="29"/>
      <c r="B1335" s="29"/>
      <c r="C1335" s="29"/>
      <c r="D1335" s="29"/>
      <c r="E1335" s="29"/>
      <c r="F1335" s="29"/>
      <c r="G1335" s="29"/>
      <c r="H1335" s="29"/>
      <c r="I1335" s="29"/>
      <c r="J1335" s="29"/>
      <c r="K1335" s="29"/>
      <c r="L1335" s="29"/>
      <c r="M1335" s="29"/>
      <c r="N1335" s="29"/>
      <c r="O1335" s="29"/>
      <c r="P1335" s="29"/>
      <c r="Q1335" s="29"/>
      <c r="R1335" s="29"/>
      <c r="S1335" s="29"/>
      <c r="T1335" s="29"/>
      <c r="U1335" s="29"/>
      <c r="V1335" s="29"/>
      <c r="W1335" s="29"/>
      <c r="X1335" s="29"/>
      <c r="Y1335" s="29"/>
      <c r="Z1335" s="29"/>
    </row>
    <row r="1336" spans="1:26" x14ac:dyDescent="0.2">
      <c r="A1336" s="29"/>
      <c r="B1336" s="29"/>
      <c r="C1336" s="29"/>
      <c r="D1336" s="29"/>
      <c r="E1336" s="29"/>
      <c r="F1336" s="29"/>
      <c r="G1336" s="29"/>
      <c r="H1336" s="29"/>
      <c r="I1336" s="29"/>
      <c r="J1336" s="29"/>
      <c r="K1336" s="29"/>
      <c r="L1336" s="29"/>
      <c r="M1336" s="29"/>
      <c r="N1336" s="29"/>
      <c r="O1336" s="29"/>
      <c r="P1336" s="29"/>
      <c r="Q1336" s="29"/>
      <c r="R1336" s="29"/>
      <c r="S1336" s="29"/>
      <c r="T1336" s="29"/>
      <c r="U1336" s="29"/>
      <c r="V1336" s="29"/>
      <c r="W1336" s="29"/>
      <c r="X1336" s="29"/>
      <c r="Y1336" s="29"/>
      <c r="Z1336" s="29"/>
    </row>
    <row r="1337" spans="1:26" x14ac:dyDescent="0.2">
      <c r="A1337" s="29"/>
      <c r="B1337" s="29"/>
      <c r="C1337" s="29"/>
      <c r="D1337" s="29"/>
      <c r="E1337" s="29"/>
      <c r="F1337" s="29"/>
      <c r="G1337" s="29"/>
      <c r="H1337" s="29"/>
      <c r="I1337" s="29"/>
      <c r="J1337" s="29"/>
      <c r="K1337" s="29"/>
      <c r="L1337" s="29"/>
      <c r="M1337" s="29"/>
      <c r="N1337" s="29"/>
      <c r="O1337" s="29"/>
      <c r="P1337" s="29"/>
      <c r="Q1337" s="29"/>
      <c r="R1337" s="29"/>
      <c r="S1337" s="29"/>
      <c r="T1337" s="29"/>
      <c r="U1337" s="29"/>
      <c r="V1337" s="29"/>
      <c r="W1337" s="29"/>
      <c r="X1337" s="29"/>
      <c r="Y1337" s="29"/>
      <c r="Z1337" s="29"/>
    </row>
    <row r="1338" spans="1:26" x14ac:dyDescent="0.2">
      <c r="A1338" s="29"/>
      <c r="B1338" s="29"/>
      <c r="C1338" s="29"/>
      <c r="D1338" s="29"/>
      <c r="E1338" s="29"/>
      <c r="F1338" s="29"/>
      <c r="G1338" s="29"/>
      <c r="H1338" s="29"/>
      <c r="I1338" s="29"/>
      <c r="J1338" s="29"/>
      <c r="K1338" s="29"/>
      <c r="L1338" s="29"/>
      <c r="M1338" s="29"/>
      <c r="N1338" s="29"/>
      <c r="O1338" s="29"/>
      <c r="P1338" s="29"/>
      <c r="Q1338" s="29"/>
      <c r="R1338" s="29"/>
      <c r="S1338" s="29"/>
      <c r="T1338" s="29"/>
      <c r="U1338" s="29"/>
      <c r="V1338" s="29"/>
      <c r="W1338" s="29"/>
      <c r="X1338" s="29"/>
      <c r="Y1338" s="29"/>
      <c r="Z1338" s="29"/>
    </row>
    <row r="1339" spans="1:26" x14ac:dyDescent="0.2">
      <c r="A1339" s="29"/>
      <c r="B1339" s="29"/>
      <c r="C1339" s="29"/>
      <c r="D1339" s="29"/>
      <c r="E1339" s="29"/>
      <c r="F1339" s="29"/>
      <c r="G1339" s="29"/>
      <c r="H1339" s="29"/>
      <c r="I1339" s="29"/>
      <c r="J1339" s="29"/>
      <c r="K1339" s="29"/>
      <c r="L1339" s="29"/>
      <c r="M1339" s="29"/>
      <c r="N1339" s="29"/>
      <c r="O1339" s="29"/>
      <c r="P1339" s="29"/>
      <c r="Q1339" s="29"/>
      <c r="R1339" s="29"/>
      <c r="S1339" s="29"/>
      <c r="T1339" s="29"/>
      <c r="U1339" s="29"/>
      <c r="V1339" s="29"/>
      <c r="W1339" s="29"/>
      <c r="X1339" s="29"/>
      <c r="Y1339" s="29"/>
      <c r="Z1339" s="29"/>
    </row>
    <row r="1340" spans="1:26" x14ac:dyDescent="0.2">
      <c r="A1340" s="29"/>
      <c r="B1340" s="29"/>
      <c r="C1340" s="29"/>
      <c r="D1340" s="29"/>
      <c r="E1340" s="29"/>
      <c r="F1340" s="29"/>
      <c r="G1340" s="29"/>
      <c r="H1340" s="29"/>
      <c r="I1340" s="29"/>
      <c r="J1340" s="29"/>
      <c r="K1340" s="29"/>
      <c r="L1340" s="29"/>
      <c r="M1340" s="29"/>
      <c r="N1340" s="29"/>
      <c r="O1340" s="29"/>
      <c r="P1340" s="29"/>
      <c r="Q1340" s="29"/>
      <c r="R1340" s="29"/>
      <c r="S1340" s="29"/>
      <c r="T1340" s="29"/>
      <c r="U1340" s="29"/>
      <c r="V1340" s="29"/>
      <c r="W1340" s="29"/>
      <c r="X1340" s="29"/>
      <c r="Y1340" s="29"/>
      <c r="Z1340" s="29"/>
    </row>
    <row r="1341" spans="1:26" x14ac:dyDescent="0.2">
      <c r="A1341" s="29"/>
      <c r="B1341" s="29"/>
      <c r="C1341" s="29"/>
      <c r="D1341" s="29"/>
      <c r="E1341" s="29"/>
      <c r="F1341" s="29"/>
      <c r="G1341" s="29"/>
      <c r="H1341" s="29"/>
      <c r="I1341" s="29"/>
      <c r="J1341" s="29"/>
      <c r="K1341" s="29"/>
      <c r="L1341" s="29"/>
      <c r="M1341" s="29"/>
      <c r="N1341" s="29"/>
      <c r="O1341" s="29"/>
      <c r="P1341" s="29"/>
      <c r="Q1341" s="29"/>
      <c r="R1341" s="29"/>
      <c r="S1341" s="29"/>
      <c r="T1341" s="29"/>
      <c r="U1341" s="29"/>
      <c r="V1341" s="29"/>
      <c r="W1341" s="29"/>
      <c r="X1341" s="29"/>
      <c r="Y1341" s="29"/>
      <c r="Z1341" s="29"/>
    </row>
    <row r="1342" spans="1:26" x14ac:dyDescent="0.2">
      <c r="A1342" s="29"/>
      <c r="B1342" s="29"/>
      <c r="C1342" s="29"/>
      <c r="D1342" s="29"/>
      <c r="E1342" s="29"/>
      <c r="F1342" s="29"/>
      <c r="G1342" s="29"/>
      <c r="H1342" s="29"/>
      <c r="I1342" s="29"/>
      <c r="J1342" s="29"/>
      <c r="K1342" s="29"/>
      <c r="L1342" s="29"/>
      <c r="M1342" s="29"/>
      <c r="N1342" s="29"/>
      <c r="O1342" s="29"/>
      <c r="P1342" s="29"/>
      <c r="Q1342" s="29"/>
      <c r="R1342" s="29"/>
      <c r="S1342" s="29"/>
      <c r="T1342" s="29"/>
      <c r="U1342" s="29"/>
      <c r="V1342" s="29"/>
      <c r="W1342" s="29"/>
      <c r="X1342" s="29"/>
      <c r="Y1342" s="29"/>
      <c r="Z1342" s="29"/>
    </row>
    <row r="1343" spans="1:26" x14ac:dyDescent="0.2">
      <c r="A1343" s="29"/>
      <c r="B1343" s="29"/>
      <c r="C1343" s="29"/>
      <c r="D1343" s="29"/>
      <c r="E1343" s="29"/>
      <c r="F1343" s="29"/>
      <c r="G1343" s="29"/>
      <c r="H1343" s="29"/>
      <c r="I1343" s="29"/>
      <c r="J1343" s="29"/>
      <c r="K1343" s="29"/>
      <c r="L1343" s="29"/>
      <c r="M1343" s="29"/>
      <c r="N1343" s="29"/>
      <c r="O1343" s="29"/>
      <c r="P1343" s="29"/>
      <c r="Q1343" s="29"/>
      <c r="R1343" s="29"/>
      <c r="S1343" s="29"/>
      <c r="T1343" s="29"/>
      <c r="U1343" s="29"/>
      <c r="V1343" s="29"/>
      <c r="W1343" s="29"/>
      <c r="X1343" s="29"/>
      <c r="Y1343" s="29"/>
      <c r="Z1343" s="29"/>
    </row>
    <row r="1344" spans="1:26" x14ac:dyDescent="0.2">
      <c r="A1344" s="29"/>
      <c r="B1344" s="29"/>
      <c r="C1344" s="29"/>
      <c r="D1344" s="29"/>
      <c r="E1344" s="29"/>
      <c r="F1344" s="29"/>
      <c r="G1344" s="29"/>
      <c r="H1344" s="29"/>
      <c r="I1344" s="29"/>
      <c r="J1344" s="29"/>
      <c r="K1344" s="29"/>
      <c r="L1344" s="29"/>
      <c r="M1344" s="29"/>
      <c r="N1344" s="29"/>
      <c r="O1344" s="29"/>
      <c r="P1344" s="29"/>
      <c r="Q1344" s="29"/>
      <c r="R1344" s="29"/>
      <c r="S1344" s="29"/>
      <c r="T1344" s="29"/>
      <c r="U1344" s="29"/>
      <c r="V1344" s="29"/>
      <c r="W1344" s="29"/>
      <c r="X1344" s="29"/>
      <c r="Y1344" s="29"/>
      <c r="Z1344" s="29"/>
    </row>
    <row r="1345" spans="1:26" x14ac:dyDescent="0.2">
      <c r="A1345" s="29"/>
      <c r="B1345" s="29"/>
      <c r="C1345" s="29"/>
      <c r="D1345" s="29"/>
      <c r="E1345" s="29"/>
      <c r="F1345" s="29"/>
      <c r="G1345" s="29"/>
      <c r="H1345" s="29"/>
      <c r="I1345" s="29"/>
      <c r="J1345" s="29"/>
      <c r="K1345" s="29"/>
      <c r="L1345" s="29"/>
      <c r="M1345" s="29"/>
      <c r="N1345" s="29"/>
      <c r="O1345" s="29"/>
      <c r="P1345" s="29"/>
      <c r="Q1345" s="29"/>
      <c r="R1345" s="29"/>
      <c r="S1345" s="29"/>
      <c r="T1345" s="29"/>
      <c r="U1345" s="29"/>
      <c r="V1345" s="29"/>
      <c r="W1345" s="29"/>
      <c r="X1345" s="29"/>
      <c r="Y1345" s="29"/>
      <c r="Z1345" s="29"/>
    </row>
    <row r="1346" spans="1:26" x14ac:dyDescent="0.2">
      <c r="A1346" s="29"/>
      <c r="B1346" s="29"/>
      <c r="C1346" s="29"/>
      <c r="D1346" s="29"/>
      <c r="E1346" s="29"/>
      <c r="F1346" s="29"/>
      <c r="G1346" s="29"/>
      <c r="H1346" s="29"/>
      <c r="I1346" s="29"/>
      <c r="J1346" s="29"/>
      <c r="K1346" s="29"/>
      <c r="L1346" s="29"/>
      <c r="M1346" s="29"/>
      <c r="N1346" s="29"/>
      <c r="O1346" s="29"/>
      <c r="P1346" s="29"/>
      <c r="Q1346" s="29"/>
      <c r="R1346" s="29"/>
      <c r="S1346" s="29"/>
      <c r="T1346" s="29"/>
      <c r="U1346" s="29"/>
      <c r="V1346" s="29"/>
      <c r="W1346" s="29"/>
      <c r="X1346" s="29"/>
      <c r="Y1346" s="29"/>
      <c r="Z1346" s="29"/>
    </row>
    <row r="1347" spans="1:26" x14ac:dyDescent="0.2">
      <c r="A1347" s="29"/>
      <c r="B1347" s="29"/>
      <c r="C1347" s="29"/>
      <c r="D1347" s="29"/>
      <c r="E1347" s="29"/>
      <c r="F1347" s="29"/>
      <c r="G1347" s="29"/>
      <c r="H1347" s="29"/>
      <c r="I1347" s="29"/>
      <c r="J1347" s="29"/>
      <c r="K1347" s="29"/>
      <c r="L1347" s="29"/>
      <c r="M1347" s="29"/>
      <c r="N1347" s="29"/>
      <c r="O1347" s="29"/>
      <c r="P1347" s="29"/>
      <c r="Q1347" s="29"/>
      <c r="R1347" s="29"/>
      <c r="S1347" s="29"/>
      <c r="T1347" s="29"/>
      <c r="U1347" s="29"/>
      <c r="V1347" s="29"/>
      <c r="W1347" s="29"/>
      <c r="X1347" s="29"/>
      <c r="Y1347" s="29"/>
      <c r="Z1347" s="29"/>
    </row>
    <row r="1348" spans="1:26" x14ac:dyDescent="0.2">
      <c r="A1348" s="29"/>
      <c r="B1348" s="29"/>
      <c r="C1348" s="29"/>
      <c r="D1348" s="29"/>
      <c r="E1348" s="29"/>
      <c r="F1348" s="29"/>
      <c r="G1348" s="29"/>
      <c r="H1348" s="29"/>
      <c r="I1348" s="29"/>
      <c r="J1348" s="29"/>
      <c r="K1348" s="29"/>
      <c r="L1348" s="29"/>
      <c r="M1348" s="29"/>
      <c r="N1348" s="29"/>
      <c r="O1348" s="29"/>
      <c r="P1348" s="29"/>
      <c r="Q1348" s="29"/>
      <c r="R1348" s="29"/>
      <c r="S1348" s="29"/>
      <c r="T1348" s="29"/>
      <c r="U1348" s="29"/>
      <c r="V1348" s="29"/>
      <c r="W1348" s="29"/>
      <c r="X1348" s="29"/>
      <c r="Y1348" s="29"/>
      <c r="Z1348" s="29"/>
    </row>
    <row r="1349" spans="1:26" x14ac:dyDescent="0.2">
      <c r="A1349" s="29"/>
      <c r="B1349" s="29"/>
      <c r="C1349" s="29"/>
      <c r="D1349" s="29"/>
      <c r="E1349" s="29"/>
      <c r="F1349" s="29"/>
      <c r="G1349" s="29"/>
      <c r="H1349" s="29"/>
      <c r="I1349" s="29"/>
      <c r="J1349" s="29"/>
      <c r="K1349" s="29"/>
      <c r="L1349" s="29"/>
      <c r="M1349" s="29"/>
      <c r="N1349" s="29"/>
      <c r="O1349" s="29"/>
      <c r="P1349" s="29"/>
      <c r="Q1349" s="29"/>
      <c r="R1349" s="29"/>
      <c r="S1349" s="29"/>
      <c r="T1349" s="29"/>
      <c r="U1349" s="29"/>
      <c r="V1349" s="29"/>
      <c r="W1349" s="29"/>
      <c r="X1349" s="29"/>
      <c r="Y1349" s="29"/>
      <c r="Z1349" s="29"/>
    </row>
    <row r="1350" spans="1:26" x14ac:dyDescent="0.2">
      <c r="A1350" s="29"/>
      <c r="B1350" s="29"/>
      <c r="C1350" s="29"/>
      <c r="D1350" s="29"/>
      <c r="E1350" s="29"/>
      <c r="F1350" s="29"/>
      <c r="G1350" s="29"/>
      <c r="H1350" s="29"/>
      <c r="I1350" s="29"/>
      <c r="J1350" s="29"/>
      <c r="K1350" s="29"/>
      <c r="L1350" s="29"/>
      <c r="M1350" s="29"/>
      <c r="N1350" s="29"/>
      <c r="O1350" s="29"/>
      <c r="P1350" s="29"/>
      <c r="Q1350" s="29"/>
      <c r="R1350" s="29"/>
      <c r="S1350" s="29"/>
      <c r="T1350" s="29"/>
      <c r="U1350" s="29"/>
      <c r="V1350" s="29"/>
      <c r="W1350" s="29"/>
      <c r="X1350" s="29"/>
      <c r="Y1350" s="29"/>
      <c r="Z1350" s="29"/>
    </row>
    <row r="1351" spans="1:26" x14ac:dyDescent="0.2">
      <c r="A1351" s="29"/>
      <c r="B1351" s="29"/>
      <c r="C1351" s="29"/>
      <c r="D1351" s="29"/>
      <c r="E1351" s="29"/>
      <c r="F1351" s="29"/>
      <c r="G1351" s="29"/>
      <c r="H1351" s="29"/>
      <c r="I1351" s="29"/>
      <c r="J1351" s="29"/>
      <c r="K1351" s="29"/>
      <c r="L1351" s="29"/>
      <c r="M1351" s="29"/>
      <c r="N1351" s="29"/>
      <c r="O1351" s="29"/>
      <c r="P1351" s="29"/>
      <c r="Q1351" s="29"/>
      <c r="R1351" s="29"/>
      <c r="S1351" s="29"/>
      <c r="T1351" s="29"/>
      <c r="U1351" s="29"/>
      <c r="V1351" s="29"/>
      <c r="W1351" s="29"/>
      <c r="X1351" s="29"/>
      <c r="Y1351" s="29"/>
      <c r="Z1351" s="29"/>
    </row>
    <row r="1352" spans="1:26" x14ac:dyDescent="0.2">
      <c r="A1352" s="29"/>
      <c r="B1352" s="29"/>
      <c r="C1352" s="29"/>
      <c r="D1352" s="29"/>
      <c r="E1352" s="29"/>
      <c r="F1352" s="29"/>
      <c r="G1352" s="29"/>
      <c r="H1352" s="29"/>
      <c r="I1352" s="29"/>
      <c r="J1352" s="29"/>
      <c r="K1352" s="29"/>
      <c r="L1352" s="29"/>
      <c r="M1352" s="29"/>
      <c r="N1352" s="29"/>
      <c r="O1352" s="29"/>
      <c r="P1352" s="29"/>
      <c r="Q1352" s="29"/>
      <c r="R1352" s="29"/>
      <c r="S1352" s="29"/>
      <c r="T1352" s="29"/>
      <c r="U1352" s="29"/>
      <c r="V1352" s="29"/>
      <c r="W1352" s="29"/>
      <c r="X1352" s="29"/>
      <c r="Y1352" s="29"/>
      <c r="Z1352" s="29"/>
    </row>
    <row r="1353" spans="1:26" x14ac:dyDescent="0.2">
      <c r="A1353" s="29"/>
      <c r="B1353" s="29"/>
      <c r="C1353" s="29"/>
      <c r="D1353" s="29"/>
      <c r="E1353" s="29"/>
      <c r="F1353" s="29"/>
      <c r="G1353" s="29"/>
      <c r="H1353" s="29"/>
      <c r="I1353" s="29"/>
      <c r="J1353" s="29"/>
      <c r="K1353" s="29"/>
      <c r="L1353" s="29"/>
      <c r="M1353" s="29"/>
      <c r="N1353" s="29"/>
      <c r="O1353" s="29"/>
      <c r="P1353" s="29"/>
      <c r="Q1353" s="29"/>
      <c r="R1353" s="29"/>
      <c r="S1353" s="29"/>
      <c r="T1353" s="29"/>
      <c r="U1353" s="29"/>
      <c r="V1353" s="29"/>
      <c r="W1353" s="29"/>
      <c r="X1353" s="29"/>
      <c r="Y1353" s="29"/>
      <c r="Z1353" s="29"/>
    </row>
    <row r="1354" spans="1:26" x14ac:dyDescent="0.2">
      <c r="A1354" s="29"/>
      <c r="B1354" s="29"/>
      <c r="C1354" s="29"/>
      <c r="D1354" s="29"/>
      <c r="E1354" s="29"/>
      <c r="F1354" s="29"/>
      <c r="G1354" s="29"/>
      <c r="H1354" s="29"/>
      <c r="I1354" s="29"/>
      <c r="J1354" s="29"/>
      <c r="K1354" s="29"/>
      <c r="L1354" s="29"/>
      <c r="M1354" s="29"/>
      <c r="N1354" s="29"/>
      <c r="O1354" s="29"/>
      <c r="P1354" s="29"/>
      <c r="Q1354" s="29"/>
      <c r="R1354" s="29"/>
      <c r="S1354" s="29"/>
      <c r="T1354" s="29"/>
      <c r="U1354" s="29"/>
      <c r="V1354" s="29"/>
      <c r="W1354" s="29"/>
      <c r="X1354" s="29"/>
      <c r="Y1354" s="29"/>
      <c r="Z1354" s="29"/>
    </row>
    <row r="1355" spans="1:26" x14ac:dyDescent="0.2">
      <c r="A1355" s="29"/>
      <c r="B1355" s="29"/>
      <c r="C1355" s="29"/>
      <c r="D1355" s="29"/>
      <c r="E1355" s="29"/>
      <c r="F1355" s="29"/>
      <c r="G1355" s="29"/>
      <c r="H1355" s="29"/>
      <c r="I1355" s="29"/>
      <c r="J1355" s="29"/>
      <c r="K1355" s="29"/>
      <c r="L1355" s="29"/>
      <c r="M1355" s="29"/>
      <c r="N1355" s="29"/>
      <c r="O1355" s="29"/>
      <c r="P1355" s="29"/>
      <c r="Q1355" s="29"/>
      <c r="R1355" s="29"/>
      <c r="S1355" s="29"/>
      <c r="T1355" s="29"/>
      <c r="U1355" s="29"/>
      <c r="V1355" s="29"/>
      <c r="W1355" s="29"/>
      <c r="X1355" s="29"/>
      <c r="Y1355" s="29"/>
      <c r="Z1355" s="29"/>
    </row>
    <row r="1356" spans="1:26" x14ac:dyDescent="0.2">
      <c r="A1356" s="29"/>
      <c r="B1356" s="29"/>
      <c r="C1356" s="29"/>
      <c r="D1356" s="29"/>
      <c r="E1356" s="29"/>
      <c r="F1356" s="29"/>
      <c r="G1356" s="29"/>
      <c r="H1356" s="29"/>
      <c r="I1356" s="29"/>
      <c r="J1356" s="29"/>
      <c r="K1356" s="29"/>
      <c r="L1356" s="29"/>
      <c r="M1356" s="29"/>
      <c r="N1356" s="29"/>
      <c r="O1356" s="29"/>
      <c r="P1356" s="29"/>
      <c r="Q1356" s="29"/>
      <c r="R1356" s="29"/>
      <c r="S1356" s="29"/>
      <c r="T1356" s="29"/>
      <c r="U1356" s="29"/>
      <c r="V1356" s="29"/>
      <c r="W1356" s="29"/>
      <c r="X1356" s="29"/>
      <c r="Y1356" s="29"/>
      <c r="Z1356" s="29"/>
    </row>
    <row r="1357" spans="1:26" x14ac:dyDescent="0.2">
      <c r="A1357" s="29"/>
      <c r="B1357" s="29"/>
      <c r="C1357" s="29"/>
      <c r="D1357" s="29"/>
      <c r="E1357" s="29"/>
      <c r="F1357" s="29"/>
      <c r="G1357" s="29"/>
      <c r="H1357" s="29"/>
      <c r="I1357" s="29"/>
      <c r="J1357" s="29"/>
      <c r="K1357" s="29"/>
      <c r="L1357" s="29"/>
      <c r="M1357" s="29"/>
      <c r="N1357" s="29"/>
      <c r="O1357" s="29"/>
      <c r="P1357" s="29"/>
      <c r="Q1357" s="29"/>
      <c r="R1357" s="29"/>
      <c r="S1357" s="29"/>
      <c r="T1357" s="29"/>
      <c r="U1357" s="29"/>
      <c r="V1357" s="29"/>
      <c r="W1357" s="29"/>
      <c r="X1357" s="29"/>
      <c r="Y1357" s="29"/>
      <c r="Z1357" s="29"/>
    </row>
    <row r="1358" spans="1:26" x14ac:dyDescent="0.2">
      <c r="A1358" s="29"/>
      <c r="B1358" s="29"/>
      <c r="C1358" s="29"/>
      <c r="D1358" s="29"/>
      <c r="E1358" s="29"/>
      <c r="F1358" s="29"/>
      <c r="G1358" s="29"/>
      <c r="H1358" s="29"/>
      <c r="I1358" s="29"/>
      <c r="J1358" s="29"/>
      <c r="K1358" s="29"/>
      <c r="L1358" s="29"/>
      <c r="M1358" s="29"/>
      <c r="N1358" s="29"/>
      <c r="O1358" s="29"/>
      <c r="P1358" s="29"/>
      <c r="Q1358" s="29"/>
      <c r="R1358" s="29"/>
      <c r="S1358" s="29"/>
      <c r="T1358" s="29"/>
      <c r="U1358" s="29"/>
      <c r="V1358" s="29"/>
      <c r="W1358" s="29"/>
      <c r="X1358" s="29"/>
      <c r="Y1358" s="29"/>
      <c r="Z1358" s="29"/>
    </row>
    <row r="1359" spans="1:26" x14ac:dyDescent="0.2">
      <c r="A1359" s="29"/>
      <c r="B1359" s="29"/>
      <c r="C1359" s="29"/>
      <c r="D1359" s="29"/>
      <c r="E1359" s="29"/>
      <c r="F1359" s="29"/>
      <c r="G1359" s="29"/>
      <c r="H1359" s="29"/>
      <c r="I1359" s="29"/>
      <c r="J1359" s="29"/>
      <c r="K1359" s="29"/>
      <c r="L1359" s="29"/>
      <c r="M1359" s="29"/>
      <c r="N1359" s="29"/>
      <c r="O1359" s="29"/>
      <c r="P1359" s="29"/>
      <c r="Q1359" s="29"/>
      <c r="R1359" s="29"/>
      <c r="S1359" s="29"/>
      <c r="T1359" s="29"/>
      <c r="U1359" s="29"/>
      <c r="V1359" s="29"/>
      <c r="W1359" s="29"/>
      <c r="X1359" s="29"/>
      <c r="Y1359" s="29"/>
      <c r="Z1359" s="29"/>
    </row>
    <row r="1360" spans="1:26" x14ac:dyDescent="0.2">
      <c r="A1360" s="29"/>
      <c r="B1360" s="29"/>
      <c r="C1360" s="29"/>
      <c r="D1360" s="29"/>
      <c r="E1360" s="29"/>
      <c r="F1360" s="29"/>
      <c r="G1360" s="29"/>
      <c r="H1360" s="29"/>
      <c r="I1360" s="29"/>
      <c r="J1360" s="29"/>
      <c r="K1360" s="29"/>
      <c r="L1360" s="29"/>
      <c r="M1360" s="29"/>
      <c r="N1360" s="29"/>
      <c r="O1360" s="29"/>
      <c r="P1360" s="29"/>
      <c r="Q1360" s="29"/>
      <c r="R1360" s="29"/>
      <c r="S1360" s="29"/>
      <c r="T1360" s="29"/>
      <c r="U1360" s="29"/>
      <c r="V1360" s="29"/>
      <c r="W1360" s="29"/>
      <c r="X1360" s="29"/>
      <c r="Y1360" s="29"/>
      <c r="Z1360" s="29"/>
    </row>
    <row r="1361" spans="1:26" x14ac:dyDescent="0.2">
      <c r="A1361" s="29"/>
      <c r="B1361" s="29"/>
      <c r="C1361" s="29"/>
      <c r="D1361" s="29"/>
      <c r="E1361" s="29"/>
      <c r="F1361" s="29"/>
      <c r="G1361" s="29"/>
      <c r="H1361" s="29"/>
      <c r="I1361" s="29"/>
      <c r="J1361" s="29"/>
      <c r="K1361" s="29"/>
      <c r="L1361" s="29"/>
      <c r="M1361" s="29"/>
      <c r="N1361" s="29"/>
      <c r="O1361" s="29"/>
      <c r="P1361" s="29"/>
      <c r="Q1361" s="29"/>
      <c r="R1361" s="29"/>
      <c r="S1361" s="29"/>
      <c r="T1361" s="29"/>
      <c r="U1361" s="29"/>
      <c r="V1361" s="29"/>
      <c r="W1361" s="29"/>
      <c r="X1361" s="29"/>
      <c r="Y1361" s="29"/>
      <c r="Z1361" s="29"/>
    </row>
    <row r="1362" spans="1:26" x14ac:dyDescent="0.2">
      <c r="A1362" s="29"/>
      <c r="B1362" s="29"/>
      <c r="C1362" s="29"/>
      <c r="D1362" s="29"/>
      <c r="E1362" s="29"/>
      <c r="F1362" s="29"/>
      <c r="G1362" s="29"/>
      <c r="H1362" s="29"/>
      <c r="I1362" s="29"/>
      <c r="J1362" s="29"/>
      <c r="K1362" s="29"/>
      <c r="L1362" s="29"/>
      <c r="M1362" s="29"/>
      <c r="N1362" s="29"/>
      <c r="O1362" s="29"/>
      <c r="P1362" s="29"/>
      <c r="Q1362" s="29"/>
      <c r="R1362" s="29"/>
      <c r="S1362" s="29"/>
      <c r="T1362" s="29"/>
      <c r="U1362" s="29"/>
      <c r="V1362" s="29"/>
      <c r="W1362" s="29"/>
      <c r="X1362" s="29"/>
      <c r="Y1362" s="29"/>
      <c r="Z1362" s="29"/>
    </row>
    <row r="1363" spans="1:26" x14ac:dyDescent="0.2">
      <c r="A1363" s="29"/>
      <c r="B1363" s="29"/>
      <c r="C1363" s="29"/>
      <c r="D1363" s="29"/>
      <c r="E1363" s="29"/>
      <c r="F1363" s="29"/>
      <c r="G1363" s="29"/>
      <c r="H1363" s="29"/>
      <c r="I1363" s="29"/>
      <c r="J1363" s="29"/>
      <c r="K1363" s="29"/>
      <c r="L1363" s="29"/>
      <c r="M1363" s="29"/>
      <c r="N1363" s="29"/>
      <c r="O1363" s="29"/>
      <c r="P1363" s="29"/>
      <c r="Q1363" s="29"/>
      <c r="R1363" s="29"/>
      <c r="S1363" s="29"/>
      <c r="T1363" s="29"/>
      <c r="U1363" s="29"/>
      <c r="V1363" s="29"/>
      <c r="W1363" s="29"/>
      <c r="X1363" s="29"/>
      <c r="Y1363" s="29"/>
      <c r="Z1363" s="29"/>
    </row>
    <row r="1364" spans="1:26" x14ac:dyDescent="0.2">
      <c r="A1364" s="29"/>
      <c r="B1364" s="29"/>
      <c r="C1364" s="29"/>
      <c r="D1364" s="29"/>
      <c r="E1364" s="29"/>
      <c r="F1364" s="29"/>
      <c r="G1364" s="29"/>
      <c r="H1364" s="29"/>
      <c r="I1364" s="29"/>
      <c r="J1364" s="29"/>
      <c r="K1364" s="29"/>
      <c r="L1364" s="29"/>
      <c r="M1364" s="29"/>
      <c r="N1364" s="29"/>
      <c r="O1364" s="29"/>
      <c r="P1364" s="29"/>
      <c r="Q1364" s="29"/>
      <c r="R1364" s="29"/>
      <c r="S1364" s="29"/>
      <c r="T1364" s="29"/>
      <c r="U1364" s="29"/>
      <c r="V1364" s="29"/>
      <c r="W1364" s="29"/>
      <c r="X1364" s="29"/>
      <c r="Y1364" s="29"/>
      <c r="Z1364" s="29"/>
    </row>
    <row r="1365" spans="1:26" x14ac:dyDescent="0.2">
      <c r="A1365" s="29"/>
      <c r="B1365" s="29"/>
      <c r="C1365" s="29"/>
      <c r="D1365" s="29"/>
      <c r="E1365" s="29"/>
      <c r="F1365" s="29"/>
      <c r="G1365" s="29"/>
      <c r="H1365" s="29"/>
      <c r="I1365" s="29"/>
      <c r="J1365" s="29"/>
      <c r="K1365" s="29"/>
      <c r="L1365" s="29"/>
      <c r="M1365" s="29"/>
      <c r="N1365" s="29"/>
      <c r="O1365" s="29"/>
      <c r="P1365" s="29"/>
      <c r="Q1365" s="29"/>
      <c r="R1365" s="29"/>
      <c r="S1365" s="29"/>
      <c r="T1365" s="29"/>
      <c r="U1365" s="29"/>
      <c r="V1365" s="29"/>
      <c r="W1365" s="29"/>
      <c r="X1365" s="29"/>
      <c r="Y1365" s="29"/>
      <c r="Z1365" s="29"/>
    </row>
    <row r="1366" spans="1:26" x14ac:dyDescent="0.2">
      <c r="A1366" s="29"/>
      <c r="B1366" s="29"/>
      <c r="C1366" s="29"/>
      <c r="D1366" s="29"/>
      <c r="E1366" s="29"/>
      <c r="F1366" s="29"/>
      <c r="G1366" s="29"/>
      <c r="H1366" s="29"/>
      <c r="I1366" s="29"/>
      <c r="J1366" s="29"/>
      <c r="K1366" s="29"/>
      <c r="L1366" s="29"/>
      <c r="M1366" s="29"/>
      <c r="N1366" s="29"/>
      <c r="O1366" s="29"/>
      <c r="P1366" s="29"/>
      <c r="Q1366" s="29"/>
      <c r="R1366" s="29"/>
      <c r="S1366" s="29"/>
      <c r="T1366" s="29"/>
      <c r="U1366" s="29"/>
      <c r="V1366" s="29"/>
      <c r="W1366" s="29"/>
      <c r="X1366" s="29"/>
      <c r="Y1366" s="29"/>
      <c r="Z1366" s="29"/>
    </row>
    <row r="1367" spans="1:26" x14ac:dyDescent="0.2">
      <c r="A1367" s="29"/>
      <c r="B1367" s="29"/>
      <c r="C1367" s="29"/>
      <c r="D1367" s="29"/>
      <c r="E1367" s="29"/>
      <c r="F1367" s="29"/>
      <c r="G1367" s="29"/>
      <c r="H1367" s="29"/>
      <c r="I1367" s="29"/>
      <c r="J1367" s="29"/>
      <c r="K1367" s="29"/>
      <c r="L1367" s="29"/>
      <c r="M1367" s="29"/>
      <c r="N1367" s="29"/>
      <c r="O1367" s="29"/>
      <c r="P1367" s="29"/>
      <c r="Q1367" s="29"/>
      <c r="R1367" s="29"/>
      <c r="S1367" s="29"/>
      <c r="T1367" s="29"/>
      <c r="U1367" s="29"/>
      <c r="V1367" s="29"/>
      <c r="W1367" s="29"/>
      <c r="X1367" s="29"/>
      <c r="Y1367" s="29"/>
      <c r="Z1367" s="29"/>
    </row>
    <row r="1368" spans="1:26" x14ac:dyDescent="0.2">
      <c r="A1368" s="29"/>
      <c r="B1368" s="29"/>
      <c r="C1368" s="29"/>
      <c r="D1368" s="29"/>
      <c r="E1368" s="29"/>
      <c r="F1368" s="29"/>
      <c r="G1368" s="29"/>
      <c r="H1368" s="29"/>
      <c r="I1368" s="29"/>
      <c r="J1368" s="29"/>
      <c r="K1368" s="29"/>
      <c r="L1368" s="29"/>
      <c r="M1368" s="29"/>
      <c r="N1368" s="29"/>
      <c r="O1368" s="29"/>
      <c r="P1368" s="29"/>
      <c r="Q1368" s="29"/>
      <c r="R1368" s="29"/>
      <c r="S1368" s="29"/>
      <c r="T1368" s="29"/>
      <c r="U1368" s="29"/>
      <c r="V1368" s="29"/>
      <c r="W1368" s="29"/>
      <c r="X1368" s="29"/>
      <c r="Y1368" s="29"/>
      <c r="Z1368" s="29"/>
    </row>
    <row r="1369" spans="1:26" x14ac:dyDescent="0.2">
      <c r="A1369" s="29"/>
      <c r="B1369" s="29"/>
      <c r="C1369" s="29"/>
      <c r="D1369" s="29"/>
      <c r="E1369" s="29"/>
      <c r="F1369" s="29"/>
      <c r="G1369" s="29"/>
      <c r="H1369" s="29"/>
      <c r="I1369" s="29"/>
      <c r="J1369" s="29"/>
      <c r="K1369" s="29"/>
      <c r="L1369" s="29"/>
      <c r="M1369" s="29"/>
      <c r="N1369" s="29"/>
      <c r="O1369" s="29"/>
      <c r="P1369" s="29"/>
      <c r="Q1369" s="29"/>
      <c r="R1369" s="29"/>
      <c r="S1369" s="29"/>
      <c r="T1369" s="29"/>
      <c r="U1369" s="29"/>
      <c r="V1369" s="29"/>
      <c r="W1369" s="29"/>
      <c r="X1369" s="29"/>
      <c r="Y1369" s="29"/>
      <c r="Z1369" s="29"/>
    </row>
    <row r="1370" spans="1:26" x14ac:dyDescent="0.2">
      <c r="A1370" s="29"/>
      <c r="B1370" s="29"/>
      <c r="C1370" s="29"/>
      <c r="D1370" s="29"/>
      <c r="E1370" s="29"/>
      <c r="F1370" s="29"/>
      <c r="G1370" s="29"/>
      <c r="H1370" s="29"/>
      <c r="I1370" s="29"/>
      <c r="J1370" s="29"/>
      <c r="K1370" s="29"/>
      <c r="L1370" s="29"/>
      <c r="M1370" s="29"/>
      <c r="N1370" s="29"/>
      <c r="O1370" s="29"/>
      <c r="P1370" s="29"/>
      <c r="Q1370" s="29"/>
      <c r="R1370" s="29"/>
      <c r="S1370" s="29"/>
      <c r="T1370" s="29"/>
      <c r="U1370" s="29"/>
      <c r="V1370" s="29"/>
      <c r="W1370" s="29"/>
      <c r="X1370" s="29"/>
      <c r="Y1370" s="29"/>
      <c r="Z1370" s="29"/>
    </row>
    <row r="1371" spans="1:26" x14ac:dyDescent="0.2">
      <c r="A1371" s="29"/>
      <c r="B1371" s="29"/>
      <c r="C1371" s="29"/>
      <c r="D1371" s="29"/>
      <c r="E1371" s="29"/>
      <c r="F1371" s="29"/>
      <c r="G1371" s="29"/>
      <c r="H1371" s="29"/>
      <c r="I1371" s="29"/>
      <c r="J1371" s="29"/>
      <c r="K1371" s="29"/>
      <c r="L1371" s="29"/>
      <c r="M1371" s="29"/>
      <c r="N1371" s="29"/>
      <c r="O1371" s="29"/>
      <c r="P1371" s="29"/>
      <c r="Q1371" s="29"/>
      <c r="R1371" s="29"/>
      <c r="S1371" s="29"/>
      <c r="T1371" s="29"/>
      <c r="U1371" s="29"/>
      <c r="V1371" s="29"/>
      <c r="W1371" s="29"/>
      <c r="X1371" s="29"/>
      <c r="Y1371" s="29"/>
      <c r="Z1371" s="29"/>
    </row>
    <row r="1372" spans="1:26" x14ac:dyDescent="0.2">
      <c r="A1372" s="29"/>
      <c r="B1372" s="29"/>
      <c r="C1372" s="29"/>
      <c r="D1372" s="29"/>
      <c r="E1372" s="29"/>
      <c r="F1372" s="29"/>
      <c r="G1372" s="29"/>
      <c r="H1372" s="29"/>
      <c r="I1372" s="29"/>
      <c r="J1372" s="29"/>
      <c r="K1372" s="29"/>
      <c r="L1372" s="29"/>
      <c r="M1372" s="29"/>
      <c r="N1372" s="29"/>
      <c r="O1372" s="29"/>
      <c r="P1372" s="29"/>
      <c r="Q1372" s="29"/>
      <c r="R1372" s="29"/>
      <c r="S1372" s="29"/>
      <c r="T1372" s="29"/>
      <c r="U1372" s="29"/>
      <c r="V1372" s="29"/>
      <c r="W1372" s="29"/>
      <c r="X1372" s="29"/>
      <c r="Y1372" s="29"/>
      <c r="Z1372" s="29"/>
    </row>
    <row r="1373" spans="1:26" x14ac:dyDescent="0.2">
      <c r="A1373" s="29"/>
      <c r="B1373" s="29"/>
      <c r="C1373" s="29"/>
      <c r="D1373" s="29"/>
      <c r="E1373" s="29"/>
      <c r="F1373" s="29"/>
      <c r="G1373" s="29"/>
      <c r="H1373" s="29"/>
      <c r="I1373" s="29"/>
      <c r="J1373" s="29"/>
      <c r="K1373" s="29"/>
      <c r="L1373" s="29"/>
      <c r="M1373" s="29"/>
      <c r="N1373" s="29"/>
      <c r="O1373" s="29"/>
      <c r="P1373" s="29"/>
      <c r="Q1373" s="29"/>
      <c r="R1373" s="29"/>
      <c r="S1373" s="29"/>
      <c r="T1373" s="29"/>
      <c r="U1373" s="29"/>
      <c r="V1373" s="29"/>
      <c r="W1373" s="29"/>
      <c r="X1373" s="29"/>
      <c r="Y1373" s="29"/>
      <c r="Z1373" s="29"/>
    </row>
    <row r="1374" spans="1:26" x14ac:dyDescent="0.2">
      <c r="A1374" s="29"/>
      <c r="B1374" s="29"/>
      <c r="C1374" s="29"/>
      <c r="D1374" s="29"/>
      <c r="E1374" s="29"/>
      <c r="F1374" s="29"/>
      <c r="G1374" s="29"/>
      <c r="H1374" s="29"/>
      <c r="I1374" s="29"/>
      <c r="J1374" s="29"/>
      <c r="K1374" s="29"/>
      <c r="L1374" s="29"/>
      <c r="M1374" s="29"/>
      <c r="N1374" s="29"/>
      <c r="O1374" s="29"/>
      <c r="P1374" s="29"/>
      <c r="Q1374" s="29"/>
      <c r="R1374" s="29"/>
      <c r="S1374" s="29"/>
      <c r="T1374" s="29"/>
      <c r="U1374" s="29"/>
      <c r="V1374" s="29"/>
      <c r="W1374" s="29"/>
      <c r="X1374" s="29"/>
      <c r="Y1374" s="29"/>
      <c r="Z1374" s="29"/>
    </row>
    <row r="1375" spans="1:26" x14ac:dyDescent="0.2">
      <c r="A1375" s="29"/>
      <c r="B1375" s="29"/>
      <c r="C1375" s="29"/>
      <c r="D1375" s="29"/>
      <c r="E1375" s="29"/>
      <c r="F1375" s="29"/>
      <c r="G1375" s="29"/>
      <c r="H1375" s="29"/>
      <c r="I1375" s="29"/>
      <c r="J1375" s="29"/>
      <c r="K1375" s="29"/>
      <c r="L1375" s="29"/>
      <c r="M1375" s="29"/>
      <c r="N1375" s="29"/>
      <c r="O1375" s="29"/>
      <c r="P1375" s="29"/>
      <c r="Q1375" s="29"/>
      <c r="R1375" s="29"/>
      <c r="S1375" s="29"/>
      <c r="T1375" s="29"/>
      <c r="U1375" s="29"/>
      <c r="V1375" s="29"/>
      <c r="W1375" s="29"/>
      <c r="X1375" s="29"/>
      <c r="Y1375" s="29"/>
      <c r="Z1375" s="29"/>
    </row>
    <row r="1376" spans="1:26" x14ac:dyDescent="0.2">
      <c r="A1376" s="29"/>
      <c r="B1376" s="29"/>
      <c r="C1376" s="29"/>
      <c r="D1376" s="29"/>
      <c r="E1376" s="29"/>
      <c r="F1376" s="29"/>
      <c r="G1376" s="29"/>
      <c r="H1376" s="29"/>
      <c r="I1376" s="29"/>
      <c r="J1376" s="29"/>
      <c r="K1376" s="29"/>
      <c r="L1376" s="29"/>
      <c r="M1376" s="29"/>
      <c r="N1376" s="29"/>
      <c r="O1376" s="29"/>
      <c r="P1376" s="29"/>
      <c r="Q1376" s="29"/>
      <c r="R1376" s="29"/>
      <c r="S1376" s="29"/>
      <c r="T1376" s="29"/>
      <c r="U1376" s="29"/>
      <c r="V1376" s="29"/>
      <c r="W1376" s="29"/>
      <c r="X1376" s="29"/>
      <c r="Y1376" s="29"/>
      <c r="Z1376" s="29"/>
    </row>
    <row r="1377" spans="1:26" x14ac:dyDescent="0.2">
      <c r="A1377" s="29"/>
      <c r="B1377" s="29"/>
      <c r="C1377" s="29"/>
      <c r="D1377" s="29"/>
      <c r="E1377" s="29"/>
      <c r="F1377" s="29"/>
      <c r="G1377" s="29"/>
      <c r="H1377" s="29"/>
      <c r="I1377" s="29"/>
      <c r="J1377" s="29"/>
      <c r="K1377" s="29"/>
      <c r="L1377" s="29"/>
      <c r="M1377" s="29"/>
      <c r="N1377" s="29"/>
      <c r="O1377" s="29"/>
      <c r="P1377" s="29"/>
      <c r="Q1377" s="29"/>
      <c r="R1377" s="29"/>
      <c r="S1377" s="29"/>
      <c r="T1377" s="29"/>
      <c r="U1377" s="29"/>
      <c r="V1377" s="29"/>
      <c r="W1377" s="29"/>
      <c r="X1377" s="29"/>
      <c r="Y1377" s="29"/>
      <c r="Z1377" s="29"/>
    </row>
    <row r="1378" spans="1:26" x14ac:dyDescent="0.2">
      <c r="A1378" s="29"/>
      <c r="B1378" s="29"/>
      <c r="C1378" s="29"/>
      <c r="D1378" s="29"/>
      <c r="E1378" s="29"/>
      <c r="F1378" s="29"/>
      <c r="G1378" s="29"/>
      <c r="H1378" s="29"/>
      <c r="I1378" s="29"/>
      <c r="J1378" s="29"/>
      <c r="K1378" s="29"/>
      <c r="L1378" s="29"/>
      <c r="M1378" s="29"/>
      <c r="N1378" s="29"/>
      <c r="O1378" s="29"/>
      <c r="P1378" s="29"/>
      <c r="Q1378" s="29"/>
      <c r="R1378" s="29"/>
      <c r="S1378" s="29"/>
      <c r="T1378" s="29"/>
      <c r="U1378" s="29"/>
      <c r="V1378" s="29"/>
      <c r="W1378" s="29"/>
      <c r="X1378" s="29"/>
      <c r="Y1378" s="29"/>
      <c r="Z1378" s="29"/>
    </row>
    <row r="1379" spans="1:26" x14ac:dyDescent="0.2">
      <c r="A1379" s="29"/>
      <c r="B1379" s="29"/>
      <c r="C1379" s="29"/>
      <c r="D1379" s="29"/>
      <c r="E1379" s="29"/>
      <c r="F1379" s="29"/>
      <c r="G1379" s="29"/>
      <c r="H1379" s="29"/>
      <c r="I1379" s="29"/>
      <c r="J1379" s="29"/>
      <c r="K1379" s="29"/>
      <c r="L1379" s="29"/>
      <c r="M1379" s="29"/>
      <c r="N1379" s="29"/>
      <c r="O1379" s="29"/>
      <c r="P1379" s="29"/>
      <c r="Q1379" s="29"/>
      <c r="R1379" s="29"/>
      <c r="S1379" s="29"/>
      <c r="T1379" s="29"/>
      <c r="U1379" s="29"/>
      <c r="V1379" s="29"/>
      <c r="W1379" s="29"/>
      <c r="X1379" s="29"/>
      <c r="Y1379" s="29"/>
      <c r="Z1379" s="29"/>
    </row>
    <row r="1380" spans="1:26" x14ac:dyDescent="0.2">
      <c r="A1380" s="29"/>
      <c r="B1380" s="29"/>
      <c r="C1380" s="29"/>
      <c r="D1380" s="29"/>
      <c r="E1380" s="29"/>
      <c r="F1380" s="29"/>
      <c r="G1380" s="29"/>
      <c r="H1380" s="29"/>
      <c r="I1380" s="29"/>
      <c r="J1380" s="29"/>
      <c r="K1380" s="29"/>
      <c r="L1380" s="29"/>
      <c r="M1380" s="29"/>
      <c r="N1380" s="29"/>
      <c r="O1380" s="29"/>
      <c r="P1380" s="29"/>
      <c r="Q1380" s="29"/>
      <c r="R1380" s="29"/>
      <c r="S1380" s="29"/>
      <c r="T1380" s="29"/>
      <c r="U1380" s="29"/>
      <c r="V1380" s="29"/>
      <c r="W1380" s="29"/>
      <c r="X1380" s="29"/>
      <c r="Y1380" s="29"/>
      <c r="Z1380" s="29"/>
    </row>
    <row r="1381" spans="1:26" x14ac:dyDescent="0.2">
      <c r="A1381" s="29"/>
      <c r="B1381" s="29"/>
      <c r="C1381" s="29"/>
      <c r="D1381" s="29"/>
      <c r="E1381" s="29"/>
      <c r="F1381" s="29"/>
      <c r="G1381" s="29"/>
      <c r="H1381" s="29"/>
      <c r="I1381" s="29"/>
      <c r="J1381" s="29"/>
      <c r="K1381" s="29"/>
      <c r="L1381" s="29"/>
      <c r="M1381" s="29"/>
      <c r="N1381" s="29"/>
      <c r="O1381" s="29"/>
      <c r="P1381" s="29"/>
      <c r="Q1381" s="29"/>
      <c r="R1381" s="29"/>
      <c r="S1381" s="29"/>
      <c r="T1381" s="29"/>
      <c r="U1381" s="29"/>
      <c r="V1381" s="29"/>
      <c r="W1381" s="29"/>
      <c r="X1381" s="29"/>
      <c r="Y1381" s="29"/>
      <c r="Z1381" s="29"/>
    </row>
    <row r="1382" spans="1:26" x14ac:dyDescent="0.2">
      <c r="A1382" s="29"/>
      <c r="B1382" s="29"/>
      <c r="C1382" s="29"/>
      <c r="D1382" s="29"/>
      <c r="E1382" s="29"/>
      <c r="F1382" s="29"/>
      <c r="G1382" s="29"/>
      <c r="H1382" s="29"/>
      <c r="I1382" s="29"/>
      <c r="J1382" s="29"/>
      <c r="K1382" s="29"/>
      <c r="L1382" s="29"/>
      <c r="M1382" s="29"/>
      <c r="N1382" s="29"/>
      <c r="O1382" s="29"/>
      <c r="P1382" s="29"/>
      <c r="Q1382" s="29"/>
      <c r="R1382" s="29"/>
      <c r="S1382" s="29"/>
      <c r="T1382" s="29"/>
      <c r="U1382" s="29"/>
      <c r="V1382" s="29"/>
      <c r="W1382" s="29"/>
      <c r="X1382" s="29"/>
      <c r="Y1382" s="29"/>
      <c r="Z1382" s="29"/>
    </row>
    <row r="1383" spans="1:26" x14ac:dyDescent="0.2">
      <c r="A1383" s="29"/>
      <c r="B1383" s="29"/>
      <c r="C1383" s="29"/>
      <c r="D1383" s="29"/>
      <c r="E1383" s="29"/>
      <c r="F1383" s="29"/>
      <c r="G1383" s="29"/>
      <c r="H1383" s="29"/>
      <c r="I1383" s="29"/>
      <c r="J1383" s="29"/>
      <c r="K1383" s="29"/>
      <c r="L1383" s="29"/>
      <c r="M1383" s="29"/>
      <c r="N1383" s="29"/>
      <c r="O1383" s="29"/>
      <c r="P1383" s="29"/>
      <c r="Q1383" s="29"/>
      <c r="R1383" s="29"/>
      <c r="S1383" s="29"/>
      <c r="T1383" s="29"/>
      <c r="U1383" s="29"/>
      <c r="V1383" s="29"/>
      <c r="W1383" s="29"/>
      <c r="X1383" s="29"/>
      <c r="Y1383" s="29"/>
      <c r="Z1383" s="29"/>
    </row>
    <row r="1384" spans="1:26" x14ac:dyDescent="0.2">
      <c r="A1384" s="29"/>
      <c r="B1384" s="29"/>
      <c r="C1384" s="29"/>
      <c r="D1384" s="29"/>
      <c r="E1384" s="29"/>
      <c r="F1384" s="29"/>
      <c r="G1384" s="29"/>
      <c r="H1384" s="29"/>
      <c r="I1384" s="29"/>
      <c r="J1384" s="29"/>
      <c r="K1384" s="29"/>
      <c r="L1384" s="29"/>
      <c r="M1384" s="29"/>
      <c r="N1384" s="29"/>
      <c r="O1384" s="29"/>
      <c r="P1384" s="29"/>
      <c r="Q1384" s="29"/>
      <c r="R1384" s="29"/>
      <c r="S1384" s="29"/>
      <c r="T1384" s="29"/>
      <c r="U1384" s="29"/>
      <c r="V1384" s="29"/>
      <c r="W1384" s="29"/>
      <c r="X1384" s="29"/>
      <c r="Y1384" s="29"/>
      <c r="Z1384" s="29"/>
    </row>
    <row r="1385" spans="1:26" x14ac:dyDescent="0.2">
      <c r="A1385" s="29"/>
      <c r="B1385" s="29"/>
      <c r="C1385" s="29"/>
      <c r="D1385" s="29"/>
      <c r="E1385" s="29"/>
      <c r="F1385" s="29"/>
      <c r="G1385" s="29"/>
      <c r="H1385" s="29"/>
      <c r="I1385" s="29"/>
      <c r="J1385" s="29"/>
      <c r="K1385" s="29"/>
      <c r="L1385" s="29"/>
      <c r="M1385" s="29"/>
      <c r="N1385" s="29"/>
      <c r="O1385" s="29"/>
      <c r="P1385" s="29"/>
      <c r="Q1385" s="29"/>
      <c r="R1385" s="29"/>
      <c r="S1385" s="29"/>
      <c r="T1385" s="29"/>
      <c r="U1385" s="29"/>
      <c r="V1385" s="29"/>
      <c r="W1385" s="29"/>
      <c r="X1385" s="29"/>
      <c r="Y1385" s="29"/>
      <c r="Z1385" s="29"/>
    </row>
    <row r="1386" spans="1:26" x14ac:dyDescent="0.2">
      <c r="A1386" s="29"/>
      <c r="B1386" s="29"/>
      <c r="C1386" s="29"/>
      <c r="D1386" s="29"/>
      <c r="E1386" s="29"/>
      <c r="F1386" s="29"/>
      <c r="G1386" s="29"/>
      <c r="H1386" s="29"/>
      <c r="I1386" s="29"/>
      <c r="J1386" s="29"/>
      <c r="K1386" s="29"/>
      <c r="L1386" s="29"/>
      <c r="M1386" s="29"/>
      <c r="N1386" s="29"/>
      <c r="O1386" s="29"/>
      <c r="P1386" s="29"/>
      <c r="Q1386" s="29"/>
      <c r="R1386" s="29"/>
      <c r="S1386" s="29"/>
      <c r="T1386" s="29"/>
      <c r="U1386" s="29"/>
      <c r="V1386" s="29"/>
      <c r="W1386" s="29"/>
      <c r="X1386" s="29"/>
      <c r="Y1386" s="29"/>
      <c r="Z1386" s="29"/>
    </row>
    <row r="1387" spans="1:26" x14ac:dyDescent="0.2">
      <c r="A1387" s="29"/>
      <c r="B1387" s="29"/>
      <c r="C1387" s="29"/>
      <c r="D1387" s="29"/>
      <c r="E1387" s="29"/>
      <c r="F1387" s="29"/>
      <c r="G1387" s="29"/>
      <c r="H1387" s="29"/>
      <c r="I1387" s="29"/>
      <c r="J1387" s="29"/>
      <c r="K1387" s="29"/>
      <c r="L1387" s="29"/>
      <c r="M1387" s="29"/>
      <c r="N1387" s="29"/>
      <c r="O1387" s="29"/>
      <c r="P1387" s="29"/>
      <c r="Q1387" s="29"/>
      <c r="R1387" s="29"/>
      <c r="S1387" s="29"/>
      <c r="T1387" s="29"/>
      <c r="U1387" s="29"/>
      <c r="V1387" s="29"/>
      <c r="W1387" s="29"/>
      <c r="X1387" s="29"/>
      <c r="Y1387" s="29"/>
      <c r="Z1387" s="29"/>
    </row>
    <row r="1388" spans="1:26" x14ac:dyDescent="0.2">
      <c r="A1388" s="29"/>
      <c r="B1388" s="29"/>
      <c r="C1388" s="29"/>
      <c r="D1388" s="29"/>
      <c r="E1388" s="29"/>
      <c r="F1388" s="29"/>
      <c r="G1388" s="29"/>
      <c r="H1388" s="29"/>
      <c r="I1388" s="29"/>
      <c r="J1388" s="29"/>
      <c r="K1388" s="29"/>
      <c r="L1388" s="29"/>
      <c r="M1388" s="29"/>
      <c r="N1388" s="29"/>
      <c r="O1388" s="29"/>
      <c r="P1388" s="29"/>
      <c r="Q1388" s="29"/>
      <c r="R1388" s="29"/>
      <c r="S1388" s="29"/>
      <c r="T1388" s="29"/>
      <c r="U1388" s="29"/>
      <c r="V1388" s="29"/>
      <c r="W1388" s="29"/>
      <c r="X1388" s="29"/>
      <c r="Y1388" s="29"/>
      <c r="Z1388" s="29"/>
    </row>
    <row r="1389" spans="1:26" x14ac:dyDescent="0.2">
      <c r="A1389" s="29"/>
      <c r="B1389" s="29"/>
      <c r="C1389" s="29"/>
      <c r="D1389" s="29"/>
      <c r="E1389" s="29"/>
      <c r="F1389" s="29"/>
      <c r="G1389" s="29"/>
      <c r="H1389" s="29"/>
      <c r="I1389" s="29"/>
      <c r="J1389" s="29"/>
      <c r="K1389" s="29"/>
      <c r="L1389" s="29"/>
      <c r="M1389" s="29"/>
      <c r="N1389" s="29"/>
      <c r="O1389" s="29"/>
      <c r="P1389" s="29"/>
      <c r="Q1389" s="29"/>
      <c r="R1389" s="29"/>
      <c r="S1389" s="29"/>
      <c r="T1389" s="29"/>
      <c r="U1389" s="29"/>
      <c r="V1389" s="29"/>
      <c r="W1389" s="29"/>
      <c r="X1389" s="29"/>
      <c r="Y1389" s="29"/>
      <c r="Z1389" s="29"/>
    </row>
    <row r="1390" spans="1:26" x14ac:dyDescent="0.2">
      <c r="A1390" s="29"/>
      <c r="B1390" s="29"/>
      <c r="C1390" s="29"/>
      <c r="D1390" s="29"/>
      <c r="E1390" s="29"/>
      <c r="F1390" s="29"/>
      <c r="G1390" s="29"/>
      <c r="H1390" s="29"/>
      <c r="I1390" s="29"/>
      <c r="J1390" s="29"/>
      <c r="K1390" s="29"/>
      <c r="L1390" s="29"/>
      <c r="M1390" s="29"/>
      <c r="N1390" s="29"/>
      <c r="O1390" s="29"/>
      <c r="P1390" s="29"/>
      <c r="Q1390" s="29"/>
      <c r="R1390" s="29"/>
      <c r="S1390" s="29"/>
      <c r="T1390" s="29"/>
      <c r="U1390" s="29"/>
      <c r="V1390" s="29"/>
      <c r="W1390" s="29"/>
      <c r="X1390" s="29"/>
      <c r="Y1390" s="29"/>
      <c r="Z1390" s="29"/>
    </row>
    <row r="1391" spans="1:26" x14ac:dyDescent="0.2">
      <c r="A1391" s="29"/>
      <c r="B1391" s="29"/>
      <c r="C1391" s="29"/>
      <c r="D1391" s="29"/>
      <c r="E1391" s="29"/>
      <c r="F1391" s="29"/>
      <c r="G1391" s="29"/>
      <c r="H1391" s="29"/>
      <c r="I1391" s="29"/>
      <c r="J1391" s="29"/>
      <c r="K1391" s="29"/>
      <c r="L1391" s="29"/>
      <c r="M1391" s="29"/>
      <c r="N1391" s="29"/>
      <c r="O1391" s="29"/>
      <c r="P1391" s="29"/>
      <c r="Q1391" s="29"/>
      <c r="R1391" s="29"/>
      <c r="S1391" s="29"/>
      <c r="T1391" s="29"/>
      <c r="U1391" s="29"/>
      <c r="V1391" s="29"/>
      <c r="W1391" s="29"/>
      <c r="X1391" s="29"/>
      <c r="Y1391" s="29"/>
      <c r="Z1391" s="29"/>
    </row>
    <row r="1392" spans="1:26" x14ac:dyDescent="0.2">
      <c r="A1392" s="29"/>
      <c r="B1392" s="29"/>
      <c r="C1392" s="29"/>
      <c r="D1392" s="29"/>
      <c r="E1392" s="29"/>
      <c r="F1392" s="29"/>
      <c r="G1392" s="29"/>
      <c r="H1392" s="29"/>
      <c r="I1392" s="29"/>
      <c r="J1392" s="29"/>
      <c r="K1392" s="29"/>
      <c r="L1392" s="29"/>
      <c r="M1392" s="29"/>
      <c r="N1392" s="29"/>
      <c r="O1392" s="29"/>
      <c r="P1392" s="29"/>
      <c r="Q1392" s="29"/>
      <c r="R1392" s="29"/>
      <c r="S1392" s="29"/>
      <c r="T1392" s="29"/>
      <c r="U1392" s="29"/>
      <c r="V1392" s="29"/>
      <c r="W1392" s="29"/>
      <c r="X1392" s="29"/>
      <c r="Y1392" s="29"/>
      <c r="Z1392" s="29"/>
    </row>
    <row r="1393" spans="1:26" x14ac:dyDescent="0.2">
      <c r="A1393" s="29"/>
      <c r="B1393" s="29"/>
      <c r="C1393" s="29"/>
      <c r="D1393" s="29"/>
      <c r="E1393" s="29"/>
      <c r="F1393" s="29"/>
      <c r="G1393" s="29"/>
      <c r="H1393" s="29"/>
      <c r="I1393" s="29"/>
      <c r="J1393" s="29"/>
      <c r="K1393" s="29"/>
      <c r="L1393" s="29"/>
      <c r="M1393" s="29"/>
      <c r="N1393" s="29"/>
      <c r="O1393" s="29"/>
      <c r="P1393" s="29"/>
      <c r="Q1393" s="29"/>
      <c r="R1393" s="29"/>
      <c r="S1393" s="29"/>
      <c r="T1393" s="29"/>
      <c r="U1393" s="29"/>
      <c r="V1393" s="29"/>
      <c r="W1393" s="29"/>
      <c r="X1393" s="29"/>
      <c r="Y1393" s="29"/>
      <c r="Z1393" s="29"/>
    </row>
    <row r="1394" spans="1:26" x14ac:dyDescent="0.2">
      <c r="A1394" s="29"/>
      <c r="B1394" s="29"/>
      <c r="C1394" s="29"/>
      <c r="D1394" s="29"/>
      <c r="E1394" s="29"/>
      <c r="F1394" s="29"/>
      <c r="G1394" s="29"/>
      <c r="H1394" s="29"/>
      <c r="I1394" s="29"/>
      <c r="J1394" s="29"/>
      <c r="K1394" s="29"/>
      <c r="L1394" s="29"/>
      <c r="M1394" s="29"/>
      <c r="N1394" s="29"/>
      <c r="O1394" s="29"/>
      <c r="P1394" s="29"/>
      <c r="Q1394" s="29"/>
      <c r="R1394" s="29"/>
      <c r="S1394" s="29"/>
      <c r="T1394" s="29"/>
      <c r="U1394" s="29"/>
      <c r="V1394" s="29"/>
      <c r="W1394" s="29"/>
      <c r="X1394" s="29"/>
      <c r="Y1394" s="29"/>
      <c r="Z1394" s="29"/>
    </row>
    <row r="1395" spans="1:26" x14ac:dyDescent="0.2">
      <c r="A1395" s="29"/>
      <c r="B1395" s="29"/>
      <c r="C1395" s="29"/>
      <c r="D1395" s="29"/>
      <c r="E1395" s="29"/>
      <c r="F1395" s="29"/>
      <c r="G1395" s="29"/>
      <c r="H1395" s="29"/>
      <c r="I1395" s="29"/>
      <c r="J1395" s="29"/>
      <c r="K1395" s="29"/>
      <c r="L1395" s="29"/>
      <c r="M1395" s="29"/>
      <c r="N1395" s="29"/>
      <c r="O1395" s="29"/>
      <c r="P1395" s="29"/>
      <c r="Q1395" s="29"/>
      <c r="R1395" s="29"/>
      <c r="S1395" s="29"/>
      <c r="T1395" s="29"/>
      <c r="U1395" s="29"/>
      <c r="V1395" s="29"/>
      <c r="W1395" s="29"/>
      <c r="X1395" s="29"/>
      <c r="Y1395" s="29"/>
      <c r="Z1395" s="29"/>
    </row>
    <row r="1396" spans="1:26" x14ac:dyDescent="0.2">
      <c r="A1396" s="29"/>
      <c r="B1396" s="29"/>
      <c r="C1396" s="29"/>
      <c r="D1396" s="29"/>
      <c r="E1396" s="29"/>
      <c r="F1396" s="29"/>
      <c r="G1396" s="29"/>
      <c r="H1396" s="29"/>
      <c r="I1396" s="29"/>
      <c r="J1396" s="29"/>
      <c r="K1396" s="29"/>
      <c r="L1396" s="29"/>
      <c r="M1396" s="29"/>
      <c r="N1396" s="29"/>
      <c r="O1396" s="29"/>
      <c r="P1396" s="29"/>
      <c r="Q1396" s="29"/>
      <c r="R1396" s="29"/>
      <c r="S1396" s="29"/>
      <c r="T1396" s="29"/>
      <c r="U1396" s="29"/>
      <c r="V1396" s="29"/>
      <c r="W1396" s="29"/>
      <c r="X1396" s="29"/>
      <c r="Y1396" s="29"/>
      <c r="Z1396" s="29"/>
    </row>
    <row r="1397" spans="1:26" x14ac:dyDescent="0.2">
      <c r="A1397" s="29"/>
      <c r="B1397" s="29"/>
      <c r="C1397" s="29"/>
      <c r="D1397" s="29"/>
      <c r="E1397" s="29"/>
      <c r="F1397" s="29"/>
      <c r="G1397" s="29"/>
      <c r="H1397" s="29"/>
      <c r="I1397" s="29"/>
      <c r="J1397" s="29"/>
      <c r="K1397" s="29"/>
      <c r="L1397" s="29"/>
      <c r="M1397" s="29"/>
      <c r="N1397" s="29"/>
      <c r="O1397" s="29"/>
      <c r="P1397" s="29"/>
      <c r="Q1397" s="29"/>
      <c r="R1397" s="29"/>
      <c r="S1397" s="29"/>
      <c r="T1397" s="29"/>
      <c r="U1397" s="29"/>
      <c r="V1397" s="29"/>
      <c r="W1397" s="29"/>
      <c r="X1397" s="29"/>
      <c r="Y1397" s="29"/>
      <c r="Z1397" s="29"/>
    </row>
    <row r="1398" spans="1:26" x14ac:dyDescent="0.2">
      <c r="A1398" s="29"/>
      <c r="B1398" s="29"/>
      <c r="C1398" s="29"/>
      <c r="D1398" s="29"/>
      <c r="E1398" s="29"/>
      <c r="F1398" s="29"/>
      <c r="G1398" s="29"/>
      <c r="H1398" s="29"/>
      <c r="I1398" s="29"/>
      <c r="J1398" s="29"/>
      <c r="K1398" s="29"/>
      <c r="L1398" s="29"/>
      <c r="M1398" s="29"/>
      <c r="N1398" s="29"/>
      <c r="O1398" s="29"/>
      <c r="P1398" s="29"/>
      <c r="Q1398" s="29"/>
      <c r="R1398" s="29"/>
      <c r="S1398" s="29"/>
      <c r="T1398" s="29"/>
      <c r="U1398" s="29"/>
      <c r="V1398" s="29"/>
      <c r="W1398" s="29"/>
      <c r="X1398" s="29"/>
      <c r="Y1398" s="29"/>
      <c r="Z1398" s="29"/>
    </row>
    <row r="1399" spans="1:26" x14ac:dyDescent="0.2">
      <c r="A1399" s="29"/>
      <c r="B1399" s="29"/>
      <c r="C1399" s="29"/>
      <c r="D1399" s="29"/>
      <c r="E1399" s="29"/>
      <c r="F1399" s="29"/>
      <c r="G1399" s="29"/>
      <c r="H1399" s="29"/>
      <c r="I1399" s="29"/>
      <c r="J1399" s="29"/>
      <c r="K1399" s="29"/>
      <c r="L1399" s="29"/>
      <c r="M1399" s="29"/>
      <c r="N1399" s="29"/>
      <c r="O1399" s="29"/>
      <c r="P1399" s="29"/>
      <c r="Q1399" s="29"/>
      <c r="R1399" s="29"/>
      <c r="S1399" s="29"/>
      <c r="T1399" s="29"/>
      <c r="U1399" s="29"/>
      <c r="V1399" s="29"/>
      <c r="W1399" s="29"/>
      <c r="X1399" s="29"/>
      <c r="Y1399" s="29"/>
      <c r="Z1399" s="29"/>
    </row>
    <row r="1400" spans="1:26" x14ac:dyDescent="0.2">
      <c r="A1400" s="29"/>
      <c r="B1400" s="29"/>
      <c r="C1400" s="29"/>
      <c r="D1400" s="29"/>
      <c r="E1400" s="29"/>
      <c r="F1400" s="29"/>
      <c r="G1400" s="29"/>
      <c r="H1400" s="29"/>
      <c r="I1400" s="29"/>
      <c r="J1400" s="29"/>
      <c r="K1400" s="29"/>
      <c r="L1400" s="29"/>
      <c r="M1400" s="29"/>
      <c r="N1400" s="29"/>
      <c r="O1400" s="29"/>
      <c r="P1400" s="29"/>
      <c r="Q1400" s="29"/>
      <c r="R1400" s="29"/>
      <c r="S1400" s="29"/>
      <c r="T1400" s="29"/>
      <c r="U1400" s="29"/>
      <c r="V1400" s="29"/>
      <c r="W1400" s="29"/>
      <c r="X1400" s="29"/>
      <c r="Y1400" s="29"/>
      <c r="Z1400" s="29"/>
    </row>
    <row r="1401" spans="1:26" x14ac:dyDescent="0.2">
      <c r="A1401" s="29"/>
      <c r="B1401" s="29"/>
      <c r="C1401" s="29"/>
      <c r="D1401" s="29"/>
      <c r="E1401" s="29"/>
      <c r="F1401" s="29"/>
      <c r="G1401" s="29"/>
      <c r="H1401" s="29"/>
      <c r="I1401" s="29"/>
      <c r="J1401" s="29"/>
      <c r="K1401" s="29"/>
      <c r="L1401" s="29"/>
      <c r="M1401" s="29"/>
      <c r="N1401" s="29"/>
      <c r="O1401" s="29"/>
      <c r="P1401" s="29"/>
      <c r="Q1401" s="29"/>
      <c r="R1401" s="29"/>
      <c r="S1401" s="29"/>
      <c r="T1401" s="29"/>
      <c r="U1401" s="29"/>
      <c r="V1401" s="29"/>
      <c r="W1401" s="29"/>
      <c r="X1401" s="29"/>
      <c r="Y1401" s="29"/>
      <c r="Z1401" s="29"/>
    </row>
    <row r="1402" spans="1:26" x14ac:dyDescent="0.2">
      <c r="A1402" s="29"/>
      <c r="B1402" s="29"/>
      <c r="C1402" s="29"/>
      <c r="D1402" s="29"/>
      <c r="E1402" s="29"/>
      <c r="F1402" s="29"/>
      <c r="G1402" s="29"/>
      <c r="H1402" s="29"/>
      <c r="I1402" s="29"/>
      <c r="J1402" s="29"/>
      <c r="K1402" s="29"/>
      <c r="L1402" s="29"/>
      <c r="M1402" s="29"/>
      <c r="N1402" s="29"/>
      <c r="O1402" s="29"/>
      <c r="P1402" s="29"/>
      <c r="Q1402" s="29"/>
      <c r="R1402" s="29"/>
      <c r="S1402" s="29"/>
      <c r="T1402" s="29"/>
      <c r="U1402" s="29"/>
      <c r="V1402" s="29"/>
      <c r="W1402" s="29"/>
      <c r="X1402" s="29"/>
      <c r="Y1402" s="29"/>
      <c r="Z1402" s="29"/>
    </row>
    <row r="1403" spans="1:26" x14ac:dyDescent="0.2">
      <c r="A1403" s="29"/>
      <c r="B1403" s="29"/>
      <c r="C1403" s="29"/>
      <c r="D1403" s="29"/>
      <c r="E1403" s="29"/>
      <c r="F1403" s="29"/>
      <c r="G1403" s="29"/>
      <c r="H1403" s="29"/>
      <c r="I1403" s="29"/>
      <c r="J1403" s="29"/>
      <c r="K1403" s="29"/>
      <c r="L1403" s="29"/>
      <c r="M1403" s="29"/>
      <c r="N1403" s="29"/>
      <c r="O1403" s="29"/>
      <c r="P1403" s="29"/>
      <c r="Q1403" s="29"/>
      <c r="R1403" s="29"/>
      <c r="S1403" s="29"/>
      <c r="T1403" s="29"/>
      <c r="U1403" s="29"/>
      <c r="V1403" s="29"/>
      <c r="W1403" s="29"/>
      <c r="X1403" s="29"/>
      <c r="Y1403" s="29"/>
      <c r="Z1403" s="29"/>
    </row>
    <row r="1404" spans="1:26" x14ac:dyDescent="0.2">
      <c r="A1404" s="29"/>
      <c r="B1404" s="29"/>
      <c r="C1404" s="29"/>
      <c r="D1404" s="29"/>
      <c r="E1404" s="29"/>
      <c r="F1404" s="29"/>
      <c r="G1404" s="29"/>
      <c r="H1404" s="29"/>
      <c r="I1404" s="29"/>
      <c r="J1404" s="29"/>
      <c r="K1404" s="29"/>
      <c r="L1404" s="29"/>
      <c r="M1404" s="29"/>
      <c r="N1404" s="29"/>
      <c r="O1404" s="29"/>
      <c r="P1404" s="29"/>
      <c r="Q1404" s="29"/>
      <c r="R1404" s="29"/>
      <c r="S1404" s="29"/>
      <c r="T1404" s="29"/>
      <c r="U1404" s="29"/>
      <c r="V1404" s="29"/>
      <c r="W1404" s="29"/>
      <c r="X1404" s="29"/>
      <c r="Y1404" s="29"/>
      <c r="Z1404" s="29"/>
    </row>
    <row r="1405" spans="1:26" x14ac:dyDescent="0.2">
      <c r="A1405" s="29"/>
      <c r="B1405" s="29"/>
      <c r="C1405" s="29"/>
      <c r="D1405" s="29"/>
      <c r="E1405" s="29"/>
      <c r="F1405" s="29"/>
      <c r="G1405" s="29"/>
      <c r="H1405" s="29"/>
      <c r="I1405" s="29"/>
      <c r="J1405" s="29"/>
      <c r="K1405" s="29"/>
      <c r="L1405" s="29"/>
      <c r="M1405" s="29"/>
      <c r="N1405" s="29"/>
      <c r="O1405" s="29"/>
      <c r="P1405" s="29"/>
      <c r="Q1405" s="29"/>
      <c r="R1405" s="29"/>
      <c r="S1405" s="29"/>
      <c r="T1405" s="29"/>
      <c r="U1405" s="29"/>
      <c r="V1405" s="29"/>
      <c r="W1405" s="29"/>
      <c r="X1405" s="29"/>
      <c r="Y1405" s="29"/>
      <c r="Z1405" s="29"/>
    </row>
    <row r="1406" spans="1:26" x14ac:dyDescent="0.2">
      <c r="A1406" s="29"/>
      <c r="B1406" s="29"/>
      <c r="C1406" s="29"/>
      <c r="D1406" s="29"/>
      <c r="E1406" s="29"/>
      <c r="F1406" s="29"/>
      <c r="G1406" s="29"/>
      <c r="H1406" s="29"/>
      <c r="I1406" s="29"/>
      <c r="J1406" s="29"/>
      <c r="K1406" s="29"/>
      <c r="L1406" s="29"/>
      <c r="M1406" s="29"/>
      <c r="N1406" s="29"/>
      <c r="O1406" s="29"/>
      <c r="P1406" s="29"/>
      <c r="Q1406" s="29"/>
      <c r="R1406" s="29"/>
      <c r="S1406" s="29"/>
      <c r="T1406" s="29"/>
      <c r="U1406" s="29"/>
      <c r="V1406" s="29"/>
      <c r="W1406" s="29"/>
      <c r="X1406" s="29"/>
      <c r="Y1406" s="29"/>
      <c r="Z1406" s="29"/>
    </row>
    <row r="1407" spans="1:26" x14ac:dyDescent="0.2">
      <c r="A1407" s="29"/>
      <c r="B1407" s="29"/>
      <c r="C1407" s="29"/>
      <c r="D1407" s="29"/>
      <c r="E1407" s="29"/>
      <c r="F1407" s="29"/>
      <c r="G1407" s="29"/>
      <c r="H1407" s="29"/>
      <c r="I1407" s="29"/>
      <c r="J1407" s="29"/>
      <c r="K1407" s="29"/>
      <c r="L1407" s="29"/>
      <c r="M1407" s="29"/>
      <c r="N1407" s="29"/>
      <c r="O1407" s="29"/>
      <c r="P1407" s="29"/>
      <c r="Q1407" s="29"/>
      <c r="R1407" s="29"/>
      <c r="S1407" s="29"/>
      <c r="T1407" s="29"/>
      <c r="U1407" s="29"/>
      <c r="V1407" s="29"/>
      <c r="W1407" s="29"/>
      <c r="X1407" s="29"/>
      <c r="Y1407" s="29"/>
      <c r="Z1407" s="29"/>
    </row>
    <row r="1408" spans="1:26" x14ac:dyDescent="0.2">
      <c r="A1408" s="29"/>
      <c r="B1408" s="29"/>
      <c r="C1408" s="29"/>
      <c r="D1408" s="29"/>
      <c r="E1408" s="29"/>
      <c r="F1408" s="29"/>
      <c r="G1408" s="29"/>
      <c r="H1408" s="29"/>
      <c r="I1408" s="29"/>
      <c r="J1408" s="29"/>
      <c r="K1408" s="29"/>
      <c r="L1408" s="29"/>
      <c r="M1408" s="29"/>
      <c r="N1408" s="29"/>
      <c r="O1408" s="29"/>
      <c r="P1408" s="29"/>
      <c r="Q1408" s="29"/>
      <c r="R1408" s="29"/>
      <c r="S1408" s="29"/>
      <c r="T1408" s="29"/>
      <c r="U1408" s="29"/>
      <c r="V1408" s="29"/>
      <c r="W1408" s="29"/>
      <c r="X1408" s="29"/>
      <c r="Y1408" s="29"/>
      <c r="Z1408" s="29"/>
    </row>
    <row r="1409" spans="1:26" x14ac:dyDescent="0.2">
      <c r="A1409" s="29"/>
      <c r="B1409" s="29"/>
      <c r="C1409" s="29"/>
      <c r="D1409" s="29"/>
      <c r="E1409" s="29"/>
      <c r="F1409" s="29"/>
      <c r="G1409" s="29"/>
      <c r="H1409" s="29"/>
      <c r="I1409" s="29"/>
      <c r="J1409" s="29"/>
      <c r="K1409" s="29"/>
      <c r="L1409" s="29"/>
      <c r="M1409" s="29"/>
      <c r="N1409" s="29"/>
      <c r="O1409" s="29"/>
      <c r="P1409" s="29"/>
      <c r="Q1409" s="29"/>
      <c r="R1409" s="29"/>
      <c r="S1409" s="29"/>
      <c r="T1409" s="29"/>
      <c r="U1409" s="29"/>
      <c r="V1409" s="29"/>
      <c r="W1409" s="29"/>
      <c r="X1409" s="29"/>
      <c r="Y1409" s="29"/>
      <c r="Z1409" s="29"/>
    </row>
    <row r="1410" spans="1:26" x14ac:dyDescent="0.2">
      <c r="A1410" s="29"/>
      <c r="B1410" s="29"/>
      <c r="C1410" s="29"/>
      <c r="D1410" s="29"/>
      <c r="E1410" s="29"/>
      <c r="F1410" s="29"/>
      <c r="G1410" s="29"/>
      <c r="H1410" s="29"/>
      <c r="I1410" s="29"/>
      <c r="J1410" s="29"/>
      <c r="K1410" s="29"/>
      <c r="L1410" s="29"/>
      <c r="M1410" s="29"/>
      <c r="N1410" s="29"/>
      <c r="O1410" s="29"/>
      <c r="P1410" s="29"/>
      <c r="Q1410" s="29"/>
      <c r="R1410" s="29"/>
      <c r="S1410" s="29"/>
      <c r="T1410" s="29"/>
      <c r="U1410" s="29"/>
      <c r="V1410" s="29"/>
      <c r="W1410" s="29"/>
      <c r="X1410" s="29"/>
      <c r="Y1410" s="29"/>
      <c r="Z1410" s="29"/>
    </row>
    <row r="1411" spans="1:26" x14ac:dyDescent="0.2">
      <c r="A1411" s="29"/>
      <c r="B1411" s="29"/>
      <c r="C1411" s="29"/>
      <c r="D1411" s="29"/>
      <c r="E1411" s="29"/>
      <c r="F1411" s="29"/>
      <c r="G1411" s="29"/>
      <c r="H1411" s="29"/>
      <c r="I1411" s="29"/>
      <c r="J1411" s="29"/>
      <c r="K1411" s="29"/>
      <c r="L1411" s="29"/>
      <c r="M1411" s="29"/>
      <c r="N1411" s="29"/>
      <c r="O1411" s="29"/>
      <c r="P1411" s="29"/>
      <c r="Q1411" s="29"/>
      <c r="R1411" s="29"/>
      <c r="S1411" s="29"/>
      <c r="T1411" s="29"/>
      <c r="U1411" s="29"/>
      <c r="V1411" s="29"/>
      <c r="W1411" s="29"/>
      <c r="X1411" s="29"/>
      <c r="Y1411" s="29"/>
      <c r="Z1411" s="29"/>
    </row>
    <row r="1412" spans="1:26" x14ac:dyDescent="0.2">
      <c r="A1412" s="29"/>
      <c r="B1412" s="29"/>
      <c r="C1412" s="29"/>
      <c r="D1412" s="29"/>
      <c r="E1412" s="29"/>
      <c r="F1412" s="29"/>
      <c r="G1412" s="29"/>
      <c r="H1412" s="29"/>
      <c r="I1412" s="29"/>
      <c r="J1412" s="29"/>
      <c r="K1412" s="29"/>
      <c r="L1412" s="29"/>
      <c r="M1412" s="29"/>
      <c r="N1412" s="29"/>
      <c r="O1412" s="29"/>
      <c r="P1412" s="29"/>
      <c r="Q1412" s="29"/>
      <c r="R1412" s="29"/>
      <c r="S1412" s="29"/>
      <c r="T1412" s="29"/>
      <c r="U1412" s="29"/>
      <c r="V1412" s="29"/>
      <c r="W1412" s="29"/>
      <c r="X1412" s="29"/>
      <c r="Y1412" s="29"/>
      <c r="Z1412" s="29"/>
    </row>
    <row r="1413" spans="1:26" x14ac:dyDescent="0.2">
      <c r="A1413" s="29"/>
      <c r="B1413" s="29"/>
      <c r="C1413" s="29"/>
      <c r="D1413" s="29"/>
      <c r="E1413" s="29"/>
      <c r="F1413" s="29"/>
      <c r="G1413" s="29"/>
      <c r="H1413" s="29"/>
      <c r="I1413" s="29"/>
      <c r="J1413" s="29"/>
      <c r="K1413" s="29"/>
      <c r="L1413" s="29"/>
      <c r="M1413" s="29"/>
      <c r="N1413" s="29"/>
      <c r="O1413" s="29"/>
      <c r="P1413" s="29"/>
      <c r="Q1413" s="29"/>
      <c r="R1413" s="29"/>
      <c r="S1413" s="29"/>
      <c r="T1413" s="29"/>
      <c r="U1413" s="29"/>
      <c r="V1413" s="29"/>
      <c r="W1413" s="29"/>
      <c r="X1413" s="29"/>
      <c r="Y1413" s="29"/>
      <c r="Z1413" s="29"/>
    </row>
    <row r="1414" spans="1:26" x14ac:dyDescent="0.2">
      <c r="A1414" s="29"/>
      <c r="B1414" s="29"/>
      <c r="C1414" s="29"/>
      <c r="D1414" s="29"/>
      <c r="E1414" s="29"/>
      <c r="F1414" s="29"/>
      <c r="G1414" s="29"/>
      <c r="H1414" s="29"/>
      <c r="I1414" s="29"/>
      <c r="J1414" s="29"/>
      <c r="K1414" s="29"/>
      <c r="L1414" s="29"/>
      <c r="M1414" s="29"/>
      <c r="N1414" s="29"/>
      <c r="O1414" s="29"/>
      <c r="P1414" s="29"/>
      <c r="Q1414" s="29"/>
      <c r="R1414" s="29"/>
      <c r="S1414" s="29"/>
      <c r="T1414" s="29"/>
      <c r="U1414" s="29"/>
      <c r="V1414" s="29"/>
      <c r="W1414" s="29"/>
      <c r="X1414" s="29"/>
      <c r="Y1414" s="29"/>
      <c r="Z1414" s="29"/>
    </row>
    <row r="1415" spans="1:26" x14ac:dyDescent="0.2">
      <c r="A1415" s="29"/>
      <c r="B1415" s="29"/>
      <c r="C1415" s="29"/>
      <c r="D1415" s="29"/>
      <c r="E1415" s="29"/>
      <c r="F1415" s="29"/>
      <c r="G1415" s="29"/>
      <c r="H1415" s="29"/>
      <c r="I1415" s="29"/>
      <c r="J1415" s="29"/>
      <c r="K1415" s="29"/>
      <c r="L1415" s="29"/>
      <c r="M1415" s="29"/>
      <c r="N1415" s="29"/>
      <c r="O1415" s="29"/>
      <c r="P1415" s="29"/>
      <c r="Q1415" s="29"/>
      <c r="R1415" s="29"/>
      <c r="S1415" s="29"/>
      <c r="T1415" s="29"/>
      <c r="U1415" s="29"/>
      <c r="V1415" s="29"/>
      <c r="W1415" s="29"/>
      <c r="X1415" s="29"/>
      <c r="Y1415" s="29"/>
      <c r="Z1415" s="29"/>
    </row>
    <row r="1416" spans="1:26" x14ac:dyDescent="0.2">
      <c r="A1416" s="29"/>
      <c r="B1416" s="29"/>
      <c r="C1416" s="29"/>
      <c r="D1416" s="29"/>
      <c r="E1416" s="29"/>
      <c r="F1416" s="29"/>
      <c r="G1416" s="29"/>
      <c r="H1416" s="29"/>
      <c r="I1416" s="29"/>
      <c r="J1416" s="29"/>
      <c r="K1416" s="29"/>
      <c r="L1416" s="29"/>
      <c r="M1416" s="29"/>
      <c r="N1416" s="29"/>
      <c r="O1416" s="29"/>
      <c r="P1416" s="29"/>
      <c r="Q1416" s="29"/>
      <c r="R1416" s="29"/>
      <c r="S1416" s="29"/>
      <c r="T1416" s="29"/>
      <c r="U1416" s="29"/>
      <c r="V1416" s="29"/>
      <c r="W1416" s="29"/>
      <c r="X1416" s="29"/>
      <c r="Y1416" s="29"/>
      <c r="Z1416" s="29"/>
    </row>
    <row r="1417" spans="1:26" x14ac:dyDescent="0.2">
      <c r="A1417" s="29"/>
      <c r="B1417" s="29"/>
      <c r="C1417" s="29"/>
      <c r="D1417" s="29"/>
      <c r="E1417" s="29"/>
      <c r="F1417" s="29"/>
      <c r="G1417" s="29"/>
      <c r="H1417" s="29"/>
      <c r="I1417" s="29"/>
      <c r="J1417" s="29"/>
      <c r="K1417" s="29"/>
      <c r="L1417" s="29"/>
      <c r="M1417" s="29"/>
      <c r="N1417" s="29"/>
      <c r="O1417" s="29"/>
      <c r="P1417" s="29"/>
      <c r="Q1417" s="29"/>
      <c r="R1417" s="29"/>
      <c r="S1417" s="29"/>
      <c r="T1417" s="29"/>
      <c r="U1417" s="29"/>
      <c r="V1417" s="29"/>
      <c r="W1417" s="29"/>
      <c r="X1417" s="29"/>
      <c r="Y1417" s="29"/>
      <c r="Z1417" s="29"/>
    </row>
    <row r="1418" spans="1:26" x14ac:dyDescent="0.2">
      <c r="A1418" s="29"/>
      <c r="B1418" s="29"/>
      <c r="C1418" s="29"/>
      <c r="D1418" s="29"/>
      <c r="E1418" s="29"/>
      <c r="F1418" s="29"/>
      <c r="G1418" s="29"/>
      <c r="H1418" s="29"/>
      <c r="I1418" s="29"/>
      <c r="J1418" s="29"/>
      <c r="K1418" s="29"/>
      <c r="L1418" s="29"/>
      <c r="M1418" s="29"/>
      <c r="N1418" s="29"/>
      <c r="O1418" s="29"/>
      <c r="P1418" s="29"/>
      <c r="Q1418" s="29"/>
      <c r="R1418" s="29"/>
      <c r="S1418" s="29"/>
      <c r="T1418" s="29"/>
      <c r="U1418" s="29"/>
      <c r="V1418" s="29"/>
      <c r="W1418" s="29"/>
      <c r="X1418" s="29"/>
      <c r="Y1418" s="29"/>
      <c r="Z1418" s="29"/>
    </row>
    <row r="1419" spans="1:26" x14ac:dyDescent="0.2">
      <c r="A1419" s="29"/>
      <c r="B1419" s="29"/>
      <c r="C1419" s="29"/>
      <c r="D1419" s="29"/>
      <c r="E1419" s="29"/>
      <c r="F1419" s="29"/>
      <c r="G1419" s="29"/>
      <c r="H1419" s="29"/>
      <c r="I1419" s="29"/>
      <c r="J1419" s="29"/>
      <c r="K1419" s="29"/>
      <c r="L1419" s="29"/>
      <c r="M1419" s="29"/>
      <c r="N1419" s="29"/>
      <c r="O1419" s="29"/>
      <c r="P1419" s="29"/>
      <c r="Q1419" s="29"/>
      <c r="R1419" s="29"/>
      <c r="S1419" s="29"/>
      <c r="T1419" s="29"/>
      <c r="U1419" s="29"/>
      <c r="V1419" s="29"/>
      <c r="W1419" s="29"/>
      <c r="X1419" s="29"/>
      <c r="Y1419" s="29"/>
      <c r="Z1419" s="29"/>
    </row>
    <row r="1420" spans="1:26" x14ac:dyDescent="0.2">
      <c r="A1420" s="29"/>
      <c r="B1420" s="29"/>
      <c r="C1420" s="29"/>
      <c r="D1420" s="29"/>
      <c r="E1420" s="29"/>
      <c r="F1420" s="29"/>
      <c r="G1420" s="29"/>
      <c r="H1420" s="29"/>
      <c r="I1420" s="29"/>
      <c r="J1420" s="29"/>
      <c r="K1420" s="29"/>
      <c r="L1420" s="29"/>
      <c r="M1420" s="29"/>
      <c r="N1420" s="29"/>
      <c r="O1420" s="29"/>
      <c r="P1420" s="29"/>
      <c r="Q1420" s="29"/>
      <c r="R1420" s="29"/>
      <c r="S1420" s="29"/>
      <c r="T1420" s="29"/>
      <c r="U1420" s="29"/>
      <c r="V1420" s="29"/>
      <c r="W1420" s="29"/>
      <c r="X1420" s="29"/>
      <c r="Y1420" s="29"/>
      <c r="Z1420" s="29"/>
    </row>
    <row r="1421" spans="1:26" x14ac:dyDescent="0.2">
      <c r="A1421" s="29"/>
      <c r="B1421" s="29"/>
      <c r="C1421" s="29"/>
      <c r="D1421" s="29"/>
      <c r="E1421" s="29"/>
      <c r="F1421" s="29"/>
      <c r="G1421" s="29"/>
      <c r="H1421" s="29"/>
      <c r="I1421" s="29"/>
      <c r="J1421" s="29"/>
      <c r="K1421" s="29"/>
      <c r="L1421" s="29"/>
      <c r="M1421" s="29"/>
      <c r="N1421" s="29"/>
      <c r="O1421" s="29"/>
      <c r="P1421" s="29"/>
      <c r="Q1421" s="29"/>
      <c r="R1421" s="29"/>
      <c r="S1421" s="29"/>
      <c r="T1421" s="29"/>
      <c r="U1421" s="29"/>
      <c r="V1421" s="29"/>
      <c r="W1421" s="29"/>
      <c r="X1421" s="29"/>
      <c r="Y1421" s="29"/>
      <c r="Z1421" s="29"/>
    </row>
    <row r="1422" spans="1:26" x14ac:dyDescent="0.2">
      <c r="A1422" s="29"/>
      <c r="B1422" s="29"/>
      <c r="C1422" s="29"/>
      <c r="D1422" s="29"/>
      <c r="E1422" s="29"/>
      <c r="F1422" s="29"/>
      <c r="G1422" s="29"/>
      <c r="H1422" s="29"/>
      <c r="I1422" s="29"/>
      <c r="J1422" s="29"/>
      <c r="K1422" s="29"/>
      <c r="L1422" s="29"/>
      <c r="M1422" s="29"/>
      <c r="N1422" s="29"/>
      <c r="O1422" s="29"/>
      <c r="P1422" s="29"/>
      <c r="Q1422" s="29"/>
      <c r="R1422" s="29"/>
      <c r="S1422" s="29"/>
      <c r="T1422" s="29"/>
      <c r="U1422" s="29"/>
      <c r="V1422" s="29"/>
      <c r="W1422" s="29"/>
      <c r="X1422" s="29"/>
      <c r="Y1422" s="29"/>
      <c r="Z1422" s="29"/>
    </row>
    <row r="1423" spans="1:26" x14ac:dyDescent="0.2">
      <c r="A1423" s="29"/>
      <c r="B1423" s="29"/>
      <c r="C1423" s="29"/>
      <c r="D1423" s="29"/>
      <c r="E1423" s="29"/>
      <c r="F1423" s="29"/>
      <c r="G1423" s="29"/>
      <c r="H1423" s="29"/>
      <c r="I1423" s="29"/>
      <c r="J1423" s="29"/>
      <c r="K1423" s="29"/>
      <c r="L1423" s="29"/>
      <c r="M1423" s="29"/>
      <c r="N1423" s="29"/>
      <c r="O1423" s="29"/>
      <c r="P1423" s="29"/>
      <c r="Q1423" s="29"/>
      <c r="R1423" s="29"/>
      <c r="S1423" s="29"/>
      <c r="T1423" s="29"/>
      <c r="U1423" s="29"/>
      <c r="V1423" s="29"/>
      <c r="W1423" s="29"/>
      <c r="X1423" s="29"/>
      <c r="Y1423" s="29"/>
      <c r="Z1423" s="29"/>
    </row>
    <row r="1424" spans="1:26" x14ac:dyDescent="0.2">
      <c r="A1424" s="29"/>
      <c r="B1424" s="29"/>
      <c r="C1424" s="29"/>
      <c r="D1424" s="29"/>
      <c r="E1424" s="29"/>
      <c r="F1424" s="29"/>
      <c r="G1424" s="29"/>
      <c r="H1424" s="29"/>
      <c r="I1424" s="29"/>
      <c r="J1424" s="29"/>
      <c r="K1424" s="29"/>
      <c r="L1424" s="29"/>
      <c r="M1424" s="29"/>
      <c r="N1424" s="29"/>
      <c r="O1424" s="29"/>
      <c r="P1424" s="29"/>
      <c r="Q1424" s="29"/>
      <c r="R1424" s="29"/>
      <c r="S1424" s="29"/>
      <c r="T1424" s="29"/>
      <c r="U1424" s="29"/>
      <c r="V1424" s="29"/>
      <c r="W1424" s="29"/>
      <c r="X1424" s="29"/>
      <c r="Y1424" s="29"/>
      <c r="Z1424" s="29"/>
    </row>
    <row r="1425" spans="1:26" x14ac:dyDescent="0.2">
      <c r="A1425" s="29"/>
      <c r="B1425" s="29"/>
      <c r="C1425" s="29"/>
      <c r="D1425" s="29"/>
      <c r="E1425" s="29"/>
      <c r="F1425" s="29"/>
      <c r="G1425" s="29"/>
      <c r="H1425" s="29"/>
      <c r="I1425" s="29"/>
      <c r="J1425" s="29"/>
      <c r="K1425" s="29"/>
      <c r="L1425" s="29"/>
      <c r="M1425" s="29"/>
      <c r="N1425" s="29"/>
      <c r="O1425" s="29"/>
      <c r="P1425" s="29"/>
      <c r="Q1425" s="29"/>
      <c r="R1425" s="29"/>
      <c r="S1425" s="29"/>
      <c r="T1425" s="29"/>
      <c r="U1425" s="29"/>
      <c r="V1425" s="29"/>
      <c r="W1425" s="29"/>
      <c r="X1425" s="29"/>
      <c r="Y1425" s="29"/>
      <c r="Z1425" s="29"/>
    </row>
    <row r="1426" spans="1:26" x14ac:dyDescent="0.2">
      <c r="A1426" s="29"/>
      <c r="B1426" s="29"/>
      <c r="C1426" s="29"/>
      <c r="D1426" s="29"/>
      <c r="E1426" s="29"/>
      <c r="F1426" s="29"/>
      <c r="G1426" s="29"/>
      <c r="H1426" s="29"/>
      <c r="I1426" s="29"/>
      <c r="J1426" s="29"/>
      <c r="K1426" s="29"/>
      <c r="L1426" s="29"/>
      <c r="M1426" s="29"/>
      <c r="N1426" s="29"/>
      <c r="O1426" s="29"/>
      <c r="P1426" s="29"/>
      <c r="Q1426" s="29"/>
      <c r="R1426" s="29"/>
      <c r="S1426" s="29"/>
      <c r="T1426" s="29"/>
      <c r="U1426" s="29"/>
      <c r="V1426" s="29"/>
      <c r="W1426" s="29"/>
      <c r="X1426" s="29"/>
      <c r="Y1426" s="29"/>
      <c r="Z1426" s="29"/>
    </row>
    <row r="1427" spans="1:26" x14ac:dyDescent="0.2">
      <c r="A1427" s="29"/>
      <c r="B1427" s="29"/>
      <c r="C1427" s="29"/>
      <c r="D1427" s="29"/>
      <c r="E1427" s="29"/>
      <c r="F1427" s="29"/>
      <c r="G1427" s="29"/>
      <c r="H1427" s="29"/>
      <c r="I1427" s="29"/>
      <c r="J1427" s="29"/>
      <c r="K1427" s="29"/>
      <c r="L1427" s="29"/>
      <c r="M1427" s="29"/>
      <c r="N1427" s="29"/>
      <c r="O1427" s="29"/>
      <c r="P1427" s="29"/>
      <c r="Q1427" s="29"/>
      <c r="R1427" s="29"/>
      <c r="S1427" s="29"/>
      <c r="T1427" s="29"/>
      <c r="U1427" s="29"/>
      <c r="V1427" s="29"/>
      <c r="W1427" s="29"/>
      <c r="X1427" s="29"/>
      <c r="Y1427" s="29"/>
      <c r="Z1427" s="29"/>
    </row>
    <row r="1428" spans="1:26" x14ac:dyDescent="0.2">
      <c r="A1428" s="29"/>
      <c r="B1428" s="29"/>
      <c r="C1428" s="29"/>
      <c r="D1428" s="29"/>
      <c r="E1428" s="29"/>
      <c r="F1428" s="29"/>
      <c r="G1428" s="29"/>
      <c r="H1428" s="29"/>
      <c r="I1428" s="29"/>
      <c r="J1428" s="29"/>
      <c r="K1428" s="29"/>
      <c r="L1428" s="29"/>
      <c r="M1428" s="29"/>
      <c r="N1428" s="29"/>
      <c r="O1428" s="29"/>
      <c r="P1428" s="29"/>
      <c r="Q1428" s="29"/>
      <c r="R1428" s="29"/>
      <c r="S1428" s="29"/>
      <c r="T1428" s="29"/>
      <c r="U1428" s="29"/>
      <c r="V1428" s="29"/>
      <c r="W1428" s="29"/>
      <c r="X1428" s="29"/>
      <c r="Y1428" s="29"/>
      <c r="Z1428" s="29"/>
    </row>
    <row r="1429" spans="1:26" x14ac:dyDescent="0.2">
      <c r="A1429" s="29"/>
      <c r="B1429" s="29"/>
      <c r="C1429" s="29"/>
      <c r="D1429" s="29"/>
      <c r="E1429" s="29"/>
      <c r="F1429" s="29"/>
      <c r="G1429" s="29"/>
      <c r="H1429" s="29"/>
      <c r="I1429" s="29"/>
      <c r="J1429" s="29"/>
      <c r="K1429" s="29"/>
      <c r="L1429" s="29"/>
      <c r="M1429" s="29"/>
      <c r="N1429" s="29"/>
      <c r="O1429" s="29"/>
      <c r="P1429" s="29"/>
      <c r="Q1429" s="29"/>
      <c r="R1429" s="29"/>
      <c r="S1429" s="29"/>
      <c r="T1429" s="29"/>
      <c r="U1429" s="29"/>
      <c r="V1429" s="29"/>
      <c r="W1429" s="29"/>
      <c r="X1429" s="29"/>
      <c r="Y1429" s="29"/>
      <c r="Z1429" s="29"/>
    </row>
    <row r="1430" spans="1:26" x14ac:dyDescent="0.2">
      <c r="A1430" s="29"/>
      <c r="B1430" s="29"/>
      <c r="C1430" s="29"/>
      <c r="D1430" s="29"/>
      <c r="E1430" s="29"/>
      <c r="F1430" s="29"/>
      <c r="G1430" s="29"/>
      <c r="H1430" s="29"/>
      <c r="I1430" s="29"/>
      <c r="J1430" s="29"/>
      <c r="K1430" s="29"/>
      <c r="L1430" s="29"/>
      <c r="M1430" s="29"/>
      <c r="N1430" s="29"/>
      <c r="O1430" s="29"/>
      <c r="P1430" s="29"/>
      <c r="Q1430" s="29"/>
      <c r="R1430" s="29"/>
      <c r="S1430" s="29"/>
      <c r="T1430" s="29"/>
      <c r="U1430" s="29"/>
      <c r="V1430" s="29"/>
      <c r="W1430" s="29"/>
      <c r="X1430" s="29"/>
      <c r="Y1430" s="29"/>
      <c r="Z1430" s="29"/>
    </row>
    <row r="1431" spans="1:26" x14ac:dyDescent="0.2">
      <c r="A1431" s="29"/>
      <c r="B1431" s="29"/>
      <c r="C1431" s="29"/>
      <c r="D1431" s="29"/>
      <c r="E1431" s="29"/>
      <c r="F1431" s="29"/>
      <c r="G1431" s="29"/>
      <c r="H1431" s="29"/>
      <c r="I1431" s="29"/>
      <c r="J1431" s="29"/>
      <c r="K1431" s="29"/>
      <c r="L1431" s="29"/>
      <c r="M1431" s="29"/>
      <c r="N1431" s="29"/>
      <c r="O1431" s="29"/>
      <c r="P1431" s="29"/>
      <c r="Q1431" s="29"/>
      <c r="R1431" s="29"/>
      <c r="S1431" s="29"/>
      <c r="T1431" s="29"/>
      <c r="U1431" s="29"/>
      <c r="V1431" s="29"/>
      <c r="W1431" s="29"/>
      <c r="X1431" s="29"/>
      <c r="Y1431" s="29"/>
      <c r="Z1431" s="29"/>
    </row>
    <row r="1432" spans="1:26" x14ac:dyDescent="0.2">
      <c r="A1432" s="29"/>
      <c r="B1432" s="29"/>
      <c r="C1432" s="29"/>
      <c r="D1432" s="29"/>
      <c r="E1432" s="29"/>
      <c r="F1432" s="29"/>
      <c r="G1432" s="29"/>
      <c r="H1432" s="29"/>
      <c r="I1432" s="29"/>
      <c r="J1432" s="29"/>
      <c r="K1432" s="29"/>
      <c r="L1432" s="29"/>
      <c r="M1432" s="29"/>
      <c r="N1432" s="29"/>
      <c r="O1432" s="29"/>
      <c r="P1432" s="29"/>
      <c r="Q1432" s="29"/>
      <c r="R1432" s="29"/>
      <c r="S1432" s="29"/>
      <c r="T1432" s="29"/>
      <c r="U1432" s="29"/>
      <c r="V1432" s="29"/>
      <c r="W1432" s="29"/>
      <c r="X1432" s="29"/>
      <c r="Y1432" s="29"/>
      <c r="Z1432" s="29"/>
    </row>
    <row r="1433" spans="1:26" x14ac:dyDescent="0.2">
      <c r="A1433" s="29"/>
      <c r="B1433" s="29"/>
      <c r="C1433" s="29"/>
      <c r="D1433" s="29"/>
      <c r="E1433" s="29"/>
      <c r="F1433" s="29"/>
      <c r="G1433" s="29"/>
      <c r="H1433" s="29"/>
      <c r="I1433" s="29"/>
      <c r="J1433" s="29"/>
      <c r="K1433" s="29"/>
      <c r="L1433" s="29"/>
      <c r="M1433" s="29"/>
      <c r="N1433" s="29"/>
      <c r="O1433" s="29"/>
      <c r="P1433" s="29"/>
      <c r="Q1433" s="29"/>
      <c r="R1433" s="29"/>
      <c r="S1433" s="29"/>
      <c r="T1433" s="29"/>
      <c r="U1433" s="29"/>
      <c r="V1433" s="29"/>
      <c r="W1433" s="29"/>
      <c r="X1433" s="29"/>
      <c r="Y1433" s="29"/>
      <c r="Z1433" s="29"/>
    </row>
    <row r="1434" spans="1:26" x14ac:dyDescent="0.2">
      <c r="A1434" s="29"/>
      <c r="B1434" s="29"/>
      <c r="C1434" s="29"/>
      <c r="D1434" s="29"/>
      <c r="E1434" s="29"/>
      <c r="F1434" s="29"/>
      <c r="G1434" s="29"/>
      <c r="H1434" s="29"/>
      <c r="I1434" s="29"/>
      <c r="J1434" s="29"/>
      <c r="K1434" s="29"/>
      <c r="L1434" s="29"/>
      <c r="M1434" s="29"/>
      <c r="N1434" s="29"/>
      <c r="O1434" s="29"/>
      <c r="P1434" s="29"/>
      <c r="Q1434" s="29"/>
      <c r="R1434" s="29"/>
      <c r="S1434" s="29"/>
      <c r="T1434" s="29"/>
      <c r="U1434" s="29"/>
      <c r="V1434" s="29"/>
      <c r="W1434" s="29"/>
      <c r="X1434" s="29"/>
      <c r="Y1434" s="29"/>
      <c r="Z1434" s="29"/>
    </row>
    <row r="1435" spans="1:26" x14ac:dyDescent="0.2">
      <c r="A1435" s="29"/>
      <c r="B1435" s="29"/>
      <c r="C1435" s="29"/>
      <c r="D1435" s="29"/>
      <c r="E1435" s="29"/>
      <c r="F1435" s="29"/>
      <c r="G1435" s="29"/>
      <c r="H1435" s="29"/>
      <c r="I1435" s="29"/>
      <c r="J1435" s="29"/>
      <c r="K1435" s="29"/>
      <c r="L1435" s="29"/>
      <c r="M1435" s="29"/>
      <c r="N1435" s="29"/>
      <c r="O1435" s="29"/>
      <c r="P1435" s="29"/>
      <c r="Q1435" s="29"/>
      <c r="R1435" s="29"/>
      <c r="S1435" s="29"/>
      <c r="T1435" s="29"/>
      <c r="U1435" s="29"/>
      <c r="V1435" s="29"/>
      <c r="W1435" s="29"/>
      <c r="X1435" s="29"/>
      <c r="Y1435" s="29"/>
      <c r="Z1435" s="29"/>
    </row>
    <row r="1436" spans="1:26" x14ac:dyDescent="0.2">
      <c r="A1436" s="29"/>
      <c r="B1436" s="29"/>
      <c r="C1436" s="29"/>
      <c r="D1436" s="29"/>
      <c r="E1436" s="29"/>
      <c r="F1436" s="29"/>
      <c r="G1436" s="29"/>
      <c r="H1436" s="29"/>
      <c r="I1436" s="29"/>
      <c r="J1436" s="29"/>
      <c r="K1436" s="29"/>
      <c r="L1436" s="29"/>
      <c r="M1436" s="29"/>
      <c r="N1436" s="29"/>
      <c r="O1436" s="29"/>
      <c r="P1436" s="29"/>
      <c r="Q1436" s="29"/>
      <c r="R1436" s="29"/>
      <c r="S1436" s="29"/>
      <c r="T1436" s="29"/>
      <c r="U1436" s="29"/>
      <c r="V1436" s="29"/>
      <c r="W1436" s="29"/>
      <c r="X1436" s="29"/>
      <c r="Y1436" s="29"/>
      <c r="Z1436" s="29"/>
    </row>
    <row r="1437" spans="1:26" x14ac:dyDescent="0.2">
      <c r="A1437" s="29"/>
      <c r="B1437" s="29"/>
      <c r="C1437" s="29"/>
      <c r="D1437" s="29"/>
      <c r="E1437" s="29"/>
      <c r="F1437" s="29"/>
      <c r="G1437" s="29"/>
      <c r="H1437" s="29"/>
      <c r="I1437" s="29"/>
      <c r="J1437" s="29"/>
      <c r="K1437" s="29"/>
      <c r="L1437" s="29"/>
      <c r="M1437" s="29"/>
      <c r="N1437" s="29"/>
      <c r="O1437" s="29"/>
      <c r="P1437" s="29"/>
      <c r="Q1437" s="29"/>
      <c r="R1437" s="29"/>
      <c r="S1437" s="29"/>
      <c r="T1437" s="29"/>
      <c r="U1437" s="29"/>
      <c r="V1437" s="29"/>
      <c r="W1437" s="29"/>
      <c r="X1437" s="29"/>
      <c r="Y1437" s="29"/>
      <c r="Z1437" s="29"/>
    </row>
    <row r="1438" spans="1:26" x14ac:dyDescent="0.2">
      <c r="A1438" s="29"/>
      <c r="B1438" s="29"/>
      <c r="C1438" s="29"/>
      <c r="D1438" s="29"/>
      <c r="E1438" s="29"/>
      <c r="F1438" s="29"/>
      <c r="G1438" s="29"/>
      <c r="H1438" s="29"/>
      <c r="I1438" s="29"/>
      <c r="J1438" s="29"/>
      <c r="K1438" s="29"/>
      <c r="L1438" s="29"/>
      <c r="M1438" s="29"/>
      <c r="N1438" s="29"/>
      <c r="O1438" s="29"/>
      <c r="P1438" s="29"/>
      <c r="Q1438" s="29"/>
      <c r="R1438" s="29"/>
      <c r="S1438" s="29"/>
      <c r="T1438" s="29"/>
      <c r="U1438" s="29"/>
      <c r="V1438" s="29"/>
      <c r="W1438" s="29"/>
      <c r="X1438" s="29"/>
      <c r="Y1438" s="29"/>
      <c r="Z1438" s="29"/>
    </row>
    <row r="1439" spans="1:26" x14ac:dyDescent="0.2">
      <c r="A1439" s="29"/>
      <c r="B1439" s="29"/>
      <c r="C1439" s="29"/>
      <c r="D1439" s="29"/>
      <c r="E1439" s="29"/>
      <c r="F1439" s="29"/>
      <c r="G1439" s="29"/>
      <c r="H1439" s="29"/>
      <c r="I1439" s="29"/>
      <c r="J1439" s="29"/>
      <c r="K1439" s="29"/>
      <c r="L1439" s="29"/>
      <c r="M1439" s="29"/>
      <c r="N1439" s="29"/>
      <c r="O1439" s="29"/>
      <c r="P1439" s="29"/>
      <c r="Q1439" s="29"/>
      <c r="R1439" s="29"/>
      <c r="S1439" s="29"/>
      <c r="T1439" s="29"/>
      <c r="U1439" s="29"/>
      <c r="V1439" s="29"/>
      <c r="W1439" s="29"/>
      <c r="X1439" s="29"/>
      <c r="Y1439" s="29"/>
      <c r="Z1439" s="29"/>
    </row>
    <row r="1440" spans="1:26" x14ac:dyDescent="0.2">
      <c r="A1440" s="29"/>
      <c r="B1440" s="29"/>
      <c r="C1440" s="29"/>
      <c r="D1440" s="29"/>
      <c r="E1440" s="29"/>
      <c r="F1440" s="29"/>
      <c r="G1440" s="29"/>
      <c r="H1440" s="29"/>
      <c r="I1440" s="29"/>
      <c r="J1440" s="29"/>
      <c r="K1440" s="29"/>
      <c r="L1440" s="29"/>
      <c r="M1440" s="29"/>
      <c r="N1440" s="29"/>
      <c r="O1440" s="29"/>
      <c r="P1440" s="29"/>
      <c r="Q1440" s="29"/>
      <c r="R1440" s="29"/>
      <c r="S1440" s="29"/>
      <c r="T1440" s="29"/>
      <c r="U1440" s="29"/>
      <c r="V1440" s="29"/>
      <c r="W1440" s="29"/>
      <c r="X1440" s="29"/>
      <c r="Y1440" s="29"/>
      <c r="Z1440" s="29"/>
    </row>
    <row r="1441" spans="1:26" x14ac:dyDescent="0.2">
      <c r="A1441" s="29"/>
      <c r="B1441" s="29"/>
      <c r="C1441" s="29"/>
      <c r="D1441" s="29"/>
      <c r="E1441" s="29"/>
      <c r="F1441" s="29"/>
      <c r="G1441" s="29"/>
      <c r="H1441" s="29"/>
      <c r="I1441" s="29"/>
      <c r="J1441" s="29"/>
      <c r="K1441" s="29"/>
      <c r="L1441" s="29"/>
      <c r="M1441" s="29"/>
      <c r="N1441" s="29"/>
      <c r="O1441" s="29"/>
      <c r="P1441" s="29"/>
      <c r="Q1441" s="29"/>
      <c r="R1441" s="29"/>
      <c r="S1441" s="29"/>
      <c r="T1441" s="29"/>
      <c r="U1441" s="29"/>
      <c r="V1441" s="29"/>
      <c r="W1441" s="29"/>
      <c r="X1441" s="29"/>
      <c r="Y1441" s="29"/>
      <c r="Z1441" s="29"/>
    </row>
    <row r="1442" spans="1:26" x14ac:dyDescent="0.2">
      <c r="A1442" s="29"/>
      <c r="B1442" s="29"/>
      <c r="C1442" s="29"/>
      <c r="D1442" s="29"/>
      <c r="E1442" s="29"/>
      <c r="F1442" s="29"/>
      <c r="G1442" s="29"/>
      <c r="H1442" s="29"/>
      <c r="I1442" s="29"/>
      <c r="J1442" s="29"/>
      <c r="K1442" s="29"/>
      <c r="L1442" s="29"/>
      <c r="M1442" s="29"/>
      <c r="N1442" s="29"/>
      <c r="O1442" s="29"/>
      <c r="P1442" s="29"/>
      <c r="Q1442" s="29"/>
      <c r="R1442" s="29"/>
      <c r="S1442" s="29"/>
      <c r="T1442" s="29"/>
      <c r="U1442" s="29"/>
      <c r="V1442" s="29"/>
      <c r="W1442" s="29"/>
      <c r="X1442" s="29"/>
      <c r="Y1442" s="29"/>
      <c r="Z1442" s="29"/>
    </row>
    <row r="1443" spans="1:26" x14ac:dyDescent="0.2">
      <c r="A1443" s="29"/>
      <c r="B1443" s="29"/>
      <c r="C1443" s="29"/>
      <c r="D1443" s="29"/>
      <c r="E1443" s="29"/>
      <c r="F1443" s="29"/>
      <c r="G1443" s="29"/>
      <c r="H1443" s="29"/>
      <c r="I1443" s="29"/>
      <c r="J1443" s="29"/>
      <c r="K1443" s="29"/>
      <c r="L1443" s="29"/>
      <c r="M1443" s="29"/>
      <c r="N1443" s="29"/>
      <c r="O1443" s="29"/>
      <c r="P1443" s="29"/>
      <c r="Q1443" s="29"/>
      <c r="R1443" s="29"/>
      <c r="S1443" s="29"/>
      <c r="T1443" s="29"/>
      <c r="U1443" s="29"/>
      <c r="V1443" s="29"/>
      <c r="W1443" s="29"/>
      <c r="X1443" s="29"/>
      <c r="Y1443" s="29"/>
      <c r="Z1443" s="29"/>
    </row>
    <row r="1444" spans="1:26" x14ac:dyDescent="0.2">
      <c r="A1444" s="29"/>
      <c r="B1444" s="29"/>
      <c r="C1444" s="29"/>
      <c r="D1444" s="29"/>
      <c r="E1444" s="29"/>
      <c r="F1444" s="29"/>
      <c r="G1444" s="29"/>
      <c r="H1444" s="29"/>
      <c r="I1444" s="29"/>
      <c r="J1444" s="29"/>
      <c r="K1444" s="29"/>
      <c r="L1444" s="29"/>
      <c r="M1444" s="29"/>
      <c r="N1444" s="29"/>
      <c r="O1444" s="29"/>
      <c r="P1444" s="29"/>
      <c r="Q1444" s="29"/>
      <c r="R1444" s="29"/>
      <c r="S1444" s="29"/>
      <c r="T1444" s="29"/>
      <c r="U1444" s="29"/>
      <c r="V1444" s="29"/>
      <c r="W1444" s="29"/>
      <c r="X1444" s="29"/>
      <c r="Y1444" s="29"/>
      <c r="Z1444" s="29"/>
    </row>
    <row r="1445" spans="1:26" x14ac:dyDescent="0.2">
      <c r="A1445" s="29"/>
      <c r="B1445" s="29"/>
      <c r="C1445" s="29"/>
      <c r="D1445" s="29"/>
      <c r="E1445" s="29"/>
      <c r="F1445" s="29"/>
      <c r="G1445" s="29"/>
      <c r="H1445" s="29"/>
      <c r="I1445" s="29"/>
      <c r="J1445" s="29"/>
      <c r="K1445" s="29"/>
      <c r="L1445" s="29"/>
      <c r="M1445" s="29"/>
      <c r="N1445" s="29"/>
      <c r="O1445" s="29"/>
      <c r="P1445" s="29"/>
      <c r="Q1445" s="29"/>
      <c r="R1445" s="29"/>
      <c r="S1445" s="29"/>
      <c r="T1445" s="29"/>
      <c r="U1445" s="29"/>
      <c r="V1445" s="29"/>
      <c r="W1445" s="29"/>
      <c r="X1445" s="29"/>
      <c r="Y1445" s="29"/>
      <c r="Z1445" s="29"/>
    </row>
    <row r="1446" spans="1:26" x14ac:dyDescent="0.2">
      <c r="A1446" s="29"/>
      <c r="B1446" s="29"/>
      <c r="C1446" s="29"/>
      <c r="D1446" s="29"/>
      <c r="E1446" s="29"/>
      <c r="F1446" s="29"/>
      <c r="G1446" s="29"/>
      <c r="H1446" s="29"/>
      <c r="I1446" s="29"/>
      <c r="J1446" s="29"/>
      <c r="K1446" s="29"/>
      <c r="L1446" s="29"/>
      <c r="M1446" s="29"/>
      <c r="N1446" s="29"/>
      <c r="O1446" s="29"/>
      <c r="P1446" s="29"/>
      <c r="Q1446" s="29"/>
      <c r="R1446" s="29"/>
      <c r="S1446" s="29"/>
      <c r="T1446" s="29"/>
      <c r="U1446" s="29"/>
      <c r="V1446" s="29"/>
      <c r="W1446" s="29"/>
      <c r="X1446" s="29"/>
      <c r="Y1446" s="29"/>
      <c r="Z1446" s="29"/>
    </row>
    <row r="1447" spans="1:26" x14ac:dyDescent="0.2">
      <c r="A1447" s="29"/>
      <c r="B1447" s="29"/>
      <c r="C1447" s="29"/>
      <c r="D1447" s="29"/>
      <c r="E1447" s="29"/>
      <c r="F1447" s="29"/>
      <c r="G1447" s="29"/>
      <c r="H1447" s="29"/>
      <c r="I1447" s="29"/>
      <c r="J1447" s="29"/>
      <c r="K1447" s="29"/>
      <c r="L1447" s="29"/>
      <c r="M1447" s="29"/>
      <c r="N1447" s="29"/>
      <c r="O1447" s="29"/>
      <c r="P1447" s="29"/>
      <c r="Q1447" s="29"/>
      <c r="R1447" s="29"/>
      <c r="S1447" s="29"/>
      <c r="T1447" s="29"/>
      <c r="U1447" s="29"/>
      <c r="V1447" s="29"/>
      <c r="W1447" s="29"/>
      <c r="X1447" s="29"/>
      <c r="Y1447" s="29"/>
      <c r="Z1447" s="29"/>
    </row>
    <row r="1448" spans="1:26" x14ac:dyDescent="0.2">
      <c r="A1448" s="29"/>
      <c r="B1448" s="29"/>
      <c r="C1448" s="29"/>
      <c r="D1448" s="29"/>
      <c r="E1448" s="29"/>
      <c r="F1448" s="29"/>
      <c r="G1448" s="29"/>
      <c r="H1448" s="29"/>
      <c r="I1448" s="29"/>
      <c r="J1448" s="29"/>
      <c r="K1448" s="29"/>
      <c r="L1448" s="29"/>
      <c r="M1448" s="29"/>
      <c r="N1448" s="29"/>
      <c r="O1448" s="29"/>
      <c r="P1448" s="29"/>
      <c r="Q1448" s="29"/>
      <c r="R1448" s="29"/>
      <c r="S1448" s="29"/>
      <c r="T1448" s="29"/>
      <c r="U1448" s="29"/>
      <c r="V1448" s="29"/>
      <c r="W1448" s="29"/>
      <c r="X1448" s="29"/>
      <c r="Y1448" s="29"/>
      <c r="Z1448" s="29"/>
    </row>
    <row r="1449" spans="1:26" x14ac:dyDescent="0.2">
      <c r="A1449" s="29"/>
      <c r="B1449" s="29"/>
      <c r="C1449" s="29"/>
      <c r="D1449" s="29"/>
      <c r="E1449" s="29"/>
      <c r="F1449" s="29"/>
      <c r="G1449" s="29"/>
      <c r="H1449" s="29"/>
      <c r="I1449" s="29"/>
      <c r="J1449" s="29"/>
      <c r="K1449" s="29"/>
      <c r="L1449" s="29"/>
      <c r="M1449" s="29"/>
      <c r="N1449" s="29"/>
      <c r="O1449" s="29"/>
      <c r="P1449" s="29"/>
      <c r="Q1449" s="29"/>
      <c r="R1449" s="29"/>
      <c r="S1449" s="29"/>
      <c r="T1449" s="29"/>
      <c r="U1449" s="29"/>
      <c r="V1449" s="29"/>
      <c r="W1449" s="29"/>
      <c r="X1449" s="29"/>
      <c r="Y1449" s="29"/>
      <c r="Z1449" s="29"/>
    </row>
    <row r="1450" spans="1:26" x14ac:dyDescent="0.2">
      <c r="A1450" s="29"/>
      <c r="B1450" s="29"/>
      <c r="C1450" s="29"/>
      <c r="D1450" s="29"/>
      <c r="E1450" s="29"/>
      <c r="F1450" s="29"/>
      <c r="G1450" s="29"/>
      <c r="H1450" s="29"/>
      <c r="I1450" s="29"/>
      <c r="J1450" s="29"/>
      <c r="K1450" s="29"/>
      <c r="L1450" s="29"/>
      <c r="M1450" s="29"/>
      <c r="N1450" s="29"/>
      <c r="O1450" s="29"/>
      <c r="P1450" s="29"/>
      <c r="Q1450" s="29"/>
      <c r="R1450" s="29"/>
      <c r="S1450" s="29"/>
      <c r="T1450" s="29"/>
      <c r="U1450" s="29"/>
      <c r="V1450" s="29"/>
      <c r="W1450" s="29"/>
      <c r="X1450" s="29"/>
      <c r="Y1450" s="29"/>
      <c r="Z1450" s="29"/>
    </row>
    <row r="1451" spans="1:26" x14ac:dyDescent="0.2">
      <c r="A1451" s="29"/>
      <c r="B1451" s="29"/>
      <c r="C1451" s="29"/>
      <c r="D1451" s="29"/>
      <c r="E1451" s="29"/>
      <c r="F1451" s="29"/>
      <c r="G1451" s="29"/>
      <c r="H1451" s="29"/>
      <c r="I1451" s="29"/>
      <c r="J1451" s="29"/>
      <c r="K1451" s="29"/>
      <c r="L1451" s="29"/>
      <c r="M1451" s="29"/>
      <c r="N1451" s="29"/>
      <c r="O1451" s="29"/>
      <c r="P1451" s="29"/>
      <c r="Q1451" s="29"/>
      <c r="R1451" s="29"/>
      <c r="S1451" s="29"/>
      <c r="T1451" s="29"/>
      <c r="U1451" s="29"/>
      <c r="V1451" s="29"/>
      <c r="W1451" s="29"/>
      <c r="X1451" s="29"/>
      <c r="Y1451" s="29"/>
      <c r="Z1451" s="29"/>
    </row>
    <row r="1452" spans="1:26" x14ac:dyDescent="0.2">
      <c r="A1452" s="29"/>
      <c r="B1452" s="29"/>
      <c r="C1452" s="29"/>
      <c r="D1452" s="29"/>
      <c r="E1452" s="29"/>
      <c r="F1452" s="29"/>
      <c r="G1452" s="29"/>
      <c r="H1452" s="29"/>
      <c r="I1452" s="29"/>
      <c r="J1452" s="29"/>
      <c r="K1452" s="29"/>
      <c r="L1452" s="29"/>
      <c r="M1452" s="29"/>
      <c r="N1452" s="29"/>
      <c r="O1452" s="29"/>
      <c r="P1452" s="29"/>
      <c r="Q1452" s="29"/>
      <c r="R1452" s="29"/>
      <c r="S1452" s="29"/>
      <c r="T1452" s="29"/>
      <c r="U1452" s="29"/>
      <c r="V1452" s="29"/>
      <c r="W1452" s="29"/>
      <c r="X1452" s="29"/>
      <c r="Y1452" s="29"/>
      <c r="Z1452" s="29"/>
    </row>
    <row r="1453" spans="1:26" x14ac:dyDescent="0.2">
      <c r="A1453" s="29"/>
      <c r="B1453" s="29"/>
      <c r="C1453" s="29"/>
      <c r="D1453" s="29"/>
      <c r="E1453" s="29"/>
      <c r="F1453" s="29"/>
      <c r="G1453" s="29"/>
      <c r="H1453" s="29"/>
      <c r="I1453" s="29"/>
      <c r="J1453" s="29"/>
      <c r="K1453" s="29"/>
      <c r="L1453" s="29"/>
      <c r="M1453" s="29"/>
      <c r="N1453" s="29"/>
      <c r="O1453" s="29"/>
      <c r="P1453" s="29"/>
      <c r="Q1453" s="29"/>
      <c r="R1453" s="29"/>
      <c r="S1453" s="29"/>
      <c r="T1453" s="29"/>
      <c r="U1453" s="29"/>
      <c r="V1453" s="29"/>
      <c r="W1453" s="29"/>
      <c r="X1453" s="29"/>
      <c r="Y1453" s="29"/>
      <c r="Z1453" s="29"/>
    </row>
    <row r="1454" spans="1:26" x14ac:dyDescent="0.2">
      <c r="A1454" s="29"/>
      <c r="B1454" s="29"/>
      <c r="C1454" s="29"/>
      <c r="D1454" s="29"/>
      <c r="E1454" s="29"/>
      <c r="F1454" s="29"/>
      <c r="G1454" s="29"/>
      <c r="H1454" s="29"/>
      <c r="I1454" s="29"/>
      <c r="J1454" s="29"/>
      <c r="K1454" s="29"/>
      <c r="L1454" s="29"/>
      <c r="M1454" s="29"/>
      <c r="N1454" s="29"/>
      <c r="O1454" s="29"/>
      <c r="P1454" s="29"/>
      <c r="Q1454" s="29"/>
      <c r="R1454" s="29"/>
      <c r="S1454" s="29"/>
      <c r="T1454" s="29"/>
      <c r="U1454" s="29"/>
      <c r="V1454" s="29"/>
      <c r="W1454" s="29"/>
      <c r="X1454" s="29"/>
      <c r="Y1454" s="29"/>
      <c r="Z1454" s="29"/>
    </row>
    <row r="1455" spans="1:26" x14ac:dyDescent="0.2">
      <c r="A1455" s="29"/>
      <c r="B1455" s="29"/>
      <c r="C1455" s="29"/>
      <c r="D1455" s="29"/>
      <c r="E1455" s="29"/>
      <c r="F1455" s="29"/>
      <c r="G1455" s="29"/>
      <c r="H1455" s="29"/>
      <c r="I1455" s="29"/>
      <c r="J1455" s="29"/>
      <c r="K1455" s="29"/>
      <c r="L1455" s="29"/>
      <c r="M1455" s="29"/>
      <c r="N1455" s="29"/>
      <c r="O1455" s="29"/>
      <c r="P1455" s="29"/>
      <c r="Q1455" s="29"/>
      <c r="R1455" s="29"/>
      <c r="S1455" s="29"/>
      <c r="T1455" s="29"/>
      <c r="U1455" s="29"/>
      <c r="V1455" s="29"/>
      <c r="W1455" s="29"/>
      <c r="X1455" s="29"/>
      <c r="Y1455" s="29"/>
      <c r="Z1455" s="29"/>
    </row>
    <row r="1456" spans="1:26" x14ac:dyDescent="0.2">
      <c r="A1456" s="29"/>
      <c r="B1456" s="29"/>
      <c r="C1456" s="29"/>
      <c r="D1456" s="29"/>
      <c r="E1456" s="29"/>
      <c r="F1456" s="29"/>
      <c r="G1456" s="29"/>
      <c r="H1456" s="29"/>
      <c r="I1456" s="29"/>
      <c r="J1456" s="29"/>
      <c r="K1456" s="29"/>
      <c r="L1456" s="29"/>
      <c r="M1456" s="29"/>
      <c r="N1456" s="29"/>
      <c r="O1456" s="29"/>
      <c r="P1456" s="29"/>
      <c r="Q1456" s="29"/>
      <c r="R1456" s="29"/>
      <c r="S1456" s="29"/>
      <c r="T1456" s="29"/>
      <c r="U1456" s="29"/>
      <c r="V1456" s="29"/>
      <c r="W1456" s="29"/>
      <c r="X1456" s="29"/>
      <c r="Y1456" s="29"/>
      <c r="Z1456" s="29"/>
    </row>
    <row r="1457" spans="1:26" x14ac:dyDescent="0.2">
      <c r="A1457" s="29"/>
      <c r="B1457" s="29"/>
      <c r="C1457" s="29"/>
      <c r="D1457" s="29"/>
      <c r="E1457" s="29"/>
      <c r="F1457" s="29"/>
      <c r="G1457" s="29"/>
      <c r="H1457" s="29"/>
      <c r="I1457" s="29"/>
      <c r="J1457" s="29"/>
      <c r="K1457" s="29"/>
      <c r="L1457" s="29"/>
      <c r="M1457" s="29"/>
      <c r="N1457" s="29"/>
      <c r="O1457" s="29"/>
      <c r="P1457" s="29"/>
      <c r="Q1457" s="29"/>
      <c r="R1457" s="29"/>
      <c r="S1457" s="29"/>
      <c r="T1457" s="29"/>
      <c r="U1457" s="29"/>
      <c r="V1457" s="29"/>
      <c r="W1457" s="29"/>
      <c r="X1457" s="29"/>
      <c r="Y1457" s="29"/>
      <c r="Z1457" s="29"/>
    </row>
    <row r="1458" spans="1:26" x14ac:dyDescent="0.2">
      <c r="A1458" s="29"/>
      <c r="B1458" s="29"/>
      <c r="C1458" s="29"/>
      <c r="D1458" s="29"/>
      <c r="E1458" s="29"/>
      <c r="F1458" s="29"/>
      <c r="G1458" s="29"/>
      <c r="H1458" s="29"/>
      <c r="I1458" s="29"/>
      <c r="J1458" s="29"/>
      <c r="K1458" s="29"/>
      <c r="L1458" s="29"/>
      <c r="M1458" s="29"/>
      <c r="N1458" s="29"/>
      <c r="O1458" s="29"/>
      <c r="P1458" s="29"/>
      <c r="Q1458" s="29"/>
      <c r="R1458" s="29"/>
      <c r="S1458" s="29"/>
      <c r="T1458" s="29"/>
      <c r="U1458" s="29"/>
      <c r="V1458" s="29"/>
      <c r="W1458" s="29"/>
      <c r="X1458" s="29"/>
      <c r="Y1458" s="29"/>
      <c r="Z1458" s="29"/>
    </row>
    <row r="1459" spans="1:26" x14ac:dyDescent="0.2">
      <c r="A1459" s="29"/>
      <c r="B1459" s="29"/>
      <c r="C1459" s="29"/>
      <c r="D1459" s="29"/>
      <c r="E1459" s="29"/>
      <c r="F1459" s="29"/>
      <c r="G1459" s="29"/>
      <c r="H1459" s="29"/>
      <c r="I1459" s="29"/>
      <c r="J1459" s="29"/>
      <c r="K1459" s="29"/>
      <c r="L1459" s="29"/>
      <c r="M1459" s="29"/>
      <c r="N1459" s="29"/>
      <c r="O1459" s="29"/>
      <c r="P1459" s="29"/>
      <c r="Q1459" s="29"/>
      <c r="R1459" s="29"/>
      <c r="S1459" s="29"/>
      <c r="T1459" s="29"/>
      <c r="U1459" s="29"/>
      <c r="V1459" s="29"/>
      <c r="W1459" s="29"/>
      <c r="X1459" s="29"/>
      <c r="Y1459" s="29"/>
      <c r="Z1459" s="29"/>
    </row>
    <row r="1460" spans="1:26" x14ac:dyDescent="0.2">
      <c r="A1460" s="29"/>
      <c r="B1460" s="29"/>
      <c r="C1460" s="29"/>
      <c r="D1460" s="29"/>
      <c r="E1460" s="29"/>
      <c r="F1460" s="29"/>
      <c r="G1460" s="29"/>
      <c r="H1460" s="29"/>
      <c r="I1460" s="29"/>
      <c r="J1460" s="29"/>
      <c r="K1460" s="29"/>
      <c r="L1460" s="29"/>
      <c r="M1460" s="29"/>
      <c r="N1460" s="29"/>
      <c r="O1460" s="29"/>
      <c r="P1460" s="29"/>
      <c r="Q1460" s="29"/>
      <c r="R1460" s="29"/>
      <c r="S1460" s="29"/>
      <c r="T1460" s="29"/>
      <c r="U1460" s="29"/>
      <c r="V1460" s="29"/>
      <c r="W1460" s="29"/>
      <c r="X1460" s="29"/>
      <c r="Y1460" s="29"/>
      <c r="Z1460" s="29"/>
    </row>
    <row r="1461" spans="1:26" x14ac:dyDescent="0.2">
      <c r="A1461" s="29"/>
      <c r="B1461" s="29"/>
      <c r="C1461" s="29"/>
      <c r="D1461" s="29"/>
      <c r="E1461" s="29"/>
      <c r="F1461" s="29"/>
      <c r="G1461" s="29"/>
      <c r="H1461" s="29"/>
      <c r="I1461" s="29"/>
      <c r="J1461" s="29"/>
      <c r="K1461" s="29"/>
      <c r="L1461" s="29"/>
      <c r="M1461" s="29"/>
      <c r="N1461" s="29"/>
      <c r="O1461" s="29"/>
      <c r="P1461" s="29"/>
      <c r="Q1461" s="29"/>
      <c r="R1461" s="29"/>
      <c r="S1461" s="29"/>
      <c r="T1461" s="29"/>
      <c r="U1461" s="29"/>
      <c r="V1461" s="29"/>
      <c r="W1461" s="29"/>
      <c r="X1461" s="29"/>
      <c r="Y1461" s="29"/>
      <c r="Z1461" s="29"/>
    </row>
    <row r="1462" spans="1:26" x14ac:dyDescent="0.2">
      <c r="A1462" s="29"/>
      <c r="B1462" s="29"/>
      <c r="C1462" s="29"/>
      <c r="D1462" s="29"/>
      <c r="E1462" s="29"/>
      <c r="F1462" s="29"/>
      <c r="G1462" s="29"/>
      <c r="H1462" s="29"/>
      <c r="I1462" s="29"/>
      <c r="J1462" s="29"/>
      <c r="K1462" s="29"/>
      <c r="L1462" s="29"/>
      <c r="M1462" s="29"/>
      <c r="N1462" s="29"/>
      <c r="O1462" s="29"/>
      <c r="P1462" s="29"/>
      <c r="Q1462" s="29"/>
      <c r="R1462" s="29"/>
      <c r="S1462" s="29"/>
      <c r="T1462" s="29"/>
      <c r="U1462" s="29"/>
      <c r="V1462" s="29"/>
      <c r="W1462" s="29"/>
      <c r="X1462" s="29"/>
      <c r="Y1462" s="29"/>
      <c r="Z1462" s="29"/>
    </row>
    <row r="1463" spans="1:26" x14ac:dyDescent="0.2">
      <c r="A1463" s="29"/>
      <c r="B1463" s="29"/>
      <c r="C1463" s="29"/>
      <c r="D1463" s="29"/>
      <c r="E1463" s="29"/>
      <c r="F1463" s="29"/>
      <c r="G1463" s="29"/>
      <c r="H1463" s="29"/>
      <c r="I1463" s="29"/>
      <c r="J1463" s="29"/>
      <c r="K1463" s="29"/>
      <c r="L1463" s="29"/>
      <c r="M1463" s="29"/>
      <c r="N1463" s="29"/>
      <c r="O1463" s="29"/>
      <c r="P1463" s="29"/>
      <c r="Q1463" s="29"/>
      <c r="R1463" s="29"/>
      <c r="S1463" s="29"/>
      <c r="T1463" s="29"/>
      <c r="U1463" s="29"/>
      <c r="V1463" s="29"/>
      <c r="W1463" s="29"/>
      <c r="X1463" s="29"/>
      <c r="Y1463" s="29"/>
      <c r="Z1463" s="29"/>
    </row>
    <row r="1464" spans="1:26" x14ac:dyDescent="0.2">
      <c r="A1464" s="29"/>
      <c r="B1464" s="29"/>
      <c r="C1464" s="29"/>
      <c r="D1464" s="29"/>
      <c r="E1464" s="29"/>
      <c r="F1464" s="29"/>
      <c r="G1464" s="29"/>
      <c r="H1464" s="29"/>
      <c r="I1464" s="29"/>
      <c r="J1464" s="29"/>
      <c r="K1464" s="29"/>
      <c r="L1464" s="29"/>
      <c r="M1464" s="29"/>
      <c r="N1464" s="29"/>
      <c r="O1464" s="29"/>
      <c r="P1464" s="29"/>
      <c r="Q1464" s="29"/>
      <c r="R1464" s="29"/>
      <c r="S1464" s="29"/>
      <c r="T1464" s="29"/>
      <c r="U1464" s="29"/>
      <c r="V1464" s="29"/>
      <c r="W1464" s="29"/>
      <c r="X1464" s="29"/>
      <c r="Y1464" s="29"/>
      <c r="Z1464" s="29"/>
    </row>
    <row r="1465" spans="1:26" x14ac:dyDescent="0.2">
      <c r="A1465" s="29"/>
      <c r="B1465" s="29"/>
      <c r="C1465" s="29"/>
      <c r="D1465" s="29"/>
      <c r="E1465" s="29"/>
      <c r="F1465" s="29"/>
      <c r="G1465" s="29"/>
      <c r="H1465" s="29"/>
      <c r="I1465" s="29"/>
      <c r="J1465" s="29"/>
      <c r="K1465" s="29"/>
      <c r="L1465" s="29"/>
      <c r="M1465" s="29"/>
      <c r="N1465" s="29"/>
      <c r="O1465" s="29"/>
      <c r="P1465" s="29"/>
      <c r="Q1465" s="29"/>
      <c r="R1465" s="29"/>
      <c r="S1465" s="29"/>
      <c r="T1465" s="29"/>
      <c r="U1465" s="29"/>
      <c r="V1465" s="29"/>
      <c r="W1465" s="29"/>
      <c r="X1465" s="29"/>
      <c r="Y1465" s="29"/>
      <c r="Z1465" s="29"/>
    </row>
    <row r="1466" spans="1:26" x14ac:dyDescent="0.2">
      <c r="A1466" s="29"/>
      <c r="B1466" s="29"/>
      <c r="C1466" s="29"/>
      <c r="D1466" s="29"/>
      <c r="E1466" s="29"/>
      <c r="F1466" s="29"/>
      <c r="G1466" s="29"/>
      <c r="H1466" s="29"/>
      <c r="I1466" s="29"/>
      <c r="J1466" s="29"/>
      <c r="K1466" s="29"/>
      <c r="L1466" s="29"/>
      <c r="M1466" s="29"/>
      <c r="N1466" s="29"/>
      <c r="O1466" s="29"/>
      <c r="P1466" s="29"/>
      <c r="Q1466" s="29"/>
      <c r="R1466" s="29"/>
      <c r="S1466" s="29"/>
      <c r="T1466" s="29"/>
      <c r="U1466" s="29"/>
      <c r="V1466" s="29"/>
      <c r="W1466" s="29"/>
      <c r="X1466" s="29"/>
      <c r="Y1466" s="29"/>
      <c r="Z1466" s="29"/>
    </row>
    <row r="1467" spans="1:26" x14ac:dyDescent="0.2">
      <c r="A1467" s="29"/>
      <c r="B1467" s="29"/>
      <c r="C1467" s="29"/>
      <c r="D1467" s="29"/>
      <c r="E1467" s="29"/>
      <c r="F1467" s="29"/>
      <c r="G1467" s="29"/>
      <c r="H1467" s="29"/>
      <c r="I1467" s="29"/>
      <c r="J1467" s="29"/>
      <c r="K1467" s="29"/>
      <c r="L1467" s="29"/>
      <c r="M1467" s="29"/>
      <c r="N1467" s="29"/>
      <c r="O1467" s="29"/>
      <c r="P1467" s="29"/>
      <c r="Q1467" s="29"/>
      <c r="R1467" s="29"/>
      <c r="S1467" s="29"/>
      <c r="T1467" s="29"/>
      <c r="U1467" s="29"/>
      <c r="V1467" s="29"/>
      <c r="W1467" s="29"/>
      <c r="X1467" s="29"/>
      <c r="Y1467" s="29"/>
      <c r="Z1467" s="29"/>
    </row>
    <row r="1468" spans="1:26" x14ac:dyDescent="0.2">
      <c r="A1468" s="29"/>
      <c r="B1468" s="29"/>
      <c r="C1468" s="29"/>
      <c r="D1468" s="29"/>
      <c r="E1468" s="29"/>
      <c r="F1468" s="29"/>
      <c r="G1468" s="29"/>
      <c r="H1468" s="29"/>
      <c r="I1468" s="29"/>
      <c r="J1468" s="29"/>
      <c r="K1468" s="29"/>
      <c r="L1468" s="29"/>
      <c r="M1468" s="29"/>
      <c r="N1468" s="29"/>
      <c r="O1468" s="29"/>
      <c r="P1468" s="29"/>
      <c r="Q1468" s="29"/>
      <c r="R1468" s="29"/>
      <c r="S1468" s="29"/>
      <c r="T1468" s="29"/>
      <c r="U1468" s="29"/>
      <c r="V1468" s="29"/>
      <c r="W1468" s="29"/>
      <c r="X1468" s="29"/>
      <c r="Y1468" s="29"/>
      <c r="Z1468" s="29"/>
    </row>
    <row r="1469" spans="1:26" x14ac:dyDescent="0.2">
      <c r="A1469" s="29"/>
      <c r="B1469" s="29"/>
      <c r="C1469" s="29"/>
      <c r="D1469" s="29"/>
      <c r="E1469" s="29"/>
      <c r="F1469" s="29"/>
      <c r="G1469" s="29"/>
      <c r="H1469" s="29"/>
      <c r="I1469" s="29"/>
      <c r="J1469" s="29"/>
      <c r="K1469" s="29"/>
      <c r="L1469" s="29"/>
      <c r="M1469" s="29"/>
      <c r="N1469" s="29"/>
      <c r="O1469" s="29"/>
      <c r="P1469" s="29"/>
      <c r="Q1469" s="29"/>
      <c r="R1469" s="29"/>
      <c r="S1469" s="29"/>
      <c r="T1469" s="29"/>
      <c r="U1469" s="29"/>
      <c r="V1469" s="29"/>
      <c r="W1469" s="29"/>
      <c r="X1469" s="29"/>
      <c r="Y1469" s="29"/>
      <c r="Z1469" s="29"/>
    </row>
    <row r="1470" spans="1:26" x14ac:dyDescent="0.2">
      <c r="A1470" s="29"/>
      <c r="B1470" s="29"/>
      <c r="C1470" s="29"/>
      <c r="D1470" s="29"/>
      <c r="E1470" s="29"/>
      <c r="F1470" s="29"/>
      <c r="G1470" s="29"/>
      <c r="H1470" s="29"/>
      <c r="I1470" s="29"/>
      <c r="J1470" s="29"/>
      <c r="K1470" s="29"/>
      <c r="L1470" s="29"/>
      <c r="M1470" s="29"/>
      <c r="N1470" s="29"/>
      <c r="O1470" s="29"/>
      <c r="P1470" s="29"/>
      <c r="Q1470" s="29"/>
      <c r="R1470" s="29"/>
      <c r="S1470" s="29"/>
      <c r="T1470" s="29"/>
      <c r="U1470" s="29"/>
      <c r="V1470" s="29"/>
      <c r="W1470" s="29"/>
      <c r="X1470" s="29"/>
      <c r="Y1470" s="29"/>
      <c r="Z1470" s="29"/>
    </row>
    <row r="1471" spans="1:26" x14ac:dyDescent="0.2">
      <c r="A1471" s="29"/>
      <c r="B1471" s="29"/>
      <c r="C1471" s="29"/>
      <c r="D1471" s="29"/>
      <c r="E1471" s="29"/>
      <c r="F1471" s="29"/>
      <c r="G1471" s="29"/>
      <c r="H1471" s="29"/>
      <c r="I1471" s="29"/>
      <c r="J1471" s="29"/>
      <c r="K1471" s="29"/>
      <c r="L1471" s="29"/>
      <c r="M1471" s="29"/>
      <c r="N1471" s="29"/>
      <c r="O1471" s="29"/>
      <c r="P1471" s="29"/>
      <c r="Q1471" s="29"/>
      <c r="R1471" s="29"/>
      <c r="S1471" s="29"/>
      <c r="T1471" s="29"/>
      <c r="U1471" s="29"/>
      <c r="V1471" s="29"/>
      <c r="W1471" s="29"/>
      <c r="X1471" s="29"/>
      <c r="Y1471" s="29"/>
      <c r="Z1471" s="29"/>
    </row>
    <row r="1472" spans="1:26" x14ac:dyDescent="0.2">
      <c r="A1472" s="29"/>
      <c r="B1472" s="29"/>
      <c r="C1472" s="29"/>
      <c r="D1472" s="29"/>
      <c r="E1472" s="29"/>
      <c r="F1472" s="29"/>
      <c r="G1472" s="29"/>
      <c r="H1472" s="29"/>
      <c r="I1472" s="29"/>
      <c r="J1472" s="29"/>
      <c r="K1472" s="29"/>
      <c r="L1472" s="29"/>
      <c r="M1472" s="29"/>
      <c r="N1472" s="29"/>
      <c r="O1472" s="29"/>
      <c r="P1472" s="29"/>
      <c r="Q1472" s="29"/>
      <c r="R1472" s="29"/>
      <c r="S1472" s="29"/>
      <c r="T1472" s="29"/>
      <c r="U1472" s="29"/>
      <c r="V1472" s="29"/>
      <c r="W1472" s="29"/>
      <c r="X1472" s="29"/>
      <c r="Y1472" s="29"/>
      <c r="Z1472" s="29"/>
    </row>
    <row r="1473" spans="1:26" x14ac:dyDescent="0.2">
      <c r="A1473" s="29"/>
      <c r="B1473" s="29"/>
      <c r="C1473" s="29"/>
      <c r="D1473" s="29"/>
      <c r="E1473" s="29"/>
      <c r="F1473" s="29"/>
      <c r="G1473" s="29"/>
      <c r="H1473" s="29"/>
      <c r="I1473" s="29"/>
      <c r="J1473" s="29"/>
      <c r="K1473" s="29"/>
      <c r="L1473" s="29"/>
      <c r="M1473" s="29"/>
      <c r="N1473" s="29"/>
      <c r="O1473" s="29"/>
      <c r="P1473" s="29"/>
      <c r="Q1473" s="29"/>
      <c r="R1473" s="29"/>
      <c r="S1473" s="29"/>
      <c r="T1473" s="29"/>
      <c r="U1473" s="29"/>
      <c r="V1473" s="29"/>
      <c r="W1473" s="29"/>
      <c r="X1473" s="29"/>
      <c r="Y1473" s="29"/>
      <c r="Z1473" s="29"/>
    </row>
    <row r="1474" spans="1:26" x14ac:dyDescent="0.2">
      <c r="A1474" s="29"/>
      <c r="B1474" s="29"/>
      <c r="C1474" s="29"/>
      <c r="D1474" s="29"/>
      <c r="E1474" s="29"/>
      <c r="F1474" s="29"/>
      <c r="G1474" s="29"/>
      <c r="H1474" s="29"/>
      <c r="I1474" s="29"/>
      <c r="J1474" s="29"/>
      <c r="K1474" s="29"/>
      <c r="L1474" s="29"/>
      <c r="M1474" s="29"/>
      <c r="N1474" s="29"/>
      <c r="O1474" s="29"/>
      <c r="P1474" s="29"/>
      <c r="Q1474" s="29"/>
      <c r="R1474" s="29"/>
      <c r="S1474" s="29"/>
      <c r="T1474" s="29"/>
      <c r="U1474" s="29"/>
      <c r="V1474" s="29"/>
      <c r="W1474" s="29"/>
      <c r="X1474" s="29"/>
      <c r="Y1474" s="29"/>
      <c r="Z1474" s="29"/>
    </row>
    <row r="1475" spans="1:26" x14ac:dyDescent="0.2">
      <c r="A1475" s="29"/>
      <c r="B1475" s="29"/>
      <c r="C1475" s="29"/>
      <c r="D1475" s="29"/>
      <c r="E1475" s="29"/>
      <c r="F1475" s="29"/>
      <c r="G1475" s="29"/>
      <c r="H1475" s="29"/>
      <c r="I1475" s="29"/>
      <c r="J1475" s="29"/>
      <c r="K1475" s="29"/>
      <c r="L1475" s="29"/>
      <c r="M1475" s="29"/>
      <c r="N1475" s="29"/>
      <c r="O1475" s="29"/>
      <c r="P1475" s="29"/>
      <c r="Q1475" s="29"/>
      <c r="R1475" s="29"/>
      <c r="S1475" s="29"/>
      <c r="T1475" s="29"/>
      <c r="U1475" s="29"/>
      <c r="V1475" s="29"/>
      <c r="W1475" s="29"/>
      <c r="X1475" s="29"/>
      <c r="Y1475" s="29"/>
      <c r="Z1475" s="29"/>
    </row>
    <row r="1476" spans="1:26" x14ac:dyDescent="0.2">
      <c r="A1476" s="29"/>
      <c r="B1476" s="29"/>
      <c r="C1476" s="29"/>
      <c r="D1476" s="29"/>
      <c r="E1476" s="29"/>
      <c r="F1476" s="29"/>
      <c r="G1476" s="29"/>
      <c r="H1476" s="29"/>
      <c r="I1476" s="29"/>
      <c r="J1476" s="29"/>
      <c r="K1476" s="29"/>
      <c r="L1476" s="29"/>
      <c r="M1476" s="29"/>
      <c r="N1476" s="29"/>
      <c r="O1476" s="29"/>
      <c r="P1476" s="29"/>
      <c r="Q1476" s="29"/>
      <c r="R1476" s="29"/>
      <c r="S1476" s="29"/>
      <c r="T1476" s="29"/>
      <c r="U1476" s="29"/>
      <c r="V1476" s="29"/>
      <c r="W1476" s="29"/>
      <c r="X1476" s="29"/>
      <c r="Y1476" s="29"/>
      <c r="Z1476" s="29"/>
    </row>
    <row r="1477" spans="1:26" x14ac:dyDescent="0.2">
      <c r="A1477" s="29"/>
      <c r="B1477" s="29"/>
      <c r="C1477" s="29"/>
      <c r="D1477" s="29"/>
      <c r="E1477" s="29"/>
      <c r="F1477" s="29"/>
      <c r="G1477" s="29"/>
      <c r="H1477" s="29"/>
      <c r="I1477" s="29"/>
      <c r="J1477" s="29"/>
      <c r="K1477" s="29"/>
      <c r="L1477" s="29"/>
      <c r="M1477" s="29"/>
      <c r="N1477" s="29"/>
      <c r="O1477" s="29"/>
      <c r="P1477" s="29"/>
      <c r="Q1477" s="29"/>
      <c r="R1477" s="29"/>
      <c r="S1477" s="29"/>
      <c r="T1477" s="29"/>
      <c r="U1477" s="29"/>
      <c r="V1477" s="29"/>
      <c r="W1477" s="29"/>
      <c r="X1477" s="29"/>
      <c r="Y1477" s="29"/>
      <c r="Z1477" s="29"/>
    </row>
    <row r="1478" spans="1:26" x14ac:dyDescent="0.2">
      <c r="A1478" s="29"/>
      <c r="B1478" s="29"/>
      <c r="C1478" s="29"/>
      <c r="D1478" s="29"/>
      <c r="E1478" s="29"/>
      <c r="F1478" s="29"/>
      <c r="G1478" s="29"/>
      <c r="H1478" s="29"/>
      <c r="I1478" s="29"/>
      <c r="J1478" s="29"/>
      <c r="K1478" s="29"/>
      <c r="L1478" s="29"/>
      <c r="M1478" s="29"/>
      <c r="N1478" s="29"/>
      <c r="O1478" s="29"/>
      <c r="P1478" s="29"/>
      <c r="Q1478" s="29"/>
      <c r="R1478" s="29"/>
      <c r="S1478" s="29"/>
      <c r="T1478" s="29"/>
      <c r="U1478" s="29"/>
      <c r="V1478" s="29"/>
      <c r="W1478" s="29"/>
      <c r="X1478" s="29"/>
      <c r="Y1478" s="29"/>
      <c r="Z1478" s="29"/>
    </row>
    <row r="1479" spans="1:26" x14ac:dyDescent="0.2">
      <c r="A1479" s="29"/>
      <c r="B1479" s="29"/>
      <c r="C1479" s="29"/>
      <c r="D1479" s="29"/>
      <c r="E1479" s="29"/>
      <c r="F1479" s="29"/>
      <c r="G1479" s="29"/>
      <c r="H1479" s="29"/>
      <c r="I1479" s="29"/>
      <c r="J1479" s="29"/>
      <c r="K1479" s="29"/>
      <c r="L1479" s="29"/>
      <c r="M1479" s="29"/>
      <c r="N1479" s="29"/>
      <c r="O1479" s="29"/>
      <c r="P1479" s="29"/>
      <c r="Q1479" s="29"/>
      <c r="R1479" s="29"/>
      <c r="S1479" s="29"/>
      <c r="T1479" s="29"/>
      <c r="U1479" s="29"/>
      <c r="V1479" s="29"/>
      <c r="W1479" s="29"/>
      <c r="X1479" s="29"/>
      <c r="Y1479" s="29"/>
      <c r="Z1479" s="29"/>
    </row>
    <row r="1480" spans="1:26" x14ac:dyDescent="0.2">
      <c r="A1480" s="29"/>
      <c r="B1480" s="29"/>
      <c r="C1480" s="29"/>
      <c r="D1480" s="29"/>
      <c r="E1480" s="29"/>
      <c r="F1480" s="29"/>
      <c r="G1480" s="29"/>
      <c r="H1480" s="29"/>
      <c r="I1480" s="29"/>
      <c r="J1480" s="29"/>
      <c r="K1480" s="29"/>
      <c r="L1480" s="29"/>
      <c r="M1480" s="29"/>
      <c r="N1480" s="29"/>
      <c r="O1480" s="29"/>
      <c r="P1480" s="29"/>
      <c r="Q1480" s="29"/>
      <c r="R1480" s="29"/>
      <c r="S1480" s="29"/>
      <c r="T1480" s="29"/>
      <c r="U1480" s="29"/>
      <c r="V1480" s="29"/>
      <c r="W1480" s="29"/>
      <c r="X1480" s="29"/>
      <c r="Y1480" s="29"/>
      <c r="Z1480" s="29"/>
    </row>
    <row r="1481" spans="1:26" x14ac:dyDescent="0.2">
      <c r="A1481" s="29"/>
      <c r="B1481" s="29"/>
      <c r="C1481" s="29"/>
      <c r="D1481" s="29"/>
      <c r="E1481" s="29"/>
      <c r="F1481" s="29"/>
      <c r="G1481" s="29"/>
      <c r="H1481" s="29"/>
      <c r="I1481" s="29"/>
      <c r="J1481" s="29"/>
      <c r="K1481" s="29"/>
      <c r="L1481" s="29"/>
      <c r="M1481" s="29"/>
      <c r="N1481" s="29"/>
      <c r="O1481" s="29"/>
      <c r="P1481" s="29"/>
      <c r="Q1481" s="29"/>
      <c r="R1481" s="29"/>
      <c r="S1481" s="29"/>
      <c r="T1481" s="29"/>
      <c r="U1481" s="29"/>
      <c r="V1481" s="29"/>
      <c r="W1481" s="29"/>
      <c r="X1481" s="29"/>
      <c r="Y1481" s="29"/>
      <c r="Z1481" s="29"/>
    </row>
    <row r="1482" spans="1:26" x14ac:dyDescent="0.2">
      <c r="A1482" s="29"/>
      <c r="B1482" s="29"/>
      <c r="C1482" s="29"/>
      <c r="D1482" s="29"/>
      <c r="E1482" s="29"/>
      <c r="F1482" s="29"/>
      <c r="G1482" s="29"/>
      <c r="H1482" s="29"/>
      <c r="I1482" s="29"/>
      <c r="J1482" s="29"/>
      <c r="K1482" s="29"/>
      <c r="L1482" s="29"/>
      <c r="M1482" s="29"/>
      <c r="N1482" s="29"/>
      <c r="O1482" s="29"/>
      <c r="P1482" s="29"/>
      <c r="Q1482" s="29"/>
      <c r="R1482" s="29"/>
      <c r="S1482" s="29"/>
      <c r="T1482" s="29"/>
      <c r="U1482" s="29"/>
      <c r="V1482" s="29"/>
      <c r="W1482" s="29"/>
      <c r="X1482" s="29"/>
      <c r="Y1482" s="29"/>
      <c r="Z1482" s="29"/>
    </row>
    <row r="1483" spans="1:26" x14ac:dyDescent="0.2">
      <c r="A1483" s="29"/>
      <c r="B1483" s="29"/>
      <c r="C1483" s="29"/>
      <c r="D1483" s="29"/>
      <c r="E1483" s="29"/>
      <c r="F1483" s="29"/>
      <c r="G1483" s="29"/>
      <c r="H1483" s="29"/>
      <c r="I1483" s="29"/>
      <c r="J1483" s="29"/>
      <c r="K1483" s="29"/>
      <c r="L1483" s="29"/>
      <c r="M1483" s="29"/>
      <c r="N1483" s="29"/>
      <c r="O1483" s="29"/>
      <c r="P1483" s="29"/>
      <c r="Q1483" s="29"/>
      <c r="R1483" s="29"/>
      <c r="S1483" s="29"/>
      <c r="T1483" s="29"/>
      <c r="U1483" s="29"/>
      <c r="V1483" s="29"/>
      <c r="W1483" s="29"/>
      <c r="X1483" s="29"/>
      <c r="Y1483" s="29"/>
      <c r="Z1483" s="29"/>
    </row>
    <row r="1484" spans="1:26" x14ac:dyDescent="0.2">
      <c r="A1484" s="29"/>
      <c r="B1484" s="29"/>
      <c r="C1484" s="29"/>
      <c r="D1484" s="29"/>
      <c r="E1484" s="29"/>
      <c r="F1484" s="29"/>
      <c r="G1484" s="29"/>
      <c r="H1484" s="29"/>
      <c r="I1484" s="29"/>
      <c r="J1484" s="29"/>
      <c r="K1484" s="29"/>
      <c r="L1484" s="29"/>
      <c r="M1484" s="29"/>
      <c r="N1484" s="29"/>
      <c r="O1484" s="29"/>
      <c r="P1484" s="29"/>
      <c r="Q1484" s="29"/>
      <c r="R1484" s="29"/>
      <c r="S1484" s="29"/>
      <c r="T1484" s="29"/>
      <c r="U1484" s="29"/>
      <c r="V1484" s="29"/>
      <c r="W1484" s="29"/>
      <c r="X1484" s="29"/>
      <c r="Y1484" s="29"/>
      <c r="Z1484" s="29"/>
    </row>
    <row r="1485" spans="1:26" x14ac:dyDescent="0.2">
      <c r="A1485" s="29"/>
      <c r="B1485" s="29"/>
      <c r="C1485" s="29"/>
      <c r="D1485" s="29"/>
      <c r="E1485" s="29"/>
      <c r="F1485" s="29"/>
      <c r="G1485" s="29"/>
      <c r="H1485" s="29"/>
      <c r="I1485" s="29"/>
      <c r="J1485" s="29"/>
      <c r="K1485" s="29"/>
      <c r="L1485" s="29"/>
      <c r="M1485" s="29"/>
      <c r="N1485" s="29"/>
      <c r="O1485" s="29"/>
      <c r="P1485" s="29"/>
      <c r="Q1485" s="29"/>
      <c r="R1485" s="29"/>
      <c r="S1485" s="29"/>
      <c r="T1485" s="29"/>
      <c r="U1485" s="29"/>
      <c r="V1485" s="29"/>
      <c r="W1485" s="29"/>
      <c r="X1485" s="29"/>
      <c r="Y1485" s="29"/>
      <c r="Z1485" s="29"/>
    </row>
    <row r="1486" spans="1:26" x14ac:dyDescent="0.2">
      <c r="A1486" s="29"/>
      <c r="B1486" s="29"/>
      <c r="C1486" s="29"/>
      <c r="D1486" s="29"/>
      <c r="E1486" s="29"/>
      <c r="F1486" s="29"/>
      <c r="G1486" s="29"/>
      <c r="H1486" s="29"/>
      <c r="I1486" s="29"/>
      <c r="J1486" s="29"/>
      <c r="K1486" s="29"/>
      <c r="L1486" s="29"/>
      <c r="M1486" s="29"/>
      <c r="N1486" s="29"/>
      <c r="O1486" s="29"/>
      <c r="P1486" s="29"/>
      <c r="Q1486" s="29"/>
      <c r="R1486" s="29"/>
      <c r="S1486" s="29"/>
      <c r="T1486" s="29"/>
      <c r="U1486" s="29"/>
      <c r="V1486" s="29"/>
      <c r="W1486" s="29"/>
      <c r="X1486" s="29"/>
      <c r="Y1486" s="29"/>
      <c r="Z1486" s="29"/>
    </row>
    <row r="1487" spans="1:26" x14ac:dyDescent="0.2">
      <c r="A1487" s="29"/>
      <c r="B1487" s="29"/>
      <c r="C1487" s="29"/>
      <c r="D1487" s="29"/>
      <c r="E1487" s="29"/>
      <c r="F1487" s="29"/>
      <c r="G1487" s="29"/>
      <c r="H1487" s="29"/>
      <c r="I1487" s="29"/>
      <c r="J1487" s="29"/>
      <c r="K1487" s="29"/>
      <c r="L1487" s="29"/>
      <c r="M1487" s="29"/>
      <c r="N1487" s="29"/>
      <c r="O1487" s="29"/>
      <c r="P1487" s="29"/>
      <c r="Q1487" s="29"/>
      <c r="R1487" s="29"/>
      <c r="S1487" s="29"/>
      <c r="T1487" s="29"/>
      <c r="U1487" s="29"/>
      <c r="V1487" s="29"/>
      <c r="W1487" s="29"/>
      <c r="X1487" s="29"/>
      <c r="Y1487" s="29"/>
      <c r="Z1487" s="29"/>
    </row>
    <row r="1488" spans="1:26" x14ac:dyDescent="0.2">
      <c r="A1488" s="29"/>
      <c r="B1488" s="29"/>
      <c r="C1488" s="29"/>
      <c r="D1488" s="29"/>
      <c r="E1488" s="29"/>
      <c r="F1488" s="29"/>
      <c r="G1488" s="29"/>
      <c r="H1488" s="29"/>
      <c r="I1488" s="29"/>
      <c r="J1488" s="29"/>
      <c r="K1488" s="29"/>
      <c r="L1488" s="29"/>
      <c r="M1488" s="29"/>
      <c r="N1488" s="29"/>
      <c r="O1488" s="29"/>
      <c r="P1488" s="29"/>
      <c r="Q1488" s="29"/>
      <c r="R1488" s="29"/>
      <c r="S1488" s="29"/>
      <c r="T1488" s="29"/>
      <c r="U1488" s="29"/>
      <c r="V1488" s="29"/>
      <c r="W1488" s="29"/>
      <c r="X1488" s="29"/>
      <c r="Y1488" s="29"/>
      <c r="Z1488" s="29"/>
    </row>
    <row r="1489" spans="1:26" x14ac:dyDescent="0.2">
      <c r="A1489" s="29"/>
      <c r="B1489" s="29"/>
      <c r="C1489" s="29"/>
      <c r="D1489" s="29"/>
      <c r="E1489" s="29"/>
      <c r="F1489" s="29"/>
      <c r="G1489" s="29"/>
      <c r="H1489" s="29"/>
      <c r="I1489" s="29"/>
      <c r="J1489" s="29"/>
      <c r="K1489" s="29"/>
      <c r="L1489" s="29"/>
      <c r="M1489" s="29"/>
      <c r="N1489" s="29"/>
      <c r="O1489" s="29"/>
      <c r="P1489" s="29"/>
      <c r="Q1489" s="29"/>
      <c r="R1489" s="29"/>
      <c r="S1489" s="29"/>
      <c r="T1489" s="29"/>
      <c r="U1489" s="29"/>
      <c r="V1489" s="29"/>
      <c r="W1489" s="29"/>
      <c r="X1489" s="29"/>
      <c r="Y1489" s="29"/>
      <c r="Z1489" s="29"/>
    </row>
    <row r="1490" spans="1:26" x14ac:dyDescent="0.2">
      <c r="A1490" s="29"/>
      <c r="B1490" s="29"/>
      <c r="C1490" s="29"/>
      <c r="D1490" s="29"/>
      <c r="E1490" s="29"/>
      <c r="F1490" s="29"/>
      <c r="G1490" s="29"/>
      <c r="H1490" s="29"/>
      <c r="I1490" s="29"/>
      <c r="J1490" s="29"/>
      <c r="K1490" s="29"/>
      <c r="L1490" s="29"/>
      <c r="M1490" s="29"/>
      <c r="N1490" s="29"/>
      <c r="O1490" s="29"/>
      <c r="P1490" s="29"/>
      <c r="Q1490" s="29"/>
      <c r="R1490" s="29"/>
      <c r="S1490" s="29"/>
      <c r="T1490" s="29"/>
      <c r="U1490" s="29"/>
      <c r="V1490" s="29"/>
      <c r="W1490" s="29"/>
      <c r="X1490" s="29"/>
      <c r="Y1490" s="29"/>
      <c r="Z1490" s="29"/>
    </row>
    <row r="1491" spans="1:26" x14ac:dyDescent="0.2">
      <c r="A1491" s="29"/>
      <c r="B1491" s="29"/>
      <c r="C1491" s="29"/>
      <c r="D1491" s="29"/>
      <c r="E1491" s="29"/>
      <c r="F1491" s="29"/>
      <c r="G1491" s="29"/>
      <c r="H1491" s="29"/>
      <c r="I1491" s="29"/>
      <c r="J1491" s="29"/>
      <c r="K1491" s="29"/>
      <c r="L1491" s="29"/>
      <c r="M1491" s="29"/>
      <c r="N1491" s="29"/>
      <c r="O1491" s="29"/>
      <c r="P1491" s="29"/>
      <c r="Q1491" s="29"/>
      <c r="R1491" s="29"/>
      <c r="S1491" s="29"/>
      <c r="T1491" s="29"/>
      <c r="U1491" s="29"/>
      <c r="V1491" s="29"/>
      <c r="W1491" s="29"/>
      <c r="X1491" s="29"/>
      <c r="Y1491" s="29"/>
      <c r="Z1491" s="29"/>
    </row>
    <row r="1492" spans="1:26" x14ac:dyDescent="0.2">
      <c r="A1492" s="29"/>
      <c r="B1492" s="29"/>
      <c r="C1492" s="29"/>
      <c r="D1492" s="29"/>
      <c r="E1492" s="29"/>
      <c r="F1492" s="29"/>
      <c r="G1492" s="29"/>
      <c r="H1492" s="29"/>
      <c r="I1492" s="29"/>
      <c r="J1492" s="29"/>
      <c r="K1492" s="29"/>
      <c r="L1492" s="29"/>
      <c r="M1492" s="29"/>
      <c r="N1492" s="29"/>
      <c r="O1492" s="29"/>
      <c r="P1492" s="29"/>
      <c r="Q1492" s="29"/>
      <c r="R1492" s="29"/>
      <c r="S1492" s="29"/>
      <c r="T1492" s="29"/>
      <c r="U1492" s="29"/>
      <c r="V1492" s="29"/>
      <c r="W1492" s="29"/>
      <c r="X1492" s="29"/>
      <c r="Y1492" s="29"/>
      <c r="Z1492" s="29"/>
    </row>
    <row r="1493" spans="1:26" x14ac:dyDescent="0.2">
      <c r="A1493" s="29"/>
      <c r="B1493" s="29"/>
      <c r="C1493" s="29"/>
      <c r="D1493" s="29"/>
      <c r="E1493" s="29"/>
      <c r="F1493" s="29"/>
      <c r="G1493" s="29"/>
      <c r="H1493" s="29"/>
      <c r="I1493" s="29"/>
      <c r="J1493" s="29"/>
      <c r="K1493" s="29"/>
      <c r="L1493" s="29"/>
      <c r="M1493" s="29"/>
      <c r="N1493" s="29"/>
      <c r="O1493" s="29"/>
      <c r="P1493" s="29"/>
      <c r="Q1493" s="29"/>
      <c r="R1493" s="29"/>
      <c r="S1493" s="29"/>
      <c r="T1493" s="29"/>
      <c r="U1493" s="29"/>
      <c r="V1493" s="29"/>
      <c r="W1493" s="29"/>
      <c r="X1493" s="29"/>
      <c r="Y1493" s="29"/>
      <c r="Z1493" s="29"/>
    </row>
    <row r="1494" spans="1:26" x14ac:dyDescent="0.2">
      <c r="A1494" s="29"/>
      <c r="B1494" s="29"/>
      <c r="C1494" s="29"/>
      <c r="D1494" s="29"/>
      <c r="E1494" s="29"/>
      <c r="F1494" s="29"/>
      <c r="G1494" s="29"/>
      <c r="H1494" s="29"/>
      <c r="I1494" s="29"/>
      <c r="J1494" s="29"/>
      <c r="K1494" s="29"/>
      <c r="L1494" s="29"/>
      <c r="M1494" s="29"/>
      <c r="N1494" s="29"/>
      <c r="O1494" s="29"/>
      <c r="P1494" s="29"/>
      <c r="Q1494" s="29"/>
      <c r="R1494" s="29"/>
      <c r="S1494" s="29"/>
      <c r="T1494" s="29"/>
      <c r="U1494" s="29"/>
      <c r="V1494" s="29"/>
      <c r="W1494" s="29"/>
      <c r="X1494" s="29"/>
      <c r="Y1494" s="29"/>
      <c r="Z1494" s="29"/>
    </row>
    <row r="1495" spans="1:26" x14ac:dyDescent="0.2">
      <c r="A1495" s="29"/>
      <c r="B1495" s="29"/>
      <c r="C1495" s="29"/>
      <c r="D1495" s="29"/>
      <c r="E1495" s="29"/>
      <c r="F1495" s="29"/>
      <c r="G1495" s="29"/>
      <c r="H1495" s="29"/>
      <c r="I1495" s="29"/>
      <c r="J1495" s="29"/>
      <c r="K1495" s="29"/>
      <c r="L1495" s="29"/>
      <c r="M1495" s="29"/>
      <c r="N1495" s="29"/>
      <c r="O1495" s="29"/>
      <c r="P1495" s="29"/>
      <c r="Q1495" s="29"/>
      <c r="R1495" s="29"/>
      <c r="S1495" s="29"/>
      <c r="T1495" s="29"/>
      <c r="U1495" s="29"/>
      <c r="V1495" s="29"/>
      <c r="W1495" s="29"/>
      <c r="X1495" s="29"/>
      <c r="Y1495" s="29"/>
      <c r="Z1495" s="29"/>
    </row>
    <row r="1496" spans="1:26" x14ac:dyDescent="0.2">
      <c r="A1496" s="29"/>
      <c r="B1496" s="29"/>
      <c r="C1496" s="29"/>
      <c r="D1496" s="29"/>
      <c r="E1496" s="29"/>
      <c r="F1496" s="29"/>
      <c r="G1496" s="29"/>
      <c r="H1496" s="29"/>
      <c r="I1496" s="29"/>
      <c r="J1496" s="29"/>
      <c r="K1496" s="29"/>
      <c r="L1496" s="29"/>
      <c r="M1496" s="29"/>
      <c r="N1496" s="29"/>
      <c r="O1496" s="29"/>
      <c r="P1496" s="29"/>
      <c r="Q1496" s="29"/>
      <c r="R1496" s="29"/>
      <c r="S1496" s="29"/>
      <c r="T1496" s="29"/>
      <c r="U1496" s="29"/>
      <c r="V1496" s="29"/>
      <c r="W1496" s="29"/>
      <c r="X1496" s="29"/>
      <c r="Y1496" s="29"/>
      <c r="Z1496" s="29"/>
    </row>
    <row r="1497" spans="1:26" x14ac:dyDescent="0.2">
      <c r="A1497" s="29"/>
      <c r="B1497" s="29"/>
      <c r="C1497" s="29"/>
      <c r="D1497" s="29"/>
      <c r="E1497" s="29"/>
      <c r="F1497" s="29"/>
      <c r="G1497" s="29"/>
      <c r="H1497" s="29"/>
      <c r="I1497" s="29"/>
      <c r="J1497" s="29"/>
      <c r="K1497" s="29"/>
      <c r="L1497" s="29"/>
      <c r="M1497" s="29"/>
      <c r="N1497" s="29"/>
      <c r="O1497" s="29"/>
      <c r="P1497" s="29"/>
      <c r="Q1497" s="29"/>
      <c r="R1497" s="29"/>
      <c r="S1497" s="29"/>
      <c r="T1497" s="29"/>
      <c r="U1497" s="29"/>
      <c r="V1497" s="29"/>
      <c r="W1497" s="29"/>
      <c r="X1497" s="29"/>
      <c r="Y1497" s="29"/>
      <c r="Z1497" s="29"/>
    </row>
    <row r="1498" spans="1:26" x14ac:dyDescent="0.2">
      <c r="A1498" s="29"/>
      <c r="B1498" s="29"/>
      <c r="C1498" s="29"/>
      <c r="D1498" s="29"/>
      <c r="E1498" s="29"/>
      <c r="F1498" s="29"/>
      <c r="G1498" s="29"/>
      <c r="H1498" s="29"/>
      <c r="I1498" s="29"/>
      <c r="J1498" s="29"/>
      <c r="K1498" s="29"/>
      <c r="L1498" s="29"/>
      <c r="M1498" s="29"/>
      <c r="N1498" s="29"/>
      <c r="O1498" s="29"/>
      <c r="P1498" s="29"/>
      <c r="Q1498" s="29"/>
      <c r="R1498" s="29"/>
      <c r="S1498" s="29"/>
      <c r="T1498" s="29"/>
      <c r="U1498" s="29"/>
      <c r="V1498" s="29"/>
      <c r="W1498" s="29"/>
      <c r="X1498" s="29"/>
      <c r="Y1498" s="29"/>
      <c r="Z1498" s="29"/>
    </row>
    <row r="1499" spans="1:26" x14ac:dyDescent="0.2">
      <c r="A1499" s="29"/>
      <c r="B1499" s="29"/>
      <c r="C1499" s="29"/>
      <c r="D1499" s="29"/>
      <c r="E1499" s="29"/>
      <c r="F1499" s="29"/>
      <c r="G1499" s="29"/>
      <c r="H1499" s="29"/>
      <c r="I1499" s="29"/>
      <c r="J1499" s="29"/>
      <c r="K1499" s="29"/>
      <c r="L1499" s="29"/>
      <c r="M1499" s="29"/>
      <c r="N1499" s="29"/>
      <c r="O1499" s="29"/>
      <c r="P1499" s="29"/>
      <c r="Q1499" s="29"/>
      <c r="R1499" s="29"/>
      <c r="S1499" s="29"/>
      <c r="T1499" s="29"/>
      <c r="U1499" s="29"/>
      <c r="V1499" s="29"/>
      <c r="W1499" s="29"/>
      <c r="X1499" s="29"/>
      <c r="Y1499" s="29"/>
      <c r="Z1499" s="29"/>
    </row>
    <row r="1500" spans="1:26" x14ac:dyDescent="0.2">
      <c r="A1500" s="29"/>
      <c r="B1500" s="29"/>
      <c r="C1500" s="29"/>
      <c r="D1500" s="29"/>
      <c r="E1500" s="29"/>
      <c r="F1500" s="29"/>
      <c r="G1500" s="29"/>
      <c r="H1500" s="29"/>
      <c r="I1500" s="29"/>
      <c r="J1500" s="29"/>
      <c r="K1500" s="29"/>
      <c r="L1500" s="29"/>
      <c r="M1500" s="29"/>
      <c r="N1500" s="29"/>
      <c r="O1500" s="29"/>
      <c r="P1500" s="29"/>
      <c r="Q1500" s="29"/>
      <c r="R1500" s="29"/>
      <c r="S1500" s="29"/>
      <c r="T1500" s="29"/>
      <c r="U1500" s="29"/>
      <c r="V1500" s="29"/>
      <c r="W1500" s="29"/>
      <c r="X1500" s="29"/>
      <c r="Y1500" s="29"/>
      <c r="Z1500" s="29"/>
    </row>
    <row r="1501" spans="1:26" x14ac:dyDescent="0.2">
      <c r="A1501" s="29"/>
      <c r="B1501" s="29"/>
      <c r="C1501" s="29"/>
      <c r="D1501" s="29"/>
      <c r="E1501" s="29"/>
      <c r="F1501" s="29"/>
      <c r="G1501" s="29"/>
      <c r="H1501" s="29"/>
      <c r="I1501" s="29"/>
      <c r="J1501" s="29"/>
      <c r="K1501" s="29"/>
      <c r="L1501" s="29"/>
      <c r="M1501" s="29"/>
      <c r="N1501" s="29"/>
      <c r="O1501" s="29"/>
      <c r="P1501" s="29"/>
      <c r="Q1501" s="29"/>
      <c r="R1501" s="29"/>
      <c r="S1501" s="29"/>
      <c r="T1501" s="29"/>
      <c r="U1501" s="29"/>
      <c r="V1501" s="29"/>
      <c r="W1501" s="29"/>
      <c r="X1501" s="29"/>
      <c r="Y1501" s="29"/>
      <c r="Z1501" s="29"/>
    </row>
    <row r="1502" spans="1:26" x14ac:dyDescent="0.2">
      <c r="A1502" s="29"/>
      <c r="B1502" s="29"/>
      <c r="C1502" s="29"/>
      <c r="D1502" s="29"/>
      <c r="E1502" s="29"/>
      <c r="F1502" s="29"/>
      <c r="G1502" s="29"/>
      <c r="H1502" s="29"/>
      <c r="I1502" s="29"/>
      <c r="J1502" s="29"/>
      <c r="K1502" s="29"/>
      <c r="L1502" s="29"/>
      <c r="M1502" s="29"/>
      <c r="N1502" s="29"/>
      <c r="O1502" s="29"/>
      <c r="P1502" s="29"/>
      <c r="Q1502" s="29"/>
      <c r="R1502" s="29"/>
      <c r="S1502" s="29"/>
      <c r="T1502" s="29"/>
      <c r="U1502" s="29"/>
      <c r="V1502" s="29"/>
      <c r="W1502" s="29"/>
      <c r="X1502" s="29"/>
      <c r="Y1502" s="29"/>
      <c r="Z1502" s="29"/>
    </row>
    <row r="1503" spans="1:26" x14ac:dyDescent="0.2">
      <c r="A1503" s="29"/>
      <c r="B1503" s="29"/>
      <c r="C1503" s="29"/>
      <c r="D1503" s="29"/>
      <c r="E1503" s="29"/>
      <c r="F1503" s="29"/>
      <c r="G1503" s="29"/>
      <c r="H1503" s="29"/>
      <c r="I1503" s="29"/>
      <c r="J1503" s="29"/>
      <c r="K1503" s="29"/>
      <c r="L1503" s="29"/>
      <c r="M1503" s="29"/>
      <c r="N1503" s="29"/>
      <c r="O1503" s="29"/>
      <c r="P1503" s="29"/>
      <c r="Q1503" s="29"/>
      <c r="R1503" s="29"/>
      <c r="S1503" s="29"/>
      <c r="T1503" s="29"/>
      <c r="U1503" s="29"/>
      <c r="V1503" s="29"/>
      <c r="W1503" s="29"/>
      <c r="X1503" s="29"/>
      <c r="Y1503" s="29"/>
      <c r="Z1503" s="29"/>
    </row>
    <row r="1504" spans="1:26" x14ac:dyDescent="0.2">
      <c r="A1504" s="29"/>
      <c r="B1504" s="29"/>
      <c r="C1504" s="29"/>
      <c r="D1504" s="29"/>
      <c r="E1504" s="29"/>
      <c r="F1504" s="29"/>
      <c r="G1504" s="29"/>
      <c r="H1504" s="29"/>
      <c r="I1504" s="29"/>
      <c r="J1504" s="29"/>
      <c r="K1504" s="29"/>
      <c r="L1504" s="29"/>
      <c r="M1504" s="29"/>
      <c r="N1504" s="29"/>
      <c r="O1504" s="29"/>
      <c r="P1504" s="29"/>
      <c r="Q1504" s="29"/>
      <c r="R1504" s="29"/>
      <c r="S1504" s="29"/>
      <c r="T1504" s="29"/>
      <c r="U1504" s="29"/>
      <c r="V1504" s="29"/>
      <c r="W1504" s="29"/>
      <c r="X1504" s="29"/>
      <c r="Y1504" s="29"/>
      <c r="Z1504" s="29"/>
    </row>
    <row r="1505" spans="1:26" x14ac:dyDescent="0.2">
      <c r="A1505" s="29"/>
      <c r="B1505" s="29"/>
      <c r="C1505" s="29"/>
      <c r="D1505" s="29"/>
      <c r="E1505" s="29"/>
      <c r="F1505" s="29"/>
      <c r="G1505" s="29"/>
      <c r="H1505" s="29"/>
      <c r="I1505" s="29"/>
      <c r="J1505" s="29"/>
      <c r="K1505" s="29"/>
      <c r="L1505" s="29"/>
      <c r="M1505" s="29"/>
      <c r="N1505" s="29"/>
      <c r="O1505" s="29"/>
      <c r="P1505" s="29"/>
      <c r="Q1505" s="29"/>
      <c r="R1505" s="29"/>
      <c r="S1505" s="29"/>
      <c r="T1505" s="29"/>
      <c r="U1505" s="29"/>
      <c r="V1505" s="29"/>
      <c r="W1505" s="29"/>
      <c r="X1505" s="29"/>
      <c r="Y1505" s="29"/>
      <c r="Z1505" s="29"/>
    </row>
    <row r="1506" spans="1:26" x14ac:dyDescent="0.2">
      <c r="A1506" s="29"/>
      <c r="B1506" s="29"/>
      <c r="C1506" s="29"/>
      <c r="D1506" s="29"/>
      <c r="E1506" s="29"/>
      <c r="F1506" s="29"/>
      <c r="G1506" s="29"/>
      <c r="H1506" s="29"/>
      <c r="I1506" s="29"/>
      <c r="J1506" s="29"/>
      <c r="K1506" s="29"/>
      <c r="L1506" s="29"/>
      <c r="M1506" s="29"/>
      <c r="N1506" s="29"/>
      <c r="O1506" s="29"/>
      <c r="P1506" s="29"/>
      <c r="Q1506" s="29"/>
      <c r="R1506" s="29"/>
      <c r="S1506" s="29"/>
      <c r="T1506" s="29"/>
      <c r="U1506" s="29"/>
      <c r="V1506" s="29"/>
      <c r="W1506" s="29"/>
      <c r="X1506" s="29"/>
      <c r="Y1506" s="29"/>
      <c r="Z1506" s="29"/>
    </row>
    <row r="1507" spans="1:26" x14ac:dyDescent="0.2">
      <c r="A1507" s="29"/>
      <c r="B1507" s="29"/>
      <c r="C1507" s="29"/>
      <c r="D1507" s="29"/>
      <c r="E1507" s="29"/>
      <c r="F1507" s="29"/>
      <c r="G1507" s="29"/>
      <c r="H1507" s="29"/>
      <c r="I1507" s="29"/>
      <c r="J1507" s="29"/>
      <c r="K1507" s="29"/>
      <c r="L1507" s="29"/>
      <c r="M1507" s="29"/>
      <c r="N1507" s="29"/>
      <c r="O1507" s="29"/>
      <c r="P1507" s="29"/>
      <c r="Q1507" s="29"/>
      <c r="R1507" s="29"/>
      <c r="S1507" s="29"/>
      <c r="T1507" s="29"/>
      <c r="U1507" s="29"/>
      <c r="V1507" s="29"/>
      <c r="W1507" s="29"/>
      <c r="X1507" s="29"/>
      <c r="Y1507" s="29"/>
      <c r="Z1507" s="29"/>
    </row>
    <row r="1508" spans="1:26" x14ac:dyDescent="0.2">
      <c r="A1508" s="29"/>
      <c r="B1508" s="29"/>
      <c r="C1508" s="29"/>
      <c r="D1508" s="29"/>
      <c r="E1508" s="29"/>
      <c r="F1508" s="29"/>
      <c r="G1508" s="29"/>
      <c r="H1508" s="29"/>
      <c r="I1508" s="29"/>
      <c r="J1508" s="29"/>
      <c r="K1508" s="29"/>
      <c r="L1508" s="29"/>
      <c r="M1508" s="29"/>
      <c r="N1508" s="29"/>
      <c r="O1508" s="29"/>
      <c r="P1508" s="29"/>
      <c r="Q1508" s="29"/>
      <c r="R1508" s="29"/>
      <c r="S1508" s="29"/>
      <c r="T1508" s="29"/>
      <c r="U1508" s="29"/>
      <c r="V1508" s="29"/>
      <c r="W1508" s="29"/>
      <c r="X1508" s="29"/>
      <c r="Y1508" s="29"/>
      <c r="Z1508" s="29"/>
    </row>
    <row r="1509" spans="1:26" x14ac:dyDescent="0.2">
      <c r="A1509" s="29"/>
      <c r="B1509" s="29"/>
      <c r="C1509" s="29"/>
      <c r="D1509" s="29"/>
      <c r="E1509" s="29"/>
      <c r="F1509" s="29"/>
      <c r="G1509" s="29"/>
      <c r="H1509" s="29"/>
      <c r="I1509" s="29"/>
      <c r="J1509" s="29"/>
      <c r="K1509" s="29"/>
      <c r="L1509" s="29"/>
      <c r="M1509" s="29"/>
      <c r="N1509" s="29"/>
      <c r="O1509" s="29"/>
      <c r="P1509" s="29"/>
      <c r="Q1509" s="29"/>
      <c r="R1509" s="29"/>
      <c r="S1509" s="29"/>
      <c r="T1509" s="29"/>
      <c r="U1509" s="29"/>
      <c r="V1509" s="29"/>
      <c r="W1509" s="29"/>
      <c r="X1509" s="29"/>
      <c r="Y1509" s="29"/>
      <c r="Z1509" s="29"/>
    </row>
    <row r="1510" spans="1:26" x14ac:dyDescent="0.2">
      <c r="A1510" s="29"/>
      <c r="B1510" s="29"/>
      <c r="C1510" s="29"/>
      <c r="D1510" s="29"/>
      <c r="E1510" s="29"/>
      <c r="F1510" s="29"/>
      <c r="G1510" s="29"/>
      <c r="H1510" s="29"/>
      <c r="I1510" s="29"/>
      <c r="J1510" s="29"/>
      <c r="K1510" s="29"/>
      <c r="L1510" s="29"/>
      <c r="M1510" s="29"/>
      <c r="N1510" s="29"/>
      <c r="O1510" s="29"/>
      <c r="P1510" s="29"/>
      <c r="Q1510" s="29"/>
      <c r="R1510" s="29"/>
      <c r="S1510" s="29"/>
      <c r="T1510" s="29"/>
      <c r="U1510" s="29"/>
      <c r="V1510" s="29"/>
      <c r="W1510" s="29"/>
      <c r="X1510" s="29"/>
      <c r="Y1510" s="29"/>
      <c r="Z1510" s="29"/>
    </row>
    <row r="1511" spans="1:26" x14ac:dyDescent="0.2">
      <c r="A1511" s="29"/>
      <c r="B1511" s="29"/>
      <c r="C1511" s="29"/>
      <c r="D1511" s="29"/>
      <c r="E1511" s="29"/>
      <c r="F1511" s="29"/>
      <c r="G1511" s="29"/>
      <c r="H1511" s="29"/>
      <c r="I1511" s="29"/>
      <c r="J1511" s="29"/>
      <c r="K1511" s="29"/>
      <c r="L1511" s="29"/>
      <c r="M1511" s="29"/>
      <c r="N1511" s="29"/>
      <c r="O1511" s="29"/>
      <c r="P1511" s="29"/>
      <c r="Q1511" s="29"/>
      <c r="R1511" s="29"/>
      <c r="S1511" s="29"/>
      <c r="T1511" s="29"/>
      <c r="U1511" s="29"/>
      <c r="V1511" s="29"/>
      <c r="W1511" s="29"/>
      <c r="X1511" s="29"/>
      <c r="Y1511" s="29"/>
      <c r="Z1511" s="29"/>
    </row>
    <row r="1512" spans="1:26" x14ac:dyDescent="0.2">
      <c r="A1512" s="29"/>
      <c r="B1512" s="29"/>
      <c r="C1512" s="29"/>
      <c r="D1512" s="29"/>
      <c r="E1512" s="29"/>
      <c r="F1512" s="29"/>
      <c r="G1512" s="29"/>
      <c r="H1512" s="29"/>
      <c r="I1512" s="29"/>
      <c r="J1512" s="29"/>
      <c r="K1512" s="29"/>
      <c r="L1512" s="29"/>
      <c r="M1512" s="29"/>
      <c r="N1512" s="29"/>
      <c r="O1512" s="29"/>
      <c r="P1512" s="29"/>
      <c r="Q1512" s="29"/>
      <c r="R1512" s="29"/>
      <c r="S1512" s="29"/>
      <c r="T1512" s="29"/>
      <c r="U1512" s="29"/>
      <c r="V1512" s="29"/>
      <c r="W1512" s="29"/>
      <c r="X1512" s="29"/>
      <c r="Y1512" s="29"/>
      <c r="Z1512" s="29"/>
    </row>
    <row r="1513" spans="1:26" x14ac:dyDescent="0.2">
      <c r="A1513" s="29"/>
      <c r="B1513" s="29"/>
      <c r="C1513" s="29"/>
      <c r="D1513" s="29"/>
      <c r="E1513" s="29"/>
      <c r="F1513" s="29"/>
      <c r="G1513" s="29"/>
      <c r="H1513" s="29"/>
      <c r="I1513" s="29"/>
      <c r="J1513" s="29"/>
      <c r="K1513" s="29"/>
      <c r="L1513" s="29"/>
      <c r="M1513" s="29"/>
      <c r="N1513" s="29"/>
      <c r="O1513" s="29"/>
      <c r="P1513" s="29"/>
      <c r="Q1513" s="29"/>
      <c r="R1513" s="29"/>
      <c r="S1513" s="29"/>
      <c r="T1513" s="29"/>
      <c r="U1513" s="29"/>
      <c r="V1513" s="29"/>
      <c r="W1513" s="29"/>
      <c r="X1513" s="29"/>
      <c r="Y1513" s="29"/>
      <c r="Z1513" s="29"/>
    </row>
    <row r="1514" spans="1:26" x14ac:dyDescent="0.2">
      <c r="A1514" s="29"/>
      <c r="B1514" s="29"/>
      <c r="C1514" s="29"/>
      <c r="D1514" s="29"/>
      <c r="E1514" s="29"/>
      <c r="F1514" s="29"/>
      <c r="G1514" s="29"/>
      <c r="H1514" s="29"/>
      <c r="I1514" s="29"/>
      <c r="J1514" s="29"/>
      <c r="K1514" s="29"/>
      <c r="L1514" s="29"/>
      <c r="M1514" s="29"/>
      <c r="N1514" s="29"/>
      <c r="O1514" s="29"/>
      <c r="P1514" s="29"/>
      <c r="Q1514" s="29"/>
      <c r="R1514" s="29"/>
      <c r="S1514" s="29"/>
      <c r="T1514" s="29"/>
      <c r="U1514" s="29"/>
      <c r="V1514" s="29"/>
      <c r="W1514" s="29"/>
      <c r="X1514" s="29"/>
      <c r="Y1514" s="29"/>
      <c r="Z1514" s="29"/>
    </row>
    <row r="1515" spans="1:26" x14ac:dyDescent="0.2">
      <c r="A1515" s="29"/>
      <c r="B1515" s="29"/>
      <c r="C1515" s="29"/>
      <c r="D1515" s="29"/>
      <c r="E1515" s="29"/>
      <c r="F1515" s="29"/>
      <c r="G1515" s="29"/>
      <c r="H1515" s="29"/>
      <c r="I1515" s="29"/>
      <c r="J1515" s="29"/>
      <c r="K1515" s="29"/>
      <c r="L1515" s="29"/>
      <c r="M1515" s="29"/>
      <c r="N1515" s="29"/>
      <c r="O1515" s="29"/>
      <c r="P1515" s="29"/>
      <c r="Q1515" s="29"/>
      <c r="R1515" s="29"/>
      <c r="S1515" s="29"/>
      <c r="T1515" s="29"/>
      <c r="U1515" s="29"/>
      <c r="V1515" s="29"/>
      <c r="W1515" s="29"/>
      <c r="X1515" s="29"/>
      <c r="Y1515" s="29"/>
      <c r="Z1515" s="29"/>
    </row>
    <row r="1516" spans="1:26" x14ac:dyDescent="0.2">
      <c r="A1516" s="29"/>
      <c r="B1516" s="29"/>
      <c r="C1516" s="29"/>
      <c r="D1516" s="29"/>
      <c r="E1516" s="29"/>
      <c r="F1516" s="29"/>
      <c r="G1516" s="29"/>
      <c r="H1516" s="29"/>
      <c r="I1516" s="29"/>
      <c r="J1516" s="29"/>
      <c r="K1516" s="29"/>
      <c r="L1516" s="29"/>
      <c r="M1516" s="29"/>
      <c r="N1516" s="29"/>
      <c r="O1516" s="29"/>
      <c r="P1516" s="29"/>
      <c r="Q1516" s="29"/>
      <c r="R1516" s="29"/>
      <c r="S1516" s="29"/>
      <c r="T1516" s="29"/>
      <c r="U1516" s="29"/>
      <c r="V1516" s="29"/>
      <c r="W1516" s="29"/>
      <c r="X1516" s="29"/>
      <c r="Y1516" s="29"/>
      <c r="Z1516" s="29"/>
    </row>
    <row r="1517" spans="1:26" x14ac:dyDescent="0.2">
      <c r="A1517" s="29"/>
      <c r="B1517" s="29"/>
      <c r="C1517" s="29"/>
      <c r="D1517" s="29"/>
      <c r="E1517" s="29"/>
      <c r="F1517" s="29"/>
      <c r="G1517" s="29"/>
      <c r="H1517" s="29"/>
      <c r="I1517" s="29"/>
      <c r="J1517" s="29"/>
      <c r="K1517" s="29"/>
      <c r="L1517" s="29"/>
      <c r="M1517" s="29"/>
      <c r="N1517" s="29"/>
      <c r="O1517" s="29"/>
      <c r="P1517" s="29"/>
      <c r="Q1517" s="29"/>
      <c r="R1517" s="29"/>
      <c r="S1517" s="29"/>
      <c r="T1517" s="29"/>
      <c r="U1517" s="29"/>
      <c r="V1517" s="29"/>
      <c r="W1517" s="29"/>
      <c r="X1517" s="29"/>
      <c r="Y1517" s="29"/>
      <c r="Z1517" s="29"/>
    </row>
    <row r="1518" spans="1:26" x14ac:dyDescent="0.2">
      <c r="A1518" s="29"/>
      <c r="B1518" s="29"/>
      <c r="C1518" s="29"/>
      <c r="D1518" s="29"/>
      <c r="E1518" s="29"/>
      <c r="F1518" s="29"/>
      <c r="G1518" s="29"/>
      <c r="H1518" s="29"/>
      <c r="I1518" s="29"/>
      <c r="J1518" s="29"/>
      <c r="K1518" s="29"/>
      <c r="L1518" s="29"/>
      <c r="M1518" s="29"/>
      <c r="N1518" s="29"/>
      <c r="O1518" s="29"/>
      <c r="P1518" s="29"/>
      <c r="Q1518" s="29"/>
      <c r="R1518" s="29"/>
      <c r="S1518" s="29"/>
      <c r="T1518" s="29"/>
      <c r="U1518" s="29"/>
      <c r="V1518" s="29"/>
      <c r="W1518" s="29"/>
      <c r="X1518" s="29"/>
      <c r="Y1518" s="29"/>
      <c r="Z1518" s="29"/>
    </row>
    <row r="1519" spans="1:26" x14ac:dyDescent="0.2">
      <c r="A1519" s="29"/>
      <c r="B1519" s="29"/>
      <c r="C1519" s="29"/>
      <c r="D1519" s="29"/>
      <c r="E1519" s="29"/>
      <c r="F1519" s="29"/>
      <c r="G1519" s="29"/>
      <c r="H1519" s="29"/>
      <c r="I1519" s="29"/>
      <c r="J1519" s="29"/>
      <c r="K1519" s="29"/>
      <c r="L1519" s="29"/>
      <c r="M1519" s="29"/>
      <c r="N1519" s="29"/>
      <c r="O1519" s="29"/>
      <c r="P1519" s="29"/>
      <c r="Q1519" s="29"/>
      <c r="R1519" s="29"/>
      <c r="S1519" s="29"/>
      <c r="T1519" s="29"/>
      <c r="U1519" s="29"/>
      <c r="V1519" s="29"/>
      <c r="W1519" s="29"/>
      <c r="X1519" s="29"/>
      <c r="Y1519" s="29"/>
      <c r="Z1519" s="29"/>
    </row>
    <row r="1520" spans="1:26" x14ac:dyDescent="0.2">
      <c r="A1520" s="29"/>
      <c r="B1520" s="29"/>
      <c r="C1520" s="29"/>
      <c r="D1520" s="29"/>
      <c r="E1520" s="29"/>
      <c r="F1520" s="29"/>
      <c r="G1520" s="29"/>
      <c r="H1520" s="29"/>
      <c r="I1520" s="29"/>
      <c r="J1520" s="29"/>
      <c r="K1520" s="29"/>
      <c r="L1520" s="29"/>
      <c r="M1520" s="29"/>
      <c r="N1520" s="29"/>
      <c r="O1520" s="29"/>
      <c r="P1520" s="29"/>
      <c r="Q1520" s="29"/>
      <c r="R1520" s="29"/>
      <c r="S1520" s="29"/>
      <c r="T1520" s="29"/>
      <c r="U1520" s="29"/>
      <c r="V1520" s="29"/>
      <c r="W1520" s="29"/>
      <c r="X1520" s="29"/>
      <c r="Y1520" s="29"/>
      <c r="Z1520" s="29"/>
    </row>
    <row r="1521" spans="1:26" x14ac:dyDescent="0.2">
      <c r="A1521" s="29"/>
      <c r="B1521" s="29"/>
      <c r="C1521" s="29"/>
      <c r="D1521" s="29"/>
      <c r="E1521" s="29"/>
      <c r="F1521" s="29"/>
      <c r="G1521" s="29"/>
      <c r="H1521" s="29"/>
      <c r="I1521" s="29"/>
      <c r="J1521" s="29"/>
      <c r="K1521" s="29"/>
      <c r="L1521" s="29"/>
      <c r="M1521" s="29"/>
      <c r="N1521" s="29"/>
      <c r="O1521" s="29"/>
      <c r="P1521" s="29"/>
      <c r="Q1521" s="29"/>
      <c r="R1521" s="29"/>
      <c r="S1521" s="29"/>
      <c r="T1521" s="29"/>
      <c r="U1521" s="29"/>
      <c r="V1521" s="29"/>
      <c r="W1521" s="29"/>
      <c r="X1521" s="29"/>
      <c r="Y1521" s="29"/>
      <c r="Z1521" s="29"/>
    </row>
    <row r="1522" spans="1:26" x14ac:dyDescent="0.2">
      <c r="A1522" s="29"/>
      <c r="B1522" s="29"/>
      <c r="C1522" s="29"/>
      <c r="D1522" s="29"/>
      <c r="E1522" s="29"/>
      <c r="F1522" s="29"/>
      <c r="G1522" s="29"/>
      <c r="H1522" s="29"/>
      <c r="I1522" s="29"/>
      <c r="J1522" s="29"/>
      <c r="K1522" s="29"/>
      <c r="L1522" s="29"/>
      <c r="M1522" s="29"/>
      <c r="N1522" s="29"/>
      <c r="O1522" s="29"/>
      <c r="P1522" s="29"/>
      <c r="Q1522" s="29"/>
      <c r="R1522" s="29"/>
      <c r="S1522" s="29"/>
      <c r="T1522" s="29"/>
      <c r="U1522" s="29"/>
      <c r="V1522" s="29"/>
      <c r="W1522" s="29"/>
      <c r="X1522" s="29"/>
      <c r="Y1522" s="29"/>
      <c r="Z1522" s="29"/>
    </row>
    <row r="1523" spans="1:26" x14ac:dyDescent="0.2">
      <c r="A1523" s="29"/>
      <c r="B1523" s="29"/>
      <c r="C1523" s="29"/>
      <c r="D1523" s="29"/>
      <c r="E1523" s="29"/>
      <c r="F1523" s="29"/>
      <c r="G1523" s="29"/>
      <c r="H1523" s="29"/>
      <c r="I1523" s="29"/>
      <c r="J1523" s="29"/>
      <c r="K1523" s="29"/>
      <c r="L1523" s="29"/>
      <c r="M1523" s="29"/>
      <c r="N1523" s="29"/>
      <c r="O1523" s="29"/>
      <c r="P1523" s="29"/>
      <c r="Q1523" s="29"/>
      <c r="R1523" s="29"/>
      <c r="S1523" s="29"/>
      <c r="T1523" s="29"/>
      <c r="U1523" s="29"/>
      <c r="V1523" s="29"/>
      <c r="W1523" s="29"/>
      <c r="X1523" s="29"/>
      <c r="Y1523" s="29"/>
      <c r="Z1523" s="29"/>
    </row>
    <row r="1524" spans="1:26" x14ac:dyDescent="0.2">
      <c r="A1524" s="29"/>
      <c r="B1524" s="29"/>
      <c r="C1524" s="29"/>
      <c r="D1524" s="29"/>
      <c r="E1524" s="29"/>
      <c r="F1524" s="29"/>
      <c r="G1524" s="29"/>
      <c r="H1524" s="29"/>
      <c r="I1524" s="29"/>
      <c r="J1524" s="29"/>
      <c r="K1524" s="29"/>
      <c r="L1524" s="29"/>
      <c r="M1524" s="29"/>
      <c r="N1524" s="29"/>
      <c r="O1524" s="29"/>
      <c r="P1524" s="29"/>
      <c r="Q1524" s="29"/>
      <c r="R1524" s="29"/>
      <c r="S1524" s="29"/>
      <c r="T1524" s="29"/>
      <c r="U1524" s="29"/>
      <c r="V1524" s="29"/>
      <c r="W1524" s="29"/>
      <c r="X1524" s="29"/>
      <c r="Y1524" s="29"/>
      <c r="Z1524" s="29"/>
    </row>
    <row r="1525" spans="1:26" x14ac:dyDescent="0.2">
      <c r="A1525" s="29"/>
      <c r="B1525" s="29"/>
      <c r="C1525" s="29"/>
      <c r="D1525" s="29"/>
      <c r="E1525" s="29"/>
      <c r="F1525" s="29"/>
      <c r="G1525" s="29"/>
      <c r="H1525" s="29"/>
      <c r="I1525" s="29"/>
      <c r="J1525" s="29"/>
      <c r="K1525" s="29"/>
      <c r="L1525" s="29"/>
      <c r="M1525" s="29"/>
      <c r="N1525" s="29"/>
      <c r="O1525" s="29"/>
      <c r="P1525" s="29"/>
      <c r="Q1525" s="29"/>
      <c r="R1525" s="29"/>
      <c r="S1525" s="29"/>
      <c r="T1525" s="29"/>
      <c r="U1525" s="29"/>
      <c r="V1525" s="29"/>
      <c r="W1525" s="29"/>
      <c r="X1525" s="29"/>
      <c r="Y1525" s="29"/>
      <c r="Z1525" s="29"/>
    </row>
    <row r="1526" spans="1:26" x14ac:dyDescent="0.2">
      <c r="A1526" s="29"/>
      <c r="B1526" s="29"/>
      <c r="C1526" s="29"/>
      <c r="D1526" s="29"/>
      <c r="E1526" s="29"/>
      <c r="F1526" s="29"/>
      <c r="G1526" s="29"/>
      <c r="H1526" s="29"/>
      <c r="I1526" s="29"/>
      <c r="J1526" s="29"/>
      <c r="K1526" s="29"/>
      <c r="L1526" s="29"/>
      <c r="M1526" s="29"/>
      <c r="N1526" s="29"/>
      <c r="O1526" s="29"/>
      <c r="P1526" s="29"/>
      <c r="Q1526" s="29"/>
      <c r="R1526" s="29"/>
      <c r="S1526" s="29"/>
      <c r="T1526" s="29"/>
      <c r="U1526" s="29"/>
      <c r="V1526" s="29"/>
      <c r="W1526" s="29"/>
      <c r="X1526" s="29"/>
      <c r="Y1526" s="29"/>
      <c r="Z1526" s="29"/>
    </row>
    <row r="1527" spans="1:26" x14ac:dyDescent="0.2">
      <c r="A1527" s="29"/>
      <c r="B1527" s="29"/>
      <c r="C1527" s="29"/>
      <c r="D1527" s="29"/>
      <c r="E1527" s="29"/>
      <c r="F1527" s="29"/>
      <c r="G1527" s="29"/>
      <c r="H1527" s="29"/>
      <c r="I1527" s="29"/>
      <c r="J1527" s="29"/>
      <c r="K1527" s="29"/>
      <c r="L1527" s="29"/>
      <c r="M1527" s="29"/>
      <c r="N1527" s="29"/>
      <c r="O1527" s="29"/>
      <c r="P1527" s="29"/>
      <c r="Q1527" s="29"/>
      <c r="R1527" s="29"/>
      <c r="S1527" s="29"/>
      <c r="T1527" s="29"/>
      <c r="U1527" s="29"/>
      <c r="V1527" s="29"/>
      <c r="W1527" s="29"/>
      <c r="X1527" s="29"/>
      <c r="Y1527" s="29"/>
      <c r="Z1527" s="29"/>
    </row>
    <row r="1528" spans="1:26" x14ac:dyDescent="0.2">
      <c r="A1528" s="29"/>
      <c r="B1528" s="29"/>
      <c r="C1528" s="29"/>
      <c r="D1528" s="29"/>
      <c r="E1528" s="29"/>
      <c r="F1528" s="29"/>
      <c r="G1528" s="29"/>
      <c r="H1528" s="29"/>
      <c r="I1528" s="29"/>
      <c r="J1528" s="29"/>
      <c r="K1528" s="29"/>
      <c r="L1528" s="29"/>
      <c r="M1528" s="29"/>
      <c r="N1528" s="29"/>
      <c r="O1528" s="29"/>
      <c r="P1528" s="29"/>
      <c r="Q1528" s="29"/>
      <c r="R1528" s="29"/>
      <c r="S1528" s="29"/>
      <c r="T1528" s="29"/>
      <c r="U1528" s="29"/>
      <c r="V1528" s="29"/>
      <c r="W1528" s="29"/>
      <c r="X1528" s="29"/>
      <c r="Y1528" s="29"/>
      <c r="Z1528" s="29"/>
    </row>
    <row r="1529" spans="1:26" x14ac:dyDescent="0.2">
      <c r="A1529" s="29"/>
      <c r="B1529" s="29"/>
      <c r="C1529" s="29"/>
      <c r="D1529" s="29"/>
      <c r="E1529" s="29"/>
      <c r="F1529" s="29"/>
      <c r="G1529" s="29"/>
      <c r="H1529" s="29"/>
      <c r="I1529" s="29"/>
      <c r="J1529" s="29"/>
      <c r="K1529" s="29"/>
      <c r="L1529" s="29"/>
      <c r="M1529" s="29"/>
      <c r="N1529" s="29"/>
      <c r="O1529" s="29"/>
      <c r="P1529" s="29"/>
      <c r="Q1529" s="29"/>
      <c r="R1529" s="29"/>
      <c r="S1529" s="29"/>
      <c r="T1529" s="29"/>
      <c r="U1529" s="29"/>
      <c r="V1529" s="29"/>
      <c r="W1529" s="29"/>
      <c r="X1529" s="29"/>
      <c r="Y1529" s="29"/>
      <c r="Z1529" s="29"/>
    </row>
    <row r="1530" spans="1:26" x14ac:dyDescent="0.2">
      <c r="A1530" s="29"/>
      <c r="B1530" s="29"/>
      <c r="C1530" s="29"/>
      <c r="D1530" s="29"/>
      <c r="E1530" s="29"/>
      <c r="F1530" s="29"/>
      <c r="G1530" s="29"/>
      <c r="H1530" s="29"/>
      <c r="I1530" s="29"/>
      <c r="J1530" s="29"/>
      <c r="K1530" s="29"/>
      <c r="L1530" s="29"/>
      <c r="M1530" s="29"/>
      <c r="N1530" s="29"/>
      <c r="O1530" s="29"/>
      <c r="P1530" s="29"/>
      <c r="Q1530" s="29"/>
      <c r="R1530" s="29"/>
      <c r="S1530" s="29"/>
      <c r="T1530" s="29"/>
      <c r="U1530" s="29"/>
      <c r="V1530" s="29"/>
      <c r="W1530" s="29"/>
      <c r="X1530" s="29"/>
      <c r="Y1530" s="29"/>
      <c r="Z1530" s="29"/>
    </row>
    <row r="1531" spans="1:26" x14ac:dyDescent="0.2">
      <c r="A1531" s="29"/>
      <c r="B1531" s="29"/>
      <c r="C1531" s="29"/>
      <c r="D1531" s="29"/>
      <c r="E1531" s="29"/>
      <c r="F1531" s="29"/>
      <c r="G1531" s="29"/>
      <c r="H1531" s="29"/>
      <c r="I1531" s="29"/>
      <c r="J1531" s="29"/>
      <c r="K1531" s="29"/>
      <c r="L1531" s="29"/>
      <c r="M1531" s="29"/>
      <c r="N1531" s="29"/>
      <c r="O1531" s="29"/>
      <c r="P1531" s="29"/>
      <c r="Q1531" s="29"/>
      <c r="R1531" s="29"/>
      <c r="S1531" s="29"/>
      <c r="T1531" s="29"/>
      <c r="U1531" s="29"/>
      <c r="V1531" s="29"/>
      <c r="W1531" s="29"/>
      <c r="X1531" s="29"/>
      <c r="Y1531" s="29"/>
      <c r="Z1531" s="29"/>
    </row>
    <row r="1532" spans="1:26" x14ac:dyDescent="0.2">
      <c r="A1532" s="29"/>
      <c r="B1532" s="29"/>
      <c r="C1532" s="29"/>
      <c r="D1532" s="29"/>
      <c r="E1532" s="29"/>
      <c r="F1532" s="29"/>
      <c r="G1532" s="29"/>
      <c r="H1532" s="29"/>
      <c r="I1532" s="29"/>
      <c r="J1532" s="29"/>
      <c r="K1532" s="29"/>
      <c r="L1532" s="29"/>
      <c r="M1532" s="29"/>
      <c r="N1532" s="29"/>
      <c r="O1532" s="29"/>
      <c r="P1532" s="29"/>
      <c r="Q1532" s="29"/>
      <c r="R1532" s="29"/>
      <c r="S1532" s="29"/>
      <c r="T1532" s="29"/>
      <c r="U1532" s="29"/>
      <c r="V1532" s="29"/>
      <c r="W1532" s="29"/>
      <c r="X1532" s="29"/>
      <c r="Y1532" s="29"/>
      <c r="Z1532" s="29"/>
    </row>
    <row r="1533" spans="1:26" x14ac:dyDescent="0.2">
      <c r="A1533" s="29"/>
      <c r="B1533" s="29"/>
      <c r="C1533" s="29"/>
      <c r="D1533" s="29"/>
      <c r="E1533" s="29"/>
      <c r="F1533" s="29"/>
      <c r="G1533" s="29"/>
      <c r="H1533" s="29"/>
      <c r="I1533" s="29"/>
      <c r="J1533" s="29"/>
      <c r="K1533" s="29"/>
      <c r="L1533" s="29"/>
      <c r="M1533" s="29"/>
      <c r="N1533" s="29"/>
      <c r="O1533" s="29"/>
      <c r="P1533" s="29"/>
      <c r="Q1533" s="29"/>
      <c r="R1533" s="29"/>
      <c r="S1533" s="29"/>
      <c r="T1533" s="29"/>
      <c r="U1533" s="29"/>
      <c r="V1533" s="29"/>
      <c r="W1533" s="29"/>
      <c r="X1533" s="29"/>
      <c r="Y1533" s="29"/>
      <c r="Z1533" s="29"/>
    </row>
    <row r="1534" spans="1:26" x14ac:dyDescent="0.2">
      <c r="A1534" s="29"/>
      <c r="B1534" s="29"/>
      <c r="C1534" s="29"/>
      <c r="D1534" s="29"/>
      <c r="E1534" s="29"/>
      <c r="F1534" s="29"/>
      <c r="G1534" s="29"/>
      <c r="H1534" s="29"/>
      <c r="I1534" s="29"/>
      <c r="J1534" s="29"/>
      <c r="K1534" s="29"/>
      <c r="L1534" s="29"/>
      <c r="M1534" s="29"/>
      <c r="N1534" s="29"/>
      <c r="O1534" s="29"/>
      <c r="P1534" s="29"/>
      <c r="Q1534" s="29"/>
      <c r="R1534" s="29"/>
      <c r="S1534" s="29"/>
      <c r="T1534" s="29"/>
      <c r="U1534" s="29"/>
      <c r="V1534" s="29"/>
      <c r="W1534" s="29"/>
      <c r="X1534" s="29"/>
      <c r="Y1534" s="29"/>
      <c r="Z1534" s="29"/>
    </row>
    <row r="1535" spans="1:26" x14ac:dyDescent="0.2">
      <c r="A1535" s="29"/>
      <c r="B1535" s="29"/>
      <c r="C1535" s="29"/>
      <c r="D1535" s="29"/>
      <c r="E1535" s="29"/>
      <c r="F1535" s="29"/>
      <c r="G1535" s="29"/>
      <c r="H1535" s="29"/>
      <c r="I1535" s="29"/>
      <c r="J1535" s="29"/>
      <c r="K1535" s="29"/>
      <c r="L1535" s="29"/>
      <c r="M1535" s="29"/>
      <c r="N1535" s="29"/>
      <c r="O1535" s="29"/>
      <c r="P1535" s="29"/>
      <c r="Q1535" s="29"/>
      <c r="R1535" s="29"/>
      <c r="S1535" s="29"/>
      <c r="T1535" s="29"/>
      <c r="U1535" s="29"/>
      <c r="V1535" s="29"/>
      <c r="W1535" s="29"/>
      <c r="X1535" s="29"/>
      <c r="Y1535" s="29"/>
      <c r="Z1535" s="29"/>
    </row>
    <row r="1536" spans="1:26" x14ac:dyDescent="0.2">
      <c r="A1536" s="29"/>
      <c r="B1536" s="29"/>
      <c r="C1536" s="29"/>
      <c r="D1536" s="29"/>
      <c r="E1536" s="29"/>
      <c r="F1536" s="29"/>
      <c r="G1536" s="29"/>
      <c r="H1536" s="29"/>
      <c r="I1536" s="29"/>
      <c r="J1536" s="29"/>
      <c r="K1536" s="29"/>
      <c r="L1536" s="29"/>
      <c r="M1536" s="29"/>
      <c r="N1536" s="29"/>
      <c r="O1536" s="29"/>
      <c r="P1536" s="29"/>
      <c r="Q1536" s="29"/>
      <c r="R1536" s="29"/>
      <c r="S1536" s="29"/>
      <c r="T1536" s="29"/>
      <c r="U1536" s="29"/>
      <c r="V1536" s="29"/>
      <c r="W1536" s="29"/>
      <c r="X1536" s="29"/>
      <c r="Y1536" s="29"/>
      <c r="Z1536" s="29"/>
    </row>
    <row r="1537" spans="1:26" x14ac:dyDescent="0.2">
      <c r="A1537" s="29"/>
      <c r="B1537" s="29"/>
      <c r="C1537" s="29"/>
      <c r="D1537" s="29"/>
      <c r="E1537" s="29"/>
      <c r="F1537" s="29"/>
      <c r="G1537" s="29"/>
      <c r="H1537" s="29"/>
      <c r="I1537" s="29"/>
      <c r="J1537" s="29"/>
      <c r="K1537" s="29"/>
      <c r="L1537" s="29"/>
      <c r="M1537" s="29"/>
      <c r="N1537" s="29"/>
      <c r="O1537" s="29"/>
      <c r="P1537" s="29"/>
      <c r="Q1537" s="29"/>
      <c r="R1537" s="29"/>
      <c r="S1537" s="29"/>
      <c r="T1537" s="29"/>
      <c r="U1537" s="29"/>
      <c r="V1537" s="29"/>
      <c r="W1537" s="29"/>
      <c r="X1537" s="29"/>
      <c r="Y1537" s="29"/>
      <c r="Z1537" s="29"/>
    </row>
    <row r="1538" spans="1:26" x14ac:dyDescent="0.2">
      <c r="A1538" s="29"/>
      <c r="B1538" s="29"/>
      <c r="C1538" s="29"/>
      <c r="D1538" s="29"/>
      <c r="E1538" s="29"/>
      <c r="F1538" s="29"/>
      <c r="G1538" s="29"/>
      <c r="H1538" s="29"/>
      <c r="I1538" s="29"/>
      <c r="J1538" s="29"/>
      <c r="K1538" s="29"/>
      <c r="L1538" s="29"/>
      <c r="M1538" s="29"/>
      <c r="N1538" s="29"/>
      <c r="O1538" s="29"/>
      <c r="P1538" s="29"/>
      <c r="Q1538" s="29"/>
      <c r="R1538" s="29"/>
      <c r="S1538" s="29"/>
      <c r="T1538" s="29"/>
      <c r="U1538" s="29"/>
      <c r="V1538" s="29"/>
      <c r="W1538" s="29"/>
      <c r="X1538" s="29"/>
      <c r="Y1538" s="29"/>
      <c r="Z1538" s="29"/>
    </row>
    <row r="1539" spans="1:26" x14ac:dyDescent="0.2">
      <c r="A1539" s="29"/>
      <c r="B1539" s="29"/>
      <c r="C1539" s="29"/>
      <c r="D1539" s="29"/>
      <c r="E1539" s="29"/>
      <c r="F1539" s="29"/>
      <c r="G1539" s="29"/>
      <c r="H1539" s="29"/>
      <c r="I1539" s="29"/>
      <c r="J1539" s="29"/>
      <c r="K1539" s="29"/>
      <c r="L1539" s="29"/>
      <c r="M1539" s="29"/>
      <c r="N1539" s="29"/>
      <c r="O1539" s="29"/>
      <c r="P1539" s="29"/>
      <c r="Q1539" s="29"/>
      <c r="R1539" s="29"/>
      <c r="S1539" s="29"/>
      <c r="T1539" s="29"/>
      <c r="U1539" s="29"/>
      <c r="V1539" s="29"/>
      <c r="W1539" s="29"/>
      <c r="X1539" s="29"/>
      <c r="Y1539" s="29"/>
      <c r="Z1539" s="29"/>
    </row>
    <row r="1540" spans="1:26" x14ac:dyDescent="0.2">
      <c r="A1540" s="29"/>
      <c r="B1540" s="29"/>
      <c r="C1540" s="29"/>
      <c r="D1540" s="29"/>
      <c r="E1540" s="29"/>
      <c r="F1540" s="29"/>
      <c r="G1540" s="29"/>
      <c r="H1540" s="29"/>
      <c r="I1540" s="29"/>
      <c r="J1540" s="29"/>
      <c r="K1540" s="29"/>
      <c r="L1540" s="29"/>
      <c r="M1540" s="29"/>
      <c r="N1540" s="29"/>
      <c r="O1540" s="29"/>
      <c r="P1540" s="29"/>
      <c r="Q1540" s="29"/>
      <c r="R1540" s="29"/>
      <c r="S1540" s="29"/>
      <c r="T1540" s="29"/>
      <c r="U1540" s="29"/>
      <c r="V1540" s="29"/>
      <c r="W1540" s="29"/>
      <c r="X1540" s="29"/>
      <c r="Y1540" s="29"/>
      <c r="Z1540" s="29"/>
    </row>
    <row r="1541" spans="1:26" x14ac:dyDescent="0.2">
      <c r="A1541" s="29"/>
      <c r="B1541" s="29"/>
      <c r="C1541" s="29"/>
      <c r="D1541" s="29"/>
      <c r="E1541" s="29"/>
      <c r="F1541" s="29"/>
      <c r="G1541" s="29"/>
      <c r="H1541" s="29"/>
      <c r="I1541" s="29"/>
      <c r="J1541" s="29"/>
      <c r="K1541" s="29"/>
      <c r="L1541" s="29"/>
      <c r="M1541" s="29"/>
      <c r="N1541" s="29"/>
      <c r="O1541" s="29"/>
      <c r="P1541" s="29"/>
      <c r="Q1541" s="29"/>
      <c r="R1541" s="29"/>
      <c r="S1541" s="29"/>
      <c r="T1541" s="29"/>
      <c r="U1541" s="29"/>
      <c r="V1541" s="29"/>
      <c r="W1541" s="29"/>
      <c r="X1541" s="29"/>
      <c r="Y1541" s="29"/>
      <c r="Z1541" s="29"/>
    </row>
    <row r="1542" spans="1:26" x14ac:dyDescent="0.2">
      <c r="A1542" s="29"/>
      <c r="B1542" s="29"/>
      <c r="C1542" s="29"/>
      <c r="D1542" s="29"/>
      <c r="E1542" s="29"/>
      <c r="F1542" s="29"/>
      <c r="G1542" s="29"/>
      <c r="H1542" s="29"/>
      <c r="I1542" s="29"/>
      <c r="J1542" s="29"/>
      <c r="K1542" s="29"/>
      <c r="L1542" s="29"/>
      <c r="M1542" s="29"/>
      <c r="N1542" s="29"/>
      <c r="O1542" s="29"/>
      <c r="P1542" s="29"/>
      <c r="Q1542" s="29"/>
      <c r="R1542" s="29"/>
      <c r="S1542" s="29"/>
      <c r="T1542" s="29"/>
      <c r="U1542" s="29"/>
      <c r="V1542" s="29"/>
      <c r="W1542" s="29"/>
      <c r="X1542" s="29"/>
      <c r="Y1542" s="29"/>
      <c r="Z1542" s="29"/>
    </row>
    <row r="1543" spans="1:26" x14ac:dyDescent="0.2">
      <c r="A1543" s="29"/>
      <c r="B1543" s="29"/>
      <c r="C1543" s="29"/>
      <c r="D1543" s="29"/>
      <c r="E1543" s="29"/>
      <c r="F1543" s="29"/>
      <c r="G1543" s="29"/>
      <c r="H1543" s="29"/>
      <c r="I1543" s="29"/>
      <c r="J1543" s="29"/>
      <c r="K1543" s="29"/>
      <c r="L1543" s="29"/>
      <c r="M1543" s="29"/>
      <c r="N1543" s="29"/>
      <c r="O1543" s="29"/>
      <c r="P1543" s="29"/>
      <c r="Q1543" s="29"/>
      <c r="R1543" s="29"/>
      <c r="S1543" s="29"/>
      <c r="T1543" s="29"/>
      <c r="U1543" s="29"/>
      <c r="V1543" s="29"/>
      <c r="W1543" s="29"/>
      <c r="X1543" s="29"/>
      <c r="Y1543" s="29"/>
      <c r="Z1543" s="29"/>
    </row>
    <row r="1544" spans="1:26" x14ac:dyDescent="0.2">
      <c r="A1544" s="29"/>
      <c r="B1544" s="29"/>
      <c r="C1544" s="29"/>
      <c r="D1544" s="29"/>
      <c r="E1544" s="29"/>
      <c r="F1544" s="29"/>
      <c r="G1544" s="29"/>
      <c r="H1544" s="29"/>
      <c r="I1544" s="29"/>
      <c r="J1544" s="29"/>
      <c r="K1544" s="29"/>
      <c r="L1544" s="29"/>
      <c r="M1544" s="29"/>
      <c r="N1544" s="29"/>
      <c r="O1544" s="29"/>
      <c r="P1544" s="29"/>
      <c r="Q1544" s="29"/>
      <c r="R1544" s="29"/>
      <c r="S1544" s="29"/>
      <c r="T1544" s="29"/>
      <c r="U1544" s="29"/>
      <c r="V1544" s="29"/>
      <c r="W1544" s="29"/>
      <c r="X1544" s="29"/>
      <c r="Y1544" s="29"/>
      <c r="Z1544" s="29"/>
    </row>
    <row r="1545" spans="1:26" x14ac:dyDescent="0.2">
      <c r="A1545" s="29"/>
      <c r="B1545" s="29"/>
      <c r="C1545" s="29"/>
      <c r="D1545" s="29"/>
      <c r="E1545" s="29"/>
      <c r="F1545" s="29"/>
      <c r="G1545" s="29"/>
      <c r="H1545" s="29"/>
      <c r="I1545" s="29"/>
      <c r="J1545" s="29"/>
      <c r="K1545" s="29"/>
      <c r="L1545" s="29"/>
      <c r="M1545" s="29"/>
      <c r="N1545" s="29"/>
      <c r="O1545" s="29"/>
      <c r="P1545" s="29"/>
      <c r="Q1545" s="29"/>
      <c r="R1545" s="29"/>
      <c r="S1545" s="29"/>
      <c r="T1545" s="29"/>
      <c r="U1545" s="29"/>
      <c r="V1545" s="29"/>
      <c r="W1545" s="29"/>
      <c r="X1545" s="29"/>
      <c r="Y1545" s="29"/>
      <c r="Z1545" s="29"/>
    </row>
    <row r="1546" spans="1:26" x14ac:dyDescent="0.2">
      <c r="A1546" s="29"/>
      <c r="B1546" s="29"/>
      <c r="C1546" s="29"/>
      <c r="D1546" s="29"/>
      <c r="E1546" s="29"/>
      <c r="F1546" s="29"/>
      <c r="G1546" s="29"/>
      <c r="H1546" s="29"/>
      <c r="I1546" s="29"/>
      <c r="J1546" s="29"/>
      <c r="K1546" s="29"/>
      <c r="L1546" s="29"/>
      <c r="M1546" s="29"/>
      <c r="N1546" s="29"/>
      <c r="O1546" s="29"/>
      <c r="P1546" s="29"/>
      <c r="Q1546" s="29"/>
      <c r="R1546" s="29"/>
      <c r="S1546" s="29"/>
      <c r="T1546" s="29"/>
      <c r="U1546" s="29"/>
      <c r="V1546" s="29"/>
      <c r="W1546" s="29"/>
      <c r="X1546" s="29"/>
      <c r="Y1546" s="29"/>
      <c r="Z1546" s="29"/>
    </row>
    <row r="1547" spans="1:26" x14ac:dyDescent="0.2">
      <c r="A1547" s="29"/>
      <c r="B1547" s="29"/>
      <c r="C1547" s="29"/>
      <c r="D1547" s="29"/>
      <c r="E1547" s="29"/>
      <c r="F1547" s="29"/>
      <c r="G1547" s="29"/>
      <c r="H1547" s="29"/>
      <c r="I1547" s="29"/>
      <c r="J1547" s="29"/>
      <c r="K1547" s="29"/>
      <c r="L1547" s="29"/>
      <c r="M1547" s="29"/>
      <c r="N1547" s="29"/>
      <c r="O1547" s="29"/>
      <c r="P1547" s="29"/>
      <c r="Q1547" s="29"/>
      <c r="R1547" s="29"/>
      <c r="S1547" s="29"/>
      <c r="T1547" s="29"/>
      <c r="U1547" s="29"/>
      <c r="V1547" s="29"/>
      <c r="W1547" s="29"/>
      <c r="X1547" s="29"/>
      <c r="Y1547" s="29"/>
      <c r="Z1547" s="29"/>
    </row>
    <row r="1548" spans="1:26" x14ac:dyDescent="0.2">
      <c r="A1548" s="29"/>
      <c r="B1548" s="29"/>
      <c r="C1548" s="29"/>
      <c r="D1548" s="29"/>
      <c r="E1548" s="29"/>
      <c r="F1548" s="29"/>
      <c r="G1548" s="29"/>
      <c r="H1548" s="29"/>
      <c r="I1548" s="29"/>
      <c r="J1548" s="29"/>
      <c r="K1548" s="29"/>
      <c r="L1548" s="29"/>
      <c r="M1548" s="29"/>
      <c r="N1548" s="29"/>
      <c r="O1548" s="29"/>
      <c r="P1548" s="29"/>
      <c r="Q1548" s="29"/>
      <c r="R1548" s="29"/>
      <c r="S1548" s="29"/>
      <c r="T1548" s="29"/>
      <c r="U1548" s="29"/>
      <c r="V1548" s="29"/>
      <c r="W1548" s="29"/>
      <c r="X1548" s="29"/>
      <c r="Y1548" s="29"/>
      <c r="Z1548" s="29"/>
    </row>
    <row r="1549" spans="1:26" x14ac:dyDescent="0.2">
      <c r="A1549" s="29"/>
      <c r="B1549" s="29"/>
      <c r="C1549" s="29"/>
      <c r="D1549" s="29"/>
      <c r="E1549" s="29"/>
      <c r="F1549" s="29"/>
      <c r="G1549" s="29"/>
      <c r="H1549" s="29"/>
      <c r="I1549" s="29"/>
      <c r="J1549" s="29"/>
      <c r="K1549" s="29"/>
      <c r="L1549" s="29"/>
      <c r="M1549" s="29"/>
      <c r="N1549" s="29"/>
      <c r="O1549" s="29"/>
      <c r="P1549" s="29"/>
      <c r="Q1549" s="29"/>
      <c r="R1549" s="29"/>
      <c r="S1549" s="29"/>
      <c r="T1549" s="29"/>
      <c r="U1549" s="29"/>
      <c r="V1549" s="29"/>
      <c r="W1549" s="29"/>
      <c r="X1549" s="29"/>
      <c r="Y1549" s="29"/>
      <c r="Z1549" s="29"/>
    </row>
    <row r="1550" spans="1:26" x14ac:dyDescent="0.2">
      <c r="A1550" s="29"/>
      <c r="B1550" s="29"/>
      <c r="C1550" s="29"/>
      <c r="D1550" s="29"/>
      <c r="E1550" s="29"/>
      <c r="F1550" s="29"/>
      <c r="G1550" s="29"/>
      <c r="H1550" s="29"/>
      <c r="I1550" s="29"/>
      <c r="J1550" s="29"/>
      <c r="K1550" s="29"/>
      <c r="L1550" s="29"/>
      <c r="M1550" s="29"/>
      <c r="N1550" s="29"/>
      <c r="O1550" s="29"/>
      <c r="P1550" s="29"/>
      <c r="Q1550" s="29"/>
      <c r="R1550" s="29"/>
      <c r="S1550" s="29"/>
      <c r="T1550" s="29"/>
      <c r="U1550" s="29"/>
      <c r="V1550" s="29"/>
      <c r="W1550" s="29"/>
      <c r="X1550" s="29"/>
      <c r="Y1550" s="29"/>
      <c r="Z1550" s="29"/>
    </row>
    <row r="1551" spans="1:26" x14ac:dyDescent="0.2">
      <c r="A1551" s="29"/>
      <c r="B1551" s="29"/>
      <c r="C1551" s="29"/>
      <c r="D1551" s="29"/>
      <c r="E1551" s="29"/>
      <c r="F1551" s="29"/>
      <c r="G1551" s="29"/>
      <c r="H1551" s="29"/>
      <c r="I1551" s="29"/>
      <c r="J1551" s="29"/>
      <c r="K1551" s="29"/>
      <c r="L1551" s="29"/>
      <c r="M1551" s="29"/>
      <c r="N1551" s="29"/>
      <c r="O1551" s="29"/>
      <c r="P1551" s="29"/>
      <c r="Q1551" s="29"/>
      <c r="R1551" s="29"/>
      <c r="S1551" s="29"/>
      <c r="T1551" s="29"/>
      <c r="U1551" s="29"/>
      <c r="V1551" s="29"/>
      <c r="W1551" s="29"/>
      <c r="X1551" s="29"/>
      <c r="Y1551" s="29"/>
      <c r="Z1551" s="29"/>
    </row>
    <row r="1552" spans="1:26" x14ac:dyDescent="0.2">
      <c r="A1552" s="29"/>
      <c r="B1552" s="29"/>
      <c r="C1552" s="29"/>
      <c r="D1552" s="29"/>
      <c r="E1552" s="29"/>
      <c r="F1552" s="29"/>
      <c r="G1552" s="29"/>
      <c r="H1552" s="29"/>
      <c r="I1552" s="29"/>
      <c r="J1552" s="29"/>
      <c r="K1552" s="29"/>
      <c r="L1552" s="29"/>
      <c r="M1552" s="29"/>
      <c r="N1552" s="29"/>
      <c r="O1552" s="29"/>
      <c r="P1552" s="29"/>
      <c r="Q1552" s="29"/>
      <c r="R1552" s="29"/>
      <c r="S1552" s="29"/>
      <c r="T1552" s="29"/>
      <c r="U1552" s="29"/>
      <c r="V1552" s="29"/>
      <c r="W1552" s="29"/>
      <c r="X1552" s="29"/>
      <c r="Y1552" s="29"/>
      <c r="Z1552" s="29"/>
    </row>
    <row r="1553" spans="1:26" x14ac:dyDescent="0.2">
      <c r="A1553" s="29"/>
      <c r="B1553" s="29"/>
      <c r="C1553" s="29"/>
      <c r="D1553" s="29"/>
      <c r="E1553" s="29"/>
      <c r="F1553" s="29"/>
      <c r="G1553" s="29"/>
      <c r="H1553" s="29"/>
      <c r="I1553" s="29"/>
      <c r="J1553" s="29"/>
      <c r="K1553" s="29"/>
      <c r="L1553" s="29"/>
      <c r="M1553" s="29"/>
      <c r="N1553" s="29"/>
      <c r="O1553" s="29"/>
      <c r="P1553" s="29"/>
      <c r="Q1553" s="29"/>
      <c r="R1553" s="29"/>
      <c r="S1553" s="29"/>
      <c r="T1553" s="29"/>
      <c r="U1553" s="29"/>
      <c r="V1553" s="29"/>
      <c r="W1553" s="29"/>
      <c r="X1553" s="29"/>
      <c r="Y1553" s="29"/>
      <c r="Z1553" s="29"/>
    </row>
    <row r="1554" spans="1:26" x14ac:dyDescent="0.2">
      <c r="A1554" s="29"/>
      <c r="B1554" s="29"/>
      <c r="C1554" s="29"/>
      <c r="D1554" s="29"/>
      <c r="E1554" s="29"/>
      <c r="F1554" s="29"/>
      <c r="G1554" s="29"/>
      <c r="H1554" s="29"/>
      <c r="I1554" s="29"/>
      <c r="J1554" s="29"/>
      <c r="K1554" s="29"/>
      <c r="L1554" s="29"/>
      <c r="M1554" s="29"/>
      <c r="N1554" s="29"/>
      <c r="O1554" s="29"/>
      <c r="P1554" s="29"/>
      <c r="Q1554" s="29"/>
      <c r="R1554" s="29"/>
      <c r="S1554" s="29"/>
      <c r="T1554" s="29"/>
      <c r="U1554" s="29"/>
      <c r="V1554" s="29"/>
      <c r="W1554" s="29"/>
      <c r="X1554" s="29"/>
      <c r="Y1554" s="29"/>
      <c r="Z1554" s="29"/>
    </row>
    <row r="1555" spans="1:26" x14ac:dyDescent="0.2">
      <c r="A1555" s="29"/>
      <c r="B1555" s="29"/>
      <c r="C1555" s="29"/>
      <c r="D1555" s="29"/>
      <c r="E1555" s="29"/>
      <c r="F1555" s="29"/>
      <c r="G1555" s="29"/>
      <c r="H1555" s="29"/>
      <c r="I1555" s="29"/>
      <c r="J1555" s="29"/>
      <c r="K1555" s="29"/>
      <c r="L1555" s="29"/>
      <c r="M1555" s="29"/>
      <c r="N1555" s="29"/>
      <c r="O1555" s="29"/>
      <c r="P1555" s="29"/>
      <c r="Q1555" s="29"/>
      <c r="R1555" s="29"/>
      <c r="S1555" s="29"/>
      <c r="T1555" s="29"/>
      <c r="U1555" s="29"/>
      <c r="V1555" s="29"/>
      <c r="W1555" s="29"/>
      <c r="X1555" s="29"/>
      <c r="Y1555" s="29"/>
      <c r="Z1555" s="29"/>
    </row>
    <row r="1556" spans="1:26" x14ac:dyDescent="0.2">
      <c r="A1556" s="29"/>
      <c r="B1556" s="29"/>
      <c r="C1556" s="29"/>
      <c r="D1556" s="29"/>
      <c r="E1556" s="29"/>
      <c r="F1556" s="29"/>
      <c r="G1556" s="29"/>
      <c r="H1556" s="29"/>
      <c r="I1556" s="29"/>
      <c r="J1556" s="29"/>
      <c r="K1556" s="29"/>
      <c r="L1556" s="29"/>
      <c r="M1556" s="29"/>
      <c r="N1556" s="29"/>
      <c r="O1556" s="29"/>
      <c r="P1556" s="29"/>
      <c r="Q1556" s="29"/>
      <c r="R1556" s="29"/>
      <c r="S1556" s="29"/>
      <c r="T1556" s="29"/>
      <c r="U1556" s="29"/>
      <c r="V1556" s="29"/>
      <c r="W1556" s="29"/>
      <c r="X1556" s="29"/>
      <c r="Y1556" s="29"/>
      <c r="Z1556" s="29"/>
    </row>
    <row r="1557" spans="1:26" x14ac:dyDescent="0.2">
      <c r="A1557" s="29"/>
      <c r="B1557" s="29"/>
      <c r="C1557" s="29"/>
      <c r="D1557" s="29"/>
      <c r="E1557" s="29"/>
      <c r="F1557" s="29"/>
      <c r="G1557" s="29"/>
      <c r="H1557" s="29"/>
      <c r="I1557" s="29"/>
      <c r="J1557" s="29"/>
      <c r="K1557" s="29"/>
      <c r="L1557" s="29"/>
      <c r="M1557" s="29"/>
      <c r="N1557" s="29"/>
      <c r="O1557" s="29"/>
      <c r="P1557" s="29"/>
      <c r="Q1557" s="29"/>
      <c r="R1557" s="29"/>
      <c r="S1557" s="29"/>
      <c r="T1557" s="29"/>
      <c r="U1557" s="29"/>
      <c r="V1557" s="29"/>
      <c r="W1557" s="29"/>
      <c r="X1557" s="29"/>
      <c r="Y1557" s="29"/>
      <c r="Z1557" s="29"/>
    </row>
    <row r="1558" spans="1:26" x14ac:dyDescent="0.2">
      <c r="A1558" s="29"/>
      <c r="B1558" s="29"/>
      <c r="C1558" s="29"/>
      <c r="D1558" s="29"/>
      <c r="E1558" s="29"/>
      <c r="F1558" s="29"/>
      <c r="G1558" s="29"/>
      <c r="H1558" s="29"/>
      <c r="I1558" s="29"/>
      <c r="J1558" s="29"/>
      <c r="K1558" s="29"/>
      <c r="L1558" s="29"/>
      <c r="M1558" s="29"/>
      <c r="N1558" s="29"/>
      <c r="O1558" s="29"/>
      <c r="P1558" s="29"/>
      <c r="Q1558" s="29"/>
      <c r="R1558" s="29"/>
      <c r="S1558" s="29"/>
      <c r="T1558" s="29"/>
      <c r="U1558" s="29"/>
      <c r="V1558" s="29"/>
      <c r="W1558" s="29"/>
      <c r="X1558" s="29"/>
      <c r="Y1558" s="29"/>
      <c r="Z1558" s="29"/>
    </row>
    <row r="1559" spans="1:26" x14ac:dyDescent="0.2">
      <c r="A1559" s="29"/>
      <c r="B1559" s="29"/>
      <c r="C1559" s="29"/>
      <c r="D1559" s="29"/>
      <c r="E1559" s="29"/>
      <c r="F1559" s="29"/>
      <c r="G1559" s="29"/>
      <c r="H1559" s="29"/>
      <c r="I1559" s="29"/>
      <c r="J1559" s="29"/>
      <c r="K1559" s="29"/>
      <c r="L1559" s="29"/>
      <c r="M1559" s="29"/>
      <c r="N1559" s="29"/>
      <c r="O1559" s="29"/>
      <c r="P1559" s="29"/>
      <c r="Q1559" s="29"/>
      <c r="R1559" s="29"/>
      <c r="S1559" s="29"/>
      <c r="T1559" s="29"/>
      <c r="U1559" s="29"/>
      <c r="V1559" s="29"/>
      <c r="W1559" s="29"/>
      <c r="X1559" s="29"/>
      <c r="Y1559" s="29"/>
      <c r="Z1559" s="29"/>
    </row>
    <row r="1560" spans="1:26" x14ac:dyDescent="0.2">
      <c r="A1560" s="29"/>
      <c r="B1560" s="29"/>
      <c r="C1560" s="29"/>
      <c r="D1560" s="29"/>
      <c r="E1560" s="29"/>
      <c r="F1560" s="29"/>
      <c r="G1560" s="29"/>
      <c r="H1560" s="29"/>
      <c r="I1560" s="29"/>
      <c r="J1560" s="29"/>
      <c r="K1560" s="29"/>
      <c r="L1560" s="29"/>
      <c r="M1560" s="29"/>
      <c r="N1560" s="29"/>
      <c r="O1560" s="29"/>
      <c r="P1560" s="29"/>
      <c r="Q1560" s="29"/>
      <c r="R1560" s="29"/>
      <c r="S1560" s="29"/>
      <c r="T1560" s="29"/>
      <c r="U1560" s="29"/>
      <c r="V1560" s="29"/>
      <c r="W1560" s="29"/>
      <c r="X1560" s="29"/>
      <c r="Y1560" s="29"/>
      <c r="Z1560" s="29"/>
    </row>
    <row r="1561" spans="1:26" x14ac:dyDescent="0.2">
      <c r="A1561" s="29"/>
      <c r="B1561" s="29"/>
      <c r="C1561" s="29"/>
      <c r="D1561" s="29"/>
      <c r="E1561" s="29"/>
      <c r="F1561" s="29"/>
      <c r="G1561" s="29"/>
      <c r="H1561" s="29"/>
      <c r="I1561" s="29"/>
      <c r="J1561" s="29"/>
      <c r="K1561" s="29"/>
      <c r="L1561" s="29"/>
      <c r="M1561" s="29"/>
      <c r="N1561" s="29"/>
      <c r="O1561" s="29"/>
      <c r="P1561" s="29"/>
      <c r="Q1561" s="29"/>
      <c r="R1561" s="29"/>
      <c r="S1561" s="29"/>
      <c r="T1561" s="29"/>
      <c r="U1561" s="29"/>
      <c r="V1561" s="29"/>
      <c r="W1561" s="29"/>
      <c r="X1561" s="29"/>
      <c r="Y1561" s="29"/>
      <c r="Z1561" s="29"/>
    </row>
    <row r="1562" spans="1:26" x14ac:dyDescent="0.2">
      <c r="A1562" s="29"/>
      <c r="B1562" s="29"/>
      <c r="C1562" s="29"/>
      <c r="D1562" s="29"/>
      <c r="E1562" s="29"/>
      <c r="F1562" s="29"/>
      <c r="G1562" s="29"/>
      <c r="H1562" s="29"/>
      <c r="I1562" s="29"/>
      <c r="J1562" s="29"/>
      <c r="K1562" s="29"/>
      <c r="L1562" s="29"/>
      <c r="M1562" s="29"/>
      <c r="N1562" s="29"/>
      <c r="O1562" s="29"/>
      <c r="P1562" s="29"/>
      <c r="Q1562" s="29"/>
      <c r="R1562" s="29"/>
      <c r="S1562" s="29"/>
      <c r="T1562" s="29"/>
      <c r="U1562" s="29"/>
      <c r="V1562" s="29"/>
      <c r="W1562" s="29"/>
      <c r="X1562" s="29"/>
      <c r="Y1562" s="29"/>
      <c r="Z1562" s="29"/>
    </row>
    <row r="1563" spans="1:26" x14ac:dyDescent="0.2">
      <c r="A1563" s="29"/>
      <c r="B1563" s="29"/>
      <c r="C1563" s="29"/>
      <c r="D1563" s="29"/>
      <c r="E1563" s="29"/>
      <c r="F1563" s="29"/>
      <c r="G1563" s="29"/>
      <c r="H1563" s="29"/>
      <c r="I1563" s="29"/>
      <c r="J1563" s="29"/>
      <c r="K1563" s="29"/>
      <c r="L1563" s="29"/>
      <c r="M1563" s="29"/>
      <c r="N1563" s="29"/>
      <c r="O1563" s="29"/>
      <c r="P1563" s="29"/>
      <c r="Q1563" s="29"/>
      <c r="R1563" s="29"/>
      <c r="S1563" s="29"/>
      <c r="T1563" s="29"/>
      <c r="U1563" s="29"/>
      <c r="V1563" s="29"/>
      <c r="W1563" s="29"/>
      <c r="X1563" s="29"/>
      <c r="Y1563" s="29"/>
      <c r="Z1563" s="29"/>
    </row>
    <row r="1564" spans="1:26" x14ac:dyDescent="0.2">
      <c r="A1564" s="29"/>
      <c r="B1564" s="29"/>
      <c r="C1564" s="29"/>
      <c r="D1564" s="29"/>
      <c r="E1564" s="29"/>
      <c r="F1564" s="29"/>
      <c r="G1564" s="29"/>
      <c r="H1564" s="29"/>
      <c r="I1564" s="29"/>
      <c r="J1564" s="29"/>
      <c r="K1564" s="29"/>
      <c r="L1564" s="29"/>
      <c r="M1564" s="29"/>
      <c r="N1564" s="29"/>
      <c r="O1564" s="29"/>
      <c r="P1564" s="29"/>
      <c r="Q1564" s="29"/>
      <c r="R1564" s="29"/>
      <c r="S1564" s="29"/>
      <c r="T1564" s="29"/>
      <c r="U1564" s="29"/>
      <c r="V1564" s="29"/>
      <c r="W1564" s="29"/>
      <c r="X1564" s="29"/>
      <c r="Y1564" s="29"/>
      <c r="Z1564" s="29"/>
    </row>
    <row r="1565" spans="1:26" x14ac:dyDescent="0.2">
      <c r="A1565" s="29"/>
      <c r="B1565" s="29"/>
      <c r="C1565" s="29"/>
      <c r="D1565" s="29"/>
      <c r="E1565" s="29"/>
      <c r="F1565" s="29"/>
      <c r="G1565" s="29"/>
      <c r="H1565" s="29"/>
      <c r="I1565" s="29"/>
      <c r="J1565" s="29"/>
      <c r="K1565" s="29"/>
      <c r="L1565" s="29"/>
      <c r="M1565" s="29"/>
      <c r="N1565" s="29"/>
      <c r="O1565" s="29"/>
      <c r="P1565" s="29"/>
      <c r="Q1565" s="29"/>
      <c r="R1565" s="29"/>
      <c r="S1565" s="29"/>
      <c r="T1565" s="29"/>
      <c r="U1565" s="29"/>
      <c r="V1565" s="29"/>
      <c r="W1565" s="29"/>
      <c r="X1565" s="29"/>
      <c r="Y1565" s="29"/>
      <c r="Z1565" s="29"/>
    </row>
    <row r="1566" spans="1:26" x14ac:dyDescent="0.2">
      <c r="A1566" s="29"/>
      <c r="B1566" s="29"/>
      <c r="C1566" s="29"/>
      <c r="D1566" s="29"/>
      <c r="E1566" s="29"/>
      <c r="F1566" s="29"/>
      <c r="G1566" s="29"/>
      <c r="H1566" s="29"/>
      <c r="I1566" s="29"/>
      <c r="J1566" s="29"/>
      <c r="K1566" s="29"/>
      <c r="L1566" s="29"/>
      <c r="M1566" s="29"/>
      <c r="N1566" s="29"/>
      <c r="O1566" s="29"/>
      <c r="P1566" s="29"/>
      <c r="Q1566" s="29"/>
      <c r="R1566" s="29"/>
      <c r="S1566" s="29"/>
      <c r="T1566" s="29"/>
      <c r="U1566" s="29"/>
      <c r="V1566" s="29"/>
      <c r="W1566" s="29"/>
      <c r="X1566" s="29"/>
      <c r="Y1566" s="29"/>
      <c r="Z1566" s="29"/>
    </row>
    <row r="1567" spans="1:26" x14ac:dyDescent="0.2">
      <c r="A1567" s="29"/>
      <c r="B1567" s="29"/>
      <c r="C1567" s="29"/>
      <c r="D1567" s="29"/>
      <c r="E1567" s="29"/>
      <c r="F1567" s="29"/>
      <c r="G1567" s="29"/>
      <c r="H1567" s="29"/>
      <c r="I1567" s="29"/>
      <c r="J1567" s="29"/>
      <c r="K1567" s="29"/>
      <c r="L1567" s="29"/>
      <c r="M1567" s="29"/>
      <c r="N1567" s="29"/>
      <c r="O1567" s="29"/>
      <c r="P1567" s="29"/>
      <c r="Q1567" s="29"/>
      <c r="R1567" s="29"/>
      <c r="S1567" s="29"/>
      <c r="T1567" s="29"/>
      <c r="U1567" s="29"/>
      <c r="V1567" s="29"/>
      <c r="W1567" s="29"/>
      <c r="X1567" s="29"/>
      <c r="Y1567" s="29"/>
      <c r="Z1567" s="29"/>
    </row>
    <row r="1568" spans="1:26" x14ac:dyDescent="0.2">
      <c r="A1568" s="29"/>
      <c r="B1568" s="29"/>
      <c r="C1568" s="29"/>
      <c r="D1568" s="29"/>
      <c r="E1568" s="29"/>
      <c r="F1568" s="29"/>
      <c r="G1568" s="29"/>
      <c r="H1568" s="29"/>
      <c r="I1568" s="29"/>
      <c r="J1568" s="29"/>
      <c r="K1568" s="29"/>
      <c r="L1568" s="29"/>
      <c r="M1568" s="29"/>
      <c r="N1568" s="29"/>
      <c r="O1568" s="29"/>
      <c r="P1568" s="29"/>
      <c r="Q1568" s="29"/>
      <c r="R1568" s="29"/>
      <c r="S1568" s="29"/>
      <c r="T1568" s="29"/>
      <c r="U1568" s="29"/>
      <c r="V1568" s="29"/>
      <c r="W1568" s="29"/>
      <c r="X1568" s="29"/>
      <c r="Y1568" s="29"/>
      <c r="Z1568" s="29"/>
    </row>
    <row r="1569" spans="1:26" x14ac:dyDescent="0.2">
      <c r="A1569" s="29"/>
      <c r="B1569" s="29"/>
      <c r="C1569" s="29"/>
      <c r="D1569" s="29"/>
      <c r="E1569" s="29"/>
      <c r="F1569" s="29"/>
      <c r="G1569" s="29"/>
      <c r="H1569" s="29"/>
      <c r="I1569" s="29"/>
      <c r="J1569" s="29"/>
      <c r="K1569" s="29"/>
      <c r="L1569" s="29"/>
      <c r="M1569" s="29"/>
      <c r="N1569" s="29"/>
      <c r="O1569" s="29"/>
      <c r="P1569" s="29"/>
      <c r="Q1569" s="29"/>
      <c r="R1569" s="29"/>
      <c r="S1569" s="29"/>
      <c r="T1569" s="29"/>
      <c r="U1569" s="29"/>
      <c r="V1569" s="29"/>
      <c r="W1569" s="29"/>
      <c r="X1569" s="29"/>
      <c r="Y1569" s="29"/>
      <c r="Z1569" s="29"/>
    </row>
    <row r="1570" spans="1:26" x14ac:dyDescent="0.2">
      <c r="A1570" s="29"/>
      <c r="B1570" s="29"/>
      <c r="C1570" s="29"/>
      <c r="D1570" s="29"/>
      <c r="E1570" s="29"/>
      <c r="F1570" s="29"/>
      <c r="G1570" s="29"/>
      <c r="H1570" s="29"/>
      <c r="I1570" s="29"/>
      <c r="J1570" s="29"/>
      <c r="K1570" s="29"/>
      <c r="L1570" s="29"/>
      <c r="M1570" s="29"/>
      <c r="N1570" s="29"/>
      <c r="O1570" s="29"/>
      <c r="P1570" s="29"/>
      <c r="Q1570" s="29"/>
      <c r="R1570" s="29"/>
      <c r="S1570" s="29"/>
      <c r="T1570" s="29"/>
      <c r="U1570" s="29"/>
      <c r="V1570" s="29"/>
      <c r="W1570" s="29"/>
      <c r="X1570" s="29"/>
      <c r="Y1570" s="29"/>
      <c r="Z1570" s="29"/>
    </row>
    <row r="1571" spans="1:26" x14ac:dyDescent="0.2">
      <c r="A1571" s="29"/>
      <c r="B1571" s="29"/>
      <c r="C1571" s="29"/>
      <c r="D1571" s="29"/>
      <c r="E1571" s="29"/>
      <c r="F1571" s="29"/>
      <c r="G1571" s="29"/>
      <c r="H1571" s="29"/>
      <c r="I1571" s="29"/>
      <c r="J1571" s="29"/>
      <c r="K1571" s="29"/>
      <c r="L1571" s="29"/>
      <c r="M1571" s="29"/>
      <c r="N1571" s="29"/>
      <c r="O1571" s="29"/>
      <c r="P1571" s="29"/>
      <c r="Q1571" s="29"/>
      <c r="R1571" s="29"/>
      <c r="S1571" s="29"/>
      <c r="T1571" s="29"/>
      <c r="U1571" s="29"/>
      <c r="V1571" s="29"/>
      <c r="W1571" s="29"/>
      <c r="X1571" s="29"/>
      <c r="Y1571" s="29"/>
      <c r="Z1571" s="29"/>
    </row>
    <row r="1572" spans="1:26" x14ac:dyDescent="0.2">
      <c r="A1572" s="29"/>
      <c r="B1572" s="29"/>
      <c r="C1572" s="29"/>
      <c r="D1572" s="29"/>
      <c r="E1572" s="29"/>
      <c r="F1572" s="29"/>
      <c r="G1572" s="29"/>
      <c r="H1572" s="29"/>
      <c r="I1572" s="29"/>
      <c r="J1572" s="29"/>
      <c r="K1572" s="29"/>
      <c r="L1572" s="29"/>
      <c r="M1572" s="29"/>
      <c r="N1572" s="29"/>
      <c r="O1572" s="29"/>
      <c r="P1572" s="29"/>
      <c r="Q1572" s="29"/>
      <c r="R1572" s="29"/>
      <c r="S1572" s="29"/>
      <c r="T1572" s="29"/>
      <c r="U1572" s="29"/>
      <c r="V1572" s="29"/>
      <c r="W1572" s="29"/>
      <c r="X1572" s="29"/>
      <c r="Y1572" s="29"/>
      <c r="Z1572" s="29"/>
    </row>
    <row r="1573" spans="1:26" x14ac:dyDescent="0.2">
      <c r="A1573" s="29"/>
      <c r="B1573" s="29"/>
      <c r="C1573" s="29"/>
      <c r="D1573" s="29"/>
      <c r="E1573" s="29"/>
      <c r="F1573" s="29"/>
      <c r="G1573" s="29"/>
      <c r="H1573" s="29"/>
      <c r="I1573" s="29"/>
      <c r="J1573" s="29"/>
      <c r="K1573" s="29"/>
      <c r="L1573" s="29"/>
      <c r="M1573" s="29"/>
      <c r="N1573" s="29"/>
      <c r="O1573" s="29"/>
      <c r="P1573" s="29"/>
      <c r="Q1573" s="29"/>
      <c r="R1573" s="29"/>
      <c r="S1573" s="29"/>
      <c r="T1573" s="29"/>
      <c r="U1573" s="29"/>
      <c r="V1573" s="29"/>
      <c r="W1573" s="29"/>
      <c r="X1573" s="29"/>
      <c r="Y1573" s="29"/>
      <c r="Z1573" s="29"/>
    </row>
    <row r="1574" spans="1:26" x14ac:dyDescent="0.2">
      <c r="A1574" s="29"/>
      <c r="B1574" s="29"/>
      <c r="C1574" s="29"/>
      <c r="D1574" s="29"/>
      <c r="E1574" s="29"/>
      <c r="F1574" s="29"/>
      <c r="G1574" s="29"/>
      <c r="H1574" s="29"/>
      <c r="I1574" s="29"/>
      <c r="J1574" s="29"/>
      <c r="K1574" s="29"/>
      <c r="L1574" s="29"/>
      <c r="M1574" s="29"/>
      <c r="N1574" s="29"/>
      <c r="O1574" s="29"/>
      <c r="P1574" s="29"/>
      <c r="Q1574" s="29"/>
      <c r="R1574" s="29"/>
      <c r="S1574" s="29"/>
      <c r="T1574" s="29"/>
      <c r="U1574" s="29"/>
      <c r="V1574" s="29"/>
      <c r="W1574" s="29"/>
      <c r="X1574" s="29"/>
      <c r="Y1574" s="29"/>
      <c r="Z1574" s="29"/>
    </row>
    <row r="1575" spans="1:26" x14ac:dyDescent="0.2">
      <c r="A1575" s="29"/>
      <c r="B1575" s="29"/>
      <c r="C1575" s="29"/>
      <c r="D1575" s="29"/>
      <c r="E1575" s="29"/>
      <c r="F1575" s="29"/>
      <c r="G1575" s="29"/>
      <c r="H1575" s="29"/>
      <c r="I1575" s="29"/>
      <c r="J1575" s="29"/>
      <c r="K1575" s="29"/>
      <c r="L1575" s="29"/>
      <c r="M1575" s="29"/>
      <c r="N1575" s="29"/>
      <c r="O1575" s="29"/>
      <c r="P1575" s="29"/>
      <c r="Q1575" s="29"/>
      <c r="R1575" s="29"/>
      <c r="S1575" s="29"/>
      <c r="T1575" s="29"/>
      <c r="U1575" s="29"/>
      <c r="V1575" s="29"/>
      <c r="W1575" s="29"/>
      <c r="X1575" s="29"/>
      <c r="Y1575" s="29"/>
      <c r="Z1575" s="29"/>
    </row>
    <row r="1576" spans="1:26" x14ac:dyDescent="0.2">
      <c r="A1576" s="29"/>
      <c r="B1576" s="29"/>
      <c r="C1576" s="29"/>
      <c r="D1576" s="29"/>
      <c r="E1576" s="29"/>
      <c r="F1576" s="29"/>
      <c r="G1576" s="29"/>
      <c r="H1576" s="29"/>
      <c r="I1576" s="29"/>
      <c r="J1576" s="29"/>
      <c r="K1576" s="29"/>
      <c r="L1576" s="29"/>
      <c r="M1576" s="29"/>
      <c r="N1576" s="29"/>
      <c r="O1576" s="29"/>
      <c r="P1576" s="29"/>
      <c r="Q1576" s="29"/>
      <c r="R1576" s="29"/>
      <c r="S1576" s="29"/>
      <c r="T1576" s="29"/>
      <c r="U1576" s="29"/>
      <c r="V1576" s="29"/>
      <c r="W1576" s="29"/>
      <c r="X1576" s="29"/>
      <c r="Y1576" s="29"/>
      <c r="Z1576" s="29"/>
    </row>
    <row r="1577" spans="1:26" x14ac:dyDescent="0.2">
      <c r="A1577" s="29"/>
      <c r="B1577" s="29"/>
      <c r="C1577" s="29"/>
      <c r="D1577" s="29"/>
      <c r="E1577" s="29"/>
      <c r="F1577" s="29"/>
      <c r="G1577" s="29"/>
      <c r="H1577" s="29"/>
      <c r="I1577" s="29"/>
      <c r="J1577" s="29"/>
      <c r="K1577" s="29"/>
      <c r="L1577" s="29"/>
      <c r="M1577" s="29"/>
      <c r="N1577" s="29"/>
      <c r="O1577" s="29"/>
      <c r="P1577" s="29"/>
      <c r="Q1577" s="29"/>
      <c r="R1577" s="29"/>
      <c r="S1577" s="29"/>
      <c r="T1577" s="29"/>
      <c r="U1577" s="29"/>
      <c r="V1577" s="29"/>
      <c r="W1577" s="29"/>
      <c r="X1577" s="29"/>
      <c r="Y1577" s="29"/>
      <c r="Z1577" s="29"/>
    </row>
    <row r="1578" spans="1:26" x14ac:dyDescent="0.2">
      <c r="A1578" s="29"/>
      <c r="B1578" s="29"/>
      <c r="C1578" s="29"/>
      <c r="D1578" s="29"/>
      <c r="E1578" s="29"/>
      <c r="F1578" s="29"/>
      <c r="G1578" s="29"/>
      <c r="H1578" s="29"/>
      <c r="I1578" s="29"/>
      <c r="J1578" s="29"/>
      <c r="K1578" s="29"/>
      <c r="L1578" s="29"/>
      <c r="M1578" s="29"/>
      <c r="N1578" s="29"/>
      <c r="O1578" s="29"/>
      <c r="P1578" s="29"/>
      <c r="Q1578" s="29"/>
      <c r="R1578" s="29"/>
      <c r="S1578" s="29"/>
      <c r="T1578" s="29"/>
      <c r="U1578" s="29"/>
      <c r="V1578" s="29"/>
      <c r="W1578" s="29"/>
      <c r="X1578" s="29"/>
      <c r="Y1578" s="29"/>
      <c r="Z1578" s="29"/>
    </row>
    <row r="1579" spans="1:26" x14ac:dyDescent="0.2">
      <c r="A1579" s="29"/>
      <c r="B1579" s="29"/>
      <c r="C1579" s="29"/>
      <c r="D1579" s="29"/>
      <c r="E1579" s="29"/>
      <c r="F1579" s="29"/>
      <c r="G1579" s="29"/>
      <c r="H1579" s="29"/>
      <c r="I1579" s="29"/>
      <c r="J1579" s="29"/>
      <c r="K1579" s="29"/>
      <c r="L1579" s="29"/>
      <c r="M1579" s="29"/>
      <c r="N1579" s="29"/>
      <c r="O1579" s="29"/>
      <c r="P1579" s="29"/>
      <c r="Q1579" s="29"/>
      <c r="R1579" s="29"/>
      <c r="S1579" s="29"/>
      <c r="T1579" s="29"/>
      <c r="U1579" s="29"/>
      <c r="V1579" s="29"/>
      <c r="W1579" s="29"/>
      <c r="X1579" s="29"/>
      <c r="Y1579" s="29"/>
      <c r="Z1579" s="29"/>
    </row>
    <row r="1580" spans="1:26" x14ac:dyDescent="0.2">
      <c r="A1580" s="29"/>
      <c r="B1580" s="29"/>
      <c r="C1580" s="29"/>
      <c r="D1580" s="29"/>
      <c r="E1580" s="29"/>
      <c r="F1580" s="29"/>
      <c r="G1580" s="29"/>
      <c r="H1580" s="29"/>
      <c r="I1580" s="29"/>
      <c r="J1580" s="29"/>
      <c r="K1580" s="29"/>
      <c r="L1580" s="29"/>
      <c r="M1580" s="29"/>
      <c r="N1580" s="29"/>
      <c r="O1580" s="29"/>
      <c r="P1580" s="29"/>
      <c r="Q1580" s="29"/>
      <c r="R1580" s="29"/>
      <c r="S1580" s="29"/>
      <c r="T1580" s="29"/>
      <c r="U1580" s="29"/>
      <c r="V1580" s="29"/>
      <c r="W1580" s="29"/>
      <c r="X1580" s="29"/>
      <c r="Y1580" s="29"/>
      <c r="Z1580" s="29"/>
    </row>
    <row r="1581" spans="1:26" x14ac:dyDescent="0.2">
      <c r="A1581" s="29"/>
      <c r="B1581" s="29"/>
      <c r="C1581" s="29"/>
      <c r="D1581" s="29"/>
      <c r="E1581" s="29"/>
      <c r="F1581" s="29"/>
      <c r="G1581" s="29"/>
      <c r="H1581" s="29"/>
      <c r="I1581" s="29"/>
      <c r="J1581" s="29"/>
      <c r="K1581" s="29"/>
      <c r="L1581" s="29"/>
      <c r="M1581" s="29"/>
      <c r="N1581" s="29"/>
      <c r="O1581" s="29"/>
      <c r="P1581" s="29"/>
      <c r="Q1581" s="29"/>
      <c r="R1581" s="29"/>
      <c r="S1581" s="29"/>
      <c r="T1581" s="29"/>
      <c r="U1581" s="29"/>
      <c r="V1581" s="29"/>
      <c r="W1581" s="29"/>
      <c r="X1581" s="29"/>
      <c r="Y1581" s="29"/>
      <c r="Z1581" s="29"/>
    </row>
    <row r="1582" spans="1:26" x14ac:dyDescent="0.2">
      <c r="A1582" s="29"/>
      <c r="B1582" s="29"/>
      <c r="C1582" s="29"/>
      <c r="D1582" s="29"/>
      <c r="E1582" s="29"/>
      <c r="F1582" s="29"/>
      <c r="G1582" s="29"/>
      <c r="H1582" s="29"/>
      <c r="I1582" s="29"/>
      <c r="J1582" s="29"/>
      <c r="K1582" s="29"/>
      <c r="L1582" s="29"/>
      <c r="M1582" s="29"/>
      <c r="N1582" s="29"/>
      <c r="O1582" s="29"/>
      <c r="P1582" s="29"/>
      <c r="Q1582" s="29"/>
      <c r="R1582" s="29"/>
      <c r="S1582" s="29"/>
      <c r="T1582" s="29"/>
      <c r="U1582" s="29"/>
      <c r="V1582" s="29"/>
      <c r="W1582" s="29"/>
      <c r="X1582" s="29"/>
      <c r="Y1582" s="29"/>
      <c r="Z1582" s="29"/>
    </row>
    <row r="1583" spans="1:26" x14ac:dyDescent="0.2">
      <c r="A1583" s="29"/>
      <c r="B1583" s="29"/>
      <c r="C1583" s="29"/>
      <c r="D1583" s="29"/>
      <c r="E1583" s="29"/>
      <c r="F1583" s="29"/>
      <c r="G1583" s="29"/>
      <c r="H1583" s="29"/>
      <c r="I1583" s="29"/>
      <c r="J1583" s="29"/>
      <c r="K1583" s="29"/>
      <c r="L1583" s="29"/>
      <c r="M1583" s="29"/>
      <c r="N1583" s="29"/>
      <c r="O1583" s="29"/>
      <c r="P1583" s="29"/>
      <c r="Q1583" s="29"/>
      <c r="R1583" s="29"/>
      <c r="S1583" s="29"/>
      <c r="T1583" s="29"/>
      <c r="U1583" s="29"/>
      <c r="V1583" s="29"/>
      <c r="W1583" s="29"/>
      <c r="X1583" s="29"/>
      <c r="Y1583" s="29"/>
      <c r="Z1583" s="29"/>
    </row>
    <row r="1584" spans="1:26" x14ac:dyDescent="0.2">
      <c r="A1584" s="29"/>
      <c r="B1584" s="29"/>
      <c r="C1584" s="29"/>
      <c r="D1584" s="29"/>
      <c r="E1584" s="29"/>
      <c r="F1584" s="29"/>
      <c r="G1584" s="29"/>
      <c r="H1584" s="29"/>
      <c r="I1584" s="29"/>
      <c r="J1584" s="29"/>
      <c r="K1584" s="29"/>
      <c r="L1584" s="29"/>
      <c r="M1584" s="29"/>
      <c r="N1584" s="29"/>
      <c r="O1584" s="29"/>
      <c r="P1584" s="29"/>
      <c r="Q1584" s="29"/>
      <c r="R1584" s="29"/>
      <c r="S1584" s="29"/>
      <c r="T1584" s="29"/>
      <c r="U1584" s="29"/>
      <c r="V1584" s="29"/>
      <c r="W1584" s="29"/>
      <c r="X1584" s="29"/>
      <c r="Y1584" s="29"/>
      <c r="Z1584" s="29"/>
    </row>
    <row r="1585" spans="1:26" x14ac:dyDescent="0.2">
      <c r="A1585" s="29"/>
      <c r="B1585" s="29"/>
      <c r="C1585" s="29"/>
      <c r="D1585" s="29"/>
      <c r="E1585" s="29"/>
      <c r="F1585" s="29"/>
      <c r="G1585" s="29"/>
      <c r="H1585" s="29"/>
      <c r="I1585" s="29"/>
      <c r="J1585" s="29"/>
      <c r="K1585" s="29"/>
      <c r="L1585" s="29"/>
      <c r="M1585" s="29"/>
      <c r="N1585" s="29"/>
      <c r="O1585" s="29"/>
      <c r="P1585" s="29"/>
      <c r="Q1585" s="29"/>
      <c r="R1585" s="29"/>
      <c r="S1585" s="29"/>
      <c r="T1585" s="29"/>
      <c r="U1585" s="29"/>
      <c r="V1585" s="29"/>
      <c r="W1585" s="29"/>
      <c r="X1585" s="29"/>
      <c r="Y1585" s="29"/>
      <c r="Z1585" s="29"/>
    </row>
    <row r="1586" spans="1:26" x14ac:dyDescent="0.2">
      <c r="A1586" s="29"/>
      <c r="B1586" s="29"/>
      <c r="C1586" s="29"/>
      <c r="D1586" s="29"/>
      <c r="E1586" s="29"/>
      <c r="F1586" s="29"/>
      <c r="G1586" s="29"/>
      <c r="H1586" s="29"/>
      <c r="I1586" s="29"/>
      <c r="J1586" s="29"/>
      <c r="K1586" s="29"/>
      <c r="L1586" s="29"/>
      <c r="M1586" s="29"/>
      <c r="N1586" s="29"/>
      <c r="O1586" s="29"/>
      <c r="P1586" s="29"/>
      <c r="Q1586" s="29"/>
      <c r="R1586" s="29"/>
      <c r="S1586" s="29"/>
      <c r="T1586" s="29"/>
      <c r="U1586" s="29"/>
      <c r="V1586" s="29"/>
      <c r="W1586" s="29"/>
      <c r="X1586" s="29"/>
      <c r="Y1586" s="29"/>
      <c r="Z1586" s="29"/>
    </row>
    <row r="1587" spans="1:26" x14ac:dyDescent="0.2">
      <c r="A1587" s="29"/>
      <c r="B1587" s="29"/>
      <c r="C1587" s="29"/>
      <c r="D1587" s="29"/>
      <c r="E1587" s="29"/>
      <c r="F1587" s="29"/>
      <c r="G1587" s="29"/>
      <c r="H1587" s="29"/>
      <c r="I1587" s="29"/>
      <c r="J1587" s="29"/>
      <c r="K1587" s="29"/>
      <c r="L1587" s="29"/>
      <c r="M1587" s="29"/>
      <c r="N1587" s="29"/>
      <c r="O1587" s="29"/>
      <c r="P1587" s="29"/>
      <c r="Q1587" s="29"/>
      <c r="R1587" s="29"/>
      <c r="S1587" s="29"/>
      <c r="T1587" s="29"/>
      <c r="U1587" s="29"/>
      <c r="V1587" s="29"/>
      <c r="W1587" s="29"/>
      <c r="X1587" s="29"/>
      <c r="Y1587" s="29"/>
      <c r="Z1587" s="29"/>
    </row>
    <row r="1588" spans="1:26" x14ac:dyDescent="0.2">
      <c r="A1588" s="29"/>
      <c r="B1588" s="29"/>
      <c r="C1588" s="29"/>
      <c r="D1588" s="29"/>
      <c r="E1588" s="29"/>
      <c r="F1588" s="29"/>
      <c r="G1588" s="29"/>
      <c r="H1588" s="29"/>
      <c r="I1588" s="29"/>
      <c r="J1588" s="29"/>
      <c r="K1588" s="29"/>
      <c r="L1588" s="29"/>
      <c r="M1588" s="29"/>
      <c r="N1588" s="29"/>
      <c r="O1588" s="29"/>
      <c r="P1588" s="29"/>
      <c r="Q1588" s="29"/>
      <c r="R1588" s="29"/>
      <c r="S1588" s="29"/>
      <c r="T1588" s="29"/>
      <c r="U1588" s="29"/>
      <c r="V1588" s="29"/>
      <c r="W1588" s="29"/>
      <c r="X1588" s="29"/>
      <c r="Y1588" s="29"/>
      <c r="Z1588" s="29"/>
    </row>
    <row r="1589" spans="1:26" x14ac:dyDescent="0.2">
      <c r="A1589" s="29"/>
      <c r="B1589" s="29"/>
      <c r="C1589" s="29"/>
      <c r="D1589" s="29"/>
      <c r="E1589" s="29"/>
      <c r="F1589" s="29"/>
      <c r="G1589" s="29"/>
      <c r="H1589" s="29"/>
      <c r="I1589" s="29"/>
      <c r="J1589" s="29"/>
      <c r="K1589" s="29"/>
      <c r="L1589" s="29"/>
      <c r="M1589" s="29"/>
      <c r="N1589" s="29"/>
      <c r="O1589" s="29"/>
      <c r="P1589" s="29"/>
      <c r="Q1589" s="29"/>
      <c r="R1589" s="29"/>
      <c r="S1589" s="29"/>
      <c r="T1589" s="29"/>
      <c r="U1589" s="29"/>
      <c r="V1589" s="29"/>
      <c r="W1589" s="29"/>
      <c r="X1589" s="29"/>
      <c r="Y1589" s="29"/>
      <c r="Z1589" s="29"/>
    </row>
    <row r="1590" spans="1:26" x14ac:dyDescent="0.2">
      <c r="A1590" s="29"/>
      <c r="B1590" s="29"/>
      <c r="C1590" s="29"/>
      <c r="D1590" s="29"/>
      <c r="E1590" s="29"/>
      <c r="F1590" s="29"/>
      <c r="G1590" s="29"/>
      <c r="H1590" s="29"/>
      <c r="I1590" s="29"/>
      <c r="J1590" s="29"/>
      <c r="K1590" s="29"/>
      <c r="L1590" s="29"/>
      <c r="M1590" s="29"/>
      <c r="N1590" s="29"/>
      <c r="O1590" s="29"/>
      <c r="P1590" s="29"/>
      <c r="Q1590" s="29"/>
      <c r="R1590" s="29"/>
      <c r="S1590" s="29"/>
      <c r="T1590" s="29"/>
      <c r="U1590" s="29"/>
      <c r="V1590" s="29"/>
      <c r="W1590" s="29"/>
      <c r="X1590" s="29"/>
      <c r="Y1590" s="29"/>
      <c r="Z1590" s="29"/>
    </row>
    <row r="1591" spans="1:26" x14ac:dyDescent="0.2">
      <c r="A1591" s="29"/>
      <c r="B1591" s="29"/>
      <c r="C1591" s="29"/>
      <c r="D1591" s="29"/>
      <c r="E1591" s="29"/>
      <c r="F1591" s="29"/>
      <c r="G1591" s="29"/>
      <c r="H1591" s="29"/>
      <c r="I1591" s="29"/>
      <c r="J1591" s="29"/>
      <c r="K1591" s="29"/>
      <c r="L1591" s="29"/>
      <c r="M1591" s="29"/>
      <c r="N1591" s="29"/>
      <c r="O1591" s="29"/>
      <c r="P1591" s="29"/>
      <c r="Q1591" s="29"/>
      <c r="R1591" s="29"/>
      <c r="S1591" s="29"/>
      <c r="T1591" s="29"/>
      <c r="U1591" s="29"/>
      <c r="V1591" s="29"/>
      <c r="W1591" s="29"/>
      <c r="X1591" s="29"/>
      <c r="Y1591" s="29"/>
      <c r="Z1591" s="29"/>
    </row>
    <row r="1592" spans="1:26" x14ac:dyDescent="0.2">
      <c r="A1592" s="29"/>
      <c r="B1592" s="29"/>
      <c r="C1592" s="29"/>
      <c r="D1592" s="29"/>
      <c r="E1592" s="29"/>
      <c r="F1592" s="29"/>
      <c r="G1592" s="29"/>
      <c r="H1592" s="29"/>
      <c r="I1592" s="29"/>
      <c r="J1592" s="29"/>
      <c r="K1592" s="29"/>
      <c r="L1592" s="29"/>
      <c r="M1592" s="29"/>
      <c r="N1592" s="29"/>
      <c r="O1592" s="29"/>
      <c r="P1592" s="29"/>
      <c r="Q1592" s="29"/>
      <c r="R1592" s="29"/>
      <c r="S1592" s="29"/>
      <c r="T1592" s="29"/>
      <c r="U1592" s="29"/>
      <c r="V1592" s="29"/>
      <c r="W1592" s="29"/>
      <c r="X1592" s="29"/>
      <c r="Y1592" s="29"/>
      <c r="Z1592" s="29"/>
    </row>
    <row r="1593" spans="1:26" x14ac:dyDescent="0.2">
      <c r="A1593" s="29"/>
      <c r="B1593" s="29"/>
      <c r="C1593" s="29"/>
      <c r="D1593" s="29"/>
      <c r="E1593" s="29"/>
      <c r="F1593" s="29"/>
      <c r="G1593" s="29"/>
      <c r="H1593" s="29"/>
      <c r="I1593" s="29"/>
      <c r="J1593" s="29"/>
      <c r="K1593" s="29"/>
      <c r="L1593" s="29"/>
      <c r="M1593" s="29"/>
      <c r="N1593" s="29"/>
      <c r="O1593" s="29"/>
      <c r="P1593" s="29"/>
      <c r="Q1593" s="29"/>
      <c r="R1593" s="29"/>
      <c r="S1593" s="29"/>
      <c r="T1593" s="29"/>
      <c r="U1593" s="29"/>
      <c r="V1593" s="29"/>
      <c r="W1593" s="29"/>
      <c r="X1593" s="29"/>
      <c r="Y1593" s="29"/>
      <c r="Z1593" s="29"/>
    </row>
    <row r="1594" spans="1:26" x14ac:dyDescent="0.2">
      <c r="A1594" s="29"/>
      <c r="B1594" s="29"/>
      <c r="C1594" s="29"/>
      <c r="D1594" s="29"/>
      <c r="E1594" s="29"/>
      <c r="F1594" s="29"/>
      <c r="G1594" s="29"/>
      <c r="H1594" s="29"/>
      <c r="I1594" s="29"/>
      <c r="J1594" s="29"/>
      <c r="K1594" s="29"/>
      <c r="L1594" s="29"/>
      <c r="M1594" s="29"/>
      <c r="N1594" s="29"/>
      <c r="O1594" s="29"/>
      <c r="P1594" s="29"/>
      <c r="Q1594" s="29"/>
      <c r="R1594" s="29"/>
      <c r="S1594" s="29"/>
      <c r="T1594" s="29"/>
      <c r="U1594" s="29"/>
      <c r="V1594" s="29"/>
      <c r="W1594" s="29"/>
      <c r="X1594" s="29"/>
      <c r="Y1594" s="29"/>
      <c r="Z1594" s="29"/>
    </row>
    <row r="1595" spans="1:26" x14ac:dyDescent="0.2">
      <c r="A1595" s="29"/>
      <c r="B1595" s="29"/>
      <c r="C1595" s="29"/>
      <c r="D1595" s="29"/>
      <c r="E1595" s="29"/>
      <c r="F1595" s="29"/>
      <c r="G1595" s="29"/>
      <c r="H1595" s="29"/>
      <c r="I1595" s="29"/>
      <c r="J1595" s="29"/>
      <c r="K1595" s="29"/>
      <c r="L1595" s="29"/>
      <c r="M1595" s="29"/>
      <c r="N1595" s="29"/>
      <c r="O1595" s="29"/>
      <c r="P1595" s="29"/>
      <c r="Q1595" s="29"/>
      <c r="R1595" s="29"/>
      <c r="S1595" s="29"/>
      <c r="T1595" s="29"/>
      <c r="U1595" s="29"/>
      <c r="V1595" s="29"/>
      <c r="W1595" s="29"/>
      <c r="X1595" s="29"/>
      <c r="Y1595" s="29"/>
      <c r="Z1595" s="29"/>
    </row>
    <row r="1596" spans="1:26" x14ac:dyDescent="0.2">
      <c r="A1596" s="29"/>
      <c r="B1596" s="29"/>
      <c r="C1596" s="29"/>
      <c r="D1596" s="29"/>
      <c r="E1596" s="29"/>
      <c r="F1596" s="29"/>
      <c r="G1596" s="29"/>
      <c r="H1596" s="29"/>
      <c r="I1596" s="29"/>
      <c r="J1596" s="29"/>
      <c r="K1596" s="29"/>
      <c r="L1596" s="29"/>
      <c r="M1596" s="29"/>
      <c r="N1596" s="29"/>
      <c r="O1596" s="29"/>
      <c r="P1596" s="29"/>
      <c r="Q1596" s="29"/>
      <c r="R1596" s="29"/>
      <c r="S1596" s="29"/>
      <c r="T1596" s="29"/>
      <c r="U1596" s="29"/>
      <c r="V1596" s="29"/>
      <c r="W1596" s="29"/>
      <c r="X1596" s="29"/>
      <c r="Y1596" s="29"/>
      <c r="Z1596" s="29"/>
    </row>
    <row r="1597" spans="1:26" x14ac:dyDescent="0.2">
      <c r="A1597" s="29"/>
      <c r="B1597" s="29"/>
      <c r="C1597" s="29"/>
      <c r="D1597" s="29"/>
      <c r="E1597" s="29"/>
      <c r="F1597" s="29"/>
      <c r="G1597" s="29"/>
      <c r="H1597" s="29"/>
      <c r="I1597" s="29"/>
      <c r="J1597" s="29"/>
      <c r="K1597" s="29"/>
      <c r="L1597" s="29"/>
      <c r="M1597" s="29"/>
      <c r="N1597" s="29"/>
      <c r="O1597" s="29"/>
      <c r="P1597" s="29"/>
      <c r="Q1597" s="29"/>
      <c r="R1597" s="29"/>
      <c r="S1597" s="29"/>
      <c r="T1597" s="29"/>
      <c r="U1597" s="29"/>
      <c r="V1597" s="29"/>
      <c r="W1597" s="29"/>
      <c r="X1597" s="29"/>
      <c r="Y1597" s="29"/>
      <c r="Z1597" s="29"/>
    </row>
    <row r="1598" spans="1:26" x14ac:dyDescent="0.2">
      <c r="A1598" s="29"/>
      <c r="B1598" s="29"/>
      <c r="C1598" s="29"/>
      <c r="D1598" s="29"/>
      <c r="E1598" s="29"/>
      <c r="F1598" s="29"/>
      <c r="G1598" s="29"/>
      <c r="H1598" s="29"/>
      <c r="I1598" s="29"/>
      <c r="J1598" s="29"/>
      <c r="K1598" s="29"/>
      <c r="L1598" s="29"/>
      <c r="M1598" s="29"/>
      <c r="N1598" s="29"/>
      <c r="O1598" s="29"/>
      <c r="P1598" s="29"/>
      <c r="Q1598" s="29"/>
      <c r="R1598" s="29"/>
      <c r="S1598" s="29"/>
      <c r="T1598" s="29"/>
      <c r="U1598" s="29"/>
      <c r="V1598" s="29"/>
      <c r="W1598" s="29"/>
      <c r="X1598" s="29"/>
      <c r="Y1598" s="29"/>
      <c r="Z1598" s="29"/>
    </row>
    <row r="1599" spans="1:26" x14ac:dyDescent="0.2">
      <c r="A1599" s="29"/>
      <c r="B1599" s="29"/>
      <c r="C1599" s="29"/>
      <c r="D1599" s="29"/>
      <c r="E1599" s="29"/>
      <c r="F1599" s="29"/>
      <c r="G1599" s="29"/>
      <c r="H1599" s="29"/>
      <c r="I1599" s="29"/>
      <c r="J1599" s="29"/>
      <c r="K1599" s="29"/>
      <c r="L1599" s="29"/>
      <c r="M1599" s="29"/>
      <c r="N1599" s="29"/>
      <c r="O1599" s="29"/>
      <c r="P1599" s="29"/>
      <c r="Q1599" s="29"/>
      <c r="R1599" s="29"/>
      <c r="S1599" s="29"/>
      <c r="T1599" s="29"/>
      <c r="U1599" s="29"/>
      <c r="V1599" s="29"/>
      <c r="W1599" s="29"/>
      <c r="X1599" s="29"/>
      <c r="Y1599" s="29"/>
      <c r="Z1599" s="29"/>
    </row>
    <row r="1600" spans="1:26" x14ac:dyDescent="0.2">
      <c r="A1600" s="29"/>
      <c r="B1600" s="29"/>
      <c r="C1600" s="29"/>
      <c r="D1600" s="29"/>
      <c r="E1600" s="29"/>
      <c r="F1600" s="29"/>
      <c r="G1600" s="29"/>
      <c r="H1600" s="29"/>
      <c r="I1600" s="29"/>
      <c r="J1600" s="29"/>
      <c r="K1600" s="29"/>
      <c r="L1600" s="29"/>
      <c r="M1600" s="29"/>
      <c r="N1600" s="29"/>
      <c r="O1600" s="29"/>
      <c r="P1600" s="29"/>
      <c r="Q1600" s="29"/>
      <c r="R1600" s="29"/>
      <c r="S1600" s="29"/>
      <c r="T1600" s="29"/>
      <c r="U1600" s="29"/>
      <c r="V1600" s="29"/>
      <c r="W1600" s="29"/>
      <c r="X1600" s="29"/>
      <c r="Y1600" s="29"/>
      <c r="Z1600" s="29"/>
    </row>
    <row r="1601" spans="1:26" x14ac:dyDescent="0.2">
      <c r="A1601" s="29"/>
      <c r="B1601" s="29"/>
      <c r="C1601" s="29"/>
      <c r="D1601" s="29"/>
      <c r="E1601" s="29"/>
      <c r="F1601" s="29"/>
      <c r="G1601" s="29"/>
      <c r="H1601" s="29"/>
      <c r="I1601" s="29"/>
      <c r="J1601" s="29"/>
      <c r="K1601" s="29"/>
      <c r="L1601" s="29"/>
      <c r="M1601" s="29"/>
      <c r="N1601" s="29"/>
      <c r="O1601" s="29"/>
      <c r="P1601" s="29"/>
      <c r="Q1601" s="29"/>
      <c r="R1601" s="29"/>
      <c r="S1601" s="29"/>
      <c r="T1601" s="29"/>
      <c r="U1601" s="29"/>
      <c r="V1601" s="29"/>
      <c r="W1601" s="29"/>
      <c r="X1601" s="29"/>
      <c r="Y1601" s="29"/>
      <c r="Z1601" s="29"/>
    </row>
    <row r="1602" spans="1:26" x14ac:dyDescent="0.2">
      <c r="A1602" s="29"/>
      <c r="B1602" s="29"/>
      <c r="C1602" s="29"/>
      <c r="D1602" s="29"/>
      <c r="E1602" s="29"/>
      <c r="F1602" s="29"/>
      <c r="G1602" s="29"/>
      <c r="H1602" s="29"/>
      <c r="I1602" s="29"/>
      <c r="J1602" s="29"/>
      <c r="K1602" s="29"/>
      <c r="L1602" s="29"/>
      <c r="M1602" s="29"/>
      <c r="N1602" s="29"/>
      <c r="O1602" s="29"/>
      <c r="P1602" s="29"/>
      <c r="Q1602" s="29"/>
      <c r="R1602" s="29"/>
      <c r="S1602" s="29"/>
      <c r="T1602" s="29"/>
      <c r="U1602" s="29"/>
      <c r="V1602" s="29"/>
      <c r="W1602" s="29"/>
      <c r="X1602" s="29"/>
      <c r="Y1602" s="29"/>
      <c r="Z1602" s="29"/>
    </row>
    <row r="1603" spans="1:26" x14ac:dyDescent="0.2">
      <c r="A1603" s="29"/>
      <c r="B1603" s="29"/>
      <c r="C1603" s="29"/>
      <c r="D1603" s="29"/>
      <c r="E1603" s="29"/>
      <c r="F1603" s="29"/>
      <c r="G1603" s="29"/>
      <c r="H1603" s="29"/>
      <c r="I1603" s="29"/>
      <c r="J1603" s="29"/>
      <c r="K1603" s="29"/>
      <c r="L1603" s="29"/>
      <c r="M1603" s="29"/>
      <c r="N1603" s="29"/>
      <c r="O1603" s="29"/>
      <c r="P1603" s="29"/>
      <c r="Q1603" s="29"/>
      <c r="R1603" s="29"/>
      <c r="S1603" s="29"/>
      <c r="T1603" s="29"/>
      <c r="U1603" s="29"/>
      <c r="V1603" s="29"/>
      <c r="W1603" s="29"/>
      <c r="X1603" s="29"/>
      <c r="Y1603" s="29"/>
      <c r="Z1603" s="29"/>
    </row>
    <row r="1604" spans="1:26" x14ac:dyDescent="0.2">
      <c r="A1604" s="29"/>
      <c r="B1604" s="29"/>
      <c r="C1604" s="29"/>
      <c r="D1604" s="29"/>
      <c r="E1604" s="29"/>
      <c r="F1604" s="29"/>
      <c r="G1604" s="29"/>
      <c r="H1604" s="29"/>
      <c r="I1604" s="29"/>
      <c r="J1604" s="29"/>
      <c r="K1604" s="29"/>
      <c r="L1604" s="29"/>
      <c r="M1604" s="29"/>
      <c r="N1604" s="29"/>
      <c r="O1604" s="29"/>
      <c r="P1604" s="29"/>
      <c r="Q1604" s="29"/>
      <c r="R1604" s="29"/>
      <c r="S1604" s="29"/>
      <c r="T1604" s="29"/>
      <c r="U1604" s="29"/>
      <c r="V1604" s="29"/>
      <c r="W1604" s="29"/>
      <c r="X1604" s="29"/>
      <c r="Y1604" s="29"/>
      <c r="Z1604" s="29"/>
    </row>
    <row r="1605" spans="1:26" x14ac:dyDescent="0.2">
      <c r="A1605" s="29"/>
      <c r="B1605" s="29"/>
      <c r="C1605" s="29"/>
      <c r="D1605" s="29"/>
      <c r="E1605" s="29"/>
      <c r="F1605" s="29"/>
      <c r="G1605" s="29"/>
      <c r="H1605" s="29"/>
      <c r="I1605" s="29"/>
      <c r="J1605" s="29"/>
      <c r="K1605" s="29"/>
      <c r="L1605" s="29"/>
      <c r="M1605" s="29"/>
      <c r="N1605" s="29"/>
      <c r="O1605" s="29"/>
      <c r="P1605" s="29"/>
      <c r="Q1605" s="29"/>
      <c r="R1605" s="29"/>
      <c r="S1605" s="29"/>
      <c r="T1605" s="29"/>
      <c r="U1605" s="29"/>
      <c r="V1605" s="29"/>
      <c r="W1605" s="29"/>
      <c r="X1605" s="29"/>
      <c r="Y1605" s="29"/>
      <c r="Z1605" s="29"/>
    </row>
    <row r="1606" spans="1:26" x14ac:dyDescent="0.2">
      <c r="A1606" s="29"/>
      <c r="B1606" s="29"/>
      <c r="C1606" s="29"/>
      <c r="D1606" s="29"/>
      <c r="E1606" s="29"/>
      <c r="F1606" s="29"/>
      <c r="G1606" s="29"/>
      <c r="H1606" s="29"/>
      <c r="I1606" s="29"/>
      <c r="J1606" s="29"/>
      <c r="K1606" s="29"/>
      <c r="L1606" s="29"/>
      <c r="M1606" s="29"/>
      <c r="N1606" s="29"/>
      <c r="O1606" s="29"/>
      <c r="P1606" s="29"/>
      <c r="Q1606" s="29"/>
      <c r="R1606" s="29"/>
      <c r="S1606" s="29"/>
      <c r="T1606" s="29"/>
      <c r="U1606" s="29"/>
      <c r="V1606" s="29"/>
      <c r="W1606" s="29"/>
      <c r="X1606" s="29"/>
      <c r="Y1606" s="29"/>
      <c r="Z1606" s="29"/>
    </row>
    <row r="1607" spans="1:26" x14ac:dyDescent="0.2">
      <c r="A1607" s="29"/>
      <c r="B1607" s="29"/>
      <c r="C1607" s="29"/>
      <c r="D1607" s="29"/>
      <c r="E1607" s="29"/>
      <c r="F1607" s="29"/>
      <c r="G1607" s="29"/>
      <c r="H1607" s="29"/>
      <c r="I1607" s="29"/>
      <c r="J1607" s="29"/>
      <c r="K1607" s="29"/>
      <c r="L1607" s="29"/>
      <c r="M1607" s="29"/>
      <c r="N1607" s="29"/>
      <c r="O1607" s="29"/>
      <c r="P1607" s="29"/>
      <c r="Q1607" s="29"/>
      <c r="R1607" s="29"/>
      <c r="S1607" s="29"/>
      <c r="T1607" s="29"/>
      <c r="U1607" s="29"/>
      <c r="V1607" s="29"/>
      <c r="W1607" s="29"/>
      <c r="X1607" s="29"/>
      <c r="Y1607" s="29"/>
      <c r="Z1607" s="29"/>
    </row>
    <row r="1608" spans="1:26" x14ac:dyDescent="0.2">
      <c r="A1608" s="29"/>
      <c r="B1608" s="29"/>
      <c r="C1608" s="29"/>
      <c r="D1608" s="29"/>
      <c r="E1608" s="29"/>
      <c r="F1608" s="29"/>
      <c r="G1608" s="29"/>
      <c r="H1608" s="29"/>
      <c r="I1608" s="29"/>
      <c r="J1608" s="29"/>
      <c r="K1608" s="29"/>
      <c r="L1608" s="29"/>
      <c r="M1608" s="29"/>
      <c r="N1608" s="29"/>
      <c r="O1608" s="29"/>
      <c r="P1608" s="29"/>
      <c r="Q1608" s="29"/>
      <c r="R1608" s="29"/>
      <c r="S1608" s="29"/>
      <c r="T1608" s="29"/>
      <c r="U1608" s="29"/>
      <c r="V1608" s="29"/>
      <c r="W1608" s="29"/>
      <c r="X1608" s="29"/>
      <c r="Y1608" s="29"/>
      <c r="Z1608" s="29"/>
    </row>
    <row r="1609" spans="1:26" x14ac:dyDescent="0.2">
      <c r="A1609" s="29"/>
      <c r="B1609" s="29"/>
      <c r="C1609" s="29"/>
      <c r="D1609" s="29"/>
      <c r="E1609" s="29"/>
      <c r="F1609" s="29"/>
      <c r="G1609" s="29"/>
      <c r="H1609" s="29"/>
      <c r="I1609" s="29"/>
      <c r="J1609" s="29"/>
      <c r="K1609" s="29"/>
      <c r="L1609" s="29"/>
      <c r="M1609" s="29"/>
      <c r="N1609" s="29"/>
      <c r="O1609" s="29"/>
      <c r="P1609" s="29"/>
      <c r="Q1609" s="29"/>
      <c r="R1609" s="29"/>
      <c r="S1609" s="29"/>
      <c r="T1609" s="29"/>
      <c r="U1609" s="29"/>
      <c r="V1609" s="29"/>
      <c r="W1609" s="29"/>
      <c r="X1609" s="29"/>
      <c r="Y1609" s="29"/>
      <c r="Z1609" s="29"/>
    </row>
    <row r="1610" spans="1:26" x14ac:dyDescent="0.2">
      <c r="A1610" s="29"/>
      <c r="B1610" s="29"/>
      <c r="C1610" s="29"/>
      <c r="D1610" s="29"/>
      <c r="E1610" s="29"/>
      <c r="F1610" s="29"/>
      <c r="G1610" s="29"/>
      <c r="H1610" s="29"/>
      <c r="I1610" s="29"/>
      <c r="J1610" s="29"/>
      <c r="K1610" s="29"/>
      <c r="L1610" s="29"/>
      <c r="M1610" s="29"/>
      <c r="N1610" s="29"/>
      <c r="O1610" s="29"/>
      <c r="P1610" s="29"/>
      <c r="Q1610" s="29"/>
      <c r="R1610" s="29"/>
      <c r="S1610" s="29"/>
      <c r="T1610" s="29"/>
      <c r="U1610" s="29"/>
      <c r="V1610" s="29"/>
      <c r="W1610" s="29"/>
      <c r="X1610" s="29"/>
      <c r="Y1610" s="29"/>
      <c r="Z1610" s="29"/>
    </row>
    <row r="1611" spans="1:26" x14ac:dyDescent="0.2">
      <c r="A1611" s="29"/>
      <c r="B1611" s="29"/>
      <c r="C1611" s="29"/>
      <c r="D1611" s="29"/>
      <c r="E1611" s="29"/>
      <c r="F1611" s="29"/>
      <c r="G1611" s="29"/>
      <c r="H1611" s="29"/>
      <c r="I1611" s="29"/>
      <c r="J1611" s="29"/>
      <c r="K1611" s="29"/>
      <c r="L1611" s="29"/>
      <c r="M1611" s="29"/>
      <c r="N1611" s="29"/>
      <c r="O1611" s="29"/>
      <c r="P1611" s="29"/>
      <c r="Q1611" s="29"/>
      <c r="R1611" s="29"/>
      <c r="S1611" s="29"/>
      <c r="T1611" s="29"/>
      <c r="U1611" s="29"/>
      <c r="V1611" s="29"/>
      <c r="W1611" s="29"/>
      <c r="X1611" s="29"/>
      <c r="Y1611" s="29"/>
      <c r="Z1611" s="29"/>
    </row>
    <row r="1612" spans="1:26" x14ac:dyDescent="0.2">
      <c r="A1612" s="29"/>
      <c r="B1612" s="29"/>
      <c r="C1612" s="29"/>
      <c r="D1612" s="29"/>
      <c r="E1612" s="29"/>
      <c r="F1612" s="29"/>
      <c r="G1612" s="29"/>
      <c r="H1612" s="29"/>
      <c r="I1612" s="29"/>
      <c r="J1612" s="29"/>
      <c r="K1612" s="29"/>
      <c r="L1612" s="29"/>
      <c r="M1612" s="29"/>
      <c r="N1612" s="29"/>
      <c r="O1612" s="29"/>
      <c r="P1612" s="29"/>
      <c r="Q1612" s="29"/>
      <c r="R1612" s="29"/>
      <c r="S1612" s="29"/>
      <c r="T1612" s="29"/>
      <c r="U1612" s="29"/>
      <c r="V1612" s="29"/>
      <c r="W1612" s="29"/>
      <c r="X1612" s="29"/>
      <c r="Y1612" s="29"/>
      <c r="Z1612" s="29"/>
    </row>
    <row r="1613" spans="1:26" x14ac:dyDescent="0.2">
      <c r="A1613" s="29"/>
      <c r="B1613" s="29"/>
      <c r="C1613" s="29"/>
      <c r="D1613" s="29"/>
      <c r="E1613" s="29"/>
      <c r="F1613" s="29"/>
      <c r="G1613" s="29"/>
      <c r="H1613" s="29"/>
      <c r="I1613" s="29"/>
      <c r="J1613" s="29"/>
      <c r="K1613" s="29"/>
      <c r="L1613" s="29"/>
      <c r="M1613" s="29"/>
      <c r="N1613" s="29"/>
      <c r="O1613" s="29"/>
      <c r="P1613" s="29"/>
      <c r="Q1613" s="29"/>
      <c r="R1613" s="29"/>
      <c r="S1613" s="29"/>
      <c r="T1613" s="29"/>
      <c r="U1613" s="29"/>
      <c r="V1613" s="29"/>
      <c r="W1613" s="29"/>
      <c r="X1613" s="29"/>
      <c r="Y1613" s="29"/>
      <c r="Z1613" s="29"/>
    </row>
    <row r="1614" spans="1:26" x14ac:dyDescent="0.2">
      <c r="A1614" s="29"/>
      <c r="B1614" s="29"/>
      <c r="C1614" s="29"/>
      <c r="D1614" s="29"/>
      <c r="E1614" s="29"/>
      <c r="F1614" s="29"/>
      <c r="G1614" s="29"/>
      <c r="H1614" s="29"/>
      <c r="I1614" s="29"/>
      <c r="J1614" s="29"/>
      <c r="K1614" s="29"/>
      <c r="L1614" s="29"/>
      <c r="M1614" s="29"/>
      <c r="N1614" s="29"/>
      <c r="O1614" s="29"/>
      <c r="P1614" s="29"/>
      <c r="Q1614" s="29"/>
      <c r="R1614" s="29"/>
      <c r="S1614" s="29"/>
      <c r="T1614" s="29"/>
      <c r="U1614" s="29"/>
      <c r="V1614" s="29"/>
      <c r="W1614" s="29"/>
      <c r="X1614" s="29"/>
      <c r="Y1614" s="29"/>
      <c r="Z1614" s="29"/>
    </row>
    <row r="1615" spans="1:26" x14ac:dyDescent="0.2">
      <c r="A1615" s="29"/>
      <c r="B1615" s="29"/>
      <c r="C1615" s="29"/>
      <c r="D1615" s="29"/>
      <c r="E1615" s="29"/>
      <c r="F1615" s="29"/>
      <c r="G1615" s="29"/>
      <c r="H1615" s="29"/>
      <c r="I1615" s="29"/>
      <c r="J1615" s="29"/>
      <c r="K1615" s="29"/>
      <c r="L1615" s="29"/>
      <c r="M1615" s="29"/>
      <c r="N1615" s="29"/>
      <c r="O1615" s="29"/>
      <c r="P1615" s="29"/>
      <c r="Q1615" s="29"/>
      <c r="R1615" s="29"/>
      <c r="S1615" s="29"/>
      <c r="T1615" s="29"/>
      <c r="U1615" s="29"/>
      <c r="V1615" s="29"/>
      <c r="W1615" s="29"/>
      <c r="X1615" s="29"/>
      <c r="Y1615" s="29"/>
      <c r="Z1615" s="29"/>
    </row>
    <row r="1616" spans="1:26" x14ac:dyDescent="0.2">
      <c r="A1616" s="29"/>
      <c r="B1616" s="29"/>
      <c r="C1616" s="29"/>
      <c r="D1616" s="29"/>
      <c r="E1616" s="29"/>
      <c r="F1616" s="29"/>
      <c r="G1616" s="29"/>
      <c r="H1616" s="29"/>
      <c r="I1616" s="29"/>
      <c r="J1616" s="29"/>
      <c r="K1616" s="29"/>
      <c r="L1616" s="29"/>
      <c r="M1616" s="29"/>
      <c r="N1616" s="29"/>
      <c r="O1616" s="29"/>
      <c r="P1616" s="29"/>
      <c r="Q1616" s="29"/>
      <c r="R1616" s="29"/>
      <c r="S1616" s="29"/>
      <c r="T1616" s="29"/>
      <c r="U1616" s="29"/>
      <c r="V1616" s="29"/>
      <c r="W1616" s="29"/>
      <c r="X1616" s="29"/>
      <c r="Y1616" s="29"/>
      <c r="Z1616" s="29"/>
    </row>
    <row r="1617" spans="1:26" x14ac:dyDescent="0.2">
      <c r="A1617" s="29"/>
      <c r="B1617" s="29"/>
      <c r="C1617" s="29"/>
      <c r="D1617" s="29"/>
      <c r="E1617" s="29"/>
      <c r="F1617" s="29"/>
      <c r="G1617" s="29"/>
      <c r="H1617" s="29"/>
      <c r="I1617" s="29"/>
      <c r="J1617" s="29"/>
      <c r="K1617" s="29"/>
      <c r="L1617" s="29"/>
      <c r="M1617" s="29"/>
      <c r="N1617" s="29"/>
      <c r="O1617" s="29"/>
      <c r="P1617" s="29"/>
      <c r="Q1617" s="29"/>
      <c r="R1617" s="29"/>
      <c r="S1617" s="29"/>
      <c r="T1617" s="29"/>
      <c r="U1617" s="29"/>
      <c r="V1617" s="29"/>
      <c r="W1617" s="29"/>
      <c r="X1617" s="29"/>
      <c r="Y1617" s="29"/>
      <c r="Z1617" s="29"/>
    </row>
    <row r="1618" spans="1:26" x14ac:dyDescent="0.2">
      <c r="A1618" s="29"/>
      <c r="B1618" s="29"/>
      <c r="C1618" s="29"/>
      <c r="D1618" s="29"/>
      <c r="E1618" s="29"/>
      <c r="F1618" s="29"/>
      <c r="G1618" s="29"/>
      <c r="H1618" s="29"/>
      <c r="I1618" s="29"/>
      <c r="J1618" s="29"/>
      <c r="K1618" s="29"/>
      <c r="L1618" s="29"/>
      <c r="M1618" s="29"/>
      <c r="N1618" s="29"/>
      <c r="O1618" s="29"/>
      <c r="P1618" s="29"/>
      <c r="Q1618" s="29"/>
      <c r="R1618" s="29"/>
      <c r="S1618" s="29"/>
      <c r="T1618" s="29"/>
      <c r="U1618" s="29"/>
      <c r="V1618" s="29"/>
      <c r="W1618" s="29"/>
      <c r="X1618" s="29"/>
      <c r="Y1618" s="29"/>
      <c r="Z1618" s="29"/>
    </row>
    <row r="1619" spans="1:26" x14ac:dyDescent="0.2">
      <c r="A1619" s="29"/>
      <c r="B1619" s="29"/>
      <c r="C1619" s="29"/>
      <c r="D1619" s="29"/>
      <c r="E1619" s="29"/>
      <c r="F1619" s="29"/>
      <c r="G1619" s="29"/>
      <c r="H1619" s="29"/>
      <c r="I1619" s="29"/>
      <c r="J1619" s="29"/>
      <c r="K1619" s="29"/>
      <c r="L1619" s="29"/>
      <c r="M1619" s="29"/>
      <c r="N1619" s="29"/>
      <c r="O1619" s="29"/>
      <c r="P1619" s="29"/>
      <c r="Q1619" s="29"/>
      <c r="R1619" s="29"/>
      <c r="S1619" s="29"/>
      <c r="T1619" s="29"/>
      <c r="U1619" s="29"/>
      <c r="V1619" s="29"/>
      <c r="W1619" s="29"/>
      <c r="X1619" s="29"/>
      <c r="Y1619" s="29"/>
      <c r="Z1619" s="29"/>
    </row>
    <row r="1620" spans="1:26" x14ac:dyDescent="0.2">
      <c r="A1620" s="29"/>
      <c r="B1620" s="29"/>
      <c r="C1620" s="29"/>
      <c r="D1620" s="29"/>
      <c r="E1620" s="29"/>
      <c r="F1620" s="29"/>
      <c r="G1620" s="29"/>
      <c r="H1620" s="29"/>
      <c r="I1620" s="29"/>
      <c r="J1620" s="29"/>
      <c r="K1620" s="29"/>
      <c r="L1620" s="29"/>
      <c r="M1620" s="29"/>
      <c r="N1620" s="29"/>
      <c r="O1620" s="29"/>
      <c r="P1620" s="29"/>
      <c r="Q1620" s="29"/>
      <c r="R1620" s="29"/>
      <c r="S1620" s="29"/>
      <c r="T1620" s="29"/>
      <c r="U1620" s="29"/>
      <c r="V1620" s="29"/>
      <c r="W1620" s="29"/>
      <c r="X1620" s="29"/>
      <c r="Y1620" s="29"/>
      <c r="Z1620" s="29"/>
    </row>
    <row r="1621" spans="1:26" x14ac:dyDescent="0.2">
      <c r="A1621" s="29"/>
      <c r="B1621" s="29"/>
      <c r="C1621" s="29"/>
      <c r="D1621" s="29"/>
      <c r="E1621" s="29"/>
      <c r="F1621" s="29"/>
      <c r="G1621" s="29"/>
      <c r="H1621" s="29"/>
      <c r="I1621" s="29"/>
      <c r="J1621" s="29"/>
      <c r="K1621" s="29"/>
      <c r="L1621" s="29"/>
      <c r="M1621" s="29"/>
      <c r="N1621" s="29"/>
      <c r="O1621" s="29"/>
      <c r="P1621" s="29"/>
      <c r="Q1621" s="29"/>
      <c r="R1621" s="29"/>
      <c r="S1621" s="29"/>
      <c r="T1621" s="29"/>
      <c r="U1621" s="29"/>
      <c r="V1621" s="29"/>
      <c r="W1621" s="29"/>
      <c r="X1621" s="29"/>
      <c r="Y1621" s="29"/>
      <c r="Z1621" s="29"/>
    </row>
    <row r="1622" spans="1:26" x14ac:dyDescent="0.2">
      <c r="A1622" s="29"/>
      <c r="B1622" s="29"/>
      <c r="C1622" s="29"/>
      <c r="D1622" s="29"/>
      <c r="E1622" s="29"/>
      <c r="F1622" s="29"/>
      <c r="G1622" s="29"/>
      <c r="H1622" s="29"/>
      <c r="I1622" s="29"/>
      <c r="J1622" s="29"/>
      <c r="K1622" s="29"/>
      <c r="L1622" s="29"/>
      <c r="M1622" s="29"/>
      <c r="N1622" s="29"/>
      <c r="O1622" s="29"/>
      <c r="P1622" s="29"/>
      <c r="Q1622" s="29"/>
      <c r="R1622" s="29"/>
      <c r="S1622" s="29"/>
      <c r="T1622" s="29"/>
      <c r="U1622" s="29"/>
      <c r="V1622" s="29"/>
      <c r="W1622" s="29"/>
      <c r="X1622" s="29"/>
      <c r="Y1622" s="29"/>
      <c r="Z1622" s="29"/>
    </row>
    <row r="1623" spans="1:26" x14ac:dyDescent="0.2">
      <c r="A1623" s="29"/>
      <c r="B1623" s="29"/>
      <c r="C1623" s="29"/>
      <c r="D1623" s="29"/>
      <c r="E1623" s="29"/>
      <c r="F1623" s="29"/>
      <c r="G1623" s="29"/>
      <c r="H1623" s="29"/>
      <c r="I1623" s="29"/>
      <c r="J1623" s="29"/>
      <c r="K1623" s="29"/>
      <c r="L1623" s="29"/>
      <c r="M1623" s="29"/>
      <c r="N1623" s="29"/>
      <c r="O1623" s="29"/>
      <c r="P1623" s="29"/>
      <c r="Q1623" s="29"/>
      <c r="R1623" s="29"/>
      <c r="S1623" s="29"/>
      <c r="T1623" s="29"/>
      <c r="U1623" s="29"/>
      <c r="V1623" s="29"/>
      <c r="W1623" s="29"/>
      <c r="X1623" s="29"/>
      <c r="Y1623" s="29"/>
      <c r="Z1623" s="29"/>
    </row>
    <row r="1624" spans="1:26" x14ac:dyDescent="0.2">
      <c r="A1624" s="29"/>
      <c r="B1624" s="29"/>
      <c r="C1624" s="29"/>
      <c r="D1624" s="29"/>
      <c r="E1624" s="29"/>
      <c r="F1624" s="29"/>
      <c r="G1624" s="29"/>
      <c r="H1624" s="29"/>
      <c r="I1624" s="29"/>
      <c r="J1624" s="29"/>
      <c r="K1624" s="29"/>
      <c r="L1624" s="29"/>
      <c r="M1624" s="29"/>
      <c r="N1624" s="29"/>
      <c r="O1624" s="29"/>
      <c r="P1624" s="29"/>
      <c r="Q1624" s="29"/>
      <c r="R1624" s="29"/>
      <c r="S1624" s="29"/>
      <c r="T1624" s="29"/>
      <c r="U1624" s="29"/>
      <c r="V1624" s="29"/>
      <c r="W1624" s="29"/>
      <c r="X1624" s="29"/>
      <c r="Y1624" s="29"/>
      <c r="Z1624" s="29"/>
    </row>
    <row r="1625" spans="1:26" x14ac:dyDescent="0.2">
      <c r="A1625" s="29"/>
      <c r="B1625" s="29"/>
      <c r="C1625" s="29"/>
      <c r="D1625" s="29"/>
      <c r="E1625" s="29"/>
      <c r="F1625" s="29"/>
      <c r="G1625" s="29"/>
      <c r="H1625" s="29"/>
      <c r="I1625" s="29"/>
      <c r="J1625" s="29"/>
      <c r="K1625" s="29"/>
      <c r="L1625" s="29"/>
      <c r="M1625" s="29"/>
      <c r="N1625" s="29"/>
      <c r="O1625" s="29"/>
      <c r="P1625" s="29"/>
      <c r="Q1625" s="29"/>
      <c r="R1625" s="29"/>
      <c r="S1625" s="29"/>
      <c r="T1625" s="29"/>
      <c r="U1625" s="29"/>
      <c r="V1625" s="29"/>
      <c r="W1625" s="29"/>
      <c r="X1625" s="29"/>
      <c r="Y1625" s="29"/>
      <c r="Z1625" s="29"/>
    </row>
    <row r="1626" spans="1:26" x14ac:dyDescent="0.2">
      <c r="A1626" s="29"/>
      <c r="B1626" s="29"/>
      <c r="C1626" s="29"/>
      <c r="D1626" s="29"/>
      <c r="E1626" s="29"/>
      <c r="F1626" s="29"/>
      <c r="G1626" s="29"/>
      <c r="H1626" s="29"/>
      <c r="I1626" s="29"/>
      <c r="J1626" s="29"/>
      <c r="K1626" s="29"/>
      <c r="L1626" s="29"/>
      <c r="M1626" s="29"/>
      <c r="N1626" s="29"/>
      <c r="O1626" s="29"/>
      <c r="P1626" s="29"/>
      <c r="Q1626" s="29"/>
      <c r="R1626" s="29"/>
      <c r="S1626" s="29"/>
      <c r="T1626" s="29"/>
      <c r="U1626" s="29"/>
      <c r="V1626" s="29"/>
      <c r="W1626" s="29"/>
      <c r="X1626" s="29"/>
      <c r="Y1626" s="29"/>
      <c r="Z1626" s="29"/>
    </row>
    <row r="1627" spans="1:26" x14ac:dyDescent="0.2">
      <c r="A1627" s="29"/>
      <c r="B1627" s="29"/>
      <c r="C1627" s="29"/>
      <c r="D1627" s="29"/>
      <c r="E1627" s="29"/>
      <c r="F1627" s="29"/>
      <c r="G1627" s="29"/>
      <c r="H1627" s="29"/>
      <c r="I1627" s="29"/>
      <c r="J1627" s="29"/>
      <c r="K1627" s="29"/>
      <c r="L1627" s="29"/>
      <c r="M1627" s="29"/>
      <c r="N1627" s="29"/>
      <c r="O1627" s="29"/>
      <c r="P1627" s="29"/>
      <c r="Q1627" s="29"/>
      <c r="R1627" s="29"/>
      <c r="S1627" s="29"/>
      <c r="T1627" s="29"/>
      <c r="U1627" s="29"/>
      <c r="V1627" s="29"/>
      <c r="W1627" s="29"/>
      <c r="X1627" s="29"/>
      <c r="Y1627" s="29"/>
      <c r="Z1627" s="29"/>
    </row>
    <row r="1628" spans="1:26" x14ac:dyDescent="0.2">
      <c r="A1628" s="29"/>
      <c r="B1628" s="29"/>
      <c r="C1628" s="29"/>
      <c r="D1628" s="29"/>
      <c r="E1628" s="29"/>
      <c r="F1628" s="29"/>
      <c r="G1628" s="29"/>
      <c r="H1628" s="29"/>
      <c r="I1628" s="29"/>
      <c r="J1628" s="29"/>
      <c r="K1628" s="29"/>
      <c r="L1628" s="29"/>
      <c r="M1628" s="29"/>
      <c r="N1628" s="29"/>
      <c r="O1628" s="29"/>
      <c r="P1628" s="29"/>
      <c r="Q1628" s="29"/>
      <c r="R1628" s="29"/>
      <c r="S1628" s="29"/>
      <c r="T1628" s="29"/>
      <c r="U1628" s="29"/>
      <c r="V1628" s="29"/>
      <c r="W1628" s="29"/>
      <c r="X1628" s="29"/>
      <c r="Y1628" s="29"/>
      <c r="Z1628" s="29"/>
    </row>
    <row r="1629" spans="1:26" x14ac:dyDescent="0.2">
      <c r="A1629" s="29"/>
      <c r="B1629" s="29"/>
      <c r="C1629" s="29"/>
      <c r="D1629" s="29"/>
      <c r="E1629" s="29"/>
      <c r="F1629" s="29"/>
      <c r="G1629" s="29"/>
      <c r="H1629" s="29"/>
      <c r="I1629" s="29"/>
      <c r="J1629" s="29"/>
      <c r="K1629" s="29"/>
      <c r="L1629" s="29"/>
      <c r="M1629" s="29"/>
      <c r="N1629" s="29"/>
      <c r="O1629" s="29"/>
      <c r="P1629" s="29"/>
      <c r="Q1629" s="29"/>
      <c r="R1629" s="29"/>
      <c r="S1629" s="29"/>
      <c r="T1629" s="29"/>
      <c r="U1629" s="29"/>
      <c r="V1629" s="29"/>
      <c r="W1629" s="29"/>
      <c r="X1629" s="29"/>
      <c r="Y1629" s="29"/>
      <c r="Z1629" s="29"/>
    </row>
    <row r="1630" spans="1:26" x14ac:dyDescent="0.2">
      <c r="A1630" s="29"/>
      <c r="B1630" s="29"/>
      <c r="C1630" s="29"/>
      <c r="D1630" s="29"/>
      <c r="E1630" s="29"/>
      <c r="F1630" s="29"/>
      <c r="G1630" s="29"/>
      <c r="H1630" s="29"/>
      <c r="I1630" s="29"/>
      <c r="J1630" s="29"/>
      <c r="K1630" s="29"/>
      <c r="L1630" s="29"/>
      <c r="M1630" s="29"/>
      <c r="N1630" s="29"/>
      <c r="O1630" s="29"/>
      <c r="P1630" s="29"/>
      <c r="Q1630" s="29"/>
      <c r="R1630" s="29"/>
      <c r="S1630" s="29"/>
      <c r="T1630" s="29"/>
      <c r="U1630" s="29"/>
      <c r="V1630" s="29"/>
      <c r="W1630" s="29"/>
      <c r="X1630" s="29"/>
      <c r="Y1630" s="29"/>
      <c r="Z1630" s="29"/>
    </row>
    <row r="1631" spans="1:26" x14ac:dyDescent="0.2">
      <c r="A1631" s="29"/>
      <c r="B1631" s="29"/>
      <c r="C1631" s="29"/>
      <c r="D1631" s="29"/>
      <c r="E1631" s="29"/>
      <c r="F1631" s="29"/>
      <c r="G1631" s="29"/>
      <c r="H1631" s="29"/>
      <c r="I1631" s="29"/>
      <c r="J1631" s="29"/>
      <c r="K1631" s="29"/>
      <c r="L1631" s="29"/>
      <c r="M1631" s="29"/>
      <c r="N1631" s="29"/>
      <c r="O1631" s="29"/>
      <c r="P1631" s="29"/>
      <c r="Q1631" s="29"/>
      <c r="R1631" s="29"/>
      <c r="S1631" s="29"/>
      <c r="T1631" s="29"/>
      <c r="U1631" s="29"/>
      <c r="V1631" s="29"/>
      <c r="W1631" s="29"/>
      <c r="X1631" s="29"/>
      <c r="Y1631" s="29"/>
      <c r="Z1631" s="29"/>
    </row>
    <row r="1632" spans="1:26" x14ac:dyDescent="0.2">
      <c r="A1632" s="29"/>
      <c r="B1632" s="29"/>
      <c r="C1632" s="29"/>
      <c r="D1632" s="29"/>
      <c r="E1632" s="29"/>
      <c r="F1632" s="29"/>
      <c r="G1632" s="29"/>
      <c r="H1632" s="29"/>
      <c r="I1632" s="29"/>
      <c r="J1632" s="29"/>
      <c r="K1632" s="29"/>
      <c r="L1632" s="29"/>
      <c r="M1632" s="29"/>
      <c r="N1632" s="29"/>
      <c r="O1632" s="29"/>
      <c r="P1632" s="29"/>
      <c r="Q1632" s="29"/>
      <c r="R1632" s="29"/>
      <c r="S1632" s="29"/>
      <c r="T1632" s="29"/>
      <c r="U1632" s="29"/>
      <c r="V1632" s="29"/>
      <c r="W1632" s="29"/>
      <c r="X1632" s="29"/>
      <c r="Y1632" s="29"/>
      <c r="Z1632" s="29"/>
    </row>
    <row r="1633" spans="1:26" x14ac:dyDescent="0.2">
      <c r="A1633" s="29"/>
      <c r="B1633" s="29"/>
      <c r="C1633" s="29"/>
      <c r="D1633" s="29"/>
      <c r="E1633" s="29"/>
      <c r="F1633" s="29"/>
      <c r="G1633" s="29"/>
      <c r="H1633" s="29"/>
      <c r="I1633" s="29"/>
      <c r="J1633" s="29"/>
      <c r="K1633" s="29"/>
      <c r="L1633" s="29"/>
      <c r="M1633" s="29"/>
      <c r="N1633" s="29"/>
      <c r="O1633" s="29"/>
      <c r="P1633" s="29"/>
      <c r="Q1633" s="29"/>
      <c r="R1633" s="29"/>
      <c r="S1633" s="29"/>
      <c r="T1633" s="29"/>
      <c r="U1633" s="29"/>
      <c r="V1633" s="29"/>
      <c r="W1633" s="29"/>
      <c r="X1633" s="29"/>
      <c r="Y1633" s="29"/>
      <c r="Z1633" s="29"/>
    </row>
    <row r="1634" spans="1:26" x14ac:dyDescent="0.2">
      <c r="A1634" s="29"/>
      <c r="B1634" s="29"/>
      <c r="C1634" s="29"/>
      <c r="D1634" s="29"/>
      <c r="E1634" s="29"/>
      <c r="F1634" s="29"/>
      <c r="G1634" s="29"/>
      <c r="H1634" s="29"/>
      <c r="I1634" s="29"/>
      <c r="J1634" s="29"/>
      <c r="K1634" s="29"/>
      <c r="L1634" s="29"/>
      <c r="M1634" s="29"/>
      <c r="N1634" s="29"/>
      <c r="O1634" s="29"/>
      <c r="P1634" s="29"/>
      <c r="Q1634" s="29"/>
      <c r="R1634" s="29"/>
      <c r="S1634" s="29"/>
      <c r="T1634" s="29"/>
      <c r="U1634" s="29"/>
      <c r="V1634" s="29"/>
      <c r="W1634" s="29"/>
      <c r="X1634" s="29"/>
      <c r="Y1634" s="29"/>
      <c r="Z1634" s="29"/>
    </row>
    <row r="1635" spans="1:26" x14ac:dyDescent="0.2">
      <c r="A1635" s="29"/>
      <c r="B1635" s="29"/>
      <c r="C1635" s="29"/>
      <c r="D1635" s="29"/>
      <c r="E1635" s="29"/>
      <c r="F1635" s="29"/>
      <c r="G1635" s="29"/>
      <c r="H1635" s="29"/>
      <c r="I1635" s="29"/>
      <c r="J1635" s="29"/>
      <c r="K1635" s="29"/>
      <c r="L1635" s="29"/>
      <c r="M1635" s="29"/>
      <c r="N1635" s="29"/>
      <c r="O1635" s="29"/>
      <c r="P1635" s="29"/>
      <c r="Q1635" s="29"/>
      <c r="R1635" s="29"/>
      <c r="S1635" s="29"/>
      <c r="T1635" s="29"/>
      <c r="U1635" s="29"/>
      <c r="V1635" s="29"/>
      <c r="W1635" s="29"/>
      <c r="X1635" s="29"/>
      <c r="Y1635" s="29"/>
      <c r="Z1635" s="29"/>
    </row>
    <row r="1636" spans="1:26" x14ac:dyDescent="0.2">
      <c r="A1636" s="29"/>
      <c r="B1636" s="29"/>
      <c r="C1636" s="29"/>
      <c r="D1636" s="29"/>
      <c r="E1636" s="29"/>
      <c r="F1636" s="29"/>
      <c r="G1636" s="29"/>
      <c r="H1636" s="29"/>
      <c r="I1636" s="29"/>
      <c r="J1636" s="29"/>
      <c r="K1636" s="29"/>
      <c r="L1636" s="29"/>
      <c r="M1636" s="29"/>
      <c r="N1636" s="29"/>
      <c r="O1636" s="29"/>
      <c r="P1636" s="29"/>
      <c r="Q1636" s="29"/>
      <c r="R1636" s="29"/>
      <c r="S1636" s="29"/>
      <c r="T1636" s="29"/>
      <c r="U1636" s="29"/>
      <c r="V1636" s="29"/>
      <c r="W1636" s="29"/>
      <c r="X1636" s="29"/>
      <c r="Y1636" s="29"/>
      <c r="Z1636" s="29"/>
    </row>
    <row r="1637" spans="1:26" x14ac:dyDescent="0.2">
      <c r="A1637" s="29"/>
      <c r="B1637" s="29"/>
      <c r="C1637" s="29"/>
      <c r="D1637" s="29"/>
      <c r="E1637" s="29"/>
      <c r="F1637" s="29"/>
      <c r="G1637" s="29"/>
      <c r="H1637" s="29"/>
      <c r="I1637" s="29"/>
      <c r="J1637" s="29"/>
      <c r="K1637" s="29"/>
      <c r="L1637" s="29"/>
      <c r="M1637" s="29"/>
      <c r="N1637" s="29"/>
      <c r="O1637" s="29"/>
      <c r="P1637" s="29"/>
      <c r="Q1637" s="29"/>
      <c r="R1637" s="29"/>
      <c r="S1637" s="29"/>
      <c r="T1637" s="29"/>
      <c r="U1637" s="29"/>
      <c r="V1637" s="29"/>
      <c r="W1637" s="29"/>
      <c r="X1637" s="29"/>
      <c r="Y1637" s="29"/>
      <c r="Z1637" s="29"/>
    </row>
    <row r="1638" spans="1:26" x14ac:dyDescent="0.2">
      <c r="A1638" s="29"/>
      <c r="B1638" s="29"/>
      <c r="C1638" s="29"/>
      <c r="D1638" s="29"/>
      <c r="E1638" s="29"/>
      <c r="F1638" s="29"/>
      <c r="G1638" s="29"/>
      <c r="H1638" s="29"/>
      <c r="I1638" s="29"/>
      <c r="J1638" s="29"/>
      <c r="K1638" s="29"/>
      <c r="L1638" s="29"/>
      <c r="M1638" s="29"/>
      <c r="N1638" s="29"/>
      <c r="O1638" s="29"/>
      <c r="P1638" s="29"/>
      <c r="Q1638" s="29"/>
      <c r="R1638" s="29"/>
      <c r="S1638" s="29"/>
      <c r="T1638" s="29"/>
      <c r="U1638" s="29"/>
      <c r="V1638" s="29"/>
      <c r="W1638" s="29"/>
      <c r="X1638" s="29"/>
      <c r="Y1638" s="29"/>
      <c r="Z1638" s="29"/>
    </row>
    <row r="1639" spans="1:26" x14ac:dyDescent="0.2">
      <c r="A1639" s="29"/>
      <c r="B1639" s="29"/>
      <c r="C1639" s="29"/>
      <c r="D1639" s="29"/>
      <c r="E1639" s="29"/>
      <c r="F1639" s="29"/>
      <c r="G1639" s="29"/>
      <c r="H1639" s="29"/>
      <c r="I1639" s="29"/>
      <c r="J1639" s="29"/>
      <c r="K1639" s="29"/>
      <c r="L1639" s="29"/>
      <c r="M1639" s="29"/>
      <c r="N1639" s="29"/>
      <c r="O1639" s="29"/>
      <c r="P1639" s="29"/>
      <c r="Q1639" s="29"/>
      <c r="R1639" s="29"/>
      <c r="S1639" s="29"/>
      <c r="T1639" s="29"/>
      <c r="U1639" s="29"/>
      <c r="V1639" s="29"/>
      <c r="W1639" s="29"/>
      <c r="X1639" s="29"/>
      <c r="Y1639" s="29"/>
      <c r="Z1639" s="29"/>
    </row>
    <row r="1640" spans="1:26" x14ac:dyDescent="0.2">
      <c r="A1640" s="29"/>
      <c r="B1640" s="29"/>
      <c r="C1640" s="29"/>
      <c r="D1640" s="29"/>
      <c r="E1640" s="29"/>
      <c r="F1640" s="29"/>
      <c r="G1640" s="29"/>
      <c r="H1640" s="29"/>
      <c r="I1640" s="29"/>
      <c r="J1640" s="29"/>
      <c r="K1640" s="29"/>
      <c r="L1640" s="29"/>
      <c r="M1640" s="29"/>
      <c r="N1640" s="29"/>
      <c r="O1640" s="29"/>
      <c r="P1640" s="29"/>
      <c r="Q1640" s="29"/>
      <c r="R1640" s="29"/>
      <c r="S1640" s="29"/>
      <c r="T1640" s="29"/>
      <c r="U1640" s="29"/>
      <c r="V1640" s="29"/>
      <c r="W1640" s="29"/>
      <c r="X1640" s="29"/>
      <c r="Y1640" s="29"/>
      <c r="Z1640" s="29"/>
    </row>
    <row r="1641" spans="1:26" x14ac:dyDescent="0.2">
      <c r="A1641" s="29"/>
      <c r="B1641" s="29"/>
      <c r="C1641" s="29"/>
      <c r="D1641" s="29"/>
      <c r="E1641" s="29"/>
      <c r="F1641" s="29"/>
      <c r="G1641" s="29"/>
      <c r="H1641" s="29"/>
      <c r="I1641" s="29"/>
      <c r="J1641" s="29"/>
      <c r="K1641" s="29"/>
      <c r="L1641" s="29"/>
      <c r="M1641" s="29"/>
      <c r="N1641" s="29"/>
      <c r="O1641" s="29"/>
      <c r="P1641" s="29"/>
      <c r="Q1641" s="29"/>
      <c r="R1641" s="29"/>
      <c r="S1641" s="29"/>
      <c r="T1641" s="29"/>
      <c r="U1641" s="29"/>
      <c r="V1641" s="29"/>
      <c r="W1641" s="29"/>
      <c r="X1641" s="29"/>
      <c r="Y1641" s="29"/>
      <c r="Z1641" s="29"/>
    </row>
    <row r="1642" spans="1:26" x14ac:dyDescent="0.2">
      <c r="A1642" s="29"/>
      <c r="B1642" s="29"/>
      <c r="C1642" s="29"/>
      <c r="D1642" s="29"/>
      <c r="E1642" s="29"/>
      <c r="F1642" s="29"/>
      <c r="G1642" s="29"/>
      <c r="H1642" s="29"/>
      <c r="I1642" s="29"/>
      <c r="J1642" s="29"/>
      <c r="K1642" s="29"/>
      <c r="L1642" s="29"/>
      <c r="M1642" s="29"/>
      <c r="N1642" s="29"/>
      <c r="O1642" s="29"/>
      <c r="P1642" s="29"/>
      <c r="Q1642" s="29"/>
      <c r="R1642" s="29"/>
      <c r="S1642" s="29"/>
      <c r="T1642" s="29"/>
      <c r="U1642" s="29"/>
      <c r="V1642" s="29"/>
      <c r="W1642" s="29"/>
      <c r="X1642" s="29"/>
      <c r="Y1642" s="29"/>
      <c r="Z1642" s="29"/>
    </row>
    <row r="1643" spans="1:26" x14ac:dyDescent="0.2">
      <c r="A1643" s="29"/>
      <c r="B1643" s="29"/>
      <c r="C1643" s="29"/>
      <c r="D1643" s="29"/>
      <c r="E1643" s="29"/>
      <c r="F1643" s="29"/>
      <c r="G1643" s="29"/>
      <c r="H1643" s="29"/>
      <c r="I1643" s="29"/>
      <c r="J1643" s="29"/>
      <c r="K1643" s="29"/>
      <c r="L1643" s="29"/>
      <c r="M1643" s="29"/>
      <c r="N1643" s="29"/>
      <c r="O1643" s="29"/>
      <c r="P1643" s="29"/>
      <c r="Q1643" s="29"/>
      <c r="R1643" s="29"/>
      <c r="S1643" s="29"/>
      <c r="T1643" s="29"/>
      <c r="U1643" s="29"/>
      <c r="V1643" s="29"/>
      <c r="W1643" s="29"/>
      <c r="X1643" s="29"/>
      <c r="Y1643" s="29"/>
      <c r="Z1643" s="29"/>
    </row>
    <row r="1644" spans="1:26" x14ac:dyDescent="0.2">
      <c r="A1644" s="29"/>
      <c r="B1644" s="29"/>
      <c r="C1644" s="29"/>
      <c r="D1644" s="29"/>
      <c r="E1644" s="29"/>
      <c r="F1644" s="29"/>
      <c r="G1644" s="29"/>
      <c r="H1644" s="29"/>
      <c r="I1644" s="29"/>
      <c r="J1644" s="29"/>
      <c r="K1644" s="29"/>
      <c r="L1644" s="29"/>
      <c r="M1644" s="29"/>
      <c r="N1644" s="29"/>
      <c r="O1644" s="29"/>
      <c r="P1644" s="29"/>
      <c r="Q1644" s="29"/>
      <c r="R1644" s="29"/>
      <c r="S1644" s="29"/>
      <c r="T1644" s="29"/>
      <c r="U1644" s="29"/>
      <c r="V1644" s="29"/>
      <c r="W1644" s="29"/>
      <c r="X1644" s="29"/>
      <c r="Y1644" s="29"/>
      <c r="Z1644" s="29"/>
    </row>
    <row r="1645" spans="1:26" x14ac:dyDescent="0.2">
      <c r="A1645" s="29"/>
      <c r="B1645" s="29"/>
      <c r="C1645" s="29"/>
      <c r="D1645" s="29"/>
      <c r="E1645" s="29"/>
      <c r="F1645" s="29"/>
      <c r="G1645" s="29"/>
      <c r="H1645" s="29"/>
      <c r="I1645" s="29"/>
      <c r="J1645" s="29"/>
      <c r="K1645" s="29"/>
      <c r="L1645" s="29"/>
      <c r="M1645" s="29"/>
      <c r="N1645" s="29"/>
      <c r="O1645" s="29"/>
      <c r="P1645" s="29"/>
      <c r="Q1645" s="29"/>
      <c r="R1645" s="29"/>
      <c r="S1645" s="29"/>
      <c r="T1645" s="29"/>
      <c r="U1645" s="29"/>
      <c r="V1645" s="29"/>
      <c r="W1645" s="29"/>
      <c r="X1645" s="29"/>
      <c r="Y1645" s="29"/>
      <c r="Z1645" s="29"/>
    </row>
    <row r="1646" spans="1:26" x14ac:dyDescent="0.2">
      <c r="A1646" s="29"/>
      <c r="B1646" s="29"/>
      <c r="C1646" s="29"/>
      <c r="D1646" s="29"/>
      <c r="E1646" s="29"/>
      <c r="F1646" s="29"/>
      <c r="G1646" s="29"/>
      <c r="H1646" s="29"/>
      <c r="I1646" s="29"/>
      <c r="J1646" s="29"/>
      <c r="K1646" s="29"/>
      <c r="L1646" s="29"/>
      <c r="M1646" s="29"/>
      <c r="N1646" s="29"/>
      <c r="O1646" s="29"/>
      <c r="P1646" s="29"/>
      <c r="Q1646" s="29"/>
      <c r="R1646" s="29"/>
      <c r="S1646" s="29"/>
      <c r="T1646" s="29"/>
      <c r="U1646" s="29"/>
      <c r="V1646" s="29"/>
      <c r="W1646" s="29"/>
      <c r="X1646" s="29"/>
      <c r="Y1646" s="29"/>
      <c r="Z1646" s="29"/>
    </row>
    <row r="1647" spans="1:26" x14ac:dyDescent="0.2">
      <c r="A1647" s="29"/>
      <c r="B1647" s="29"/>
      <c r="C1647" s="29"/>
      <c r="D1647" s="29"/>
      <c r="E1647" s="29"/>
      <c r="F1647" s="29"/>
      <c r="G1647" s="29"/>
      <c r="H1647" s="29"/>
      <c r="I1647" s="29"/>
      <c r="J1647" s="29"/>
      <c r="K1647" s="29"/>
      <c r="L1647" s="29"/>
      <c r="M1647" s="29"/>
      <c r="N1647" s="29"/>
      <c r="O1647" s="29"/>
      <c r="P1647" s="29"/>
      <c r="Q1647" s="29"/>
      <c r="R1647" s="29"/>
      <c r="S1647" s="29"/>
      <c r="T1647" s="29"/>
      <c r="U1647" s="29"/>
      <c r="V1647" s="29"/>
      <c r="W1647" s="29"/>
      <c r="X1647" s="29"/>
      <c r="Y1647" s="29"/>
      <c r="Z1647" s="29"/>
    </row>
    <row r="1648" spans="1:26" x14ac:dyDescent="0.2">
      <c r="A1648" s="29"/>
      <c r="B1648" s="29"/>
      <c r="C1648" s="29"/>
      <c r="D1648" s="29"/>
      <c r="E1648" s="29"/>
      <c r="F1648" s="29"/>
      <c r="G1648" s="29"/>
      <c r="H1648" s="29"/>
      <c r="I1648" s="29"/>
      <c r="J1648" s="29"/>
      <c r="K1648" s="29"/>
      <c r="L1648" s="29"/>
      <c r="M1648" s="29"/>
      <c r="N1648" s="29"/>
      <c r="O1648" s="29"/>
      <c r="P1648" s="29"/>
      <c r="Q1648" s="29"/>
      <c r="R1648" s="29"/>
      <c r="S1648" s="29"/>
      <c r="T1648" s="29"/>
      <c r="U1648" s="29"/>
      <c r="V1648" s="29"/>
      <c r="W1648" s="29"/>
      <c r="X1648" s="29"/>
      <c r="Y1648" s="29"/>
      <c r="Z1648" s="29"/>
    </row>
    <row r="1649" spans="1:26" x14ac:dyDescent="0.2">
      <c r="A1649" s="29"/>
      <c r="B1649" s="29"/>
      <c r="C1649" s="29"/>
      <c r="D1649" s="29"/>
      <c r="E1649" s="29"/>
      <c r="F1649" s="29"/>
      <c r="G1649" s="29"/>
      <c r="H1649" s="29"/>
      <c r="I1649" s="29"/>
      <c r="J1649" s="29"/>
      <c r="K1649" s="29"/>
      <c r="L1649" s="29"/>
      <c r="M1649" s="29"/>
      <c r="N1649" s="29"/>
      <c r="O1649" s="29"/>
      <c r="P1649" s="29"/>
      <c r="Q1649" s="29"/>
      <c r="R1649" s="29"/>
      <c r="S1649" s="29"/>
      <c r="T1649" s="29"/>
      <c r="U1649" s="29"/>
      <c r="V1649" s="29"/>
      <c r="W1649" s="29"/>
      <c r="X1649" s="29"/>
      <c r="Y1649" s="29"/>
      <c r="Z1649" s="29"/>
    </row>
    <row r="1650" spans="1:26" x14ac:dyDescent="0.2">
      <c r="A1650" s="29"/>
      <c r="B1650" s="29"/>
      <c r="C1650" s="29"/>
      <c r="D1650" s="29"/>
      <c r="E1650" s="29"/>
      <c r="F1650" s="29"/>
      <c r="G1650" s="29"/>
      <c r="H1650" s="29"/>
      <c r="I1650" s="29"/>
      <c r="J1650" s="29"/>
      <c r="K1650" s="29"/>
      <c r="L1650" s="29"/>
      <c r="M1650" s="29"/>
      <c r="N1650" s="29"/>
      <c r="O1650" s="29"/>
      <c r="P1650" s="29"/>
      <c r="Q1650" s="29"/>
      <c r="R1650" s="29"/>
      <c r="S1650" s="29"/>
      <c r="T1650" s="29"/>
      <c r="U1650" s="29"/>
      <c r="V1650" s="29"/>
      <c r="W1650" s="29"/>
      <c r="X1650" s="29"/>
      <c r="Y1650" s="29"/>
      <c r="Z1650" s="29"/>
    </row>
    <row r="1651" spans="1:26" x14ac:dyDescent="0.2">
      <c r="A1651" s="29"/>
      <c r="B1651" s="29"/>
      <c r="C1651" s="29"/>
      <c r="D1651" s="29"/>
      <c r="E1651" s="29"/>
      <c r="F1651" s="29"/>
      <c r="G1651" s="29"/>
      <c r="H1651" s="29"/>
      <c r="I1651" s="29"/>
      <c r="J1651" s="29"/>
      <c r="K1651" s="29"/>
      <c r="L1651" s="29"/>
      <c r="M1651" s="29"/>
      <c r="N1651" s="29"/>
      <c r="O1651" s="29"/>
      <c r="P1651" s="29"/>
      <c r="Q1651" s="29"/>
      <c r="R1651" s="29"/>
      <c r="S1651" s="29"/>
      <c r="T1651" s="29"/>
      <c r="U1651" s="29"/>
      <c r="V1651" s="29"/>
      <c r="W1651" s="29"/>
      <c r="X1651" s="29"/>
      <c r="Y1651" s="29"/>
      <c r="Z1651" s="29"/>
    </row>
    <row r="1652" spans="1:26" x14ac:dyDescent="0.2">
      <c r="A1652" s="29"/>
      <c r="B1652" s="29"/>
      <c r="C1652" s="29"/>
      <c r="D1652" s="29"/>
      <c r="E1652" s="29"/>
      <c r="F1652" s="29"/>
      <c r="G1652" s="29"/>
      <c r="H1652" s="29"/>
      <c r="I1652" s="29"/>
      <c r="J1652" s="29"/>
      <c r="K1652" s="29"/>
      <c r="L1652" s="29"/>
      <c r="M1652" s="29"/>
      <c r="N1652" s="29"/>
      <c r="O1652" s="29"/>
      <c r="P1652" s="29"/>
      <c r="Q1652" s="29"/>
      <c r="R1652" s="29"/>
      <c r="S1652" s="29"/>
      <c r="T1652" s="29"/>
      <c r="U1652" s="29"/>
      <c r="V1652" s="29"/>
      <c r="W1652" s="29"/>
      <c r="X1652" s="29"/>
      <c r="Y1652" s="29"/>
      <c r="Z1652" s="29"/>
    </row>
    <row r="1653" spans="1:26" x14ac:dyDescent="0.2">
      <c r="A1653" s="29"/>
      <c r="B1653" s="29"/>
      <c r="C1653" s="29"/>
      <c r="D1653" s="29"/>
      <c r="E1653" s="29"/>
      <c r="F1653" s="29"/>
      <c r="G1653" s="29"/>
      <c r="H1653" s="29"/>
      <c r="I1653" s="29"/>
      <c r="J1653" s="29"/>
      <c r="K1653" s="29"/>
      <c r="L1653" s="29"/>
      <c r="M1653" s="29"/>
      <c r="N1653" s="29"/>
      <c r="O1653" s="29"/>
      <c r="P1653" s="29"/>
      <c r="Q1653" s="29"/>
      <c r="R1653" s="29"/>
      <c r="S1653" s="29"/>
      <c r="T1653" s="29"/>
      <c r="U1653" s="29"/>
      <c r="V1653" s="29"/>
      <c r="W1653" s="29"/>
      <c r="X1653" s="29"/>
      <c r="Y1653" s="29"/>
      <c r="Z1653" s="29"/>
    </row>
    <row r="1654" spans="1:26" x14ac:dyDescent="0.2">
      <c r="A1654" s="29"/>
      <c r="B1654" s="29"/>
      <c r="C1654" s="29"/>
      <c r="D1654" s="29"/>
      <c r="E1654" s="29"/>
      <c r="F1654" s="29"/>
      <c r="G1654" s="29"/>
      <c r="H1654" s="29"/>
      <c r="I1654" s="29"/>
      <c r="J1654" s="29"/>
      <c r="K1654" s="29"/>
      <c r="L1654" s="29"/>
      <c r="M1654" s="29"/>
      <c r="N1654" s="29"/>
      <c r="O1654" s="29"/>
      <c r="P1654" s="29"/>
      <c r="Q1654" s="29"/>
      <c r="R1654" s="29"/>
      <c r="S1654" s="29"/>
      <c r="T1654" s="29"/>
      <c r="U1654" s="29"/>
      <c r="V1654" s="29"/>
      <c r="W1654" s="29"/>
      <c r="X1654" s="29"/>
      <c r="Y1654" s="29"/>
      <c r="Z1654" s="29"/>
    </row>
    <row r="1655" spans="1:26" x14ac:dyDescent="0.2">
      <c r="A1655" s="29"/>
      <c r="B1655" s="29"/>
      <c r="C1655" s="29"/>
      <c r="D1655" s="29"/>
      <c r="E1655" s="29"/>
      <c r="F1655" s="29"/>
      <c r="G1655" s="29"/>
      <c r="H1655" s="29"/>
      <c r="I1655" s="29"/>
      <c r="J1655" s="29"/>
      <c r="K1655" s="29"/>
      <c r="L1655" s="29"/>
      <c r="M1655" s="29"/>
      <c r="N1655" s="29"/>
      <c r="O1655" s="29"/>
      <c r="P1655" s="29"/>
      <c r="Q1655" s="29"/>
      <c r="R1655" s="29"/>
      <c r="S1655" s="29"/>
      <c r="T1655" s="29"/>
      <c r="U1655" s="29"/>
      <c r="V1655" s="29"/>
      <c r="W1655" s="29"/>
      <c r="X1655" s="29"/>
      <c r="Y1655" s="29"/>
      <c r="Z1655" s="29"/>
    </row>
    <row r="1656" spans="1:26" x14ac:dyDescent="0.2">
      <c r="A1656" s="29"/>
      <c r="B1656" s="29"/>
      <c r="C1656" s="29"/>
      <c r="D1656" s="29"/>
      <c r="E1656" s="29"/>
      <c r="F1656" s="29"/>
      <c r="G1656" s="29"/>
      <c r="H1656" s="29"/>
      <c r="I1656" s="29"/>
      <c r="J1656" s="29"/>
      <c r="K1656" s="29"/>
      <c r="L1656" s="29"/>
      <c r="M1656" s="29"/>
      <c r="N1656" s="29"/>
      <c r="O1656" s="29"/>
      <c r="P1656" s="29"/>
      <c r="Q1656" s="29"/>
      <c r="R1656" s="29"/>
      <c r="S1656" s="29"/>
      <c r="T1656" s="29"/>
      <c r="U1656" s="29"/>
      <c r="V1656" s="29"/>
      <c r="W1656" s="29"/>
      <c r="X1656" s="29"/>
      <c r="Y1656" s="29"/>
      <c r="Z1656" s="29"/>
    </row>
    <row r="1657" spans="1:26" x14ac:dyDescent="0.2">
      <c r="A1657" s="29"/>
      <c r="B1657" s="29"/>
      <c r="C1657" s="29"/>
      <c r="D1657" s="29"/>
      <c r="E1657" s="29"/>
      <c r="F1657" s="29"/>
      <c r="G1657" s="29"/>
      <c r="H1657" s="29"/>
      <c r="I1657" s="29"/>
      <c r="J1657" s="29"/>
      <c r="K1657" s="29"/>
      <c r="L1657" s="29"/>
      <c r="M1657" s="29"/>
      <c r="N1657" s="29"/>
      <c r="O1657" s="29"/>
      <c r="P1657" s="29"/>
      <c r="Q1657" s="29"/>
      <c r="R1657" s="29"/>
      <c r="S1657" s="29"/>
      <c r="T1657" s="29"/>
      <c r="U1657" s="29"/>
      <c r="V1657" s="29"/>
      <c r="W1657" s="29"/>
      <c r="X1657" s="29"/>
      <c r="Y1657" s="29"/>
      <c r="Z1657" s="29"/>
    </row>
    <row r="1658" spans="1:26" x14ac:dyDescent="0.2">
      <c r="A1658" s="29"/>
      <c r="B1658" s="29"/>
      <c r="C1658" s="29"/>
      <c r="D1658" s="29"/>
      <c r="E1658" s="29"/>
      <c r="F1658" s="29"/>
      <c r="G1658" s="29"/>
      <c r="H1658" s="29"/>
      <c r="I1658" s="29"/>
      <c r="J1658" s="29"/>
      <c r="K1658" s="29"/>
      <c r="L1658" s="29"/>
      <c r="M1658" s="29"/>
      <c r="N1658" s="29"/>
      <c r="O1658" s="29"/>
      <c r="P1658" s="29"/>
      <c r="Q1658" s="29"/>
      <c r="R1658" s="29"/>
      <c r="S1658" s="29"/>
      <c r="T1658" s="29"/>
      <c r="U1658" s="29"/>
      <c r="V1658" s="29"/>
      <c r="W1658" s="29"/>
      <c r="X1658" s="29"/>
      <c r="Y1658" s="29"/>
      <c r="Z1658" s="29"/>
    </row>
    <row r="1659" spans="1:26" x14ac:dyDescent="0.2">
      <c r="A1659" s="29"/>
      <c r="B1659" s="29"/>
      <c r="C1659" s="29"/>
      <c r="D1659" s="29"/>
      <c r="E1659" s="29"/>
      <c r="F1659" s="29"/>
      <c r="G1659" s="29"/>
      <c r="H1659" s="29"/>
      <c r="I1659" s="29"/>
      <c r="J1659" s="29"/>
      <c r="K1659" s="29"/>
      <c r="L1659" s="29"/>
      <c r="M1659" s="29"/>
      <c r="N1659" s="29"/>
      <c r="O1659" s="29"/>
      <c r="P1659" s="29"/>
      <c r="Q1659" s="29"/>
      <c r="R1659" s="29"/>
      <c r="S1659" s="29"/>
      <c r="T1659" s="29"/>
      <c r="U1659" s="29"/>
      <c r="V1659" s="29"/>
      <c r="W1659" s="29"/>
      <c r="X1659" s="29"/>
      <c r="Y1659" s="29"/>
      <c r="Z1659" s="29"/>
    </row>
    <row r="1660" spans="1:26" x14ac:dyDescent="0.2">
      <c r="A1660" s="29"/>
      <c r="B1660" s="29"/>
      <c r="C1660" s="29"/>
      <c r="D1660" s="29"/>
      <c r="E1660" s="29"/>
      <c r="F1660" s="29"/>
      <c r="G1660" s="29"/>
      <c r="H1660" s="29"/>
      <c r="I1660" s="29"/>
      <c r="J1660" s="29"/>
      <c r="K1660" s="29"/>
      <c r="L1660" s="29"/>
      <c r="M1660" s="29"/>
      <c r="N1660" s="29"/>
      <c r="O1660" s="29"/>
      <c r="P1660" s="29"/>
      <c r="Q1660" s="29"/>
      <c r="R1660" s="29"/>
      <c r="S1660" s="29"/>
      <c r="T1660" s="29"/>
      <c r="U1660" s="29"/>
      <c r="V1660" s="29"/>
      <c r="W1660" s="29"/>
      <c r="X1660" s="29"/>
      <c r="Y1660" s="29"/>
      <c r="Z1660" s="29"/>
    </row>
    <row r="1661" spans="1:26" x14ac:dyDescent="0.2">
      <c r="A1661" s="29"/>
      <c r="B1661" s="29"/>
      <c r="C1661" s="29"/>
      <c r="D1661" s="29"/>
      <c r="E1661" s="29"/>
      <c r="F1661" s="29"/>
      <c r="G1661" s="29"/>
      <c r="H1661" s="29"/>
      <c r="I1661" s="29"/>
      <c r="J1661" s="29"/>
      <c r="K1661" s="29"/>
      <c r="L1661" s="29"/>
      <c r="M1661" s="29"/>
      <c r="N1661" s="29"/>
      <c r="O1661" s="29"/>
      <c r="P1661" s="29"/>
      <c r="Q1661" s="29"/>
      <c r="R1661" s="29"/>
      <c r="S1661" s="29"/>
      <c r="T1661" s="29"/>
      <c r="U1661" s="29"/>
      <c r="V1661" s="29"/>
      <c r="W1661" s="29"/>
      <c r="X1661" s="29"/>
      <c r="Y1661" s="29"/>
      <c r="Z1661" s="29"/>
    </row>
    <row r="1662" spans="1:26" x14ac:dyDescent="0.2">
      <c r="A1662" s="29"/>
      <c r="B1662" s="29"/>
      <c r="C1662" s="29"/>
      <c r="D1662" s="29"/>
      <c r="E1662" s="29"/>
      <c r="F1662" s="29"/>
      <c r="G1662" s="29"/>
      <c r="H1662" s="29"/>
      <c r="I1662" s="29"/>
      <c r="J1662" s="29"/>
      <c r="K1662" s="29"/>
      <c r="L1662" s="29"/>
      <c r="M1662" s="29"/>
      <c r="N1662" s="29"/>
      <c r="O1662" s="29"/>
      <c r="P1662" s="29"/>
      <c r="Q1662" s="29"/>
      <c r="R1662" s="29"/>
      <c r="S1662" s="29"/>
      <c r="T1662" s="29"/>
      <c r="U1662" s="29"/>
      <c r="V1662" s="29"/>
      <c r="W1662" s="29"/>
      <c r="X1662" s="29"/>
      <c r="Y1662" s="29"/>
      <c r="Z1662" s="29"/>
    </row>
    <row r="1663" spans="1:26" x14ac:dyDescent="0.2">
      <c r="A1663" s="29"/>
      <c r="B1663" s="29"/>
      <c r="C1663" s="29"/>
      <c r="D1663" s="29"/>
      <c r="E1663" s="29"/>
      <c r="F1663" s="29"/>
      <c r="G1663" s="29"/>
      <c r="H1663" s="29"/>
      <c r="I1663" s="29"/>
      <c r="J1663" s="29"/>
      <c r="K1663" s="29"/>
      <c r="L1663" s="29"/>
      <c r="M1663" s="29"/>
      <c r="N1663" s="29"/>
      <c r="O1663" s="29"/>
      <c r="P1663" s="29"/>
      <c r="Q1663" s="29"/>
      <c r="R1663" s="29"/>
      <c r="S1663" s="29"/>
      <c r="T1663" s="29"/>
      <c r="U1663" s="29"/>
      <c r="V1663" s="29"/>
      <c r="W1663" s="29"/>
      <c r="X1663" s="29"/>
      <c r="Y1663" s="29"/>
      <c r="Z1663" s="29"/>
    </row>
    <row r="1664" spans="1:26" x14ac:dyDescent="0.2">
      <c r="A1664" s="29"/>
      <c r="B1664" s="29"/>
      <c r="C1664" s="29"/>
      <c r="D1664" s="29"/>
      <c r="E1664" s="29"/>
      <c r="F1664" s="29"/>
      <c r="G1664" s="29"/>
      <c r="H1664" s="29"/>
      <c r="I1664" s="29"/>
      <c r="J1664" s="29"/>
      <c r="K1664" s="29"/>
      <c r="L1664" s="29"/>
      <c r="M1664" s="29"/>
      <c r="N1664" s="29"/>
      <c r="O1664" s="29"/>
      <c r="P1664" s="29"/>
      <c r="Q1664" s="29"/>
      <c r="R1664" s="29"/>
      <c r="S1664" s="29"/>
      <c r="T1664" s="29"/>
      <c r="U1664" s="29"/>
      <c r="V1664" s="29"/>
      <c r="W1664" s="29"/>
      <c r="X1664" s="29"/>
      <c r="Y1664" s="29"/>
      <c r="Z1664" s="29"/>
    </row>
    <row r="1665" spans="1:26" x14ac:dyDescent="0.2">
      <c r="A1665" s="29"/>
      <c r="B1665" s="29"/>
      <c r="C1665" s="29"/>
      <c r="D1665" s="29"/>
      <c r="E1665" s="29"/>
      <c r="F1665" s="29"/>
      <c r="G1665" s="29"/>
      <c r="H1665" s="29"/>
      <c r="I1665" s="29"/>
      <c r="J1665" s="29"/>
      <c r="K1665" s="29"/>
      <c r="L1665" s="29"/>
      <c r="M1665" s="29"/>
      <c r="N1665" s="29"/>
      <c r="O1665" s="29"/>
      <c r="P1665" s="29"/>
      <c r="Q1665" s="29"/>
      <c r="R1665" s="29"/>
      <c r="S1665" s="29"/>
      <c r="T1665" s="29"/>
      <c r="U1665" s="29"/>
      <c r="V1665" s="29"/>
      <c r="W1665" s="29"/>
      <c r="X1665" s="29"/>
      <c r="Y1665" s="29"/>
      <c r="Z1665" s="29"/>
    </row>
    <row r="1666" spans="1:26" x14ac:dyDescent="0.2">
      <c r="A1666" s="29"/>
      <c r="B1666" s="29"/>
      <c r="C1666" s="29"/>
      <c r="D1666" s="29"/>
      <c r="E1666" s="29"/>
      <c r="F1666" s="29"/>
      <c r="G1666" s="29"/>
      <c r="H1666" s="29"/>
      <c r="I1666" s="29"/>
      <c r="J1666" s="29"/>
      <c r="K1666" s="29"/>
      <c r="L1666" s="29"/>
      <c r="M1666" s="29"/>
      <c r="N1666" s="29"/>
      <c r="O1666" s="29"/>
      <c r="P1666" s="29"/>
      <c r="Q1666" s="29"/>
      <c r="R1666" s="29"/>
      <c r="S1666" s="29"/>
      <c r="T1666" s="29"/>
      <c r="U1666" s="29"/>
      <c r="V1666" s="29"/>
      <c r="W1666" s="29"/>
      <c r="X1666" s="29"/>
      <c r="Y1666" s="29"/>
      <c r="Z1666" s="29"/>
    </row>
    <row r="1667" spans="1:26" x14ac:dyDescent="0.2">
      <c r="A1667" s="29"/>
      <c r="B1667" s="29"/>
      <c r="C1667" s="29"/>
      <c r="D1667" s="29"/>
      <c r="E1667" s="29"/>
      <c r="F1667" s="29"/>
      <c r="G1667" s="29"/>
      <c r="H1667" s="29"/>
      <c r="I1667" s="29"/>
      <c r="J1667" s="29"/>
      <c r="K1667" s="29"/>
      <c r="L1667" s="29"/>
      <c r="M1667" s="29"/>
      <c r="N1667" s="29"/>
      <c r="O1667" s="29"/>
      <c r="P1667" s="29"/>
      <c r="Q1667" s="29"/>
      <c r="R1667" s="29"/>
      <c r="S1667" s="29"/>
      <c r="T1667" s="29"/>
      <c r="U1667" s="29"/>
      <c r="V1667" s="29"/>
      <c r="W1667" s="29"/>
      <c r="X1667" s="29"/>
      <c r="Y1667" s="29"/>
      <c r="Z1667" s="29"/>
    </row>
    <row r="1668" spans="1:26" x14ac:dyDescent="0.2">
      <c r="A1668" s="29"/>
      <c r="B1668" s="29"/>
      <c r="C1668" s="29"/>
      <c r="D1668" s="29"/>
      <c r="E1668" s="29"/>
      <c r="F1668" s="29"/>
      <c r="G1668" s="29"/>
      <c r="H1668" s="29"/>
      <c r="I1668" s="29"/>
      <c r="J1668" s="29"/>
      <c r="K1668" s="29"/>
      <c r="L1668" s="29"/>
      <c r="M1668" s="29"/>
      <c r="N1668" s="29"/>
      <c r="O1668" s="29"/>
      <c r="P1668" s="29"/>
      <c r="Q1668" s="29"/>
      <c r="R1668" s="29"/>
      <c r="S1668" s="29"/>
      <c r="T1668" s="29"/>
      <c r="U1668" s="29"/>
      <c r="V1668" s="29"/>
      <c r="W1668" s="29"/>
      <c r="X1668" s="29"/>
      <c r="Y1668" s="29"/>
      <c r="Z1668" s="29"/>
    </row>
    <row r="1669" spans="1:26" x14ac:dyDescent="0.2">
      <c r="A1669" s="29"/>
      <c r="B1669" s="29"/>
      <c r="C1669" s="29"/>
      <c r="D1669" s="29"/>
      <c r="E1669" s="29"/>
      <c r="F1669" s="29"/>
      <c r="G1669" s="29"/>
      <c r="H1669" s="29"/>
      <c r="I1669" s="29"/>
      <c r="J1669" s="29"/>
      <c r="K1669" s="29"/>
      <c r="L1669" s="29"/>
      <c r="M1669" s="29"/>
      <c r="N1669" s="29"/>
      <c r="O1669" s="29"/>
      <c r="P1669" s="29"/>
      <c r="Q1669" s="29"/>
      <c r="R1669" s="29"/>
      <c r="S1669" s="29"/>
      <c r="T1669" s="29"/>
      <c r="U1669" s="29"/>
      <c r="V1669" s="29"/>
      <c r="W1669" s="29"/>
      <c r="X1669" s="29"/>
      <c r="Y1669" s="29"/>
      <c r="Z1669" s="29"/>
    </row>
    <row r="1670" spans="1:26" x14ac:dyDescent="0.2">
      <c r="A1670" s="29"/>
      <c r="B1670" s="29"/>
      <c r="C1670" s="29"/>
      <c r="D1670" s="29"/>
      <c r="E1670" s="29"/>
      <c r="F1670" s="29"/>
      <c r="G1670" s="29"/>
      <c r="H1670" s="29"/>
      <c r="I1670" s="29"/>
      <c r="J1670" s="29"/>
      <c r="K1670" s="29"/>
      <c r="L1670" s="29"/>
      <c r="M1670" s="29"/>
      <c r="N1670" s="29"/>
      <c r="O1670" s="29"/>
      <c r="P1670" s="29"/>
      <c r="Q1670" s="29"/>
      <c r="R1670" s="29"/>
      <c r="S1670" s="29"/>
      <c r="T1670" s="29"/>
      <c r="U1670" s="29"/>
      <c r="V1670" s="29"/>
      <c r="W1670" s="29"/>
      <c r="X1670" s="29"/>
      <c r="Y1670" s="29"/>
      <c r="Z1670" s="29"/>
    </row>
    <row r="1671" spans="1:26" x14ac:dyDescent="0.2">
      <c r="A1671" s="29"/>
      <c r="B1671" s="29"/>
      <c r="C1671" s="29"/>
      <c r="D1671" s="29"/>
      <c r="E1671" s="29"/>
      <c r="F1671" s="29"/>
      <c r="G1671" s="29"/>
      <c r="H1671" s="29"/>
      <c r="I1671" s="29"/>
      <c r="J1671" s="29"/>
      <c r="K1671" s="29"/>
      <c r="L1671" s="29"/>
      <c r="M1671" s="29"/>
      <c r="N1671" s="29"/>
      <c r="O1671" s="29"/>
      <c r="P1671" s="29"/>
      <c r="Q1671" s="29"/>
      <c r="R1671" s="29"/>
      <c r="S1671" s="29"/>
      <c r="T1671" s="29"/>
      <c r="U1671" s="29"/>
      <c r="V1671" s="29"/>
      <c r="W1671" s="29"/>
      <c r="X1671" s="29"/>
      <c r="Y1671" s="29"/>
      <c r="Z1671" s="29"/>
    </row>
    <row r="1672" spans="1:26" x14ac:dyDescent="0.2">
      <c r="A1672" s="29"/>
      <c r="B1672" s="29"/>
      <c r="C1672" s="29"/>
      <c r="D1672" s="29"/>
      <c r="E1672" s="29"/>
      <c r="F1672" s="29"/>
      <c r="G1672" s="29"/>
      <c r="H1672" s="29"/>
      <c r="I1672" s="29"/>
      <c r="J1672" s="29"/>
      <c r="K1672" s="29"/>
      <c r="L1672" s="29"/>
      <c r="M1672" s="29"/>
      <c r="N1672" s="29"/>
      <c r="O1672" s="29"/>
      <c r="P1672" s="29"/>
      <c r="Q1672" s="29"/>
      <c r="R1672" s="29"/>
      <c r="S1672" s="29"/>
      <c r="T1672" s="29"/>
      <c r="U1672" s="29"/>
      <c r="V1672" s="29"/>
      <c r="W1672" s="29"/>
      <c r="X1672" s="29"/>
      <c r="Y1672" s="29"/>
      <c r="Z1672" s="29"/>
    </row>
    <row r="1673" spans="1:26" x14ac:dyDescent="0.2">
      <c r="A1673" s="29"/>
      <c r="B1673" s="29"/>
      <c r="C1673" s="29"/>
      <c r="D1673" s="29"/>
      <c r="E1673" s="29"/>
      <c r="F1673" s="29"/>
      <c r="G1673" s="29"/>
      <c r="H1673" s="29"/>
      <c r="I1673" s="29"/>
      <c r="J1673" s="29"/>
      <c r="K1673" s="29"/>
      <c r="L1673" s="29"/>
      <c r="M1673" s="29"/>
      <c r="N1673" s="29"/>
      <c r="O1673" s="29"/>
      <c r="P1673" s="29"/>
      <c r="Q1673" s="29"/>
      <c r="R1673" s="29"/>
      <c r="S1673" s="29"/>
      <c r="T1673" s="29"/>
      <c r="U1673" s="29"/>
      <c r="V1673" s="29"/>
      <c r="W1673" s="29"/>
      <c r="X1673" s="29"/>
      <c r="Y1673" s="29"/>
      <c r="Z1673" s="29"/>
    </row>
    <row r="1674" spans="1:26" x14ac:dyDescent="0.2">
      <c r="A1674" s="29"/>
      <c r="B1674" s="29"/>
      <c r="C1674" s="29"/>
      <c r="D1674" s="29"/>
      <c r="E1674" s="29"/>
      <c r="F1674" s="29"/>
      <c r="G1674" s="29"/>
      <c r="H1674" s="29"/>
      <c r="I1674" s="29"/>
      <c r="J1674" s="29"/>
      <c r="K1674" s="29"/>
      <c r="L1674" s="29"/>
      <c r="M1674" s="29"/>
      <c r="N1674" s="29"/>
      <c r="O1674" s="29"/>
      <c r="P1674" s="29"/>
      <c r="Q1674" s="29"/>
      <c r="R1674" s="29"/>
      <c r="S1674" s="29"/>
      <c r="T1674" s="29"/>
      <c r="U1674" s="29"/>
      <c r="V1674" s="29"/>
      <c r="W1674" s="29"/>
      <c r="X1674" s="29"/>
      <c r="Y1674" s="29"/>
      <c r="Z1674" s="29"/>
    </row>
    <row r="1675" spans="1:26" x14ac:dyDescent="0.2">
      <c r="A1675" s="29"/>
      <c r="B1675" s="29"/>
      <c r="C1675" s="29"/>
      <c r="D1675" s="29"/>
      <c r="E1675" s="29"/>
      <c r="F1675" s="29"/>
      <c r="G1675" s="29"/>
      <c r="H1675" s="29"/>
      <c r="I1675" s="29"/>
      <c r="J1675" s="29"/>
      <c r="K1675" s="29"/>
      <c r="L1675" s="29"/>
      <c r="M1675" s="29"/>
      <c r="N1675" s="29"/>
      <c r="O1675" s="29"/>
      <c r="P1675" s="29"/>
      <c r="Q1675" s="29"/>
      <c r="R1675" s="29"/>
      <c r="S1675" s="29"/>
      <c r="T1675" s="29"/>
      <c r="U1675" s="29"/>
      <c r="V1675" s="29"/>
      <c r="W1675" s="29"/>
      <c r="X1675" s="29"/>
      <c r="Y1675" s="29"/>
      <c r="Z1675" s="29"/>
    </row>
    <row r="1676" spans="1:26" x14ac:dyDescent="0.2">
      <c r="A1676" s="29"/>
      <c r="B1676" s="29"/>
      <c r="C1676" s="29"/>
      <c r="D1676" s="29"/>
      <c r="E1676" s="29"/>
      <c r="F1676" s="29"/>
      <c r="G1676" s="29"/>
      <c r="H1676" s="29"/>
      <c r="I1676" s="29"/>
      <c r="J1676" s="29"/>
      <c r="K1676" s="29"/>
      <c r="L1676" s="29"/>
      <c r="M1676" s="29"/>
      <c r="N1676" s="29"/>
      <c r="O1676" s="29"/>
      <c r="P1676" s="29"/>
      <c r="Q1676" s="29"/>
      <c r="R1676" s="29"/>
      <c r="S1676" s="29"/>
      <c r="T1676" s="29"/>
      <c r="U1676" s="29"/>
      <c r="V1676" s="29"/>
      <c r="W1676" s="29"/>
      <c r="X1676" s="29"/>
      <c r="Y1676" s="29"/>
      <c r="Z1676" s="29"/>
    </row>
    <row r="1677" spans="1:26" x14ac:dyDescent="0.2">
      <c r="A1677" s="29"/>
      <c r="B1677" s="29"/>
      <c r="C1677" s="29"/>
      <c r="D1677" s="29"/>
      <c r="E1677" s="29"/>
      <c r="F1677" s="29"/>
      <c r="G1677" s="29"/>
      <c r="H1677" s="29"/>
      <c r="I1677" s="29"/>
      <c r="J1677" s="29"/>
      <c r="K1677" s="29"/>
      <c r="L1677" s="29"/>
      <c r="M1677" s="29"/>
      <c r="N1677" s="29"/>
      <c r="O1677" s="29"/>
      <c r="P1677" s="29"/>
      <c r="Q1677" s="29"/>
      <c r="R1677" s="29"/>
      <c r="S1677" s="29"/>
      <c r="T1677" s="29"/>
      <c r="U1677" s="29"/>
      <c r="V1677" s="29"/>
      <c r="W1677" s="29"/>
      <c r="X1677" s="29"/>
      <c r="Y1677" s="29"/>
      <c r="Z1677" s="29"/>
    </row>
    <row r="1678" spans="1:26" x14ac:dyDescent="0.2">
      <c r="A1678" s="29"/>
      <c r="B1678" s="29"/>
      <c r="C1678" s="29"/>
      <c r="D1678" s="29"/>
      <c r="E1678" s="29"/>
      <c r="F1678" s="29"/>
      <c r="G1678" s="29"/>
      <c r="H1678" s="29"/>
      <c r="I1678" s="29"/>
      <c r="J1678" s="29"/>
      <c r="K1678" s="29"/>
      <c r="L1678" s="29"/>
      <c r="M1678" s="29"/>
      <c r="N1678" s="29"/>
      <c r="O1678" s="29"/>
      <c r="P1678" s="29"/>
      <c r="Q1678" s="29"/>
      <c r="R1678" s="29"/>
      <c r="S1678" s="29"/>
      <c r="T1678" s="29"/>
      <c r="U1678" s="29"/>
      <c r="V1678" s="29"/>
      <c r="W1678" s="29"/>
      <c r="X1678" s="29"/>
      <c r="Y1678" s="29"/>
      <c r="Z1678" s="29"/>
    </row>
    <row r="1679" spans="1:26" x14ac:dyDescent="0.2">
      <c r="A1679" s="29"/>
      <c r="B1679" s="29"/>
      <c r="C1679" s="29"/>
      <c r="D1679" s="29"/>
      <c r="E1679" s="29"/>
      <c r="F1679" s="29"/>
      <c r="G1679" s="29"/>
      <c r="H1679" s="29"/>
      <c r="I1679" s="29"/>
      <c r="J1679" s="29"/>
      <c r="K1679" s="29"/>
      <c r="L1679" s="29"/>
      <c r="M1679" s="29"/>
      <c r="N1679" s="29"/>
      <c r="O1679" s="29"/>
      <c r="P1679" s="29"/>
      <c r="Q1679" s="29"/>
      <c r="R1679" s="29"/>
      <c r="S1679" s="29"/>
      <c r="T1679" s="29"/>
      <c r="U1679" s="29"/>
      <c r="V1679" s="29"/>
      <c r="W1679" s="29"/>
      <c r="X1679" s="29"/>
      <c r="Y1679" s="29"/>
      <c r="Z1679" s="29"/>
    </row>
    <row r="1680" spans="1:26" x14ac:dyDescent="0.2">
      <c r="A1680" s="29"/>
      <c r="B1680" s="29"/>
      <c r="C1680" s="29"/>
      <c r="D1680" s="29"/>
      <c r="E1680" s="29"/>
      <c r="F1680" s="29"/>
      <c r="G1680" s="29"/>
      <c r="H1680" s="29"/>
      <c r="I1680" s="29"/>
      <c r="J1680" s="29"/>
      <c r="K1680" s="29"/>
      <c r="L1680" s="29"/>
      <c r="M1680" s="29"/>
      <c r="N1680" s="29"/>
      <c r="O1680" s="29"/>
      <c r="P1680" s="29"/>
      <c r="Q1680" s="29"/>
      <c r="R1680" s="29"/>
      <c r="S1680" s="29"/>
      <c r="T1680" s="29"/>
      <c r="U1680" s="29"/>
      <c r="V1680" s="29"/>
      <c r="W1680" s="29"/>
      <c r="X1680" s="29"/>
      <c r="Y1680" s="29"/>
      <c r="Z1680" s="29"/>
    </row>
    <row r="1681" spans="1:26" x14ac:dyDescent="0.2">
      <c r="A1681" s="29"/>
      <c r="B1681" s="29"/>
      <c r="C1681" s="29"/>
      <c r="D1681" s="29"/>
      <c r="E1681" s="29"/>
      <c r="F1681" s="29"/>
      <c r="G1681" s="29"/>
      <c r="H1681" s="29"/>
      <c r="I1681" s="29"/>
      <c r="J1681" s="29"/>
      <c r="K1681" s="29"/>
      <c r="L1681" s="29"/>
      <c r="M1681" s="29"/>
      <c r="N1681" s="29"/>
      <c r="O1681" s="29"/>
      <c r="P1681" s="29"/>
      <c r="Q1681" s="29"/>
      <c r="R1681" s="29"/>
      <c r="S1681" s="29"/>
      <c r="T1681" s="29"/>
      <c r="U1681" s="29"/>
      <c r="V1681" s="29"/>
      <c r="W1681" s="29"/>
      <c r="X1681" s="29"/>
      <c r="Y1681" s="29"/>
      <c r="Z1681" s="29"/>
    </row>
    <row r="1682" spans="1:26" x14ac:dyDescent="0.2">
      <c r="A1682" s="29"/>
      <c r="B1682" s="29"/>
      <c r="C1682" s="29"/>
      <c r="D1682" s="29"/>
      <c r="E1682" s="29"/>
      <c r="F1682" s="29"/>
      <c r="G1682" s="29"/>
      <c r="H1682" s="29"/>
      <c r="I1682" s="29"/>
      <c r="J1682" s="29"/>
      <c r="K1682" s="29"/>
      <c r="L1682" s="29"/>
      <c r="M1682" s="29"/>
      <c r="N1682" s="29"/>
      <c r="O1682" s="29"/>
      <c r="P1682" s="29"/>
      <c r="Q1682" s="29"/>
      <c r="R1682" s="29"/>
      <c r="S1682" s="29"/>
      <c r="T1682" s="29"/>
      <c r="U1682" s="29"/>
      <c r="V1682" s="29"/>
      <c r="W1682" s="29"/>
      <c r="X1682" s="29"/>
      <c r="Y1682" s="29"/>
      <c r="Z1682" s="29"/>
    </row>
    <row r="1683" spans="1:26" x14ac:dyDescent="0.2">
      <c r="A1683" s="29"/>
      <c r="B1683" s="29"/>
      <c r="C1683" s="29"/>
      <c r="D1683" s="29"/>
      <c r="E1683" s="29"/>
      <c r="F1683" s="29"/>
      <c r="G1683" s="29"/>
      <c r="H1683" s="29"/>
      <c r="I1683" s="29"/>
      <c r="J1683" s="29"/>
      <c r="K1683" s="29"/>
      <c r="L1683" s="29"/>
      <c r="M1683" s="29"/>
      <c r="N1683" s="29"/>
      <c r="O1683" s="29"/>
      <c r="P1683" s="29"/>
      <c r="Q1683" s="29"/>
      <c r="R1683" s="29"/>
      <c r="S1683" s="29"/>
      <c r="T1683" s="29"/>
      <c r="U1683" s="29"/>
      <c r="V1683" s="29"/>
      <c r="W1683" s="29"/>
      <c r="X1683" s="29"/>
      <c r="Y1683" s="29"/>
      <c r="Z1683" s="29"/>
    </row>
    <row r="1684" spans="1:26" x14ac:dyDescent="0.2">
      <c r="A1684" s="29"/>
      <c r="B1684" s="29"/>
      <c r="C1684" s="29"/>
      <c r="D1684" s="29"/>
      <c r="E1684" s="29"/>
      <c r="F1684" s="29"/>
      <c r="G1684" s="29"/>
      <c r="H1684" s="29"/>
      <c r="I1684" s="29"/>
      <c r="J1684" s="29"/>
      <c r="K1684" s="29"/>
      <c r="L1684" s="29"/>
      <c r="M1684" s="29"/>
      <c r="N1684" s="29"/>
      <c r="O1684" s="29"/>
      <c r="P1684" s="29"/>
      <c r="Q1684" s="29"/>
      <c r="R1684" s="29"/>
      <c r="S1684" s="29"/>
      <c r="T1684" s="29"/>
      <c r="U1684" s="29"/>
      <c r="V1684" s="29"/>
      <c r="W1684" s="29"/>
      <c r="X1684" s="29"/>
      <c r="Y1684" s="29"/>
      <c r="Z1684" s="29"/>
    </row>
    <row r="1685" spans="1:26" x14ac:dyDescent="0.2">
      <c r="A1685" s="29"/>
      <c r="B1685" s="29"/>
      <c r="C1685" s="29"/>
      <c r="D1685" s="29"/>
      <c r="E1685" s="29"/>
      <c r="F1685" s="29"/>
      <c r="G1685" s="29"/>
      <c r="H1685" s="29"/>
      <c r="I1685" s="29"/>
      <c r="J1685" s="29"/>
      <c r="K1685" s="29"/>
      <c r="L1685" s="29"/>
      <c r="M1685" s="29"/>
      <c r="N1685" s="29"/>
      <c r="O1685" s="29"/>
      <c r="P1685" s="29"/>
      <c r="Q1685" s="29"/>
      <c r="R1685" s="29"/>
      <c r="S1685" s="29"/>
      <c r="T1685" s="29"/>
      <c r="U1685" s="29"/>
      <c r="V1685" s="29"/>
      <c r="W1685" s="29"/>
      <c r="X1685" s="29"/>
      <c r="Y1685" s="29"/>
      <c r="Z1685" s="29"/>
    </row>
    <row r="1686" spans="1:26" x14ac:dyDescent="0.2">
      <c r="A1686" s="29"/>
      <c r="B1686" s="29"/>
      <c r="C1686" s="29"/>
      <c r="D1686" s="29"/>
      <c r="E1686" s="29"/>
      <c r="F1686" s="29"/>
      <c r="G1686" s="29"/>
      <c r="H1686" s="29"/>
      <c r="I1686" s="29"/>
      <c r="J1686" s="29"/>
      <c r="K1686" s="29"/>
      <c r="L1686" s="29"/>
      <c r="M1686" s="29"/>
      <c r="N1686" s="29"/>
      <c r="O1686" s="29"/>
      <c r="P1686" s="29"/>
      <c r="Q1686" s="29"/>
      <c r="R1686" s="29"/>
      <c r="S1686" s="29"/>
      <c r="T1686" s="29"/>
      <c r="U1686" s="29"/>
      <c r="V1686" s="29"/>
      <c r="W1686" s="29"/>
      <c r="X1686" s="29"/>
      <c r="Y1686" s="29"/>
      <c r="Z1686" s="29"/>
    </row>
    <row r="1687" spans="1:26" x14ac:dyDescent="0.2">
      <c r="A1687" s="29"/>
      <c r="B1687" s="29"/>
      <c r="C1687" s="29"/>
      <c r="D1687" s="29"/>
      <c r="E1687" s="29"/>
      <c r="F1687" s="29"/>
      <c r="G1687" s="29"/>
      <c r="H1687" s="29"/>
      <c r="I1687" s="29"/>
      <c r="J1687" s="29"/>
      <c r="K1687" s="29"/>
      <c r="L1687" s="29"/>
      <c r="M1687" s="29"/>
      <c r="N1687" s="29"/>
      <c r="O1687" s="29"/>
      <c r="P1687" s="29"/>
      <c r="Q1687" s="29"/>
      <c r="R1687" s="29"/>
      <c r="S1687" s="29"/>
      <c r="T1687" s="29"/>
      <c r="U1687" s="29"/>
      <c r="V1687" s="29"/>
      <c r="W1687" s="29"/>
      <c r="X1687" s="29"/>
      <c r="Y1687" s="29"/>
      <c r="Z1687" s="29"/>
    </row>
    <row r="1688" spans="1:26" x14ac:dyDescent="0.2">
      <c r="A1688" s="29"/>
      <c r="B1688" s="29"/>
      <c r="C1688" s="29"/>
      <c r="D1688" s="29"/>
      <c r="E1688" s="29"/>
      <c r="F1688" s="29"/>
      <c r="G1688" s="29"/>
      <c r="H1688" s="29"/>
      <c r="I1688" s="29"/>
      <c r="J1688" s="29"/>
      <c r="K1688" s="29"/>
      <c r="L1688" s="29"/>
      <c r="M1688" s="29"/>
      <c r="N1688" s="29"/>
      <c r="O1688" s="29"/>
      <c r="P1688" s="29"/>
      <c r="Q1688" s="29"/>
      <c r="R1688" s="29"/>
      <c r="S1688" s="29"/>
      <c r="T1688" s="29"/>
      <c r="U1688" s="29"/>
      <c r="V1688" s="29"/>
      <c r="W1688" s="29"/>
      <c r="X1688" s="29"/>
      <c r="Y1688" s="29"/>
      <c r="Z1688" s="29"/>
    </row>
    <row r="1689" spans="1:26" x14ac:dyDescent="0.2">
      <c r="A1689" s="29"/>
      <c r="B1689" s="29"/>
      <c r="C1689" s="29"/>
      <c r="D1689" s="29"/>
      <c r="E1689" s="29"/>
      <c r="F1689" s="29"/>
      <c r="G1689" s="29"/>
      <c r="H1689" s="29"/>
      <c r="I1689" s="29"/>
      <c r="J1689" s="29"/>
      <c r="K1689" s="29"/>
      <c r="L1689" s="29"/>
      <c r="M1689" s="29"/>
      <c r="N1689" s="29"/>
      <c r="O1689" s="29"/>
      <c r="P1689" s="29"/>
      <c r="Q1689" s="29"/>
      <c r="R1689" s="29"/>
      <c r="S1689" s="29"/>
      <c r="T1689" s="29"/>
      <c r="U1689" s="29"/>
      <c r="V1689" s="29"/>
      <c r="W1689" s="29"/>
      <c r="X1689" s="29"/>
      <c r="Y1689" s="29"/>
      <c r="Z1689" s="29"/>
    </row>
    <row r="1690" spans="1:26" x14ac:dyDescent="0.2">
      <c r="A1690" s="29"/>
      <c r="B1690" s="29"/>
      <c r="C1690" s="29"/>
      <c r="D1690" s="29"/>
      <c r="E1690" s="29"/>
      <c r="F1690" s="29"/>
      <c r="G1690" s="29"/>
      <c r="H1690" s="29"/>
      <c r="I1690" s="29"/>
      <c r="J1690" s="29"/>
      <c r="K1690" s="29"/>
      <c r="L1690" s="29"/>
      <c r="M1690" s="29"/>
      <c r="N1690" s="29"/>
      <c r="O1690" s="29"/>
      <c r="P1690" s="29"/>
      <c r="Q1690" s="29"/>
      <c r="R1690" s="29"/>
      <c r="S1690" s="29"/>
      <c r="T1690" s="29"/>
      <c r="U1690" s="29"/>
      <c r="V1690" s="29"/>
      <c r="W1690" s="29"/>
      <c r="X1690" s="29"/>
      <c r="Y1690" s="29"/>
      <c r="Z1690" s="29"/>
    </row>
    <row r="1691" spans="1:26" x14ac:dyDescent="0.2">
      <c r="A1691" s="29"/>
      <c r="B1691" s="29"/>
      <c r="C1691" s="29"/>
      <c r="D1691" s="29"/>
      <c r="E1691" s="29"/>
      <c r="F1691" s="29"/>
      <c r="G1691" s="29"/>
      <c r="H1691" s="29"/>
      <c r="I1691" s="29"/>
      <c r="J1691" s="29"/>
      <c r="K1691" s="29"/>
      <c r="L1691" s="29"/>
      <c r="M1691" s="29"/>
      <c r="N1691" s="29"/>
      <c r="O1691" s="29"/>
      <c r="P1691" s="29"/>
      <c r="Q1691" s="29"/>
      <c r="R1691" s="29"/>
      <c r="S1691" s="29"/>
      <c r="T1691" s="29"/>
      <c r="U1691" s="29"/>
      <c r="V1691" s="29"/>
      <c r="W1691" s="29"/>
      <c r="X1691" s="29"/>
      <c r="Y1691" s="29"/>
      <c r="Z1691" s="29"/>
    </row>
    <row r="1692" spans="1:26" x14ac:dyDescent="0.2">
      <c r="A1692" s="29"/>
      <c r="B1692" s="29"/>
      <c r="C1692" s="29"/>
      <c r="D1692" s="29"/>
      <c r="E1692" s="29"/>
      <c r="F1692" s="29"/>
      <c r="G1692" s="29"/>
      <c r="H1692" s="29"/>
      <c r="I1692" s="29"/>
      <c r="J1692" s="29"/>
      <c r="K1692" s="29"/>
      <c r="L1692" s="29"/>
      <c r="M1692" s="29"/>
      <c r="N1692" s="29"/>
      <c r="O1692" s="29"/>
      <c r="P1692" s="29"/>
      <c r="Q1692" s="29"/>
      <c r="R1692" s="29"/>
      <c r="S1692" s="29"/>
      <c r="T1692" s="29"/>
      <c r="U1692" s="29"/>
      <c r="V1692" s="29"/>
      <c r="W1692" s="29"/>
      <c r="X1692" s="29"/>
      <c r="Y1692" s="29"/>
      <c r="Z1692" s="29"/>
    </row>
    <row r="1693" spans="1:26" x14ac:dyDescent="0.2">
      <c r="A1693" s="29"/>
      <c r="B1693" s="29"/>
      <c r="C1693" s="29"/>
      <c r="D1693" s="29"/>
      <c r="E1693" s="29"/>
      <c r="F1693" s="29"/>
      <c r="G1693" s="29"/>
      <c r="H1693" s="29"/>
      <c r="I1693" s="29"/>
      <c r="J1693" s="29"/>
      <c r="K1693" s="29"/>
      <c r="L1693" s="29"/>
      <c r="M1693" s="29"/>
      <c r="N1693" s="29"/>
      <c r="O1693" s="29"/>
      <c r="P1693" s="29"/>
      <c r="Q1693" s="29"/>
      <c r="R1693" s="29"/>
      <c r="S1693" s="29"/>
      <c r="T1693" s="29"/>
      <c r="U1693" s="29"/>
      <c r="V1693" s="29"/>
      <c r="W1693" s="29"/>
      <c r="X1693" s="29"/>
      <c r="Y1693" s="29"/>
      <c r="Z1693" s="29"/>
    </row>
    <row r="1694" spans="1:26" x14ac:dyDescent="0.2">
      <c r="A1694" s="29"/>
      <c r="B1694" s="29"/>
      <c r="C1694" s="29"/>
      <c r="D1694" s="29"/>
      <c r="E1694" s="29"/>
      <c r="F1694" s="29"/>
      <c r="G1694" s="29"/>
      <c r="H1694" s="29"/>
      <c r="I1694" s="29"/>
      <c r="J1694" s="29"/>
      <c r="K1694" s="29"/>
      <c r="L1694" s="29"/>
      <c r="M1694" s="29"/>
      <c r="N1694" s="29"/>
      <c r="O1694" s="29"/>
      <c r="P1694" s="29"/>
      <c r="Q1694" s="29"/>
      <c r="R1694" s="29"/>
      <c r="S1694" s="29"/>
      <c r="T1694" s="29"/>
      <c r="U1694" s="29"/>
      <c r="V1694" s="29"/>
      <c r="W1694" s="29"/>
      <c r="X1694" s="29"/>
      <c r="Y1694" s="29"/>
      <c r="Z1694" s="29"/>
    </row>
    <row r="1695" spans="1:26" x14ac:dyDescent="0.2">
      <c r="A1695" s="29"/>
      <c r="B1695" s="29"/>
      <c r="C1695" s="29"/>
      <c r="D1695" s="29"/>
      <c r="E1695" s="29"/>
      <c r="F1695" s="29"/>
      <c r="G1695" s="29"/>
      <c r="H1695" s="29"/>
      <c r="I1695" s="29"/>
      <c r="J1695" s="29"/>
      <c r="K1695" s="29"/>
      <c r="L1695" s="29"/>
      <c r="M1695" s="29"/>
      <c r="N1695" s="29"/>
      <c r="O1695" s="29"/>
      <c r="P1695" s="29"/>
      <c r="Q1695" s="29"/>
      <c r="R1695" s="29"/>
      <c r="S1695" s="29"/>
      <c r="T1695" s="29"/>
      <c r="U1695" s="29"/>
      <c r="V1695" s="29"/>
      <c r="W1695" s="29"/>
      <c r="X1695" s="29"/>
      <c r="Y1695" s="29"/>
      <c r="Z1695" s="29"/>
    </row>
    <row r="1696" spans="1:26" x14ac:dyDescent="0.2">
      <c r="A1696" s="29"/>
      <c r="B1696" s="29"/>
      <c r="C1696" s="29"/>
      <c r="D1696" s="29"/>
      <c r="E1696" s="29"/>
      <c r="F1696" s="29"/>
      <c r="G1696" s="29"/>
      <c r="H1696" s="29"/>
      <c r="I1696" s="29"/>
      <c r="J1696" s="29"/>
      <c r="K1696" s="29"/>
      <c r="L1696" s="29"/>
      <c r="M1696" s="29"/>
      <c r="N1696" s="29"/>
      <c r="O1696" s="29"/>
      <c r="P1696" s="29"/>
      <c r="Q1696" s="29"/>
      <c r="R1696" s="29"/>
      <c r="S1696" s="29"/>
      <c r="T1696" s="29"/>
      <c r="U1696" s="29"/>
      <c r="V1696" s="29"/>
      <c r="W1696" s="29"/>
      <c r="X1696" s="29"/>
      <c r="Y1696" s="29"/>
      <c r="Z1696" s="29"/>
    </row>
    <row r="1697" spans="1:26" x14ac:dyDescent="0.2">
      <c r="A1697" s="29"/>
      <c r="B1697" s="29"/>
      <c r="C1697" s="29"/>
      <c r="D1697" s="29"/>
      <c r="E1697" s="29"/>
      <c r="F1697" s="29"/>
      <c r="G1697" s="29"/>
      <c r="H1697" s="29"/>
      <c r="I1697" s="29"/>
      <c r="J1697" s="29"/>
      <c r="K1697" s="29"/>
      <c r="L1697" s="29"/>
      <c r="M1697" s="29"/>
      <c r="N1697" s="29"/>
      <c r="O1697" s="29"/>
      <c r="P1697" s="29"/>
      <c r="Q1697" s="29"/>
      <c r="R1697" s="29"/>
      <c r="S1697" s="29"/>
      <c r="T1697" s="29"/>
      <c r="U1697" s="29"/>
      <c r="V1697" s="29"/>
      <c r="W1697" s="29"/>
      <c r="X1697" s="29"/>
      <c r="Y1697" s="29"/>
      <c r="Z1697" s="29"/>
    </row>
    <row r="1698" spans="1:26" x14ac:dyDescent="0.2">
      <c r="A1698" s="29"/>
      <c r="B1698" s="29"/>
      <c r="C1698" s="29"/>
      <c r="D1698" s="29"/>
      <c r="E1698" s="29"/>
      <c r="F1698" s="29"/>
      <c r="G1698" s="29"/>
      <c r="H1698" s="29"/>
      <c r="I1698" s="29"/>
      <c r="J1698" s="29"/>
      <c r="K1698" s="29"/>
      <c r="L1698" s="29"/>
      <c r="M1698" s="29"/>
      <c r="N1698" s="29"/>
      <c r="O1698" s="29"/>
      <c r="P1698" s="29"/>
      <c r="Q1698" s="29"/>
      <c r="R1698" s="29"/>
      <c r="S1698" s="29"/>
      <c r="T1698" s="29"/>
      <c r="U1698" s="29"/>
      <c r="V1698" s="29"/>
      <c r="W1698" s="29"/>
      <c r="X1698" s="29"/>
      <c r="Y1698" s="29"/>
      <c r="Z1698" s="29"/>
    </row>
    <row r="1699" spans="1:26" x14ac:dyDescent="0.2">
      <c r="A1699" s="29"/>
      <c r="B1699" s="29"/>
      <c r="C1699" s="29"/>
      <c r="D1699" s="29"/>
      <c r="E1699" s="29"/>
      <c r="F1699" s="29"/>
      <c r="G1699" s="29"/>
      <c r="H1699" s="29"/>
      <c r="I1699" s="29"/>
      <c r="J1699" s="29"/>
      <c r="K1699" s="29"/>
      <c r="L1699" s="29"/>
      <c r="M1699" s="29"/>
      <c r="N1699" s="29"/>
      <c r="O1699" s="29"/>
      <c r="P1699" s="29"/>
      <c r="Q1699" s="29"/>
      <c r="R1699" s="29"/>
      <c r="S1699" s="29"/>
      <c r="T1699" s="29"/>
      <c r="U1699" s="29"/>
      <c r="V1699" s="29"/>
      <c r="W1699" s="29"/>
      <c r="X1699" s="29"/>
      <c r="Y1699" s="29"/>
      <c r="Z1699" s="29"/>
    </row>
    <row r="1700" spans="1:26" x14ac:dyDescent="0.2">
      <c r="A1700" s="29"/>
      <c r="B1700" s="29"/>
      <c r="C1700" s="29"/>
      <c r="D1700" s="29"/>
      <c r="E1700" s="29"/>
      <c r="F1700" s="29"/>
      <c r="G1700" s="29"/>
      <c r="H1700" s="29"/>
      <c r="I1700" s="29"/>
      <c r="J1700" s="29"/>
      <c r="K1700" s="29"/>
      <c r="L1700" s="29"/>
      <c r="M1700" s="29"/>
      <c r="N1700" s="29"/>
      <c r="O1700" s="29"/>
      <c r="P1700" s="29"/>
      <c r="Q1700" s="29"/>
      <c r="R1700" s="29"/>
      <c r="S1700" s="29"/>
      <c r="T1700" s="29"/>
      <c r="U1700" s="29"/>
      <c r="V1700" s="29"/>
      <c r="W1700" s="29"/>
      <c r="X1700" s="29"/>
      <c r="Y1700" s="29"/>
      <c r="Z1700" s="29"/>
    </row>
    <row r="1701" spans="1:26" x14ac:dyDescent="0.2">
      <c r="A1701" s="29"/>
      <c r="B1701" s="29"/>
      <c r="C1701" s="29"/>
      <c r="D1701" s="29"/>
      <c r="E1701" s="29"/>
      <c r="F1701" s="29"/>
      <c r="G1701" s="29"/>
      <c r="H1701" s="29"/>
      <c r="I1701" s="29"/>
      <c r="J1701" s="29"/>
      <c r="K1701" s="29"/>
      <c r="L1701" s="29"/>
      <c r="M1701" s="29"/>
      <c r="N1701" s="29"/>
      <c r="O1701" s="29"/>
      <c r="P1701" s="29"/>
      <c r="Q1701" s="29"/>
      <c r="R1701" s="29"/>
      <c r="S1701" s="29"/>
      <c r="T1701" s="29"/>
      <c r="U1701" s="29"/>
      <c r="V1701" s="29"/>
      <c r="W1701" s="29"/>
      <c r="X1701" s="29"/>
      <c r="Y1701" s="29"/>
      <c r="Z1701" s="29"/>
    </row>
    <row r="1702" spans="1:26" x14ac:dyDescent="0.2">
      <c r="A1702" s="29"/>
      <c r="B1702" s="29"/>
      <c r="C1702" s="29"/>
      <c r="D1702" s="29"/>
      <c r="E1702" s="29"/>
      <c r="F1702" s="29"/>
      <c r="G1702" s="29"/>
      <c r="H1702" s="29"/>
      <c r="I1702" s="29"/>
      <c r="J1702" s="29"/>
      <c r="K1702" s="29"/>
      <c r="L1702" s="29"/>
      <c r="M1702" s="29"/>
      <c r="N1702" s="29"/>
      <c r="O1702" s="29"/>
      <c r="P1702" s="29"/>
      <c r="Q1702" s="29"/>
      <c r="R1702" s="29"/>
      <c r="S1702" s="29"/>
      <c r="T1702" s="29"/>
      <c r="U1702" s="29"/>
      <c r="V1702" s="29"/>
      <c r="W1702" s="29"/>
      <c r="X1702" s="29"/>
      <c r="Y1702" s="29"/>
      <c r="Z1702" s="29"/>
    </row>
    <row r="1703" spans="1:26" x14ac:dyDescent="0.2">
      <c r="A1703" s="29"/>
      <c r="B1703" s="29"/>
      <c r="C1703" s="29"/>
      <c r="D1703" s="29"/>
      <c r="E1703" s="29"/>
      <c r="F1703" s="29"/>
      <c r="G1703" s="29"/>
      <c r="H1703" s="29"/>
      <c r="I1703" s="29"/>
      <c r="J1703" s="29"/>
      <c r="K1703" s="29"/>
      <c r="L1703" s="29"/>
      <c r="M1703" s="29"/>
      <c r="N1703" s="29"/>
      <c r="O1703" s="29"/>
      <c r="P1703" s="29"/>
      <c r="Q1703" s="29"/>
      <c r="R1703" s="29"/>
      <c r="S1703" s="29"/>
      <c r="T1703" s="29"/>
      <c r="U1703" s="29"/>
      <c r="V1703" s="29"/>
      <c r="W1703" s="29"/>
      <c r="X1703" s="29"/>
      <c r="Y1703" s="29"/>
      <c r="Z1703" s="29"/>
    </row>
    <row r="1704" spans="1:26" x14ac:dyDescent="0.2">
      <c r="A1704" s="29"/>
      <c r="B1704" s="29"/>
      <c r="C1704" s="29"/>
      <c r="D1704" s="29"/>
      <c r="E1704" s="29"/>
      <c r="F1704" s="29"/>
      <c r="G1704" s="29"/>
      <c r="H1704" s="29"/>
      <c r="I1704" s="29"/>
      <c r="J1704" s="29"/>
      <c r="K1704" s="29"/>
      <c r="L1704" s="29"/>
      <c r="M1704" s="29"/>
      <c r="N1704" s="29"/>
      <c r="O1704" s="29"/>
      <c r="P1704" s="29"/>
      <c r="Q1704" s="29"/>
      <c r="R1704" s="29"/>
      <c r="S1704" s="29"/>
      <c r="T1704" s="29"/>
      <c r="U1704" s="29"/>
      <c r="V1704" s="29"/>
      <c r="W1704" s="29"/>
      <c r="X1704" s="29"/>
      <c r="Y1704" s="29"/>
      <c r="Z1704" s="29"/>
    </row>
    <row r="1705" spans="1:26" x14ac:dyDescent="0.2">
      <c r="A1705" s="29"/>
      <c r="B1705" s="29"/>
      <c r="C1705" s="29"/>
      <c r="D1705" s="29"/>
      <c r="E1705" s="29"/>
      <c r="F1705" s="29"/>
      <c r="G1705" s="29"/>
      <c r="H1705" s="29"/>
      <c r="I1705" s="29"/>
      <c r="J1705" s="29"/>
      <c r="K1705" s="29"/>
      <c r="L1705" s="29"/>
      <c r="M1705" s="29"/>
      <c r="N1705" s="29"/>
      <c r="O1705" s="29"/>
      <c r="P1705" s="29"/>
      <c r="Q1705" s="29"/>
      <c r="R1705" s="29"/>
      <c r="S1705" s="29"/>
      <c r="T1705" s="29"/>
      <c r="U1705" s="29"/>
      <c r="V1705" s="29"/>
      <c r="W1705" s="29"/>
      <c r="X1705" s="29"/>
      <c r="Y1705" s="29"/>
      <c r="Z1705" s="29"/>
    </row>
    <row r="1706" spans="1:26" x14ac:dyDescent="0.2">
      <c r="A1706" s="29"/>
      <c r="B1706" s="29"/>
      <c r="C1706" s="29"/>
      <c r="D1706" s="29"/>
      <c r="E1706" s="29"/>
      <c r="F1706" s="29"/>
      <c r="G1706" s="29"/>
      <c r="H1706" s="29"/>
      <c r="I1706" s="29"/>
      <c r="J1706" s="29"/>
      <c r="K1706" s="29"/>
      <c r="L1706" s="29"/>
      <c r="M1706" s="29"/>
      <c r="N1706" s="29"/>
      <c r="O1706" s="29"/>
      <c r="P1706" s="29"/>
      <c r="Q1706" s="29"/>
      <c r="R1706" s="29"/>
      <c r="S1706" s="29"/>
      <c r="T1706" s="29"/>
      <c r="U1706" s="29"/>
      <c r="V1706" s="29"/>
      <c r="W1706" s="29"/>
      <c r="X1706" s="29"/>
      <c r="Y1706" s="29"/>
      <c r="Z1706" s="29"/>
    </row>
    <row r="1707" spans="1:26" x14ac:dyDescent="0.2">
      <c r="A1707" s="29"/>
      <c r="B1707" s="29"/>
      <c r="C1707" s="29"/>
      <c r="D1707" s="29"/>
      <c r="E1707" s="29"/>
      <c r="F1707" s="29"/>
      <c r="G1707" s="29"/>
      <c r="H1707" s="29"/>
      <c r="I1707" s="29"/>
      <c r="J1707" s="29"/>
      <c r="K1707" s="29"/>
      <c r="L1707" s="29"/>
      <c r="M1707" s="29"/>
      <c r="N1707" s="29"/>
      <c r="O1707" s="29"/>
      <c r="P1707" s="29"/>
      <c r="Q1707" s="29"/>
      <c r="R1707" s="29"/>
      <c r="S1707" s="29"/>
      <c r="T1707" s="29"/>
      <c r="U1707" s="29"/>
      <c r="V1707" s="29"/>
      <c r="W1707" s="29"/>
      <c r="X1707" s="29"/>
      <c r="Y1707" s="29"/>
      <c r="Z1707" s="29"/>
    </row>
    <row r="1708" spans="1:26" x14ac:dyDescent="0.2">
      <c r="A1708" s="29"/>
      <c r="B1708" s="29"/>
      <c r="C1708" s="29"/>
      <c r="D1708" s="29"/>
      <c r="E1708" s="29"/>
      <c r="F1708" s="29"/>
      <c r="G1708" s="29"/>
      <c r="H1708" s="29"/>
      <c r="I1708" s="29"/>
      <c r="J1708" s="29"/>
      <c r="K1708" s="29"/>
      <c r="L1708" s="29"/>
      <c r="M1708" s="29"/>
      <c r="N1708" s="29"/>
      <c r="O1708" s="29"/>
      <c r="P1708" s="29"/>
      <c r="Q1708" s="29"/>
      <c r="R1708" s="29"/>
      <c r="S1708" s="29"/>
      <c r="T1708" s="29"/>
      <c r="U1708" s="29"/>
      <c r="V1708" s="29"/>
      <c r="W1708" s="29"/>
      <c r="X1708" s="29"/>
      <c r="Y1708" s="29"/>
      <c r="Z1708" s="29"/>
    </row>
    <row r="1709" spans="1:26" x14ac:dyDescent="0.2">
      <c r="A1709" s="29"/>
      <c r="B1709" s="29"/>
      <c r="C1709" s="29"/>
      <c r="D1709" s="29"/>
      <c r="E1709" s="29"/>
      <c r="F1709" s="29"/>
      <c r="G1709" s="29"/>
      <c r="H1709" s="29"/>
      <c r="I1709" s="29"/>
      <c r="J1709" s="29"/>
      <c r="K1709" s="29"/>
      <c r="L1709" s="29"/>
      <c r="M1709" s="29"/>
      <c r="N1709" s="29"/>
      <c r="O1709" s="29"/>
      <c r="P1709" s="29"/>
      <c r="Q1709" s="29"/>
      <c r="R1709" s="29"/>
      <c r="S1709" s="29"/>
      <c r="T1709" s="29"/>
      <c r="U1709" s="29"/>
      <c r="V1709" s="29"/>
      <c r="W1709" s="29"/>
      <c r="X1709" s="29"/>
      <c r="Y1709" s="29"/>
      <c r="Z1709" s="29"/>
    </row>
    <row r="1710" spans="1:26" x14ac:dyDescent="0.2">
      <c r="A1710" s="29"/>
      <c r="B1710" s="29"/>
      <c r="C1710" s="29"/>
      <c r="D1710" s="29"/>
      <c r="E1710" s="29"/>
      <c r="F1710" s="29"/>
      <c r="G1710" s="29"/>
      <c r="H1710" s="29"/>
      <c r="I1710" s="29"/>
      <c r="J1710" s="29"/>
      <c r="K1710" s="29"/>
      <c r="L1710" s="29"/>
      <c r="M1710" s="29"/>
      <c r="N1710" s="29"/>
      <c r="O1710" s="29"/>
      <c r="P1710" s="29"/>
      <c r="Q1710" s="29"/>
      <c r="R1710" s="29"/>
      <c r="S1710" s="29"/>
      <c r="T1710" s="29"/>
      <c r="U1710" s="29"/>
      <c r="V1710" s="29"/>
      <c r="W1710" s="29"/>
      <c r="X1710" s="29"/>
      <c r="Y1710" s="29"/>
      <c r="Z1710" s="29"/>
    </row>
    <row r="1711" spans="1:26" x14ac:dyDescent="0.2">
      <c r="A1711" s="29"/>
      <c r="B1711" s="29"/>
      <c r="C1711" s="29"/>
      <c r="D1711" s="29"/>
      <c r="E1711" s="29"/>
      <c r="F1711" s="29"/>
      <c r="G1711" s="29"/>
      <c r="H1711" s="29"/>
      <c r="I1711" s="29"/>
      <c r="J1711" s="29"/>
      <c r="K1711" s="29"/>
      <c r="L1711" s="29"/>
      <c r="M1711" s="29"/>
      <c r="N1711" s="29"/>
      <c r="O1711" s="29"/>
      <c r="P1711" s="29"/>
      <c r="Q1711" s="29"/>
      <c r="R1711" s="29"/>
      <c r="S1711" s="29"/>
      <c r="T1711" s="29"/>
      <c r="U1711" s="29"/>
      <c r="V1711" s="29"/>
      <c r="W1711" s="29"/>
      <c r="X1711" s="29"/>
      <c r="Y1711" s="29"/>
      <c r="Z1711" s="29"/>
    </row>
    <row r="1712" spans="1:26" x14ac:dyDescent="0.2">
      <c r="A1712" s="29"/>
      <c r="B1712" s="29"/>
      <c r="C1712" s="29"/>
      <c r="D1712" s="29"/>
      <c r="E1712" s="29"/>
      <c r="F1712" s="29"/>
      <c r="G1712" s="29"/>
      <c r="H1712" s="29"/>
      <c r="I1712" s="29"/>
      <c r="J1712" s="29"/>
      <c r="K1712" s="29"/>
      <c r="L1712" s="29"/>
      <c r="M1712" s="29"/>
      <c r="N1712" s="29"/>
      <c r="O1712" s="29"/>
      <c r="P1712" s="29"/>
      <c r="Q1712" s="29"/>
      <c r="R1712" s="29"/>
      <c r="S1712" s="29"/>
      <c r="T1712" s="29"/>
      <c r="U1712" s="29"/>
      <c r="V1712" s="29"/>
      <c r="W1712" s="29"/>
      <c r="X1712" s="29"/>
      <c r="Y1712" s="29"/>
      <c r="Z1712" s="29"/>
    </row>
    <row r="1713" spans="1:26" x14ac:dyDescent="0.2">
      <c r="A1713" s="29"/>
      <c r="B1713" s="29"/>
      <c r="C1713" s="29"/>
      <c r="D1713" s="29"/>
      <c r="E1713" s="29"/>
      <c r="F1713" s="29"/>
      <c r="G1713" s="29"/>
      <c r="H1713" s="29"/>
      <c r="I1713" s="29"/>
      <c r="J1713" s="29"/>
      <c r="K1713" s="29"/>
      <c r="L1713" s="29"/>
      <c r="M1713" s="29"/>
      <c r="N1713" s="29"/>
      <c r="O1713" s="29"/>
      <c r="P1713" s="29"/>
      <c r="Q1713" s="29"/>
      <c r="R1713" s="29"/>
      <c r="S1713" s="29"/>
      <c r="T1713" s="29"/>
      <c r="U1713" s="29"/>
      <c r="V1713" s="29"/>
      <c r="W1713" s="29"/>
      <c r="X1713" s="29"/>
      <c r="Y1713" s="29"/>
      <c r="Z1713" s="29"/>
    </row>
    <row r="1714" spans="1:26" x14ac:dyDescent="0.2">
      <c r="A1714" s="29"/>
      <c r="B1714" s="29"/>
      <c r="C1714" s="29"/>
      <c r="D1714" s="29"/>
      <c r="E1714" s="29"/>
      <c r="F1714" s="29"/>
      <c r="G1714" s="29"/>
      <c r="H1714" s="29"/>
      <c r="I1714" s="29"/>
      <c r="J1714" s="29"/>
      <c r="K1714" s="29"/>
      <c r="L1714" s="29"/>
      <c r="M1714" s="29"/>
      <c r="N1714" s="29"/>
      <c r="O1714" s="29"/>
      <c r="P1714" s="29"/>
      <c r="Q1714" s="29"/>
      <c r="R1714" s="29"/>
      <c r="S1714" s="29"/>
      <c r="T1714" s="29"/>
      <c r="U1714" s="29"/>
      <c r="V1714" s="29"/>
      <c r="W1714" s="29"/>
      <c r="X1714" s="29"/>
      <c r="Y1714" s="29"/>
      <c r="Z1714" s="29"/>
    </row>
    <row r="1715" spans="1:26" x14ac:dyDescent="0.2">
      <c r="A1715" s="29"/>
      <c r="B1715" s="29"/>
      <c r="C1715" s="29"/>
      <c r="D1715" s="29"/>
      <c r="E1715" s="29"/>
      <c r="F1715" s="29"/>
      <c r="G1715" s="29"/>
      <c r="H1715" s="29"/>
      <c r="I1715" s="29"/>
      <c r="J1715" s="29"/>
      <c r="K1715" s="29"/>
      <c r="L1715" s="29"/>
      <c r="M1715" s="29"/>
      <c r="N1715" s="29"/>
      <c r="O1715" s="29"/>
      <c r="P1715" s="29"/>
      <c r="Q1715" s="29"/>
      <c r="R1715" s="29"/>
      <c r="S1715" s="29"/>
      <c r="T1715" s="29"/>
      <c r="U1715" s="29"/>
      <c r="V1715" s="29"/>
      <c r="W1715" s="29"/>
      <c r="X1715" s="29"/>
      <c r="Y1715" s="29"/>
      <c r="Z1715" s="29"/>
    </row>
    <row r="1716" spans="1:26" x14ac:dyDescent="0.2">
      <c r="A1716" s="29"/>
      <c r="B1716" s="29"/>
      <c r="C1716" s="29"/>
      <c r="D1716" s="29"/>
      <c r="E1716" s="29"/>
      <c r="F1716" s="29"/>
      <c r="G1716" s="29"/>
      <c r="H1716" s="29"/>
      <c r="I1716" s="29"/>
      <c r="J1716" s="29"/>
      <c r="K1716" s="29"/>
      <c r="L1716" s="29"/>
      <c r="M1716" s="29"/>
      <c r="N1716" s="29"/>
      <c r="O1716" s="29"/>
      <c r="P1716" s="29"/>
      <c r="Q1716" s="29"/>
      <c r="R1716" s="29"/>
      <c r="S1716" s="29"/>
      <c r="T1716" s="29"/>
      <c r="U1716" s="29"/>
      <c r="V1716" s="29"/>
      <c r="W1716" s="29"/>
      <c r="X1716" s="29"/>
      <c r="Y1716" s="29"/>
      <c r="Z1716" s="29"/>
    </row>
    <row r="1717" spans="1:26" x14ac:dyDescent="0.2">
      <c r="A1717" s="29"/>
      <c r="B1717" s="29"/>
      <c r="C1717" s="29"/>
      <c r="D1717" s="29"/>
      <c r="E1717" s="29"/>
      <c r="F1717" s="29"/>
      <c r="G1717" s="29"/>
      <c r="H1717" s="29"/>
      <c r="I1717" s="29"/>
      <c r="J1717" s="29"/>
      <c r="K1717" s="29"/>
      <c r="L1717" s="29"/>
      <c r="M1717" s="29"/>
      <c r="N1717" s="29"/>
      <c r="O1717" s="29"/>
      <c r="P1717" s="29"/>
      <c r="Q1717" s="29"/>
      <c r="R1717" s="29"/>
      <c r="S1717" s="29"/>
      <c r="T1717" s="29"/>
      <c r="U1717" s="29"/>
      <c r="V1717" s="29"/>
      <c r="W1717" s="29"/>
      <c r="X1717" s="29"/>
      <c r="Y1717" s="29"/>
      <c r="Z1717" s="29"/>
    </row>
    <row r="1718" spans="1:26" x14ac:dyDescent="0.2">
      <c r="A1718" s="29"/>
      <c r="B1718" s="29"/>
      <c r="C1718" s="29"/>
      <c r="D1718" s="29"/>
      <c r="E1718" s="29"/>
      <c r="F1718" s="29"/>
      <c r="G1718" s="29"/>
      <c r="H1718" s="29"/>
      <c r="I1718" s="29"/>
      <c r="J1718" s="29"/>
      <c r="K1718" s="29"/>
      <c r="L1718" s="29"/>
      <c r="M1718" s="29"/>
      <c r="N1718" s="29"/>
      <c r="O1718" s="29"/>
      <c r="P1718" s="29"/>
      <c r="Q1718" s="29"/>
      <c r="R1718" s="29"/>
      <c r="S1718" s="29"/>
      <c r="T1718" s="29"/>
      <c r="U1718" s="29"/>
      <c r="V1718" s="29"/>
      <c r="W1718" s="29"/>
      <c r="X1718" s="29"/>
      <c r="Y1718" s="29"/>
      <c r="Z1718" s="29"/>
    </row>
    <row r="1719" spans="1:26" x14ac:dyDescent="0.2">
      <c r="A1719" s="29"/>
      <c r="B1719" s="29"/>
      <c r="C1719" s="29"/>
      <c r="D1719" s="29"/>
      <c r="E1719" s="29"/>
      <c r="F1719" s="29"/>
      <c r="G1719" s="29"/>
      <c r="H1719" s="29"/>
      <c r="I1719" s="29"/>
      <c r="J1719" s="29"/>
      <c r="K1719" s="29"/>
      <c r="L1719" s="29"/>
      <c r="M1719" s="29"/>
      <c r="N1719" s="29"/>
      <c r="O1719" s="29"/>
      <c r="P1719" s="29"/>
      <c r="Q1719" s="29"/>
      <c r="R1719" s="29"/>
      <c r="S1719" s="29"/>
      <c r="T1719" s="29"/>
      <c r="U1719" s="29"/>
      <c r="V1719" s="29"/>
      <c r="W1719" s="29"/>
      <c r="X1719" s="29"/>
      <c r="Y1719" s="29"/>
      <c r="Z1719" s="29"/>
    </row>
    <row r="1720" spans="1:26" x14ac:dyDescent="0.2">
      <c r="A1720" s="29"/>
      <c r="B1720" s="29"/>
      <c r="C1720" s="29"/>
      <c r="D1720" s="29"/>
      <c r="E1720" s="29"/>
      <c r="F1720" s="29"/>
      <c r="G1720" s="29"/>
      <c r="H1720" s="29"/>
      <c r="I1720" s="29"/>
      <c r="J1720" s="29"/>
      <c r="K1720" s="29"/>
      <c r="L1720" s="29"/>
      <c r="M1720" s="29"/>
      <c r="N1720" s="29"/>
      <c r="O1720" s="29"/>
      <c r="P1720" s="29"/>
      <c r="Q1720" s="29"/>
      <c r="R1720" s="29"/>
      <c r="S1720" s="29"/>
      <c r="T1720" s="29"/>
      <c r="U1720" s="29"/>
      <c r="V1720" s="29"/>
      <c r="W1720" s="29"/>
      <c r="X1720" s="29"/>
      <c r="Y1720" s="29"/>
      <c r="Z1720" s="29"/>
    </row>
    <row r="1721" spans="1:26" x14ac:dyDescent="0.2">
      <c r="A1721" s="29"/>
      <c r="B1721" s="29"/>
      <c r="C1721" s="29"/>
      <c r="D1721" s="29"/>
      <c r="E1721" s="29"/>
      <c r="F1721" s="29"/>
      <c r="G1721" s="29"/>
      <c r="H1721" s="29"/>
      <c r="I1721" s="29"/>
      <c r="J1721" s="29"/>
      <c r="K1721" s="29"/>
      <c r="L1721" s="29"/>
      <c r="M1721" s="29"/>
      <c r="N1721" s="29"/>
      <c r="O1721" s="29"/>
      <c r="P1721" s="29"/>
      <c r="Q1721" s="29"/>
      <c r="R1721" s="29"/>
      <c r="S1721" s="29"/>
      <c r="T1721" s="29"/>
      <c r="U1721" s="29"/>
      <c r="V1721" s="29"/>
      <c r="W1721" s="29"/>
      <c r="X1721" s="29"/>
      <c r="Y1721" s="29"/>
      <c r="Z1721" s="29"/>
    </row>
    <row r="1722" spans="1:26" x14ac:dyDescent="0.2">
      <c r="A1722" s="29"/>
      <c r="B1722" s="29"/>
      <c r="C1722" s="29"/>
      <c r="D1722" s="29"/>
      <c r="E1722" s="29"/>
      <c r="F1722" s="29"/>
      <c r="G1722" s="29"/>
      <c r="H1722" s="29"/>
      <c r="I1722" s="29"/>
      <c r="J1722" s="29"/>
      <c r="K1722" s="29"/>
      <c r="L1722" s="29"/>
      <c r="M1722" s="29"/>
      <c r="N1722" s="29"/>
      <c r="O1722" s="29"/>
      <c r="P1722" s="29"/>
      <c r="Q1722" s="29"/>
      <c r="R1722" s="29"/>
      <c r="S1722" s="29"/>
      <c r="T1722" s="29"/>
      <c r="U1722" s="29"/>
      <c r="V1722" s="29"/>
      <c r="W1722" s="29"/>
      <c r="X1722" s="29"/>
      <c r="Y1722" s="29"/>
      <c r="Z1722" s="29"/>
    </row>
    <row r="1723" spans="1:26" x14ac:dyDescent="0.2">
      <c r="A1723" s="29"/>
      <c r="B1723" s="29"/>
      <c r="C1723" s="29"/>
      <c r="D1723" s="29"/>
      <c r="E1723" s="29"/>
      <c r="F1723" s="29"/>
      <c r="G1723" s="29"/>
      <c r="H1723" s="29"/>
      <c r="I1723" s="29"/>
      <c r="J1723" s="29"/>
      <c r="K1723" s="29"/>
      <c r="L1723" s="29"/>
      <c r="M1723" s="29"/>
      <c r="N1723" s="29"/>
      <c r="O1723" s="29"/>
      <c r="P1723" s="29"/>
      <c r="Q1723" s="29"/>
      <c r="R1723" s="29"/>
      <c r="S1723" s="29"/>
      <c r="T1723" s="29"/>
      <c r="U1723" s="29"/>
      <c r="V1723" s="29"/>
      <c r="W1723" s="29"/>
      <c r="X1723" s="29"/>
      <c r="Y1723" s="29"/>
      <c r="Z1723" s="29"/>
    </row>
    <row r="1724" spans="1:26" x14ac:dyDescent="0.2">
      <c r="A1724" s="29"/>
      <c r="B1724" s="29"/>
      <c r="C1724" s="29"/>
      <c r="D1724" s="29"/>
      <c r="E1724" s="29"/>
      <c r="F1724" s="29"/>
      <c r="G1724" s="29"/>
      <c r="H1724" s="29"/>
      <c r="I1724" s="29"/>
      <c r="J1724" s="29"/>
      <c r="K1724" s="29"/>
      <c r="L1724" s="29"/>
      <c r="M1724" s="29"/>
      <c r="N1724" s="29"/>
      <c r="O1724" s="29"/>
      <c r="P1724" s="29"/>
      <c r="Q1724" s="29"/>
      <c r="R1724" s="29"/>
      <c r="S1724" s="29"/>
      <c r="T1724" s="29"/>
      <c r="U1724" s="29"/>
      <c r="V1724" s="29"/>
      <c r="W1724" s="29"/>
      <c r="X1724" s="29"/>
      <c r="Y1724" s="29"/>
      <c r="Z1724" s="29"/>
    </row>
    <row r="1725" spans="1:26" x14ac:dyDescent="0.2">
      <c r="A1725" s="29"/>
      <c r="B1725" s="29"/>
      <c r="C1725" s="29"/>
      <c r="D1725" s="29"/>
      <c r="E1725" s="29"/>
      <c r="F1725" s="29"/>
      <c r="G1725" s="29"/>
      <c r="H1725" s="29"/>
      <c r="I1725" s="29"/>
      <c r="J1725" s="29"/>
      <c r="K1725" s="29"/>
      <c r="L1725" s="29"/>
      <c r="M1725" s="29"/>
      <c r="N1725" s="29"/>
      <c r="O1725" s="29"/>
      <c r="P1725" s="29"/>
      <c r="Q1725" s="29"/>
      <c r="R1725" s="29"/>
      <c r="S1725" s="29"/>
      <c r="T1725" s="29"/>
      <c r="U1725" s="29"/>
      <c r="V1725" s="29"/>
      <c r="W1725" s="29"/>
      <c r="X1725" s="29"/>
      <c r="Y1725" s="29"/>
      <c r="Z1725" s="29"/>
    </row>
    <row r="1726" spans="1:26" x14ac:dyDescent="0.2">
      <c r="A1726" s="29"/>
      <c r="B1726" s="29"/>
      <c r="C1726" s="29"/>
      <c r="D1726" s="29"/>
      <c r="E1726" s="29"/>
      <c r="F1726" s="29"/>
      <c r="G1726" s="29"/>
      <c r="H1726" s="29"/>
      <c r="I1726" s="29"/>
      <c r="J1726" s="29"/>
      <c r="K1726" s="29"/>
      <c r="L1726" s="29"/>
      <c r="M1726" s="29"/>
      <c r="N1726" s="29"/>
      <c r="O1726" s="29"/>
      <c r="P1726" s="29"/>
      <c r="Q1726" s="29"/>
      <c r="R1726" s="29"/>
      <c r="S1726" s="29"/>
      <c r="T1726" s="29"/>
      <c r="U1726" s="29"/>
      <c r="V1726" s="29"/>
      <c r="W1726" s="29"/>
      <c r="X1726" s="29"/>
      <c r="Y1726" s="29"/>
      <c r="Z1726" s="29"/>
    </row>
    <row r="1727" spans="1:26" x14ac:dyDescent="0.2">
      <c r="A1727" s="29"/>
      <c r="B1727" s="29"/>
      <c r="C1727" s="29"/>
      <c r="D1727" s="29"/>
      <c r="E1727" s="29"/>
      <c r="F1727" s="29"/>
      <c r="G1727" s="29"/>
      <c r="H1727" s="29"/>
      <c r="I1727" s="29"/>
      <c r="J1727" s="29"/>
      <c r="K1727" s="29"/>
      <c r="L1727" s="29"/>
      <c r="M1727" s="29"/>
      <c r="N1727" s="29"/>
      <c r="O1727" s="29"/>
      <c r="P1727" s="29"/>
      <c r="Q1727" s="29"/>
      <c r="R1727" s="29"/>
      <c r="S1727" s="29"/>
      <c r="T1727" s="29"/>
      <c r="U1727" s="29"/>
      <c r="V1727" s="29"/>
      <c r="W1727" s="29"/>
      <c r="X1727" s="29"/>
      <c r="Y1727" s="29"/>
      <c r="Z1727" s="29"/>
    </row>
    <row r="1728" spans="1:26" x14ac:dyDescent="0.2">
      <c r="A1728" s="29"/>
      <c r="B1728" s="29"/>
      <c r="C1728" s="29"/>
      <c r="D1728" s="29"/>
      <c r="E1728" s="29"/>
      <c r="F1728" s="29"/>
      <c r="G1728" s="29"/>
      <c r="H1728" s="29"/>
      <c r="I1728" s="29"/>
      <c r="J1728" s="29"/>
      <c r="K1728" s="29"/>
      <c r="L1728" s="29"/>
      <c r="M1728" s="29"/>
      <c r="N1728" s="29"/>
      <c r="O1728" s="29"/>
      <c r="P1728" s="29"/>
      <c r="Q1728" s="29"/>
      <c r="R1728" s="29"/>
      <c r="S1728" s="29"/>
      <c r="T1728" s="29"/>
      <c r="U1728" s="29"/>
      <c r="V1728" s="29"/>
      <c r="W1728" s="29"/>
      <c r="X1728" s="29"/>
      <c r="Y1728" s="29"/>
      <c r="Z1728" s="29"/>
    </row>
    <row r="1729" spans="1:26" x14ac:dyDescent="0.2">
      <c r="A1729" s="29"/>
      <c r="B1729" s="29"/>
      <c r="C1729" s="29"/>
      <c r="D1729" s="29"/>
      <c r="E1729" s="29"/>
      <c r="F1729" s="29"/>
      <c r="G1729" s="29"/>
      <c r="H1729" s="29"/>
      <c r="I1729" s="29"/>
      <c r="J1729" s="29"/>
      <c r="K1729" s="29"/>
      <c r="L1729" s="29"/>
      <c r="M1729" s="29"/>
      <c r="N1729" s="29"/>
      <c r="O1729" s="29"/>
      <c r="P1729" s="29"/>
      <c r="Q1729" s="29"/>
      <c r="R1729" s="29"/>
      <c r="S1729" s="29"/>
      <c r="T1729" s="29"/>
      <c r="U1729" s="29"/>
      <c r="V1729" s="29"/>
      <c r="W1729" s="29"/>
      <c r="X1729" s="29"/>
      <c r="Y1729" s="29"/>
      <c r="Z1729" s="29"/>
    </row>
    <row r="1730" spans="1:26" x14ac:dyDescent="0.2">
      <c r="A1730" s="29"/>
      <c r="B1730" s="29"/>
      <c r="C1730" s="29"/>
      <c r="D1730" s="29"/>
      <c r="E1730" s="29"/>
      <c r="F1730" s="29"/>
      <c r="G1730" s="29"/>
      <c r="H1730" s="29"/>
      <c r="I1730" s="29"/>
      <c r="J1730" s="29"/>
      <c r="K1730" s="29"/>
      <c r="L1730" s="29"/>
      <c r="M1730" s="29"/>
      <c r="N1730" s="29"/>
      <c r="O1730" s="29"/>
      <c r="P1730" s="29"/>
      <c r="Q1730" s="29"/>
      <c r="R1730" s="29"/>
      <c r="S1730" s="29"/>
      <c r="T1730" s="29"/>
      <c r="U1730" s="29"/>
      <c r="V1730" s="29"/>
      <c r="W1730" s="29"/>
      <c r="X1730" s="29"/>
      <c r="Y1730" s="29"/>
      <c r="Z1730" s="29"/>
    </row>
    <row r="1731" spans="1:26" x14ac:dyDescent="0.2">
      <c r="A1731" s="29"/>
      <c r="B1731" s="29"/>
      <c r="C1731" s="29"/>
      <c r="D1731" s="29"/>
      <c r="E1731" s="29"/>
      <c r="F1731" s="29"/>
      <c r="G1731" s="29"/>
      <c r="H1731" s="29"/>
      <c r="I1731" s="29"/>
      <c r="J1731" s="29"/>
      <c r="K1731" s="29"/>
      <c r="L1731" s="29"/>
      <c r="M1731" s="29"/>
      <c r="N1731" s="29"/>
      <c r="O1731" s="29"/>
      <c r="P1731" s="29"/>
      <c r="Q1731" s="29"/>
      <c r="R1731" s="29"/>
      <c r="S1731" s="29"/>
      <c r="T1731" s="29"/>
      <c r="U1731" s="29"/>
      <c r="V1731" s="29"/>
      <c r="W1731" s="29"/>
      <c r="X1731" s="29"/>
      <c r="Y1731" s="29"/>
      <c r="Z1731" s="29"/>
    </row>
    <row r="1732" spans="1:26" x14ac:dyDescent="0.2">
      <c r="A1732" s="29"/>
      <c r="B1732" s="29"/>
      <c r="C1732" s="29"/>
      <c r="D1732" s="29"/>
      <c r="E1732" s="29"/>
      <c r="F1732" s="29"/>
      <c r="G1732" s="29"/>
      <c r="H1732" s="29"/>
      <c r="I1732" s="29"/>
      <c r="J1732" s="29"/>
      <c r="K1732" s="29"/>
      <c r="L1732" s="29"/>
      <c r="M1732" s="29"/>
      <c r="N1732" s="29"/>
      <c r="O1732" s="29"/>
      <c r="P1732" s="29"/>
      <c r="Q1732" s="29"/>
      <c r="R1732" s="29"/>
      <c r="S1732" s="29"/>
      <c r="T1732" s="29"/>
      <c r="U1732" s="29"/>
      <c r="V1732" s="29"/>
      <c r="W1732" s="29"/>
      <c r="X1732" s="29"/>
      <c r="Y1732" s="29"/>
      <c r="Z1732" s="29"/>
    </row>
    <row r="1733" spans="1:26" x14ac:dyDescent="0.2">
      <c r="A1733" s="29"/>
      <c r="B1733" s="29"/>
      <c r="C1733" s="29"/>
      <c r="D1733" s="29"/>
      <c r="E1733" s="29"/>
      <c r="F1733" s="29"/>
      <c r="G1733" s="29"/>
      <c r="H1733" s="29"/>
      <c r="I1733" s="29"/>
      <c r="J1733" s="29"/>
      <c r="K1733" s="29"/>
      <c r="L1733" s="29"/>
      <c r="M1733" s="29"/>
      <c r="N1733" s="29"/>
      <c r="O1733" s="29"/>
      <c r="P1733" s="29"/>
      <c r="Q1733" s="29"/>
      <c r="R1733" s="29"/>
      <c r="S1733" s="29"/>
      <c r="T1733" s="29"/>
      <c r="U1733" s="29"/>
      <c r="V1733" s="29"/>
      <c r="W1733" s="29"/>
      <c r="X1733" s="29"/>
      <c r="Y1733" s="29"/>
      <c r="Z1733" s="29"/>
    </row>
    <row r="1734" spans="1:26" x14ac:dyDescent="0.2">
      <c r="A1734" s="29"/>
      <c r="B1734" s="29"/>
      <c r="C1734" s="29"/>
      <c r="D1734" s="29"/>
      <c r="E1734" s="29"/>
      <c r="F1734" s="29"/>
      <c r="G1734" s="29"/>
      <c r="H1734" s="29"/>
      <c r="I1734" s="29"/>
      <c r="J1734" s="29"/>
      <c r="K1734" s="29"/>
      <c r="L1734" s="29"/>
      <c r="M1734" s="29"/>
      <c r="N1734" s="29"/>
      <c r="O1734" s="29"/>
      <c r="P1734" s="29"/>
      <c r="Q1734" s="29"/>
      <c r="R1734" s="29"/>
      <c r="S1734" s="29"/>
      <c r="T1734" s="29"/>
      <c r="U1734" s="29"/>
      <c r="V1734" s="29"/>
      <c r="W1734" s="29"/>
      <c r="X1734" s="29"/>
      <c r="Y1734" s="29"/>
      <c r="Z1734" s="29"/>
    </row>
    <row r="1735" spans="1:26" x14ac:dyDescent="0.2">
      <c r="A1735" s="29"/>
      <c r="B1735" s="29"/>
      <c r="C1735" s="29"/>
      <c r="D1735" s="29"/>
      <c r="E1735" s="29"/>
      <c r="F1735" s="29"/>
      <c r="G1735" s="29"/>
      <c r="H1735" s="29"/>
      <c r="I1735" s="29"/>
      <c r="J1735" s="29"/>
      <c r="K1735" s="29"/>
      <c r="L1735" s="29"/>
      <c r="M1735" s="29"/>
      <c r="N1735" s="29"/>
      <c r="O1735" s="29"/>
      <c r="P1735" s="29"/>
      <c r="Q1735" s="29"/>
      <c r="R1735" s="29"/>
      <c r="S1735" s="29"/>
      <c r="T1735" s="29"/>
      <c r="U1735" s="29"/>
      <c r="V1735" s="29"/>
      <c r="W1735" s="29"/>
      <c r="X1735" s="29"/>
      <c r="Y1735" s="29"/>
      <c r="Z1735" s="29"/>
    </row>
    <row r="1736" spans="1:26" x14ac:dyDescent="0.2">
      <c r="A1736" s="29"/>
      <c r="B1736" s="29"/>
      <c r="C1736" s="29"/>
      <c r="D1736" s="29"/>
      <c r="E1736" s="29"/>
      <c r="F1736" s="29"/>
      <c r="G1736" s="29"/>
      <c r="H1736" s="29"/>
      <c r="I1736" s="29"/>
      <c r="J1736" s="29"/>
      <c r="K1736" s="29"/>
      <c r="L1736" s="29"/>
      <c r="M1736" s="29"/>
      <c r="N1736" s="29"/>
      <c r="O1736" s="29"/>
      <c r="P1736" s="29"/>
      <c r="Q1736" s="29"/>
      <c r="R1736" s="29"/>
      <c r="S1736" s="29"/>
      <c r="T1736" s="29"/>
      <c r="U1736" s="29"/>
      <c r="V1736" s="29"/>
      <c r="W1736" s="29"/>
      <c r="X1736" s="29"/>
      <c r="Y1736" s="29"/>
      <c r="Z1736" s="29"/>
    </row>
    <row r="1737" spans="1:26" x14ac:dyDescent="0.2">
      <c r="A1737" s="29"/>
      <c r="B1737" s="29"/>
      <c r="C1737" s="29"/>
      <c r="D1737" s="29"/>
      <c r="E1737" s="29"/>
      <c r="F1737" s="29"/>
      <c r="G1737" s="29"/>
      <c r="H1737" s="29"/>
      <c r="I1737" s="29"/>
      <c r="J1737" s="29"/>
      <c r="K1737" s="29"/>
      <c r="L1737" s="29"/>
      <c r="M1737" s="29"/>
      <c r="N1737" s="29"/>
      <c r="O1737" s="29"/>
      <c r="P1737" s="29"/>
      <c r="Q1737" s="29"/>
      <c r="R1737" s="29"/>
      <c r="S1737" s="29"/>
      <c r="T1737" s="29"/>
      <c r="U1737" s="29"/>
      <c r="V1737" s="29"/>
      <c r="W1737" s="29"/>
      <c r="X1737" s="29"/>
      <c r="Y1737" s="29"/>
      <c r="Z1737" s="29"/>
    </row>
    <row r="1738" spans="1:26" x14ac:dyDescent="0.2">
      <c r="A1738" s="29"/>
      <c r="B1738" s="29"/>
      <c r="C1738" s="29"/>
      <c r="D1738" s="29"/>
      <c r="E1738" s="29"/>
      <c r="F1738" s="29"/>
      <c r="G1738" s="29"/>
      <c r="H1738" s="29"/>
      <c r="I1738" s="29"/>
      <c r="J1738" s="29"/>
      <c r="K1738" s="29"/>
      <c r="L1738" s="29"/>
      <c r="M1738" s="29"/>
      <c r="N1738" s="29"/>
      <c r="O1738" s="29"/>
      <c r="P1738" s="29"/>
      <c r="Q1738" s="29"/>
      <c r="R1738" s="29"/>
      <c r="S1738" s="29"/>
      <c r="T1738" s="29"/>
      <c r="U1738" s="29"/>
      <c r="V1738" s="29"/>
      <c r="W1738" s="29"/>
      <c r="X1738" s="29"/>
      <c r="Y1738" s="29"/>
      <c r="Z1738" s="29"/>
    </row>
    <row r="1739" spans="1:26" x14ac:dyDescent="0.2">
      <c r="A1739" s="29"/>
      <c r="B1739" s="29"/>
      <c r="C1739" s="29"/>
      <c r="D1739" s="29"/>
      <c r="E1739" s="29"/>
      <c r="F1739" s="29"/>
      <c r="G1739" s="29"/>
      <c r="H1739" s="29"/>
      <c r="I1739" s="29"/>
      <c r="J1739" s="29"/>
      <c r="K1739" s="29"/>
      <c r="L1739" s="29"/>
      <c r="M1739" s="29"/>
      <c r="N1739" s="29"/>
      <c r="O1739" s="29"/>
      <c r="P1739" s="29"/>
      <c r="Q1739" s="29"/>
      <c r="R1739" s="29"/>
      <c r="S1739" s="29"/>
      <c r="T1739" s="29"/>
      <c r="U1739" s="29"/>
      <c r="V1739" s="29"/>
      <c r="W1739" s="29"/>
      <c r="X1739" s="29"/>
      <c r="Y1739" s="29"/>
      <c r="Z1739" s="29"/>
    </row>
    <row r="1740" spans="1:26" x14ac:dyDescent="0.2">
      <c r="A1740" s="29"/>
      <c r="B1740" s="29"/>
      <c r="C1740" s="29"/>
      <c r="D1740" s="29"/>
      <c r="E1740" s="29"/>
      <c r="F1740" s="29"/>
      <c r="G1740" s="29"/>
      <c r="H1740" s="29"/>
      <c r="I1740" s="29"/>
      <c r="J1740" s="29"/>
      <c r="K1740" s="29"/>
      <c r="L1740" s="29"/>
      <c r="M1740" s="29"/>
      <c r="N1740" s="29"/>
      <c r="O1740" s="29"/>
      <c r="P1740" s="29"/>
      <c r="Q1740" s="29"/>
      <c r="R1740" s="29"/>
      <c r="S1740" s="29"/>
      <c r="T1740" s="29"/>
      <c r="U1740" s="29"/>
      <c r="V1740" s="29"/>
      <c r="W1740" s="29"/>
      <c r="X1740" s="29"/>
      <c r="Y1740" s="29"/>
      <c r="Z1740" s="29"/>
    </row>
    <row r="1741" spans="1:26" x14ac:dyDescent="0.2">
      <c r="A1741" s="29"/>
      <c r="B1741" s="29"/>
      <c r="C1741" s="29"/>
      <c r="D1741" s="29"/>
      <c r="E1741" s="29"/>
      <c r="F1741" s="29"/>
      <c r="G1741" s="29"/>
      <c r="H1741" s="29"/>
      <c r="I1741" s="29"/>
      <c r="J1741" s="29"/>
      <c r="K1741" s="29"/>
      <c r="L1741" s="29"/>
      <c r="M1741" s="29"/>
      <c r="N1741" s="29"/>
      <c r="O1741" s="29"/>
      <c r="P1741" s="29"/>
      <c r="Q1741" s="29"/>
      <c r="R1741" s="29"/>
      <c r="S1741" s="29"/>
      <c r="T1741" s="29"/>
      <c r="U1741" s="29"/>
      <c r="V1741" s="29"/>
      <c r="W1741" s="29"/>
      <c r="X1741" s="29"/>
      <c r="Y1741" s="29"/>
      <c r="Z1741" s="29"/>
    </row>
    <row r="1742" spans="1:26" x14ac:dyDescent="0.2">
      <c r="A1742" s="29"/>
      <c r="B1742" s="29"/>
      <c r="C1742" s="29"/>
      <c r="D1742" s="29"/>
      <c r="E1742" s="29"/>
      <c r="F1742" s="29"/>
      <c r="G1742" s="29"/>
      <c r="H1742" s="29"/>
      <c r="I1742" s="29"/>
      <c r="J1742" s="29"/>
      <c r="K1742" s="29"/>
      <c r="L1742" s="29"/>
      <c r="M1742" s="29"/>
      <c r="N1742" s="29"/>
      <c r="O1742" s="29"/>
      <c r="P1742" s="29"/>
      <c r="Q1742" s="29"/>
      <c r="R1742" s="29"/>
      <c r="S1742" s="29"/>
      <c r="T1742" s="29"/>
      <c r="U1742" s="29"/>
      <c r="V1742" s="29"/>
      <c r="W1742" s="29"/>
      <c r="X1742" s="29"/>
      <c r="Y1742" s="29"/>
      <c r="Z1742" s="29"/>
    </row>
    <row r="1743" spans="1:26" x14ac:dyDescent="0.2">
      <c r="A1743" s="29"/>
      <c r="B1743" s="29"/>
      <c r="C1743" s="29"/>
      <c r="D1743" s="29"/>
      <c r="E1743" s="29"/>
      <c r="F1743" s="29"/>
      <c r="G1743" s="29"/>
      <c r="H1743" s="29"/>
      <c r="I1743" s="29"/>
      <c r="J1743" s="29"/>
      <c r="K1743" s="29"/>
      <c r="L1743" s="29"/>
      <c r="M1743" s="29"/>
      <c r="N1743" s="29"/>
      <c r="O1743" s="29"/>
      <c r="P1743" s="29"/>
      <c r="Q1743" s="29"/>
      <c r="R1743" s="29"/>
      <c r="S1743" s="29"/>
      <c r="T1743" s="29"/>
      <c r="U1743" s="29"/>
      <c r="V1743" s="29"/>
      <c r="W1743" s="29"/>
      <c r="X1743" s="29"/>
      <c r="Y1743" s="29"/>
      <c r="Z1743" s="29"/>
    </row>
    <row r="1744" spans="1:26" x14ac:dyDescent="0.2">
      <c r="A1744" s="29"/>
      <c r="B1744" s="29"/>
      <c r="C1744" s="29"/>
      <c r="D1744" s="29"/>
      <c r="E1744" s="29"/>
      <c r="F1744" s="29"/>
      <c r="G1744" s="29"/>
      <c r="H1744" s="29"/>
      <c r="I1744" s="29"/>
      <c r="J1744" s="29"/>
      <c r="K1744" s="29"/>
      <c r="L1744" s="29"/>
      <c r="M1744" s="29"/>
      <c r="N1744" s="29"/>
      <c r="O1744" s="29"/>
      <c r="P1744" s="29"/>
      <c r="Q1744" s="29"/>
      <c r="R1744" s="29"/>
      <c r="S1744" s="29"/>
      <c r="T1744" s="29"/>
      <c r="U1744" s="29"/>
      <c r="V1744" s="29"/>
      <c r="W1744" s="29"/>
      <c r="X1744" s="29"/>
      <c r="Y1744" s="29"/>
      <c r="Z1744" s="29"/>
    </row>
    <row r="1745" spans="1:26" x14ac:dyDescent="0.2">
      <c r="A1745" s="29"/>
      <c r="B1745" s="29"/>
      <c r="C1745" s="29"/>
      <c r="D1745" s="29"/>
      <c r="E1745" s="29"/>
      <c r="F1745" s="29"/>
      <c r="G1745" s="29"/>
      <c r="H1745" s="29"/>
      <c r="I1745" s="29"/>
      <c r="J1745" s="29"/>
      <c r="K1745" s="29"/>
      <c r="L1745" s="29"/>
      <c r="M1745" s="29"/>
      <c r="N1745" s="29"/>
      <c r="O1745" s="29"/>
      <c r="P1745" s="29"/>
      <c r="Q1745" s="29"/>
      <c r="R1745" s="29"/>
      <c r="S1745" s="29"/>
      <c r="T1745" s="29"/>
      <c r="U1745" s="29"/>
      <c r="V1745" s="29"/>
      <c r="W1745" s="29"/>
      <c r="X1745" s="29"/>
      <c r="Y1745" s="29"/>
      <c r="Z1745" s="29"/>
    </row>
    <row r="1746" spans="1:26" x14ac:dyDescent="0.2">
      <c r="A1746" s="29"/>
      <c r="B1746" s="29"/>
      <c r="C1746" s="29"/>
      <c r="D1746" s="29"/>
      <c r="E1746" s="29"/>
      <c r="F1746" s="29"/>
      <c r="G1746" s="29"/>
      <c r="H1746" s="29"/>
      <c r="I1746" s="29"/>
      <c r="J1746" s="29"/>
      <c r="K1746" s="29"/>
      <c r="L1746" s="29"/>
      <c r="M1746" s="29"/>
      <c r="N1746" s="29"/>
      <c r="O1746" s="29"/>
      <c r="P1746" s="29"/>
      <c r="Q1746" s="29"/>
      <c r="R1746" s="29"/>
      <c r="S1746" s="29"/>
      <c r="T1746" s="29"/>
      <c r="U1746" s="29"/>
      <c r="V1746" s="29"/>
      <c r="W1746" s="29"/>
      <c r="X1746" s="29"/>
      <c r="Y1746" s="29"/>
      <c r="Z1746" s="29"/>
    </row>
    <row r="1747" spans="1:26" x14ac:dyDescent="0.2">
      <c r="A1747" s="29"/>
      <c r="B1747" s="29"/>
      <c r="C1747" s="29"/>
      <c r="D1747" s="29"/>
      <c r="E1747" s="29"/>
      <c r="F1747" s="29"/>
      <c r="G1747" s="29"/>
      <c r="H1747" s="29"/>
      <c r="I1747" s="29"/>
      <c r="J1747" s="29"/>
      <c r="K1747" s="29"/>
      <c r="L1747" s="29"/>
      <c r="M1747" s="29"/>
      <c r="N1747" s="29"/>
      <c r="O1747" s="29"/>
      <c r="P1747" s="29"/>
      <c r="Q1747" s="29"/>
      <c r="R1747" s="29"/>
      <c r="S1747" s="29"/>
      <c r="T1747" s="29"/>
      <c r="U1747" s="29"/>
      <c r="V1747" s="29"/>
      <c r="W1747" s="29"/>
      <c r="X1747" s="29"/>
      <c r="Y1747" s="29"/>
      <c r="Z1747" s="29"/>
    </row>
    <row r="1748" spans="1:26" x14ac:dyDescent="0.2">
      <c r="A1748" s="29"/>
      <c r="B1748" s="29"/>
      <c r="C1748" s="29"/>
      <c r="D1748" s="29"/>
      <c r="E1748" s="29"/>
      <c r="F1748" s="29"/>
      <c r="G1748" s="29"/>
      <c r="H1748" s="29"/>
      <c r="I1748" s="29"/>
      <c r="J1748" s="29"/>
      <c r="K1748" s="29"/>
      <c r="L1748" s="29"/>
      <c r="M1748" s="29"/>
      <c r="N1748" s="29"/>
      <c r="O1748" s="29"/>
      <c r="P1748" s="29"/>
      <c r="Q1748" s="29"/>
      <c r="R1748" s="29"/>
      <c r="S1748" s="29"/>
      <c r="T1748" s="29"/>
      <c r="U1748" s="29"/>
      <c r="V1748" s="29"/>
      <c r="W1748" s="29"/>
      <c r="X1748" s="29"/>
      <c r="Y1748" s="29"/>
      <c r="Z1748" s="29"/>
    </row>
    <row r="1749" spans="1:26" x14ac:dyDescent="0.2">
      <c r="A1749" s="29"/>
      <c r="B1749" s="29"/>
      <c r="C1749" s="29"/>
      <c r="D1749" s="29"/>
      <c r="E1749" s="29"/>
      <c r="F1749" s="29"/>
      <c r="G1749" s="29"/>
      <c r="H1749" s="29"/>
      <c r="I1749" s="29"/>
      <c r="J1749" s="29"/>
      <c r="K1749" s="29"/>
      <c r="L1749" s="29"/>
      <c r="M1749" s="29"/>
      <c r="N1749" s="29"/>
      <c r="O1749" s="29"/>
      <c r="P1749" s="29"/>
      <c r="Q1749" s="29"/>
      <c r="R1749" s="29"/>
      <c r="S1749" s="29"/>
      <c r="T1749" s="29"/>
      <c r="U1749" s="29"/>
      <c r="V1749" s="29"/>
      <c r="W1749" s="29"/>
      <c r="X1749" s="29"/>
      <c r="Y1749" s="29"/>
      <c r="Z1749" s="29"/>
    </row>
    <row r="1750" spans="1:26" x14ac:dyDescent="0.2">
      <c r="A1750" s="29"/>
      <c r="B1750" s="29"/>
      <c r="C1750" s="29"/>
      <c r="D1750" s="29"/>
      <c r="E1750" s="29"/>
      <c r="F1750" s="29"/>
      <c r="G1750" s="29"/>
      <c r="H1750" s="29"/>
      <c r="I1750" s="29"/>
      <c r="J1750" s="29"/>
      <c r="K1750" s="29"/>
      <c r="L1750" s="29"/>
      <c r="M1750" s="29"/>
      <c r="N1750" s="29"/>
      <c r="O1750" s="29"/>
      <c r="P1750" s="29"/>
      <c r="Q1750" s="29"/>
      <c r="R1750" s="29"/>
      <c r="S1750" s="29"/>
      <c r="T1750" s="29"/>
      <c r="U1750" s="29"/>
      <c r="V1750" s="29"/>
      <c r="W1750" s="29"/>
      <c r="X1750" s="29"/>
      <c r="Y1750" s="29"/>
      <c r="Z1750" s="29"/>
    </row>
    <row r="1751" spans="1:26" x14ac:dyDescent="0.2">
      <c r="A1751" s="29"/>
      <c r="B1751" s="29"/>
      <c r="C1751" s="29"/>
      <c r="D1751" s="29"/>
      <c r="E1751" s="29"/>
      <c r="F1751" s="29"/>
      <c r="G1751" s="29"/>
      <c r="H1751" s="29"/>
      <c r="I1751" s="29"/>
      <c r="J1751" s="29"/>
      <c r="K1751" s="29"/>
      <c r="L1751" s="29"/>
      <c r="M1751" s="29"/>
      <c r="N1751" s="29"/>
      <c r="O1751" s="29"/>
      <c r="P1751" s="29"/>
      <c r="Q1751" s="29"/>
      <c r="R1751" s="29"/>
      <c r="S1751" s="29"/>
      <c r="T1751" s="29"/>
      <c r="U1751" s="29"/>
      <c r="V1751" s="29"/>
      <c r="W1751" s="29"/>
      <c r="X1751" s="29"/>
      <c r="Y1751" s="29"/>
      <c r="Z1751" s="29"/>
    </row>
    <row r="1752" spans="1:26" x14ac:dyDescent="0.2">
      <c r="A1752" s="29"/>
      <c r="B1752" s="29"/>
      <c r="C1752" s="29"/>
      <c r="D1752" s="29"/>
      <c r="E1752" s="29"/>
      <c r="F1752" s="29"/>
      <c r="G1752" s="29"/>
      <c r="H1752" s="29"/>
      <c r="I1752" s="29"/>
      <c r="J1752" s="29"/>
      <c r="K1752" s="29"/>
      <c r="L1752" s="29"/>
      <c r="M1752" s="29"/>
      <c r="N1752" s="29"/>
      <c r="O1752" s="29"/>
      <c r="P1752" s="29"/>
      <c r="Q1752" s="29"/>
      <c r="R1752" s="29"/>
      <c r="S1752" s="29"/>
      <c r="T1752" s="29"/>
      <c r="U1752" s="29"/>
      <c r="V1752" s="29"/>
      <c r="W1752" s="29"/>
      <c r="X1752" s="29"/>
      <c r="Y1752" s="29"/>
      <c r="Z1752" s="29"/>
    </row>
    <row r="1753" spans="1:26" x14ac:dyDescent="0.2">
      <c r="A1753" s="29"/>
      <c r="B1753" s="29"/>
      <c r="C1753" s="29"/>
      <c r="D1753" s="29"/>
      <c r="E1753" s="29"/>
      <c r="F1753" s="29"/>
      <c r="G1753" s="29"/>
      <c r="H1753" s="29"/>
      <c r="I1753" s="29"/>
      <c r="J1753" s="29"/>
      <c r="K1753" s="29"/>
      <c r="L1753" s="29"/>
      <c r="M1753" s="29"/>
      <c r="N1753" s="29"/>
      <c r="O1753" s="29"/>
      <c r="P1753" s="29"/>
      <c r="Q1753" s="29"/>
      <c r="R1753" s="29"/>
      <c r="S1753" s="29"/>
      <c r="T1753" s="29"/>
      <c r="U1753" s="29"/>
      <c r="V1753" s="29"/>
      <c r="W1753" s="29"/>
      <c r="X1753" s="29"/>
      <c r="Y1753" s="29"/>
      <c r="Z1753" s="29"/>
    </row>
    <row r="1754" spans="1:26" x14ac:dyDescent="0.2">
      <c r="A1754" s="29"/>
      <c r="B1754" s="29"/>
      <c r="C1754" s="29"/>
      <c r="D1754" s="29"/>
      <c r="E1754" s="29"/>
      <c r="F1754" s="29"/>
      <c r="G1754" s="29"/>
      <c r="H1754" s="29"/>
      <c r="I1754" s="29"/>
      <c r="J1754" s="29"/>
      <c r="K1754" s="29"/>
      <c r="L1754" s="29"/>
      <c r="M1754" s="29"/>
      <c r="N1754" s="29"/>
      <c r="O1754" s="29"/>
      <c r="P1754" s="29"/>
      <c r="Q1754" s="29"/>
      <c r="R1754" s="29"/>
      <c r="S1754" s="29"/>
      <c r="T1754" s="29"/>
      <c r="U1754" s="29"/>
      <c r="V1754" s="29"/>
      <c r="W1754" s="29"/>
      <c r="X1754" s="29"/>
      <c r="Y1754" s="29"/>
      <c r="Z1754" s="29"/>
    </row>
  </sheetData>
  <sheetProtection algorithmName="SHA-512" hashValue="jSUlqsOPp3cQY4qG1cEGAN3P/5Y8kCcxlnLEEneMNyn3dITDHdQxQdl0R6cCNW5ndtVgOvxK95CZpXifRILZMQ==" saltValue="f3WBm5ZFKuElNDYaML2k2Q==" spinCount="100000" sheet="1" scenarios="1" formatCells="0" formatColumns="0" formatRows="0" insertColumns="0" insertRows="0"/>
  <mergeCells count="4">
    <mergeCell ref="A1:M1"/>
    <mergeCell ref="A38:M38"/>
    <mergeCell ref="A139:M139"/>
    <mergeCell ref="O1:Q2"/>
  </mergeCells>
  <hyperlinks>
    <hyperlink ref="O2:Q2" location="'FICHA ESTANDAR ECOSISTEMA'!R202" display="REGRESAR A FICHA"/>
    <hyperlink ref="O1:Q2" location="'FICHA ESTANDAR ECOSISTEMA'!R203" display="REGRESAR A FICH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84</vt:i4>
      </vt:variant>
    </vt:vector>
  </HeadingPairs>
  <TitlesOfParts>
    <vt:vector size="118" baseType="lpstr">
      <vt:lpstr>datos</vt:lpstr>
      <vt:lpstr>FICHA ESTANDAR ECOSISTEMA</vt:lpstr>
      <vt:lpstr>CONDICIONES PREVIAS</vt:lpstr>
      <vt:lpstr>TIPO DE ECOSISTEMAS</vt:lpstr>
      <vt:lpstr>ZONAS PRIORIZADAS</vt:lpstr>
      <vt:lpstr>ESPECIFICACION TECNICA</vt:lpstr>
      <vt:lpstr>ESCALA</vt:lpstr>
      <vt:lpstr>REFORESTACION</vt:lpstr>
      <vt:lpstr>REVEGETACIÓN</vt:lpstr>
      <vt:lpstr>INSTALACIÓN DE ÁREAS DE EXCLUSI</vt:lpstr>
      <vt:lpstr>FITORREMEDIACION</vt:lpstr>
      <vt:lpstr>EXTRACCION VEGETACION</vt:lpstr>
      <vt:lpstr>AMUNA</vt:lpstr>
      <vt:lpstr>MAMANTEO</vt:lpstr>
      <vt:lpstr>ZANJAS INFILTRACION</vt:lpstr>
      <vt:lpstr>QOCHAS</vt:lpstr>
      <vt:lpstr>CARCAVAS</vt:lpstr>
      <vt:lpstr>ENRIQUECIMIENTO SUELOS</vt:lpstr>
      <vt:lpstr>TERRAZAS</vt:lpstr>
      <vt:lpstr>CAPAC PRACTICAS FLORA Y FAUNA</vt:lpstr>
      <vt:lpstr>AT PRACTICAS FLORA Y FAUNA</vt:lpstr>
      <vt:lpstr>CAPAC PRACTICAS ADAPT CC</vt:lpstr>
      <vt:lpstr>SENSIBILIZACION ECOSISTEMAS</vt:lpstr>
      <vt:lpstr>INTERCAMBIO EXPERIENCIAS</vt:lpstr>
      <vt:lpstr>CAPAC GESTION ECO</vt:lpstr>
      <vt:lpstr>CAPAC MEDIDAS ACC</vt:lpstr>
      <vt:lpstr>MONITOREO</vt:lpstr>
      <vt:lpstr>GESTIÓN</vt:lpstr>
      <vt:lpstr>HORIZONTE</vt:lpstr>
      <vt:lpstr>COSTOS</vt:lpstr>
      <vt:lpstr>CRONOGRAMA</vt:lpstr>
      <vt:lpstr>OYM</vt:lpstr>
      <vt:lpstr>FLUJO DE COSTOS</vt:lpstr>
      <vt:lpstr>Planteamiento Técnico</vt:lpstr>
      <vt:lpstr>datos!_ftn2</vt:lpstr>
      <vt:lpstr>datos!_ftn3</vt:lpstr>
      <vt:lpstr>datos!_ftn4</vt:lpstr>
      <vt:lpstr>datos!_ftn5</vt:lpstr>
      <vt:lpstr>datos!_ftn6</vt:lpstr>
      <vt:lpstr>datos!_ftnref3</vt:lpstr>
      <vt:lpstr>datos!_ftnref4</vt:lpstr>
      <vt:lpstr>datos!_ftnref5</vt:lpstr>
      <vt:lpstr>datos!_ftnref6</vt:lpstr>
      <vt:lpstr>'TIPO DE ECOSISTEMAS'!_Toc469145931</vt:lpstr>
      <vt:lpstr>'TIPO DE ECOSISTEMAS'!_Toc469145933</vt:lpstr>
      <vt:lpstr>'TIPO DE ECOSISTEMAS'!_Toc469145934</vt:lpstr>
      <vt:lpstr>'TIPO DE ECOSISTEMAS'!_Toc469145936</vt:lpstr>
      <vt:lpstr>'TIPO DE ECOSISTEMAS'!_Toc469145937</vt:lpstr>
      <vt:lpstr>'TIPO DE ECOSISTEMAS'!_Toc469145939</vt:lpstr>
      <vt:lpstr>'TIPO DE ECOSISTEMAS'!_Toc469145940</vt:lpstr>
      <vt:lpstr>'TIPO DE ECOSISTEMAS'!_Toc469145941</vt:lpstr>
      <vt:lpstr>'TIPO DE ECOSISTEMAS'!_Toc469145942</vt:lpstr>
      <vt:lpstr>'TIPO DE ECOSISTEMAS'!_Toc469145943</vt:lpstr>
      <vt:lpstr>REFORESTACION!_Toc501679922</vt:lpstr>
      <vt:lpstr>REFORESTACION!_Toc501679923</vt:lpstr>
      <vt:lpstr>ACCION1.1</vt:lpstr>
      <vt:lpstr>ACCION1.2</vt:lpstr>
      <vt:lpstr>ACCION1.3</vt:lpstr>
      <vt:lpstr>ACCION2.1</vt:lpstr>
      <vt:lpstr>ACCION2.2</vt:lpstr>
      <vt:lpstr>ACCION2.3</vt:lpstr>
      <vt:lpstr>ACCION2.4</vt:lpstr>
      <vt:lpstr>ACCION2.5</vt:lpstr>
      <vt:lpstr>ACCION2.6</vt:lpstr>
      <vt:lpstr>ACCION3.1</vt:lpstr>
      <vt:lpstr>ACCION3.2</vt:lpstr>
      <vt:lpstr>ACCION3.3</vt:lpstr>
      <vt:lpstr>ACCION4.1</vt:lpstr>
      <vt:lpstr>ACCION4.2</vt:lpstr>
      <vt:lpstr>ACCION4.3</vt:lpstr>
      <vt:lpstr>ACCION4.4</vt:lpstr>
      <vt:lpstr>ACCION5.1</vt:lpstr>
      <vt:lpstr>ACCION5.2</vt:lpstr>
      <vt:lpstr>ACCION5.3</vt:lpstr>
      <vt:lpstr>ACCION5.4</vt:lpstr>
      <vt:lpstr>ACCION5.5</vt:lpstr>
      <vt:lpstr>ACCION6.1</vt:lpstr>
      <vt:lpstr>ACCION6.2</vt:lpstr>
      <vt:lpstr>ACCION6.3</vt:lpstr>
      <vt:lpstr>ACCION6.4</vt:lpstr>
      <vt:lpstr>AMUNA!Área_de_impresión</vt:lpstr>
      <vt:lpstr>'FICHA ESTANDAR ECOSISTEMA'!Área_de_impresión</vt:lpstr>
      <vt:lpstr>FITORREMEDIACION!Área_de_impresión</vt:lpstr>
      <vt:lpstr>'INSTALACIÓN DE ÁREAS DE EXCLUSI'!Área_de_impresión</vt:lpstr>
      <vt:lpstr>BIOREMEDACIÓN_DE_AGUA</vt:lpstr>
      <vt:lpstr>CAUSA_DIRECTA_1</vt:lpstr>
      <vt:lpstr>CAUSA_DIRECTA_2.1</vt:lpstr>
      <vt:lpstr>CAUSA_DIRECTA_2.2</vt:lpstr>
      <vt:lpstr>CAUSA_DIRECTA_2.3</vt:lpstr>
      <vt:lpstr>CAUSA_DIRECTA_3.1</vt:lpstr>
      <vt:lpstr>CAUSA_DIRECTA_3.2</vt:lpstr>
      <vt:lpstr>CONDICION_FINAL</vt:lpstr>
      <vt:lpstr>CONSTRUCCION_DE_ACEQUIAS_DE_INTERCEPTACION</vt:lpstr>
      <vt:lpstr>CONSTRUCCION_DE_AMUNAS</vt:lpstr>
      <vt:lpstr>CONSTRUCCION_DE_ATRAPA_NIEBLAS_O_ATRAPA_LLUVIAS</vt:lpstr>
      <vt:lpstr>CONSTRUCCION_DE_CANALES_DE_MAMANTEO</vt:lpstr>
      <vt:lpstr>CONSTRUCCION_DE_QOCHAS_O_REPRESAS_RUSTICAS</vt:lpstr>
      <vt:lpstr>CONSTRUCCION_DE_ZANJAS_DE_INFILTRACION</vt:lpstr>
      <vt:lpstr>CONTROL_DE_PLANTAS_INVASORAS</vt:lpstr>
      <vt:lpstr>DESCRIPCION_ACTUAL</vt:lpstr>
      <vt:lpstr>EFECTOS</vt:lpstr>
      <vt:lpstr>ESCALA</vt:lpstr>
      <vt:lpstr>ESPECIFICACION_TECNICA</vt:lpstr>
      <vt:lpstr>EXTRACCIÓN_DE_VEGETACIÓN_ACUÁTICA_Y_SEDIMENTOS</vt:lpstr>
      <vt:lpstr>FUENTE_AND</vt:lpstr>
      <vt:lpstr>FUENTE_ECO</vt:lpstr>
      <vt:lpstr>FUENTES_DE_AGUA_NO_EXPUESTAS_A_CONTAMINANTES_ORGÁNICOS_E_INORGÁNICOS</vt:lpstr>
      <vt:lpstr>FUENTES_DE_AGUA_NO_EXPUESTOS_A_CONTAMINANTES_QUÍMICOS</vt:lpstr>
      <vt:lpstr>FUETE_ECO</vt:lpstr>
      <vt:lpstr>INCREMENTO_DE_CAUDAL_DE_LAS_FUENTES_DE_AGUA_PARA_EL_ECOSISTEMA</vt:lpstr>
      <vt:lpstr>INCREMENTO_DE_LA_COBERTURA_VEGETAL_EN_LAS_FUENTES_DE_AGUA_PARA_EL_ECOSISTEMA</vt:lpstr>
      <vt:lpstr>INSTALACIÓN_DE_ÁREAS_DE_EXCLUSIÓN</vt:lpstr>
      <vt:lpstr>INSTALACIÓN_DE_CERCOS_PARA_CUIDADO_DE_FUENTES_DE_AGUA</vt:lpstr>
      <vt:lpstr>INSTALACION_DE_TERRAZAS_DE_FORMACIÓN_LENTA_O_TERRAZAS_DE_ABSORCIÓN</vt:lpstr>
      <vt:lpstr>MEDIO_F</vt:lpstr>
      <vt:lpstr>PRACTICAS_SILVOPASTORILES</vt:lpstr>
      <vt:lpstr>REFORESTACIÓN_CON_ESPECIES_NATIVAS</vt:lpstr>
      <vt:lpstr>REVEGETACIÓN</vt:lpstr>
    </vt:vector>
  </TitlesOfParts>
  <Company>DGPM - MEF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Moreno</dc:creator>
  <cp:lastModifiedBy>Liliana Karina Ventura Fernandez</cp:lastModifiedBy>
  <cp:lastPrinted>2018-02-22T15:05:19Z</cp:lastPrinted>
  <dcterms:created xsi:type="dcterms:W3CDTF">2001-06-25T17:21:54Z</dcterms:created>
  <dcterms:modified xsi:type="dcterms:W3CDTF">2018-03-02T16:25:12Z</dcterms:modified>
</cp:coreProperties>
</file>