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fc6c4b90d96e59a8/Trabajo/2023/2. Desarrollo de Capacidades/1. Presentaciones/"/>
    </mc:Choice>
  </mc:AlternateContent>
  <xr:revisionPtr revIDLastSave="6" documentId="11_F9DE13CA8917D7ED908FF221CA337F69829C9FAD" xr6:coauthVersionLast="47" xr6:coauthVersionMax="47" xr10:uidLastSave="{D1C92755-EF78-4B00-AF33-E783DC12F588}"/>
  <bookViews>
    <workbookView xWindow="0" yWindow="140" windowWidth="16780" windowHeight="9800" firstSheet="5" activeTab="8" xr2:uid="{00000000-000D-0000-FFFF-FFFF00000000}"/>
  </bookViews>
  <sheets>
    <sheet name="Instrucciones" sheetId="1" r:id="rId1"/>
    <sheet name="Datos Generales" sheetId="2" r:id="rId2"/>
    <sheet name="Identificación 1" sheetId="3" r:id="rId3"/>
    <sheet name="Identificación 2" sheetId="4" r:id="rId4"/>
    <sheet name="Identificación 3" sheetId="5" r:id="rId5"/>
    <sheet name="Formulación 1" sheetId="6" r:id="rId6"/>
    <sheet name="Formulación 2" sheetId="7" r:id="rId7"/>
    <sheet name="Formulación 3" sheetId="8" r:id="rId8"/>
    <sheet name="Evaluación 1" sheetId="9" r:id="rId9"/>
    <sheet name=" Evaluación 2" sheetId="10" r:id="rId10"/>
    <sheet name="Datos" sheetId="11" state="hidden" r:id="rId11"/>
    <sheet name="Anexo 10" sheetId="12" r:id="rId12"/>
    <sheet name="Anexo 11" sheetId="13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08" i="4" l="1"/>
  <c r="D76" i="11" l="1"/>
  <c r="D75" i="11"/>
  <c r="D74" i="11"/>
  <c r="D73" i="11"/>
  <c r="D63" i="11"/>
  <c r="D62" i="11"/>
  <c r="D61" i="11"/>
  <c r="D60" i="11"/>
  <c r="D50" i="11"/>
  <c r="D49" i="11"/>
  <c r="D48" i="11"/>
  <c r="D47" i="11"/>
  <c r="J77" i="10"/>
  <c r="J76" i="10"/>
  <c r="J75" i="10"/>
  <c r="J74" i="10"/>
  <c r="D65" i="10"/>
  <c r="I39" i="10"/>
  <c r="Q31" i="10"/>
  <c r="Q30" i="10"/>
  <c r="Q32" i="10" s="1"/>
  <c r="P30" i="10"/>
  <c r="P31" i="10" s="1"/>
  <c r="K16" i="10"/>
  <c r="Q16" i="10" s="1"/>
  <c r="R16" i="10" s="1"/>
  <c r="K15" i="10"/>
  <c r="Q15" i="10" s="1"/>
  <c r="R15" i="10" s="1"/>
  <c r="K14" i="10"/>
  <c r="Q14" i="10" s="1"/>
  <c r="R14" i="10" s="1"/>
  <c r="K13" i="10"/>
  <c r="Q13" i="10" s="1"/>
  <c r="R13" i="10" s="1"/>
  <c r="K12" i="10"/>
  <c r="Q12" i="10" s="1"/>
  <c r="R12" i="10" s="1"/>
  <c r="K11" i="10"/>
  <c r="Q11" i="10" s="1"/>
  <c r="R11" i="10" s="1"/>
  <c r="K10" i="10"/>
  <c r="Q10" i="10" s="1"/>
  <c r="R10" i="10" s="1"/>
  <c r="K9" i="10"/>
  <c r="Q9" i="10" s="1"/>
  <c r="R9" i="10" s="1"/>
  <c r="K8" i="10"/>
  <c r="Q8" i="10" s="1"/>
  <c r="R8" i="10" s="1"/>
  <c r="K7" i="10"/>
  <c r="Q7" i="10" s="1"/>
  <c r="R7" i="10" s="1"/>
  <c r="K6" i="10"/>
  <c r="Q6" i="10" s="1"/>
  <c r="Q286" i="9"/>
  <c r="Q285" i="9"/>
  <c r="Q284" i="9"/>
  <c r="Q283" i="9"/>
  <c r="Q282" i="9"/>
  <c r="Q281" i="9"/>
  <c r="L280" i="9"/>
  <c r="S280" i="9" s="1"/>
  <c r="Q279" i="9"/>
  <c r="Q278" i="9"/>
  <c r="Q277" i="9"/>
  <c r="Q276" i="9"/>
  <c r="Q275" i="9"/>
  <c r="Q274" i="9"/>
  <c r="L273" i="9"/>
  <c r="Q271" i="9"/>
  <c r="Q270" i="9"/>
  <c r="Q269" i="9"/>
  <c r="Q268" i="9"/>
  <c r="Q267" i="9"/>
  <c r="Q266" i="9"/>
  <c r="L265" i="9"/>
  <c r="S265" i="9" s="1"/>
  <c r="Q264" i="9"/>
  <c r="Q263" i="9"/>
  <c r="Q262" i="9"/>
  <c r="Q261" i="9"/>
  <c r="Q260" i="9"/>
  <c r="Q259" i="9"/>
  <c r="L258" i="9"/>
  <c r="L251" i="9"/>
  <c r="S251" i="9" s="1"/>
  <c r="L250" i="9"/>
  <c r="S250" i="9" s="1"/>
  <c r="L249" i="9"/>
  <c r="S249" i="9" s="1"/>
  <c r="L248" i="9"/>
  <c r="S248" i="9" s="1"/>
  <c r="Q246" i="9"/>
  <c r="Q245" i="9"/>
  <c r="Q244" i="9"/>
  <c r="Q243" i="9"/>
  <c r="Q242" i="9"/>
  <c r="Q241" i="9"/>
  <c r="L240" i="9"/>
  <c r="Q239" i="9"/>
  <c r="Q238" i="9"/>
  <c r="Q237" i="9"/>
  <c r="Q236" i="9"/>
  <c r="Q235" i="9"/>
  <c r="Q234" i="9"/>
  <c r="L233" i="9"/>
  <c r="Q232" i="9"/>
  <c r="Q231" i="9"/>
  <c r="Q230" i="9"/>
  <c r="Q229" i="9"/>
  <c r="Q228" i="9"/>
  <c r="Q227" i="9"/>
  <c r="L226" i="9"/>
  <c r="F226" i="9"/>
  <c r="Q225" i="9"/>
  <c r="Q224" i="9"/>
  <c r="Q223" i="9"/>
  <c r="Q222" i="9"/>
  <c r="Q221" i="9"/>
  <c r="Q220" i="9"/>
  <c r="L219" i="9"/>
  <c r="F219" i="9"/>
  <c r="Q218" i="9"/>
  <c r="Q217" i="9"/>
  <c r="Q216" i="9"/>
  <c r="Q215" i="9"/>
  <c r="Q214" i="9"/>
  <c r="Q213" i="9"/>
  <c r="L212" i="9"/>
  <c r="F212" i="9"/>
  <c r="Q211" i="9"/>
  <c r="Q210" i="9"/>
  <c r="Q209" i="9"/>
  <c r="Q208" i="9"/>
  <c r="Q207" i="9"/>
  <c r="Q206" i="9"/>
  <c r="L205" i="9"/>
  <c r="F205" i="9"/>
  <c r="Q204" i="9"/>
  <c r="Q203" i="9"/>
  <c r="Q202" i="9"/>
  <c r="Q201" i="9"/>
  <c r="Q200" i="9"/>
  <c r="Q199" i="9"/>
  <c r="L198" i="9"/>
  <c r="F198" i="9"/>
  <c r="Q196" i="9"/>
  <c r="Q195" i="9"/>
  <c r="Q194" i="9"/>
  <c r="Q193" i="9"/>
  <c r="Q192" i="9"/>
  <c r="Q191" i="9"/>
  <c r="L190" i="9"/>
  <c r="F190" i="9"/>
  <c r="Q189" i="9"/>
  <c r="Q188" i="9"/>
  <c r="Q187" i="9"/>
  <c r="Q186" i="9"/>
  <c r="Q185" i="9"/>
  <c r="Q184" i="9"/>
  <c r="L183" i="9"/>
  <c r="F183" i="9"/>
  <c r="Q182" i="9"/>
  <c r="Q181" i="9"/>
  <c r="Q180" i="9"/>
  <c r="Q179" i="9"/>
  <c r="Q178" i="9"/>
  <c r="Q177" i="9"/>
  <c r="L176" i="9"/>
  <c r="F176" i="9"/>
  <c r="Q175" i="9"/>
  <c r="Q174" i="9"/>
  <c r="Q173" i="9"/>
  <c r="Q172" i="9"/>
  <c r="Q171" i="9"/>
  <c r="Q170" i="9"/>
  <c r="L169" i="9"/>
  <c r="F169" i="9"/>
  <c r="Q168" i="9"/>
  <c r="Q167" i="9"/>
  <c r="Q166" i="9"/>
  <c r="Q165" i="9"/>
  <c r="Q164" i="9"/>
  <c r="Q163" i="9"/>
  <c r="L162" i="9"/>
  <c r="F162" i="9"/>
  <c r="Q161" i="9"/>
  <c r="Q160" i="9"/>
  <c r="Q159" i="9"/>
  <c r="Q158" i="9"/>
  <c r="Q157" i="9"/>
  <c r="Q156" i="9"/>
  <c r="L155" i="9"/>
  <c r="F155" i="9"/>
  <c r="Q154" i="9"/>
  <c r="Q153" i="9"/>
  <c r="Q152" i="9"/>
  <c r="Q151" i="9"/>
  <c r="Q150" i="9"/>
  <c r="Q149" i="9"/>
  <c r="L148" i="9"/>
  <c r="F148" i="9"/>
  <c r="Q147" i="9"/>
  <c r="Q146" i="9"/>
  <c r="Q145" i="9"/>
  <c r="Q144" i="9"/>
  <c r="Q143" i="9"/>
  <c r="Q142" i="9"/>
  <c r="L141" i="9"/>
  <c r="F141" i="9"/>
  <c r="Q139" i="9"/>
  <c r="Q138" i="9"/>
  <c r="Q137" i="9"/>
  <c r="Q136" i="9"/>
  <c r="Q135" i="9"/>
  <c r="Q134" i="9"/>
  <c r="L133" i="9"/>
  <c r="F133" i="9"/>
  <c r="Q132" i="9"/>
  <c r="Q131" i="9"/>
  <c r="Q130" i="9"/>
  <c r="Q129" i="9"/>
  <c r="Q128" i="9"/>
  <c r="Q127" i="9"/>
  <c r="L126" i="9"/>
  <c r="F126" i="9"/>
  <c r="Q125" i="9"/>
  <c r="Q124" i="9"/>
  <c r="Q123" i="9"/>
  <c r="Q122" i="9"/>
  <c r="Q121" i="9"/>
  <c r="Q120" i="9"/>
  <c r="L119" i="9"/>
  <c r="F119" i="9"/>
  <c r="Q118" i="9"/>
  <c r="Q117" i="9"/>
  <c r="Q116" i="9"/>
  <c r="Q115" i="9"/>
  <c r="Q114" i="9"/>
  <c r="Q113" i="9"/>
  <c r="L112" i="9"/>
  <c r="F112" i="9"/>
  <c r="Q111" i="9"/>
  <c r="Q110" i="9"/>
  <c r="Q109" i="9"/>
  <c r="Q108" i="9"/>
  <c r="Q107" i="9"/>
  <c r="Q106" i="9"/>
  <c r="L105" i="9"/>
  <c r="F105" i="9"/>
  <c r="Q104" i="9"/>
  <c r="Q103" i="9"/>
  <c r="Q102" i="9"/>
  <c r="Q101" i="9"/>
  <c r="Q100" i="9"/>
  <c r="Q99" i="9"/>
  <c r="L98" i="9"/>
  <c r="F98" i="9"/>
  <c r="Q97" i="9"/>
  <c r="Q96" i="9"/>
  <c r="Q95" i="9"/>
  <c r="Q94" i="9"/>
  <c r="Q93" i="9"/>
  <c r="Q92" i="9"/>
  <c r="L91" i="9"/>
  <c r="L90" i="9" s="1"/>
  <c r="F91" i="9"/>
  <c r="Q89" i="9"/>
  <c r="Q88" i="9"/>
  <c r="Q87" i="9"/>
  <c r="Q86" i="9"/>
  <c r="Q85" i="9"/>
  <c r="Q84" i="9"/>
  <c r="L83" i="9"/>
  <c r="F83" i="9"/>
  <c r="Q82" i="9"/>
  <c r="Q81" i="9"/>
  <c r="Q80" i="9"/>
  <c r="Q79" i="9"/>
  <c r="Q78" i="9"/>
  <c r="Q77" i="9"/>
  <c r="L76" i="9"/>
  <c r="F76" i="9"/>
  <c r="Q75" i="9"/>
  <c r="Q74" i="9"/>
  <c r="Q73" i="9"/>
  <c r="Q72" i="9"/>
  <c r="Q71" i="9"/>
  <c r="Q70" i="9"/>
  <c r="L69" i="9"/>
  <c r="F69" i="9"/>
  <c r="Q68" i="9"/>
  <c r="Q67" i="9"/>
  <c r="Q66" i="9"/>
  <c r="Q65" i="9"/>
  <c r="Q64" i="9"/>
  <c r="Q63" i="9"/>
  <c r="L62" i="9"/>
  <c r="F62" i="9"/>
  <c r="Q61" i="9"/>
  <c r="Q60" i="9"/>
  <c r="Q59" i="9"/>
  <c r="Q58" i="9"/>
  <c r="Q57" i="9"/>
  <c r="Q56" i="9"/>
  <c r="L55" i="9"/>
  <c r="F55" i="9"/>
  <c r="Q54" i="9"/>
  <c r="Q53" i="9"/>
  <c r="Q52" i="9"/>
  <c r="Q51" i="9"/>
  <c r="Q50" i="9"/>
  <c r="Q49" i="9"/>
  <c r="L48" i="9"/>
  <c r="F48" i="9"/>
  <c r="Q47" i="9"/>
  <c r="Q46" i="9"/>
  <c r="Q45" i="9"/>
  <c r="Q44" i="9"/>
  <c r="Q43" i="9"/>
  <c r="Q42" i="9"/>
  <c r="L41" i="9"/>
  <c r="F41" i="9"/>
  <c r="Q40" i="9"/>
  <c r="Q39" i="9"/>
  <c r="Q38" i="9"/>
  <c r="Q37" i="9"/>
  <c r="Q36" i="9"/>
  <c r="Q35" i="9"/>
  <c r="L34" i="9"/>
  <c r="F34" i="9"/>
  <c r="Q33" i="9"/>
  <c r="Q32" i="9"/>
  <c r="Q31" i="9"/>
  <c r="Q30" i="9"/>
  <c r="Q29" i="9"/>
  <c r="Q28" i="9"/>
  <c r="L27" i="9"/>
  <c r="F27" i="9"/>
  <c r="Q26" i="9"/>
  <c r="Q25" i="9"/>
  <c r="Q24" i="9"/>
  <c r="Q23" i="9"/>
  <c r="Q22" i="9"/>
  <c r="Q21" i="9"/>
  <c r="L20" i="9"/>
  <c r="F20" i="9"/>
  <c r="K145" i="8"/>
  <c r="X133" i="8"/>
  <c r="C133" i="8"/>
  <c r="X132" i="8"/>
  <c r="T131" i="8"/>
  <c r="S131" i="8"/>
  <c r="Q131" i="8"/>
  <c r="C131" i="8"/>
  <c r="O130" i="8"/>
  <c r="X130" i="8" s="1"/>
  <c r="C130" i="8"/>
  <c r="G126" i="8"/>
  <c r="G125" i="8"/>
  <c r="G124" i="8"/>
  <c r="G123" i="8"/>
  <c r="G122" i="8"/>
  <c r="V121" i="8"/>
  <c r="P121" i="8"/>
  <c r="O121" i="8"/>
  <c r="C121" i="8"/>
  <c r="G120" i="8"/>
  <c r="G119" i="8"/>
  <c r="G118" i="8"/>
  <c r="G117" i="8"/>
  <c r="G116" i="8"/>
  <c r="G115" i="8"/>
  <c r="G114" i="8"/>
  <c r="G113" i="8"/>
  <c r="V112" i="8"/>
  <c r="T112" i="8"/>
  <c r="S112" i="8"/>
  <c r="Q112" i="8"/>
  <c r="P112" i="8"/>
  <c r="O112" i="8"/>
  <c r="C112" i="8"/>
  <c r="G111" i="8"/>
  <c r="G110" i="8"/>
  <c r="G109" i="8"/>
  <c r="G108" i="8"/>
  <c r="G107" i="8"/>
  <c r="G106" i="8"/>
  <c r="G105" i="8"/>
  <c r="V104" i="8"/>
  <c r="Q104" i="8"/>
  <c r="P104" i="8"/>
  <c r="O104" i="8"/>
  <c r="G103" i="8"/>
  <c r="G102" i="8"/>
  <c r="G101" i="8"/>
  <c r="G100" i="8"/>
  <c r="G99" i="8"/>
  <c r="G98" i="8"/>
  <c r="G97" i="8"/>
  <c r="G96" i="8"/>
  <c r="G95" i="8"/>
  <c r="G94" i="8"/>
  <c r="V93" i="8"/>
  <c r="V129" i="8" s="1"/>
  <c r="V134" i="8" s="1"/>
  <c r="P93" i="8"/>
  <c r="O93" i="8"/>
  <c r="O91" i="8"/>
  <c r="X88" i="8"/>
  <c r="X87" i="8"/>
  <c r="C87" i="8"/>
  <c r="C132" i="8" s="1"/>
  <c r="I86" i="8"/>
  <c r="X85" i="8"/>
  <c r="I85" i="8"/>
  <c r="X84" i="8"/>
  <c r="I84" i="8"/>
  <c r="E84" i="8"/>
  <c r="I83" i="8"/>
  <c r="E83" i="8"/>
  <c r="T82" i="8"/>
  <c r="X82" i="8" s="1"/>
  <c r="S82" i="8"/>
  <c r="Q82" i="8"/>
  <c r="I82" i="8"/>
  <c r="E82" i="8"/>
  <c r="T81" i="8"/>
  <c r="S81" i="8"/>
  <c r="Q81" i="8"/>
  <c r="M81" i="8"/>
  <c r="M82" i="8" s="1"/>
  <c r="M84" i="8" s="1"/>
  <c r="K81" i="8"/>
  <c r="K82" i="8" s="1"/>
  <c r="I81" i="8"/>
  <c r="E81" i="8"/>
  <c r="T80" i="8"/>
  <c r="S80" i="8"/>
  <c r="Q80" i="8"/>
  <c r="I80" i="8"/>
  <c r="E80" i="8"/>
  <c r="C80" i="8"/>
  <c r="X79" i="8"/>
  <c r="I79" i="8"/>
  <c r="E79" i="8"/>
  <c r="X78" i="8"/>
  <c r="I78" i="8"/>
  <c r="E78" i="8"/>
  <c r="X77" i="8"/>
  <c r="I77" i="8"/>
  <c r="E77" i="8"/>
  <c r="X76" i="8"/>
  <c r="I76" i="8"/>
  <c r="E76" i="8"/>
  <c r="X75" i="8"/>
  <c r="I75" i="8"/>
  <c r="E75" i="8"/>
  <c r="X74" i="8"/>
  <c r="I74" i="8"/>
  <c r="E74" i="8"/>
  <c r="X73" i="8"/>
  <c r="I73" i="8"/>
  <c r="E73" i="8"/>
  <c r="X72" i="8"/>
  <c r="I72" i="8"/>
  <c r="E72" i="8"/>
  <c r="C72" i="8"/>
  <c r="X71" i="8"/>
  <c r="I71" i="8"/>
  <c r="E71" i="8"/>
  <c r="X70" i="8"/>
  <c r="I70" i="8"/>
  <c r="E70" i="8"/>
  <c r="T69" i="8"/>
  <c r="X69" i="8" s="1"/>
  <c r="I69" i="8"/>
  <c r="E69" i="8"/>
  <c r="X68" i="8"/>
  <c r="I68" i="8"/>
  <c r="E68" i="8"/>
  <c r="T67" i="8"/>
  <c r="X67" i="8" s="1"/>
  <c r="I67" i="8"/>
  <c r="E67" i="8"/>
  <c r="T66" i="8"/>
  <c r="S66" i="8"/>
  <c r="I66" i="8"/>
  <c r="E66" i="8"/>
  <c r="T65" i="8"/>
  <c r="S65" i="8"/>
  <c r="M65" i="8"/>
  <c r="M66" i="8" s="1"/>
  <c r="I65" i="8"/>
  <c r="E65" i="8"/>
  <c r="C65" i="8"/>
  <c r="X64" i="8"/>
  <c r="I64" i="8"/>
  <c r="E64" i="8"/>
  <c r="T63" i="8"/>
  <c r="X63" i="8" s="1"/>
  <c r="I63" i="8"/>
  <c r="E63" i="8"/>
  <c r="T62" i="8"/>
  <c r="X62" i="8" s="1"/>
  <c r="M62" i="8"/>
  <c r="M63" i="8" s="1"/>
  <c r="I62" i="8"/>
  <c r="E62" i="8"/>
  <c r="X61" i="8"/>
  <c r="I61" i="8"/>
  <c r="E61" i="8"/>
  <c r="T60" i="8"/>
  <c r="X60" i="8" s="1"/>
  <c r="I60" i="8"/>
  <c r="E60" i="8"/>
  <c r="X59" i="8"/>
  <c r="I59" i="8"/>
  <c r="E59" i="8"/>
  <c r="X58" i="8"/>
  <c r="I58" i="8"/>
  <c r="E58" i="8"/>
  <c r="T57" i="8"/>
  <c r="S57" i="8"/>
  <c r="Q57" i="8"/>
  <c r="X57" i="8" s="1"/>
  <c r="I57" i="8"/>
  <c r="E57" i="8"/>
  <c r="T56" i="8"/>
  <c r="S56" i="8"/>
  <c r="Q56" i="8"/>
  <c r="M56" i="8"/>
  <c r="M57" i="8" s="1"/>
  <c r="K56" i="8"/>
  <c r="K57" i="8" s="1"/>
  <c r="I56" i="8"/>
  <c r="E56" i="8"/>
  <c r="T55" i="8"/>
  <c r="S55" i="8"/>
  <c r="Q55" i="8"/>
  <c r="I55" i="8"/>
  <c r="E55" i="8"/>
  <c r="C55" i="8"/>
  <c r="P42" i="8"/>
  <c r="P41" i="8"/>
  <c r="S41" i="8" s="1"/>
  <c r="O40" i="8"/>
  <c r="P40" i="8" s="1"/>
  <c r="S40" i="8" s="1"/>
  <c r="O39" i="8"/>
  <c r="M39" i="8"/>
  <c r="O38" i="8"/>
  <c r="P38" i="8" s="1"/>
  <c r="O37" i="8"/>
  <c r="P37" i="8" s="1"/>
  <c r="Q37" i="8" s="1"/>
  <c r="O36" i="8"/>
  <c r="P36" i="8" s="1"/>
  <c r="P34" i="8"/>
  <c r="S34" i="8" s="1"/>
  <c r="P33" i="8"/>
  <c r="P32" i="8"/>
  <c r="Q32" i="8" s="1"/>
  <c r="P31" i="8"/>
  <c r="P30" i="8"/>
  <c r="S30" i="8" s="1"/>
  <c r="P29" i="8"/>
  <c r="S29" i="8" s="1"/>
  <c r="P28" i="8"/>
  <c r="Q28" i="8" s="1"/>
  <c r="P27" i="8"/>
  <c r="P25" i="8"/>
  <c r="S25" i="8" s="1"/>
  <c r="P24" i="8"/>
  <c r="Q24" i="8" s="1"/>
  <c r="O23" i="8"/>
  <c r="P23" i="8" s="1"/>
  <c r="P22" i="8"/>
  <c r="S21" i="8"/>
  <c r="T21" i="8" s="1"/>
  <c r="V21" i="8" s="1"/>
  <c r="X21" i="8" s="1"/>
  <c r="O21" i="8"/>
  <c r="P21" i="8" s="1"/>
  <c r="Q21" i="8" s="1"/>
  <c r="O20" i="8"/>
  <c r="P20" i="8" s="1"/>
  <c r="S20" i="8" s="1"/>
  <c r="O19" i="8"/>
  <c r="P19" i="8" s="1"/>
  <c r="P17" i="8"/>
  <c r="P16" i="8"/>
  <c r="S16" i="8" s="1"/>
  <c r="O15" i="8"/>
  <c r="P15" i="8" s="1"/>
  <c r="S15" i="8" s="1"/>
  <c r="P14" i="8"/>
  <c r="S14" i="8" s="1"/>
  <c r="O13" i="8"/>
  <c r="P13" i="8" s="1"/>
  <c r="P12" i="8"/>
  <c r="P11" i="8"/>
  <c r="S11" i="8" s="1"/>
  <c r="O10" i="8"/>
  <c r="P10" i="8" s="1"/>
  <c r="Q10" i="8" s="1"/>
  <c r="O9" i="8"/>
  <c r="P9" i="8" s="1"/>
  <c r="Q9" i="8" s="1"/>
  <c r="O8" i="8"/>
  <c r="P8" i="8" s="1"/>
  <c r="E100" i="7"/>
  <c r="C100" i="7"/>
  <c r="E99" i="7"/>
  <c r="C99" i="7"/>
  <c r="E98" i="7"/>
  <c r="C98" i="7"/>
  <c r="E97" i="7"/>
  <c r="C97" i="7"/>
  <c r="E96" i="7"/>
  <c r="C96" i="7"/>
  <c r="E95" i="7"/>
  <c r="C95" i="7"/>
  <c r="E94" i="7"/>
  <c r="C94" i="7"/>
  <c r="E93" i="7"/>
  <c r="C93" i="7"/>
  <c r="E92" i="7"/>
  <c r="C92" i="7"/>
  <c r="E91" i="7"/>
  <c r="C91" i="7"/>
  <c r="E90" i="7"/>
  <c r="C90" i="7"/>
  <c r="E89" i="7"/>
  <c r="C89" i="7"/>
  <c r="E88" i="7"/>
  <c r="C88" i="7"/>
  <c r="E87" i="7"/>
  <c r="C87" i="7"/>
  <c r="E86" i="7"/>
  <c r="C86" i="7"/>
  <c r="E85" i="7"/>
  <c r="C85" i="7"/>
  <c r="E84" i="7"/>
  <c r="C84" i="7"/>
  <c r="E83" i="7"/>
  <c r="C83" i="7"/>
  <c r="E82" i="7"/>
  <c r="C82" i="7"/>
  <c r="E81" i="7"/>
  <c r="C81" i="7"/>
  <c r="E80" i="7"/>
  <c r="C80" i="7"/>
  <c r="E79" i="7"/>
  <c r="C79" i="7"/>
  <c r="E78" i="7"/>
  <c r="C78" i="7"/>
  <c r="E77" i="7"/>
  <c r="C77" i="7"/>
  <c r="E76" i="7"/>
  <c r="C76" i="7"/>
  <c r="E75" i="7"/>
  <c r="C75" i="7"/>
  <c r="E74" i="7"/>
  <c r="C74" i="7"/>
  <c r="E73" i="7"/>
  <c r="C73" i="7"/>
  <c r="E72" i="7"/>
  <c r="C72" i="7"/>
  <c r="E71" i="7"/>
  <c r="C71" i="7"/>
  <c r="AG70" i="7"/>
  <c r="AF70" i="7"/>
  <c r="AD70" i="7"/>
  <c r="AB70" i="7"/>
  <c r="Z70" i="7"/>
  <c r="Y70" i="7"/>
  <c r="W70" i="7"/>
  <c r="R70" i="7"/>
  <c r="Q70" i="7"/>
  <c r="P70" i="7"/>
  <c r="O70" i="7"/>
  <c r="M70" i="7"/>
  <c r="K70" i="7"/>
  <c r="E69" i="7"/>
  <c r="C69" i="7"/>
  <c r="E68" i="7"/>
  <c r="C68" i="7"/>
  <c r="E67" i="7"/>
  <c r="C67" i="7"/>
  <c r="E66" i="7"/>
  <c r="C66" i="7"/>
  <c r="E65" i="7"/>
  <c r="C65" i="7"/>
  <c r="E64" i="7"/>
  <c r="C64" i="7"/>
  <c r="E63" i="7"/>
  <c r="C63" i="7"/>
  <c r="E62" i="7"/>
  <c r="C62" i="7"/>
  <c r="E61" i="7"/>
  <c r="C61" i="7"/>
  <c r="E60" i="7"/>
  <c r="C60" i="7"/>
  <c r="E59" i="7"/>
  <c r="C59" i="7"/>
  <c r="E58" i="7"/>
  <c r="C58" i="7"/>
  <c r="E57" i="7"/>
  <c r="C57" i="7"/>
  <c r="E56" i="7"/>
  <c r="C56" i="7"/>
  <c r="E55" i="7"/>
  <c r="C55" i="7"/>
  <c r="E54" i="7"/>
  <c r="C54" i="7"/>
  <c r="E53" i="7"/>
  <c r="C53" i="7"/>
  <c r="E52" i="7"/>
  <c r="C52" i="7"/>
  <c r="E51" i="7"/>
  <c r="C51" i="7"/>
  <c r="E50" i="7"/>
  <c r="C50" i="7"/>
  <c r="E49" i="7"/>
  <c r="C49" i="7"/>
  <c r="E48" i="7"/>
  <c r="C48" i="7"/>
  <c r="E47" i="7"/>
  <c r="C47" i="7"/>
  <c r="E46" i="7"/>
  <c r="C46" i="7"/>
  <c r="E45" i="7"/>
  <c r="C45" i="7"/>
  <c r="E44" i="7"/>
  <c r="C44" i="7"/>
  <c r="E43" i="7"/>
  <c r="C43" i="7"/>
  <c r="E42" i="7"/>
  <c r="C42" i="7"/>
  <c r="E41" i="7"/>
  <c r="C41" i="7"/>
  <c r="E40" i="7"/>
  <c r="C40" i="7"/>
  <c r="AG39" i="7"/>
  <c r="AF39" i="7"/>
  <c r="AD39" i="7"/>
  <c r="AB39" i="7"/>
  <c r="Z39" i="7"/>
  <c r="Y39" i="7"/>
  <c r="W39" i="7"/>
  <c r="R39" i="7"/>
  <c r="Q39" i="7"/>
  <c r="P39" i="7"/>
  <c r="O39" i="7"/>
  <c r="M39" i="7"/>
  <c r="K39" i="7"/>
  <c r="E38" i="7"/>
  <c r="C38" i="7"/>
  <c r="E37" i="7"/>
  <c r="C37" i="7"/>
  <c r="E36" i="7"/>
  <c r="C36" i="7"/>
  <c r="E35" i="7"/>
  <c r="C35" i="7"/>
  <c r="E34" i="7"/>
  <c r="C34" i="7"/>
  <c r="E33" i="7"/>
  <c r="C33" i="7"/>
  <c r="E32" i="7"/>
  <c r="C32" i="7"/>
  <c r="E31" i="7"/>
  <c r="C31" i="7"/>
  <c r="E30" i="7"/>
  <c r="C30" i="7"/>
  <c r="E29" i="7"/>
  <c r="C29" i="7"/>
  <c r="E28" i="7"/>
  <c r="C28" i="7"/>
  <c r="E27" i="7"/>
  <c r="C27" i="7"/>
  <c r="E26" i="7"/>
  <c r="C26" i="7"/>
  <c r="E25" i="7"/>
  <c r="C25" i="7"/>
  <c r="E24" i="7"/>
  <c r="C24" i="7"/>
  <c r="E23" i="7"/>
  <c r="C23" i="7"/>
  <c r="E22" i="7"/>
  <c r="C22" i="7"/>
  <c r="E21" i="7"/>
  <c r="C21" i="7"/>
  <c r="E20" i="7"/>
  <c r="C20" i="7"/>
  <c r="E19" i="7"/>
  <c r="C19" i="7"/>
  <c r="E18" i="7"/>
  <c r="C18" i="7"/>
  <c r="E17" i="7"/>
  <c r="C17" i="7"/>
  <c r="E16" i="7"/>
  <c r="C16" i="7"/>
  <c r="E15" i="7"/>
  <c r="C15" i="7"/>
  <c r="E14" i="7"/>
  <c r="C14" i="7"/>
  <c r="E13" i="7"/>
  <c r="C13" i="7"/>
  <c r="E12" i="7"/>
  <c r="C12" i="7"/>
  <c r="P11" i="7"/>
  <c r="E11" i="7"/>
  <c r="C11" i="7"/>
  <c r="AF10" i="7"/>
  <c r="Z10" i="7"/>
  <c r="W10" i="7"/>
  <c r="P10" i="7"/>
  <c r="K10" i="7"/>
  <c r="K141" i="8" s="1"/>
  <c r="E10" i="7"/>
  <c r="C10" i="7"/>
  <c r="AF9" i="7"/>
  <c r="AF8" i="7" s="1"/>
  <c r="Z9" i="7"/>
  <c r="W9" i="7"/>
  <c r="P9" i="7"/>
  <c r="E9" i="7"/>
  <c r="C9" i="7"/>
  <c r="AG8" i="7"/>
  <c r="AG101" i="7" s="1"/>
  <c r="AD8" i="7"/>
  <c r="AB8" i="7"/>
  <c r="Y8" i="7"/>
  <c r="W8" i="7"/>
  <c r="R8" i="7"/>
  <c r="Q8" i="7"/>
  <c r="O8" i="7"/>
  <c r="M8" i="7"/>
  <c r="C30" i="6"/>
  <c r="I29" i="6"/>
  <c r="K29" i="6" s="1"/>
  <c r="L29" i="6" s="1"/>
  <c r="N29" i="6" s="1"/>
  <c r="P29" i="6" s="1"/>
  <c r="Q29" i="6" s="1"/>
  <c r="R29" i="6" s="1"/>
  <c r="T29" i="6" s="1"/>
  <c r="V29" i="6" s="1"/>
  <c r="X29" i="6" s="1"/>
  <c r="Y29" i="6" s="1"/>
  <c r="C25" i="6"/>
  <c r="I24" i="6"/>
  <c r="K24" i="6" s="1"/>
  <c r="L24" i="6" s="1"/>
  <c r="N24" i="6" s="1"/>
  <c r="P24" i="6" s="1"/>
  <c r="Q24" i="6" s="1"/>
  <c r="R24" i="6" s="1"/>
  <c r="T24" i="6" s="1"/>
  <c r="V24" i="6" s="1"/>
  <c r="X24" i="6" s="1"/>
  <c r="Y24" i="6" s="1"/>
  <c r="K13" i="6"/>
  <c r="L13" i="6" s="1"/>
  <c r="N13" i="6" s="1"/>
  <c r="P13" i="6" s="1"/>
  <c r="Q13" i="6" s="1"/>
  <c r="R13" i="6" s="1"/>
  <c r="T13" i="6" s="1"/>
  <c r="V13" i="6" s="1"/>
  <c r="X13" i="6" s="1"/>
  <c r="Y13" i="6" s="1"/>
  <c r="U6" i="6"/>
  <c r="C111" i="5"/>
  <c r="U104" i="5"/>
  <c r="U103" i="5"/>
  <c r="U102" i="5"/>
  <c r="U101" i="5"/>
  <c r="U100" i="5"/>
  <c r="U99" i="5"/>
  <c r="W94" i="5"/>
  <c r="W93" i="5"/>
  <c r="H79" i="5"/>
  <c r="P68" i="5"/>
  <c r="L67" i="5"/>
  <c r="Z67" i="5" s="1"/>
  <c r="AB67" i="5" s="1"/>
  <c r="I67" i="5"/>
  <c r="W67" i="5" s="1"/>
  <c r="C67" i="5"/>
  <c r="L66" i="5"/>
  <c r="Z66" i="5" s="1"/>
  <c r="AB66" i="5" s="1"/>
  <c r="I66" i="5"/>
  <c r="W66" i="5" s="1"/>
  <c r="C66" i="5"/>
  <c r="I65" i="5"/>
  <c r="C65" i="5"/>
  <c r="L61" i="5"/>
  <c r="Z60" i="5"/>
  <c r="AB60" i="5" s="1"/>
  <c r="P60" i="5"/>
  <c r="C60" i="5"/>
  <c r="Z59" i="5"/>
  <c r="AB59" i="5" s="1"/>
  <c r="P59" i="5"/>
  <c r="C59" i="5"/>
  <c r="C58" i="5"/>
  <c r="R51" i="5"/>
  <c r="W60" i="5" s="1"/>
  <c r="W59" i="5"/>
  <c r="R49" i="5"/>
  <c r="W58" i="5" s="1"/>
  <c r="O48" i="5"/>
  <c r="I14" i="6" s="1"/>
  <c r="R47" i="5"/>
  <c r="I60" i="5" s="1"/>
  <c r="C47" i="5"/>
  <c r="C51" i="5" s="1"/>
  <c r="R46" i="5"/>
  <c r="I59" i="5" s="1"/>
  <c r="C46" i="5"/>
  <c r="C50" i="5" s="1"/>
  <c r="R45" i="5"/>
  <c r="S65" i="5" s="1"/>
  <c r="C45" i="5"/>
  <c r="C49" i="5" s="1"/>
  <c r="O44" i="5"/>
  <c r="R42" i="5"/>
  <c r="AJ199" i="4"/>
  <c r="AH199" i="4"/>
  <c r="Y199" i="4"/>
  <c r="S199" i="4"/>
  <c r="C199" i="4"/>
  <c r="AJ198" i="4"/>
  <c r="AH198" i="4"/>
  <c r="Y198" i="4"/>
  <c r="S198" i="4"/>
  <c r="C198" i="4"/>
  <c r="AJ197" i="4"/>
  <c r="AH197" i="4"/>
  <c r="Y197" i="4"/>
  <c r="S197" i="4"/>
  <c r="C197" i="4"/>
  <c r="AJ196" i="4"/>
  <c r="AH196" i="4"/>
  <c r="Y196" i="4"/>
  <c r="S196" i="4"/>
  <c r="C196" i="4"/>
  <c r="AJ195" i="4"/>
  <c r="AH195" i="4"/>
  <c r="Y195" i="4"/>
  <c r="S195" i="4"/>
  <c r="C195" i="4"/>
  <c r="AJ194" i="4"/>
  <c r="AH194" i="4"/>
  <c r="Y194" i="4"/>
  <c r="S194" i="4"/>
  <c r="C194" i="4"/>
  <c r="AJ193" i="4"/>
  <c r="AH193" i="4"/>
  <c r="Y193" i="4"/>
  <c r="S193" i="4"/>
  <c r="C193" i="4"/>
  <c r="AJ192" i="4"/>
  <c r="AH192" i="4"/>
  <c r="Y192" i="4"/>
  <c r="S192" i="4"/>
  <c r="C192" i="4"/>
  <c r="AJ191" i="4"/>
  <c r="AH191" i="4"/>
  <c r="Y191" i="4"/>
  <c r="S191" i="4"/>
  <c r="C191" i="4"/>
  <c r="AJ190" i="4"/>
  <c r="AH190" i="4"/>
  <c r="Y190" i="4"/>
  <c r="S190" i="4"/>
  <c r="C190" i="4"/>
  <c r="AJ189" i="4"/>
  <c r="AH189" i="4"/>
  <c r="Y189" i="4"/>
  <c r="S189" i="4"/>
  <c r="C189" i="4"/>
  <c r="AJ188" i="4"/>
  <c r="AH188" i="4"/>
  <c r="Y188" i="4"/>
  <c r="S188" i="4"/>
  <c r="C188" i="4"/>
  <c r="AJ187" i="4"/>
  <c r="AH187" i="4"/>
  <c r="Y187" i="4"/>
  <c r="S187" i="4"/>
  <c r="C187" i="4"/>
  <c r="AJ186" i="4"/>
  <c r="AH186" i="4"/>
  <c r="Y186" i="4"/>
  <c r="S186" i="4"/>
  <c r="C186" i="4"/>
  <c r="AJ185" i="4"/>
  <c r="AH185" i="4"/>
  <c r="Y185" i="4"/>
  <c r="S185" i="4"/>
  <c r="C185" i="4"/>
  <c r="AJ184" i="4"/>
  <c r="AH184" i="4"/>
  <c r="Y184" i="4"/>
  <c r="S184" i="4"/>
  <c r="C184" i="4"/>
  <c r="AJ183" i="4"/>
  <c r="AH183" i="4"/>
  <c r="Y183" i="4"/>
  <c r="S183" i="4"/>
  <c r="C183" i="4"/>
  <c r="AJ182" i="4"/>
  <c r="AH182" i="4"/>
  <c r="Y182" i="4"/>
  <c r="S182" i="4"/>
  <c r="C182" i="4"/>
  <c r="AJ181" i="4"/>
  <c r="AH181" i="4"/>
  <c r="Y181" i="4"/>
  <c r="S181" i="4"/>
  <c r="C181" i="4"/>
  <c r="AJ180" i="4"/>
  <c r="AH180" i="4"/>
  <c r="Y180" i="4"/>
  <c r="S180" i="4"/>
  <c r="C180" i="4"/>
  <c r="AJ179" i="4"/>
  <c r="AH179" i="4"/>
  <c r="Y179" i="4"/>
  <c r="S179" i="4"/>
  <c r="C179" i="4"/>
  <c r="AJ178" i="4"/>
  <c r="AH178" i="4"/>
  <c r="Y178" i="4"/>
  <c r="S178" i="4"/>
  <c r="C178" i="4"/>
  <c r="AJ177" i="4"/>
  <c r="AH177" i="4"/>
  <c r="Y177" i="4"/>
  <c r="S177" i="4"/>
  <c r="C177" i="4"/>
  <c r="AJ176" i="4"/>
  <c r="AH176" i="4"/>
  <c r="Y176" i="4"/>
  <c r="S176" i="4"/>
  <c r="C176" i="4"/>
  <c r="AJ175" i="4"/>
  <c r="AH175" i="4"/>
  <c r="Y175" i="4"/>
  <c r="S175" i="4"/>
  <c r="C175" i="4"/>
  <c r="AJ174" i="4"/>
  <c r="AH174" i="4"/>
  <c r="Y174" i="4"/>
  <c r="S174" i="4"/>
  <c r="C174" i="4"/>
  <c r="AJ173" i="4"/>
  <c r="AH173" i="4"/>
  <c r="Y173" i="4"/>
  <c r="S173" i="4"/>
  <c r="C173" i="4"/>
  <c r="AJ172" i="4"/>
  <c r="AH172" i="4"/>
  <c r="Y172" i="4"/>
  <c r="S172" i="4"/>
  <c r="C172" i="4"/>
  <c r="AJ171" i="4"/>
  <c r="AH171" i="4"/>
  <c r="Y171" i="4"/>
  <c r="S171" i="4"/>
  <c r="C171" i="4"/>
  <c r="AJ170" i="4"/>
  <c r="AH170" i="4"/>
  <c r="Y170" i="4"/>
  <c r="S170" i="4"/>
  <c r="C170" i="4"/>
  <c r="AG169" i="4"/>
  <c r="AF169" i="4"/>
  <c r="AE169" i="4"/>
  <c r="X169" i="4"/>
  <c r="P169" i="4"/>
  <c r="M169" i="4"/>
  <c r="J169" i="4"/>
  <c r="AJ168" i="4"/>
  <c r="AH168" i="4"/>
  <c r="Y168" i="4"/>
  <c r="S168" i="4"/>
  <c r="C168" i="4"/>
  <c r="AJ167" i="4"/>
  <c r="AH167" i="4"/>
  <c r="Y167" i="4"/>
  <c r="S167" i="4"/>
  <c r="C167" i="4"/>
  <c r="AJ166" i="4"/>
  <c r="AH166" i="4"/>
  <c r="Y166" i="4"/>
  <c r="S166" i="4"/>
  <c r="C166" i="4"/>
  <c r="AJ165" i="4"/>
  <c r="AH165" i="4"/>
  <c r="Y165" i="4"/>
  <c r="S165" i="4"/>
  <c r="C165" i="4"/>
  <c r="AJ164" i="4"/>
  <c r="AH164" i="4"/>
  <c r="Y164" i="4"/>
  <c r="S164" i="4"/>
  <c r="C164" i="4"/>
  <c r="AJ163" i="4"/>
  <c r="AH163" i="4"/>
  <c r="Y163" i="4"/>
  <c r="S163" i="4"/>
  <c r="C163" i="4"/>
  <c r="AJ162" i="4"/>
  <c r="AH162" i="4"/>
  <c r="Y162" i="4"/>
  <c r="S162" i="4"/>
  <c r="C162" i="4"/>
  <c r="AJ161" i="4"/>
  <c r="AH161" i="4"/>
  <c r="Y161" i="4"/>
  <c r="S161" i="4"/>
  <c r="C161" i="4"/>
  <c r="AJ160" i="4"/>
  <c r="AH160" i="4"/>
  <c r="Y160" i="4"/>
  <c r="S160" i="4"/>
  <c r="C160" i="4"/>
  <c r="AJ159" i="4"/>
  <c r="AH159" i="4"/>
  <c r="Y159" i="4"/>
  <c r="S159" i="4"/>
  <c r="C159" i="4"/>
  <c r="AJ158" i="4"/>
  <c r="AH158" i="4"/>
  <c r="Y158" i="4"/>
  <c r="S158" i="4"/>
  <c r="C158" i="4"/>
  <c r="AJ157" i="4"/>
  <c r="AH157" i="4"/>
  <c r="Y157" i="4"/>
  <c r="S157" i="4"/>
  <c r="C157" i="4"/>
  <c r="AJ156" i="4"/>
  <c r="AH156" i="4"/>
  <c r="Y156" i="4"/>
  <c r="S156" i="4"/>
  <c r="C156" i="4"/>
  <c r="AJ155" i="4"/>
  <c r="AH155" i="4"/>
  <c r="Y155" i="4"/>
  <c r="S155" i="4"/>
  <c r="C155" i="4"/>
  <c r="AJ154" i="4"/>
  <c r="AH154" i="4"/>
  <c r="Y154" i="4"/>
  <c r="S154" i="4"/>
  <c r="C154" i="4"/>
  <c r="AJ153" i="4"/>
  <c r="AH153" i="4"/>
  <c r="Y153" i="4"/>
  <c r="S153" i="4"/>
  <c r="C153" i="4"/>
  <c r="AJ152" i="4"/>
  <c r="AH152" i="4"/>
  <c r="Y152" i="4"/>
  <c r="S152" i="4"/>
  <c r="C152" i="4"/>
  <c r="AJ151" i="4"/>
  <c r="AH151" i="4"/>
  <c r="Y151" i="4"/>
  <c r="S151" i="4"/>
  <c r="C151" i="4"/>
  <c r="AJ150" i="4"/>
  <c r="AH150" i="4"/>
  <c r="Y150" i="4"/>
  <c r="S150" i="4"/>
  <c r="C150" i="4"/>
  <c r="AJ149" i="4"/>
  <c r="AH149" i="4"/>
  <c r="Y149" i="4"/>
  <c r="S149" i="4"/>
  <c r="C149" i="4"/>
  <c r="AJ148" i="4"/>
  <c r="AH148" i="4"/>
  <c r="Y148" i="4"/>
  <c r="S148" i="4"/>
  <c r="C148" i="4"/>
  <c r="AJ147" i="4"/>
  <c r="AH147" i="4"/>
  <c r="Y147" i="4"/>
  <c r="S147" i="4"/>
  <c r="C147" i="4"/>
  <c r="AJ146" i="4"/>
  <c r="AH146" i="4"/>
  <c r="Y146" i="4"/>
  <c r="S146" i="4"/>
  <c r="C146" i="4"/>
  <c r="AJ145" i="4"/>
  <c r="AH145" i="4"/>
  <c r="Y145" i="4"/>
  <c r="S145" i="4"/>
  <c r="C145" i="4"/>
  <c r="AJ144" i="4"/>
  <c r="AH144" i="4"/>
  <c r="Y144" i="4"/>
  <c r="S144" i="4"/>
  <c r="C144" i="4"/>
  <c r="AJ143" i="4"/>
  <c r="AH143" i="4"/>
  <c r="Y143" i="4"/>
  <c r="S143" i="4"/>
  <c r="C143" i="4"/>
  <c r="AJ142" i="4"/>
  <c r="AH142" i="4"/>
  <c r="Y142" i="4"/>
  <c r="S142" i="4"/>
  <c r="C142" i="4"/>
  <c r="AJ141" i="4"/>
  <c r="AH141" i="4"/>
  <c r="Y141" i="4"/>
  <c r="S141" i="4"/>
  <c r="C141" i="4"/>
  <c r="AJ140" i="4"/>
  <c r="AH140" i="4"/>
  <c r="Y140" i="4"/>
  <c r="S140" i="4"/>
  <c r="C140" i="4"/>
  <c r="AJ139" i="4"/>
  <c r="AH139" i="4"/>
  <c r="Y139" i="4"/>
  <c r="S139" i="4"/>
  <c r="C139" i="4"/>
  <c r="AG138" i="4"/>
  <c r="AF138" i="4"/>
  <c r="AE138" i="4"/>
  <c r="X138" i="4"/>
  <c r="P138" i="4"/>
  <c r="M138" i="4"/>
  <c r="J138" i="4"/>
  <c r="AJ137" i="4"/>
  <c r="AH137" i="4"/>
  <c r="Y137" i="4"/>
  <c r="S137" i="4"/>
  <c r="C137" i="4"/>
  <c r="AJ136" i="4"/>
  <c r="AH136" i="4"/>
  <c r="Y136" i="4"/>
  <c r="S136" i="4"/>
  <c r="C136" i="4"/>
  <c r="AJ135" i="4"/>
  <c r="AH135" i="4"/>
  <c r="Y135" i="4"/>
  <c r="S135" i="4"/>
  <c r="C135" i="4"/>
  <c r="AJ134" i="4"/>
  <c r="AH134" i="4"/>
  <c r="Y134" i="4"/>
  <c r="S134" i="4"/>
  <c r="C134" i="4"/>
  <c r="AJ133" i="4"/>
  <c r="AH133" i="4"/>
  <c r="Y133" i="4"/>
  <c r="S133" i="4"/>
  <c r="C133" i="4"/>
  <c r="AJ132" i="4"/>
  <c r="AH132" i="4"/>
  <c r="Y132" i="4"/>
  <c r="S132" i="4"/>
  <c r="C132" i="4"/>
  <c r="AJ131" i="4"/>
  <c r="AH131" i="4"/>
  <c r="Y131" i="4"/>
  <c r="S131" i="4"/>
  <c r="C131" i="4"/>
  <c r="AJ130" i="4"/>
  <c r="AH130" i="4"/>
  <c r="Y130" i="4"/>
  <c r="S130" i="4"/>
  <c r="C130" i="4"/>
  <c r="AJ129" i="4"/>
  <c r="AH129" i="4"/>
  <c r="Y129" i="4"/>
  <c r="S129" i="4"/>
  <c r="C129" i="4"/>
  <c r="AJ128" i="4"/>
  <c r="AH128" i="4"/>
  <c r="Y128" i="4"/>
  <c r="S128" i="4"/>
  <c r="C128" i="4"/>
  <c r="AJ127" i="4"/>
  <c r="AH127" i="4"/>
  <c r="Y127" i="4"/>
  <c r="S127" i="4"/>
  <c r="C127" i="4"/>
  <c r="AJ126" i="4"/>
  <c r="AH126" i="4"/>
  <c r="Y126" i="4"/>
  <c r="S126" i="4"/>
  <c r="C126" i="4"/>
  <c r="AJ125" i="4"/>
  <c r="AH125" i="4"/>
  <c r="Y125" i="4"/>
  <c r="S125" i="4"/>
  <c r="C125" i="4"/>
  <c r="AJ124" i="4"/>
  <c r="AH124" i="4"/>
  <c r="Y124" i="4"/>
  <c r="S124" i="4"/>
  <c r="C124" i="4"/>
  <c r="AJ123" i="4"/>
  <c r="AH123" i="4"/>
  <c r="Y123" i="4"/>
  <c r="S123" i="4"/>
  <c r="C123" i="4"/>
  <c r="AJ122" i="4"/>
  <c r="AH122" i="4"/>
  <c r="Y122" i="4"/>
  <c r="S122" i="4"/>
  <c r="C122" i="4"/>
  <c r="AJ121" i="4"/>
  <c r="AH121" i="4"/>
  <c r="Y121" i="4"/>
  <c r="S121" i="4"/>
  <c r="C121" i="4"/>
  <c r="AJ120" i="4"/>
  <c r="AH120" i="4"/>
  <c r="Y120" i="4"/>
  <c r="S120" i="4"/>
  <c r="C120" i="4"/>
  <c r="AJ119" i="4"/>
  <c r="AH119" i="4"/>
  <c r="Y119" i="4"/>
  <c r="S119" i="4"/>
  <c r="C119" i="4"/>
  <c r="AJ118" i="4"/>
  <c r="AH118" i="4"/>
  <c r="Y118" i="4"/>
  <c r="S118" i="4"/>
  <c r="C118" i="4"/>
  <c r="AJ117" i="4"/>
  <c r="AH117" i="4"/>
  <c r="Y117" i="4"/>
  <c r="S117" i="4"/>
  <c r="C117" i="4"/>
  <c r="AJ116" i="4"/>
  <c r="AH116" i="4"/>
  <c r="Y116" i="4"/>
  <c r="S116" i="4"/>
  <c r="C116" i="4"/>
  <c r="AJ115" i="4"/>
  <c r="AH115" i="4"/>
  <c r="Y115" i="4"/>
  <c r="S115" i="4"/>
  <c r="C115" i="4"/>
  <c r="AJ114" i="4"/>
  <c r="AH114" i="4"/>
  <c r="Y114" i="4"/>
  <c r="S114" i="4"/>
  <c r="C114" i="4"/>
  <c r="AJ113" i="4"/>
  <c r="AH113" i="4"/>
  <c r="Y113" i="4"/>
  <c r="S113" i="4"/>
  <c r="C113" i="4"/>
  <c r="AJ112" i="4"/>
  <c r="AH112" i="4"/>
  <c r="Y112" i="4"/>
  <c r="S112" i="4"/>
  <c r="C112" i="4"/>
  <c r="AJ111" i="4"/>
  <c r="AH111" i="4"/>
  <c r="Y111" i="4"/>
  <c r="U111" i="4"/>
  <c r="S111" i="4"/>
  <c r="J111" i="4"/>
  <c r="C111" i="4"/>
  <c r="AJ110" i="4"/>
  <c r="AH110" i="4"/>
  <c r="AE110" i="4"/>
  <c r="Y110" i="4"/>
  <c r="U110" i="4"/>
  <c r="S110" i="4"/>
  <c r="J110" i="4"/>
  <c r="P110" i="4" s="1"/>
  <c r="P107" i="4" s="1"/>
  <c r="C110" i="4"/>
  <c r="AJ109" i="4"/>
  <c r="AH109" i="4"/>
  <c r="Y109" i="4"/>
  <c r="U109" i="4"/>
  <c r="S109" i="4"/>
  <c r="J109" i="4"/>
  <c r="C109" i="4"/>
  <c r="AJ108" i="4"/>
  <c r="AH108" i="4"/>
  <c r="AE108" i="4"/>
  <c r="AF108" i="4" s="1"/>
  <c r="Y108" i="4"/>
  <c r="X107" i="4"/>
  <c r="U108" i="4"/>
  <c r="S108" i="4"/>
  <c r="J108" i="4"/>
  <c r="C108" i="4"/>
  <c r="M107" i="4"/>
  <c r="M200" i="4" s="1"/>
  <c r="Z100" i="4"/>
  <c r="AL199" i="4" s="1"/>
  <c r="Z99" i="4"/>
  <c r="AL198" i="4" s="1"/>
  <c r="Z98" i="4"/>
  <c r="AL197" i="4" s="1"/>
  <c r="Z97" i="4"/>
  <c r="AL196" i="4" s="1"/>
  <c r="Z96" i="4"/>
  <c r="AL195" i="4" s="1"/>
  <c r="Z95" i="4"/>
  <c r="AL194" i="4" s="1"/>
  <c r="Z94" i="4"/>
  <c r="AL193" i="4" s="1"/>
  <c r="Z93" i="4"/>
  <c r="AL192" i="4" s="1"/>
  <c r="Z92" i="4"/>
  <c r="AL191" i="4" s="1"/>
  <c r="Z91" i="4"/>
  <c r="AL190" i="4" s="1"/>
  <c r="Z90" i="4"/>
  <c r="AL189" i="4" s="1"/>
  <c r="Z89" i="4"/>
  <c r="AL188" i="4" s="1"/>
  <c r="Z88" i="4"/>
  <c r="AL187" i="4" s="1"/>
  <c r="Z87" i="4"/>
  <c r="AL186" i="4" s="1"/>
  <c r="Z86" i="4"/>
  <c r="AL185" i="4" s="1"/>
  <c r="Z85" i="4"/>
  <c r="AL184" i="4" s="1"/>
  <c r="Z84" i="4"/>
  <c r="AL183" i="4" s="1"/>
  <c r="Z83" i="4"/>
  <c r="AL182" i="4" s="1"/>
  <c r="Z82" i="4"/>
  <c r="AL181" i="4" s="1"/>
  <c r="Z81" i="4"/>
  <c r="AL180" i="4" s="1"/>
  <c r="Z80" i="4"/>
  <c r="AL179" i="4" s="1"/>
  <c r="Z79" i="4"/>
  <c r="AL178" i="4" s="1"/>
  <c r="Z78" i="4"/>
  <c r="AL177" i="4" s="1"/>
  <c r="Z77" i="4"/>
  <c r="AL176" i="4" s="1"/>
  <c r="Z76" i="4"/>
  <c r="AL175" i="4" s="1"/>
  <c r="Z75" i="4"/>
  <c r="AL174" i="4" s="1"/>
  <c r="Z74" i="4"/>
  <c r="AL173" i="4" s="1"/>
  <c r="Z73" i="4"/>
  <c r="AL172" i="4" s="1"/>
  <c r="Z72" i="4"/>
  <c r="Z71" i="4"/>
  <c r="AL170" i="4" s="1"/>
  <c r="X70" i="4"/>
  <c r="V70" i="4"/>
  <c r="E70" i="4"/>
  <c r="E70" i="7" s="1"/>
  <c r="C70" i="4"/>
  <c r="C70" i="7" s="1"/>
  <c r="Z69" i="4"/>
  <c r="AL168" i="4" s="1"/>
  <c r="Z68" i="4"/>
  <c r="AL167" i="4" s="1"/>
  <c r="Z67" i="4"/>
  <c r="AL166" i="4" s="1"/>
  <c r="Z66" i="4"/>
  <c r="AL165" i="4" s="1"/>
  <c r="Z65" i="4"/>
  <c r="AL164" i="4" s="1"/>
  <c r="Z64" i="4"/>
  <c r="AL163" i="4" s="1"/>
  <c r="Z63" i="4"/>
  <c r="AL162" i="4" s="1"/>
  <c r="Z62" i="4"/>
  <c r="AL161" i="4" s="1"/>
  <c r="Z61" i="4"/>
  <c r="AL160" i="4" s="1"/>
  <c r="Z60" i="4"/>
  <c r="AL159" i="4" s="1"/>
  <c r="Z59" i="4"/>
  <c r="AL158" i="4" s="1"/>
  <c r="Z58" i="4"/>
  <c r="AL157" i="4" s="1"/>
  <c r="Z57" i="4"/>
  <c r="AL156" i="4" s="1"/>
  <c r="Z56" i="4"/>
  <c r="AL155" i="4" s="1"/>
  <c r="Z55" i="4"/>
  <c r="AL154" i="4" s="1"/>
  <c r="Z54" i="4"/>
  <c r="AL153" i="4" s="1"/>
  <c r="Z53" i="4"/>
  <c r="AL152" i="4" s="1"/>
  <c r="Z52" i="4"/>
  <c r="AL151" i="4" s="1"/>
  <c r="Z51" i="4"/>
  <c r="AL150" i="4" s="1"/>
  <c r="Z50" i="4"/>
  <c r="AL149" i="4" s="1"/>
  <c r="Z49" i="4"/>
  <c r="AL148" i="4" s="1"/>
  <c r="Z48" i="4"/>
  <c r="AL147" i="4" s="1"/>
  <c r="Z47" i="4"/>
  <c r="AL146" i="4" s="1"/>
  <c r="Z46" i="4"/>
  <c r="AL145" i="4" s="1"/>
  <c r="Z45" i="4"/>
  <c r="AL144" i="4" s="1"/>
  <c r="Z44" i="4"/>
  <c r="Z43" i="4"/>
  <c r="AL142" i="4" s="1"/>
  <c r="Z42" i="4"/>
  <c r="AL141" i="4" s="1"/>
  <c r="Z41" i="4"/>
  <c r="AL140" i="4" s="1"/>
  <c r="Z40" i="4"/>
  <c r="AL139" i="4" s="1"/>
  <c r="X39" i="4"/>
  <c r="V39" i="4"/>
  <c r="E39" i="4"/>
  <c r="E39" i="7" s="1"/>
  <c r="C39" i="4"/>
  <c r="C39" i="7" s="1"/>
  <c r="Z38" i="4"/>
  <c r="AL137" i="4" s="1"/>
  <c r="Z37" i="4"/>
  <c r="AL136" i="4" s="1"/>
  <c r="Z36" i="4"/>
  <c r="AL135" i="4" s="1"/>
  <c r="Z35" i="4"/>
  <c r="AL134" i="4" s="1"/>
  <c r="Z34" i="4"/>
  <c r="AL133" i="4" s="1"/>
  <c r="Z33" i="4"/>
  <c r="AL132" i="4" s="1"/>
  <c r="Z32" i="4"/>
  <c r="AL131" i="4" s="1"/>
  <c r="Z31" i="4"/>
  <c r="AL130" i="4" s="1"/>
  <c r="Z30" i="4"/>
  <c r="AL129" i="4" s="1"/>
  <c r="Z29" i="4"/>
  <c r="AL128" i="4" s="1"/>
  <c r="Z28" i="4"/>
  <c r="AL127" i="4" s="1"/>
  <c r="Z27" i="4"/>
  <c r="AL126" i="4" s="1"/>
  <c r="Z26" i="4"/>
  <c r="AL125" i="4" s="1"/>
  <c r="Z25" i="4"/>
  <c r="AL124" i="4" s="1"/>
  <c r="Z24" i="4"/>
  <c r="AL123" i="4" s="1"/>
  <c r="Z23" i="4"/>
  <c r="AL122" i="4" s="1"/>
  <c r="Z22" i="4"/>
  <c r="AL121" i="4" s="1"/>
  <c r="Z21" i="4"/>
  <c r="AL120" i="4" s="1"/>
  <c r="Z20" i="4"/>
  <c r="AL119" i="4" s="1"/>
  <c r="Z19" i="4"/>
  <c r="AL118" i="4" s="1"/>
  <c r="Z18" i="4"/>
  <c r="AL117" i="4" s="1"/>
  <c r="Z17" i="4"/>
  <c r="AL116" i="4" s="1"/>
  <c r="Z16" i="4"/>
  <c r="AL115" i="4" s="1"/>
  <c r="Z15" i="4"/>
  <c r="AL114" i="4" s="1"/>
  <c r="Z14" i="4"/>
  <c r="AL113" i="4" s="1"/>
  <c r="Z13" i="4"/>
  <c r="AL112" i="4" s="1"/>
  <c r="Z12" i="4"/>
  <c r="X11" i="4"/>
  <c r="X8" i="4" s="1"/>
  <c r="V10" i="4"/>
  <c r="V8" i="4" s="1"/>
  <c r="Z9" i="4"/>
  <c r="AL108" i="4" s="1"/>
  <c r="E8" i="4"/>
  <c r="E8" i="7" s="1"/>
  <c r="C8" i="4"/>
  <c r="C8" i="7" s="1"/>
  <c r="AA9" i="3"/>
  <c r="U9" i="3"/>
  <c r="M9" i="3"/>
  <c r="I9" i="3"/>
  <c r="E9" i="3"/>
  <c r="L44" i="2"/>
  <c r="J44" i="2"/>
  <c r="J45" i="2" s="1"/>
  <c r="C30" i="2"/>
  <c r="AL111" i="4" l="1"/>
  <c r="K8" i="7"/>
  <c r="Q176" i="9"/>
  <c r="W101" i="7"/>
  <c r="J67" i="10" s="1"/>
  <c r="Z8" i="7"/>
  <c r="Z101" i="7" s="1"/>
  <c r="Q258" i="9"/>
  <c r="Q226" i="9"/>
  <c r="Q40" i="8"/>
  <c r="X65" i="8"/>
  <c r="X81" i="8"/>
  <c r="Q55" i="9"/>
  <c r="Q76" i="9"/>
  <c r="Q133" i="9"/>
  <c r="Q148" i="9"/>
  <c r="X131" i="8"/>
  <c r="X200" i="4"/>
  <c r="R101" i="7"/>
  <c r="Q233" i="9"/>
  <c r="Q248" i="9"/>
  <c r="M83" i="8"/>
  <c r="S10" i="8"/>
  <c r="T10" i="8" s="1"/>
  <c r="V10" i="8" s="1"/>
  <c r="X10" i="8" s="1"/>
  <c r="S96" i="8" s="1"/>
  <c r="Q15" i="8"/>
  <c r="T15" i="8" s="1"/>
  <c r="V15" i="8" s="1"/>
  <c r="X15" i="8" s="1"/>
  <c r="Q25" i="8"/>
  <c r="T25" i="8" s="1"/>
  <c r="V25" i="8" s="1"/>
  <c r="X25" i="8" s="1"/>
  <c r="Q41" i="9"/>
  <c r="Q198" i="9"/>
  <c r="Y101" i="7"/>
  <c r="Q14" i="8"/>
  <c r="T14" i="8" s="1"/>
  <c r="V14" i="8" s="1"/>
  <c r="X14" i="8" s="1"/>
  <c r="X100" i="8" s="1"/>
  <c r="P39" i="8"/>
  <c r="S39" i="8" s="1"/>
  <c r="X56" i="8"/>
  <c r="X80" i="8"/>
  <c r="Q105" i="9"/>
  <c r="Q265" i="9"/>
  <c r="R31" i="10"/>
  <c r="Z10" i="4"/>
  <c r="AL109" i="4" s="1"/>
  <c r="C107" i="4"/>
  <c r="S60" i="5"/>
  <c r="X55" i="8"/>
  <c r="Z39" i="4"/>
  <c r="AL138" i="4" s="1"/>
  <c r="K101" i="7"/>
  <c r="J66" i="10" s="1"/>
  <c r="S38" i="8"/>
  <c r="Q38" i="8"/>
  <c r="Y14" i="6"/>
  <c r="X14" i="6"/>
  <c r="L14" i="6"/>
  <c r="V14" i="6"/>
  <c r="K14" i="6"/>
  <c r="S19" i="8"/>
  <c r="P18" i="8"/>
  <c r="Q19" i="8"/>
  <c r="V101" i="4"/>
  <c r="U200" i="4"/>
  <c r="V200" i="4" s="1"/>
  <c r="S67" i="5"/>
  <c r="Q101" i="7"/>
  <c r="AB101" i="7"/>
  <c r="S9" i="8"/>
  <c r="T9" i="8" s="1"/>
  <c r="V9" i="8" s="1"/>
  <c r="X9" i="8" s="1"/>
  <c r="T95" i="8" s="1"/>
  <c r="Q20" i="8"/>
  <c r="T20" i="8" s="1"/>
  <c r="V20" i="8" s="1"/>
  <c r="X20" i="8" s="1"/>
  <c r="Q33" i="8"/>
  <c r="Q83" i="9"/>
  <c r="Q98" i="9"/>
  <c r="Q112" i="9"/>
  <c r="Q183" i="9"/>
  <c r="Q280" i="9"/>
  <c r="P32" i="10"/>
  <c r="R32" i="10" s="1"/>
  <c r="Z70" i="4"/>
  <c r="AL169" i="4" s="1"/>
  <c r="AH200" i="4"/>
  <c r="AI200" i="4" s="1"/>
  <c r="O82" i="5" s="1"/>
  <c r="W61" i="5"/>
  <c r="Q8" i="8"/>
  <c r="Q29" i="8"/>
  <c r="T29" i="8" s="1"/>
  <c r="V29" i="8" s="1"/>
  <c r="X29" i="8" s="1"/>
  <c r="X115" i="8" s="1"/>
  <c r="S33" i="8"/>
  <c r="X66" i="8"/>
  <c r="Q91" i="9"/>
  <c r="Q126" i="9"/>
  <c r="Q212" i="9"/>
  <c r="Q240" i="9"/>
  <c r="R30" i="10"/>
  <c r="S8" i="8"/>
  <c r="T40" i="8"/>
  <c r="V40" i="8" s="1"/>
  <c r="X40" i="8" s="1"/>
  <c r="T126" i="8" s="1"/>
  <c r="X126" i="8" s="1"/>
  <c r="Q20" i="9"/>
  <c r="Q48" i="9"/>
  <c r="Q62" i="9"/>
  <c r="Q141" i="9"/>
  <c r="Q249" i="9"/>
  <c r="X101" i="4"/>
  <c r="S200" i="4"/>
  <c r="T200" i="4" s="1"/>
  <c r="P200" i="4"/>
  <c r="R5" i="5" s="1"/>
  <c r="AE107" i="4"/>
  <c r="AE200" i="4" s="1"/>
  <c r="J107" i="4"/>
  <c r="J200" i="4" s="1"/>
  <c r="M9" i="5" s="1"/>
  <c r="C169" i="4"/>
  <c r="S59" i="5"/>
  <c r="P129" i="8"/>
  <c r="P134" i="8" s="1"/>
  <c r="Q27" i="9"/>
  <c r="T107" i="8"/>
  <c r="X107" i="8" s="1"/>
  <c r="S36" i="8"/>
  <c r="Q36" i="8"/>
  <c r="T96" i="8"/>
  <c r="N84" i="5"/>
  <c r="S13" i="8"/>
  <c r="Q13" i="8"/>
  <c r="P7" i="8"/>
  <c r="AL143" i="4"/>
  <c r="P8" i="7"/>
  <c r="P101" i="7" s="1"/>
  <c r="S23" i="8"/>
  <c r="Q23" i="8"/>
  <c r="Q39" i="8"/>
  <c r="T39" i="8" s="1"/>
  <c r="V39" i="8" s="1"/>
  <c r="X39" i="8" s="1"/>
  <c r="Z11" i="4"/>
  <c r="AL110" i="4" s="1"/>
  <c r="T32" i="8"/>
  <c r="V32" i="8" s="1"/>
  <c r="X32" i="8" s="1"/>
  <c r="S32" i="8"/>
  <c r="Q34" i="9"/>
  <c r="Q69" i="9"/>
  <c r="AF110" i="4"/>
  <c r="AF107" i="4" s="1"/>
  <c r="AF200" i="4" s="1"/>
  <c r="R4" i="5" s="1"/>
  <c r="AG110" i="4"/>
  <c r="AG107" i="4" s="1"/>
  <c r="AG200" i="4" s="1"/>
  <c r="C138" i="4"/>
  <c r="T24" i="8"/>
  <c r="V24" i="8" s="1"/>
  <c r="X24" i="8" s="1"/>
  <c r="S24" i="8"/>
  <c r="O129" i="8"/>
  <c r="O134" i="8" s="1"/>
  <c r="Q162" i="9"/>
  <c r="Q169" i="9"/>
  <c r="Q205" i="9"/>
  <c r="S37" i="8"/>
  <c r="T37" i="8" s="1"/>
  <c r="V37" i="8" s="1"/>
  <c r="X37" i="8" s="1"/>
  <c r="S205" i="9" s="1"/>
  <c r="AJ200" i="4"/>
  <c r="AK200" i="4" s="1"/>
  <c r="AL171" i="4"/>
  <c r="I58" i="5"/>
  <c r="AF101" i="7"/>
  <c r="S105" i="9"/>
  <c r="S273" i="9"/>
  <c r="Y200" i="4"/>
  <c r="Z200" i="4" s="1"/>
  <c r="R44" i="5"/>
  <c r="R48" i="5"/>
  <c r="L108" i="5" s="1"/>
  <c r="M101" i="7"/>
  <c r="AD101" i="7"/>
  <c r="L19" i="9"/>
  <c r="Q190" i="9"/>
  <c r="E101" i="4"/>
  <c r="S58" i="5"/>
  <c r="Z58" i="5" s="1"/>
  <c r="T14" i="6"/>
  <c r="R14" i="6"/>
  <c r="Q14" i="6"/>
  <c r="P14" i="6"/>
  <c r="N14" i="6"/>
  <c r="O101" i="7"/>
  <c r="S28" i="8"/>
  <c r="T28" i="8" s="1"/>
  <c r="V28" i="8" s="1"/>
  <c r="X28" i="8" s="1"/>
  <c r="L140" i="9"/>
  <c r="L197" i="9"/>
  <c r="Q273" i="9"/>
  <c r="I68" i="5"/>
  <c r="W65" i="5"/>
  <c r="W68" i="5" s="1"/>
  <c r="L65" i="5"/>
  <c r="Q119" i="9"/>
  <c r="Q155" i="9"/>
  <c r="Q219" i="9"/>
  <c r="Q250" i="9"/>
  <c r="S66" i="5"/>
  <c r="Q12" i="8"/>
  <c r="Q17" i="8"/>
  <c r="Q27" i="8"/>
  <c r="Q31" i="8"/>
  <c r="Q42" i="8"/>
  <c r="T83" i="8"/>
  <c r="X83" i="8" s="1"/>
  <c r="S12" i="8"/>
  <c r="S17" i="8"/>
  <c r="Q22" i="8"/>
  <c r="P26" i="8"/>
  <c r="S27" i="8"/>
  <c r="S31" i="8"/>
  <c r="T31" i="8" s="1"/>
  <c r="V31" i="8" s="1"/>
  <c r="X31" i="8" s="1"/>
  <c r="S42" i="8"/>
  <c r="Q11" i="8"/>
  <c r="T11" i="8" s="1"/>
  <c r="V11" i="8" s="1"/>
  <c r="X11" i="8" s="1"/>
  <c r="X97" i="8" s="1"/>
  <c r="Q16" i="8"/>
  <c r="T16" i="8" s="1"/>
  <c r="V16" i="8" s="1"/>
  <c r="X16" i="8" s="1"/>
  <c r="S22" i="8"/>
  <c r="Q30" i="8"/>
  <c r="T30" i="8" s="1"/>
  <c r="V30" i="8" s="1"/>
  <c r="X30" i="8" s="1"/>
  <c r="X116" i="8" s="1"/>
  <c r="Q34" i="8"/>
  <c r="T34" i="8" s="1"/>
  <c r="V34" i="8" s="1"/>
  <c r="X34" i="8" s="1"/>
  <c r="X120" i="8" s="1"/>
  <c r="Q41" i="8"/>
  <c r="T41" i="8" s="1"/>
  <c r="V41" i="8" s="1"/>
  <c r="X41" i="8" s="1"/>
  <c r="S233" i="9" s="1"/>
  <c r="K139" i="8"/>
  <c r="S258" i="9" s="1"/>
  <c r="Q251" i="9"/>
  <c r="Q140" i="9" l="1"/>
  <c r="M11" i="5"/>
  <c r="T19" i="8"/>
  <c r="V19" i="8" s="1"/>
  <c r="V203" i="4"/>
  <c r="V204" i="4" s="1"/>
  <c r="S27" i="9"/>
  <c r="T17" i="8"/>
  <c r="V17" i="8" s="1"/>
  <c r="X17" i="8" s="1"/>
  <c r="Z204" i="4"/>
  <c r="Q95" i="8"/>
  <c r="T38" i="8"/>
  <c r="V38" i="8" s="1"/>
  <c r="X38" i="8" s="1"/>
  <c r="S212" i="9" s="1"/>
  <c r="O84" i="5"/>
  <c r="O93" i="5" s="1"/>
  <c r="D67" i="10" s="1"/>
  <c r="S226" i="9"/>
  <c r="Z203" i="4"/>
  <c r="G82" i="5"/>
  <c r="F84" i="5"/>
  <c r="G84" i="5" s="1"/>
  <c r="G93" i="5" s="1"/>
  <c r="D66" i="10" s="1"/>
  <c r="X111" i="8"/>
  <c r="S133" i="9"/>
  <c r="S69" i="9"/>
  <c r="T101" i="8"/>
  <c r="X101" i="8" s="1"/>
  <c r="Q18" i="8"/>
  <c r="Q96" i="8"/>
  <c r="Q19" i="9"/>
  <c r="T8" i="8"/>
  <c r="V8" i="8" s="1"/>
  <c r="X8" i="8" s="1"/>
  <c r="S18" i="8"/>
  <c r="S34" i="9"/>
  <c r="T27" i="8"/>
  <c r="S155" i="9"/>
  <c r="T13" i="8"/>
  <c r="V13" i="8" s="1"/>
  <c r="X13" i="8" s="1"/>
  <c r="S55" i="9" s="1"/>
  <c r="P35" i="8"/>
  <c r="T33" i="8"/>
  <c r="V33" i="8" s="1"/>
  <c r="X33" i="8" s="1"/>
  <c r="I5" i="7"/>
  <c r="U5" i="7"/>
  <c r="P9" i="5"/>
  <c r="M4" i="5"/>
  <c r="M10" i="5" s="1"/>
  <c r="M12" i="5" s="1"/>
  <c r="X119" i="8"/>
  <c r="S183" i="9"/>
  <c r="S98" i="9"/>
  <c r="T106" i="8"/>
  <c r="S106" i="8"/>
  <c r="T42" i="8"/>
  <c r="V42" i="8" s="1"/>
  <c r="X42" i="8" s="1"/>
  <c r="Q128" i="8" s="1"/>
  <c r="T12" i="8"/>
  <c r="V12" i="8" s="1"/>
  <c r="X12" i="8" s="1"/>
  <c r="X98" i="8" s="1"/>
  <c r="S7" i="8"/>
  <c r="Q90" i="9"/>
  <c r="S140" i="9"/>
  <c r="Q197" i="9"/>
  <c r="T23" i="8"/>
  <c r="V23" i="8" s="1"/>
  <c r="X23" i="8" s="1"/>
  <c r="T109" i="8" s="1"/>
  <c r="X109" i="8" s="1"/>
  <c r="M5" i="5"/>
  <c r="W5" i="5" s="1"/>
  <c r="X96" i="8"/>
  <c r="S35" i="8"/>
  <c r="S95" i="8"/>
  <c r="X95" i="8" s="1"/>
  <c r="X103" i="8"/>
  <c r="S83" i="9"/>
  <c r="T125" i="8"/>
  <c r="X125" i="8" s="1"/>
  <c r="S219" i="9"/>
  <c r="S128" i="8"/>
  <c r="X114" i="8"/>
  <c r="S148" i="9"/>
  <c r="X117" i="8"/>
  <c r="S169" i="9"/>
  <c r="T36" i="8"/>
  <c r="L247" i="9"/>
  <c r="L252" i="9" s="1"/>
  <c r="Z65" i="5"/>
  <c r="L68" i="5"/>
  <c r="S162" i="9"/>
  <c r="V27" i="8"/>
  <c r="T26" i="8"/>
  <c r="AF5" i="7"/>
  <c r="V84" i="5"/>
  <c r="W82" i="5"/>
  <c r="I61" i="5"/>
  <c r="P58" i="5"/>
  <c r="P61" i="5" s="1"/>
  <c r="K144" i="8"/>
  <c r="K146" i="8" s="1"/>
  <c r="T102" i="8"/>
  <c r="X102" i="8" s="1"/>
  <c r="S76" i="9"/>
  <c r="AB58" i="5"/>
  <c r="AB61" i="5" s="1"/>
  <c r="S108" i="5" s="1"/>
  <c r="AA108" i="5" s="1"/>
  <c r="Z61" i="5"/>
  <c r="S62" i="9"/>
  <c r="J72" i="10"/>
  <c r="T127" i="8"/>
  <c r="S127" i="8"/>
  <c r="Q127" i="8"/>
  <c r="Q26" i="8"/>
  <c r="S41" i="9"/>
  <c r="T124" i="8"/>
  <c r="X124" i="8" s="1"/>
  <c r="X118" i="8"/>
  <c r="S176" i="9"/>
  <c r="P43" i="8"/>
  <c r="T22" i="8"/>
  <c r="V22" i="8" s="1"/>
  <c r="X22" i="8" s="1"/>
  <c r="S26" i="8"/>
  <c r="S190" i="9"/>
  <c r="Z8" i="4"/>
  <c r="Z101" i="4" s="1"/>
  <c r="AL200" i="4" s="1"/>
  <c r="T123" i="8"/>
  <c r="S123" i="8"/>
  <c r="Q123" i="8"/>
  <c r="X110" i="8"/>
  <c r="S126" i="9"/>
  <c r="Q7" i="8"/>
  <c r="Q35" i="8"/>
  <c r="S240" i="9" l="1"/>
  <c r="J73" i="10"/>
  <c r="T99" i="8"/>
  <c r="X99" i="8" s="1"/>
  <c r="T128" i="8"/>
  <c r="X128" i="8" s="1"/>
  <c r="Q247" i="9"/>
  <c r="Q252" i="9" s="1"/>
  <c r="D6" i="10" s="1"/>
  <c r="R6" i="10" s="1"/>
  <c r="R18" i="10" s="1" a="1"/>
  <c r="R18" i="10" s="1"/>
  <c r="L23" i="10" s="1"/>
  <c r="S119" i="9"/>
  <c r="V7" i="8"/>
  <c r="S43" i="8"/>
  <c r="P11" i="5"/>
  <c r="S48" i="9"/>
  <c r="X106" i="8"/>
  <c r="T7" i="8"/>
  <c r="P10" i="5"/>
  <c r="W4" i="5"/>
  <c r="P12" i="5"/>
  <c r="X123" i="8"/>
  <c r="X127" i="8"/>
  <c r="T18" i="8"/>
  <c r="Q43" i="8"/>
  <c r="Z68" i="5"/>
  <c r="P111" i="5" s="1"/>
  <c r="I20" i="6" s="1"/>
  <c r="I25" i="6" s="1"/>
  <c r="AB65" i="5"/>
  <c r="AB68" i="5" s="1"/>
  <c r="X19" i="8"/>
  <c r="V18" i="8"/>
  <c r="T94" i="8"/>
  <c r="T93" i="8" s="1"/>
  <c r="S94" i="8"/>
  <c r="S93" i="8" s="1"/>
  <c r="Q94" i="8"/>
  <c r="Q93" i="8" s="1"/>
  <c r="X7" i="8"/>
  <c r="S20" i="9"/>
  <c r="X108" i="8"/>
  <c r="S112" i="9"/>
  <c r="X27" i="8"/>
  <c r="V26" i="8"/>
  <c r="I19" i="6"/>
  <c r="P108" i="5"/>
  <c r="V36" i="8"/>
  <c r="T35" i="8"/>
  <c r="U9" i="5" l="1"/>
  <c r="T43" i="8"/>
  <c r="X94" i="8"/>
  <c r="X93" i="8" s="1"/>
  <c r="S91" i="9"/>
  <c r="X18" i="8"/>
  <c r="T105" i="8"/>
  <c r="T104" i="8" s="1"/>
  <c r="S105" i="8"/>
  <c r="S104" i="8" s="1"/>
  <c r="X36" i="8"/>
  <c r="V35" i="8"/>
  <c r="V43" i="8" s="1"/>
  <c r="R25" i="6"/>
  <c r="R30" i="6" s="1"/>
  <c r="Q25" i="6"/>
  <c r="Q30" i="6" s="1"/>
  <c r="P25" i="6"/>
  <c r="P30" i="6" s="1"/>
  <c r="N25" i="6"/>
  <c r="N30" i="6" s="1"/>
  <c r="Y25" i="6"/>
  <c r="Y30" i="6" s="1"/>
  <c r="L25" i="6"/>
  <c r="L30" i="6" s="1"/>
  <c r="X25" i="6"/>
  <c r="X30" i="6" s="1"/>
  <c r="V25" i="6"/>
  <c r="V30" i="6" s="1"/>
  <c r="I30" i="6"/>
  <c r="T25" i="6"/>
  <c r="T30" i="6" s="1"/>
  <c r="K25" i="6"/>
  <c r="K30" i="6" s="1"/>
  <c r="L30" i="10"/>
  <c r="J68" i="10"/>
  <c r="L111" i="5"/>
  <c r="AB108" i="5"/>
  <c r="X26" i="8"/>
  <c r="J70" i="10" s="1"/>
  <c r="X113" i="8"/>
  <c r="X112" i="8" s="1"/>
  <c r="S141" i="9"/>
  <c r="T122" i="8" l="1"/>
  <c r="T121" i="8" s="1"/>
  <c r="T129" i="8" s="1"/>
  <c r="S198" i="9"/>
  <c r="X35" i="8"/>
  <c r="Q122" i="8"/>
  <c r="Q121" i="8" s="1"/>
  <c r="Q129" i="8" s="1"/>
  <c r="S122" i="8"/>
  <c r="S121" i="8" s="1"/>
  <c r="S129" i="8" s="1"/>
  <c r="AD9" i="8"/>
  <c r="T30" i="10"/>
  <c r="X105" i="8"/>
  <c r="X104" i="8" s="1"/>
  <c r="L24" i="10"/>
  <c r="L25" i="10" s="1"/>
  <c r="J69" i="10"/>
  <c r="L31" i="10"/>
  <c r="S111" i="5"/>
  <c r="S134" i="8" l="1"/>
  <c r="T31" i="10"/>
  <c r="AD10" i="8"/>
  <c r="L32" i="10"/>
  <c r="T32" i="10" s="1"/>
  <c r="J71" i="10"/>
  <c r="X43" i="8"/>
  <c r="Q134" i="8"/>
  <c r="AA111" i="5"/>
  <c r="W111" i="5"/>
  <c r="T134" i="8"/>
  <c r="X122" i="8"/>
  <c r="X121" i="8" s="1"/>
  <c r="X129" i="8" s="1"/>
  <c r="X134" i="8" l="1"/>
  <c r="S86" i="8"/>
  <c r="Q86" i="8"/>
  <c r="T86" i="8"/>
  <c r="M45" i="8"/>
  <c r="M47" i="8"/>
  <c r="X48" i="8"/>
  <c r="J78" i="10" s="1"/>
  <c r="L45" i="2"/>
  <c r="AB111" i="5"/>
  <c r="X86" i="8" l="1"/>
  <c r="V135" i="8"/>
  <c r="AC13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0200-000001000000}">
      <text>
        <r>
          <rPr>
            <sz val="10"/>
            <color theme="1"/>
            <rFont val="Arial"/>
            <scheme val="minor"/>
          </rPr>
          <t>Seleccionar el peligro identificado, en caso no se encuentre entre las opciones, redacte en la celda color celeste
	-hp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13" authorId="0" shapeId="0" xr:uid="{00000000-0006-0000-0500-000001000000}">
      <text>
        <r>
          <rPr>
            <sz val="10"/>
            <color theme="1"/>
            <rFont val="Arial"/>
            <scheme val="minor"/>
          </rPr>
          <t>Colocar el año cuando se ejecute el proyecto
	-hp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6" authorId="0" shapeId="0" xr:uid="{00000000-0006-0000-0700-000001000000}">
      <text>
        <r>
          <rPr>
            <sz val="10"/>
            <color theme="1"/>
            <rFont val="Arial"/>
            <scheme val="minor"/>
          </rPr>
          <t>Colocar el % que corresponde a gastos generales
Por ejemplo: 6% , 8%
	-Astrith Cano</t>
        </r>
      </text>
    </comment>
    <comment ref="S6" authorId="0" shapeId="0" xr:uid="{00000000-0006-0000-0700-000002000000}">
      <text>
        <r>
          <rPr>
            <sz val="10"/>
            <color theme="1"/>
            <rFont val="Arial"/>
            <scheme val="minor"/>
          </rPr>
          <t>Colorar el % que corresponde a Utilidad
	-Astrith Cano</t>
        </r>
      </text>
    </comment>
    <comment ref="V6" authorId="0" shapeId="0" xr:uid="{00000000-0006-0000-0700-000003000000}">
      <text>
        <r>
          <rPr>
            <sz val="10"/>
            <color theme="1"/>
            <rFont val="Arial"/>
            <scheme val="minor"/>
          </rPr>
          <t>En caso la modalidad de ejecución sea indirecta colocar el IGV vigente.
Si, la modalidad de ejecución propuesta es  Directa colocar 0%
	-hp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7" authorId="0" shapeId="0" xr:uid="{00000000-0006-0000-0800-000001000000}">
      <text>
        <r>
          <rPr>
            <sz val="10"/>
            <color theme="1"/>
            <rFont val="Arial"/>
            <scheme val="minor"/>
          </rPr>
          <t>Incluye gastos generales, utilidad e IGV
	-hp</t>
        </r>
      </text>
    </comment>
  </commentList>
</comments>
</file>

<file path=xl/sharedStrings.xml><?xml version="1.0" encoding="utf-8"?>
<sst xmlns="http://schemas.openxmlformats.org/spreadsheetml/2006/main" count="1621" uniqueCount="754">
  <si>
    <t>FICHA TECNICA ESTANDAR PARA LA FORMULACIÓN Y EVALUACIÓN DE PROYECTOS DEL SERVICIO DE MOVILIDAD URBANA EN VÍAS LOCALES</t>
  </si>
  <si>
    <t>I. DATOS GENERALES</t>
  </si>
  <si>
    <t>1.1. INSTITUCIONALIDAD</t>
  </si>
  <si>
    <t>UNIDAD FORMULADORA (UF)</t>
  </si>
  <si>
    <t>Nivel de gobierno :</t>
  </si>
  <si>
    <t>Entidad :</t>
  </si>
  <si>
    <t>Nombre de la UF :</t>
  </si>
  <si>
    <t>Responsable de la UF</t>
  </si>
  <si>
    <t>Responsable de formular el proyecto</t>
  </si>
  <si>
    <t>UNIDAD EJECUTORA DE INVERSIONES (UEI) RECOMENDADA</t>
  </si>
  <si>
    <t>Nombre de la UEI:</t>
  </si>
  <si>
    <t>Responsable de la UEI:</t>
  </si>
  <si>
    <t>1.2. RESPONSABILIDAD FUNCIONAL Y TIPOLOGÍA DEL PROYECTO</t>
  </si>
  <si>
    <t>Función:</t>
  </si>
  <si>
    <t>15 TRANSPORTE</t>
  </si>
  <si>
    <t>División Funcional</t>
  </si>
  <si>
    <t>036 TRANSPORTE URBANO</t>
  </si>
  <si>
    <t>Grupo Funcional</t>
  </si>
  <si>
    <t>0074 VÍAS URBANAS</t>
  </si>
  <si>
    <t>Sector Responsable</t>
  </si>
  <si>
    <t>VIVIENDA, CONSTRUCCIÓN Y SANEAMIENTO</t>
  </si>
  <si>
    <t>Tipología de proyecto</t>
  </si>
  <si>
    <t>VÍAS LOCALES</t>
  </si>
  <si>
    <t>1.3. NOMBRE DEL PROYECTO</t>
  </si>
  <si>
    <t>Naturaleza de intervención</t>
  </si>
  <si>
    <t>AMPLIACIÓN Y MEJORAMIENTO</t>
  </si>
  <si>
    <t>Objeto de intervención</t>
  </si>
  <si>
    <t>BARRIO LOS CEDROS</t>
  </si>
  <si>
    <t>Localización:</t>
  </si>
  <si>
    <t>Nro</t>
  </si>
  <si>
    <t>UBIGEO  CCPP</t>
  </si>
  <si>
    <t>DEPARTAMENTO</t>
  </si>
  <si>
    <t>PROVINCIA</t>
  </si>
  <si>
    <t>DISTRITO</t>
  </si>
  <si>
    <t>CENTRO POBLADO</t>
  </si>
  <si>
    <t>LORETO</t>
  </si>
  <si>
    <t>DATEM DEL MARAÑON</t>
  </si>
  <si>
    <t>BARRANCA</t>
  </si>
  <si>
    <t>SAN LORENZO</t>
  </si>
  <si>
    <t>1.4. ALINEAMIENTO Y CONTRIBUCIÓN AL CIERRE DE UNA BRECHA PRIORITARIA</t>
  </si>
  <si>
    <t>Servicios públicos con brecha identificada y priorizada</t>
  </si>
  <si>
    <t>Servicio de movilidad urbana</t>
  </si>
  <si>
    <t>Nombre del Indicador de brecha de acceso a servicios</t>
  </si>
  <si>
    <t>Unidad de medida</t>
  </si>
  <si>
    <t>Espacio geográfico</t>
  </si>
  <si>
    <t>Año</t>
  </si>
  <si>
    <t>Valor</t>
  </si>
  <si>
    <t>Porcentaje de la población urbana sin acceso a los servicios de movilidad urbana a través de pistas y veredas</t>
  </si>
  <si>
    <t>Personas</t>
  </si>
  <si>
    <t>Distrital</t>
  </si>
  <si>
    <t>Porcentaje de la población urbana con inadecuado acceso a los servicios de movilidad urbana a través de pistas y veredas</t>
  </si>
  <si>
    <t>II. IDENTIFICACIÓN</t>
  </si>
  <si>
    <t>2.1. DESCRIPCIÓN DE LA SITUACIÓN ACTUAL DEL SERVICIO</t>
  </si>
  <si>
    <t>2.1.1. ÁREA DE ESTUDIO</t>
  </si>
  <si>
    <t>A. LOCALIZACIÓN (adjuntar plano o croquis de ubicación en anexos):</t>
  </si>
  <si>
    <t>Departamento</t>
  </si>
  <si>
    <t>Provincia</t>
  </si>
  <si>
    <t>Distrito</t>
  </si>
  <si>
    <t>Localidad o Centro Poblado</t>
  </si>
  <si>
    <t>UBIGEO</t>
  </si>
  <si>
    <t>Zona geográfica</t>
  </si>
  <si>
    <t>SELVA BAJA</t>
  </si>
  <si>
    <t>B. IDENTIFICAR LOS PELIGROS QUE PUEDEN OCURRIR EN EL ÁREA DE ESTUDIO:</t>
  </si>
  <si>
    <t>Peligros</t>
  </si>
  <si>
    <t>¿Existen antecedentes de ocurrencia en el área de estudio?</t>
  </si>
  <si>
    <t>¿Existe información que indique futuros cambios en las características del peligro o los nuevos peligros?</t>
  </si>
  <si>
    <t>Sí/No</t>
  </si>
  <si>
    <t>Frecuencia</t>
  </si>
  <si>
    <t>Intensidad</t>
  </si>
  <si>
    <t>Grado de peligro</t>
  </si>
  <si>
    <t>Características de los cambios o los nuevos peligros</t>
  </si>
  <si>
    <t>Inundaciones</t>
  </si>
  <si>
    <t>Si</t>
  </si>
  <si>
    <t>Bajo</t>
  </si>
  <si>
    <t>No</t>
  </si>
  <si>
    <t>Deslizamientos</t>
  </si>
  <si>
    <t>Medio</t>
  </si>
  <si>
    <t>Alto</t>
  </si>
  <si>
    <t>Lluvias intensas</t>
  </si>
  <si>
    <t>2.1.2.  DIAGNÓSTICO DE LA UNIDAD PRODUCTORA DEL SERVICIO</t>
  </si>
  <si>
    <t>2.1.2.1. IDENTIFICACIÓN DE LA UNIDAD PRODUCTORA DEL SERVICIO (adjuntar plano o croquis de la UP anexos):</t>
  </si>
  <si>
    <t>N°</t>
  </si>
  <si>
    <t>Nombre de la Unidad Productora:</t>
  </si>
  <si>
    <t>Código de la Unidad Productora*</t>
  </si>
  <si>
    <r>
      <rPr>
        <b/>
        <sz val="9"/>
        <color theme="1"/>
        <rFont val="Arial Narrow"/>
      </rPr>
      <t xml:space="preserve">Coordenadas geográficas </t>
    </r>
    <r>
      <rPr>
        <b/>
        <sz val="9"/>
        <color theme="4"/>
        <rFont val="Arial Narrow"/>
      </rPr>
      <t>WGS84</t>
    </r>
  </si>
  <si>
    <t>Vías locales barrio Los Cedros</t>
  </si>
  <si>
    <t xml:space="preserve"> -76.5549191 X -4.83111343 Y</t>
  </si>
  <si>
    <t>(*)  Incluir el código de identificación en caso el Sector lo haya definido</t>
  </si>
  <si>
    <t>2.1.2.2. CARACTERÍSTICAS DE LA UNIDAD PRODUCTORA:</t>
  </si>
  <si>
    <t>A. IDENTIFICACIÓN DE LAS VÍAS LOCALES QUE CONFORMAN LA O LAS UP SEGÚN TRAMOS:</t>
  </si>
  <si>
    <t>Tramo</t>
  </si>
  <si>
    <t>Nombre de la vía local</t>
  </si>
  <si>
    <t>Inicio del tramo</t>
  </si>
  <si>
    <t>Fin del tramo</t>
  </si>
  <si>
    <t>Longitud del tramo (m)</t>
  </si>
  <si>
    <t>Ancho promedio de la vía (m)</t>
  </si>
  <si>
    <t>Área (m2)</t>
  </si>
  <si>
    <t>Tipo de suelo</t>
  </si>
  <si>
    <t>Señalización (vertical, horizontal)</t>
  </si>
  <si>
    <t>Pendiente</t>
  </si>
  <si>
    <t>Ubicado en Área Nac. Protegida o Zona de Amortiguamiento</t>
  </si>
  <si>
    <t>Ubicado en zona de restos arqueológicos</t>
  </si>
  <si>
    <t>Tramo 1</t>
  </si>
  <si>
    <t>Jr.</t>
  </si>
  <si>
    <t>Las Palmas</t>
  </si>
  <si>
    <t>Cuadra 01</t>
  </si>
  <si>
    <t>Cuadra 06</t>
  </si>
  <si>
    <t>Semi rocoso</t>
  </si>
  <si>
    <t>Vertical y horizontal</t>
  </si>
  <si>
    <t>NO</t>
  </si>
  <si>
    <t>Tramo 2</t>
  </si>
  <si>
    <t>Cuadra 07</t>
  </si>
  <si>
    <t>Cuadra 11</t>
  </si>
  <si>
    <t>Sin señalización</t>
  </si>
  <si>
    <t>Tramo 3</t>
  </si>
  <si>
    <t>Calle</t>
  </si>
  <si>
    <t>Prado</t>
  </si>
  <si>
    <t>Cuadra 03</t>
  </si>
  <si>
    <t>Vertical</t>
  </si>
  <si>
    <t>Tramo 4</t>
  </si>
  <si>
    <t>Psje.</t>
  </si>
  <si>
    <t>Jazmines</t>
  </si>
  <si>
    <t>Cuadra 02</t>
  </si>
  <si>
    <t>Tramo 5</t>
  </si>
  <si>
    <t>Tramo 6</t>
  </si>
  <si>
    <t>Tramo 7</t>
  </si>
  <si>
    <t>Tramo 8</t>
  </si>
  <si>
    <t>Tramo 9</t>
  </si>
  <si>
    <t>Tramo 10</t>
  </si>
  <si>
    <t>Tramo 11</t>
  </si>
  <si>
    <t>Tramo 12</t>
  </si>
  <si>
    <t>Tramo 13</t>
  </si>
  <si>
    <t>Tramo 14</t>
  </si>
  <si>
    <t>Tramo 15</t>
  </si>
  <si>
    <t>Tramo 16</t>
  </si>
  <si>
    <t>Tramo 17</t>
  </si>
  <si>
    <t>Tramo 18</t>
  </si>
  <si>
    <t>Tramo 19</t>
  </si>
  <si>
    <t>Tramo 20</t>
  </si>
  <si>
    <t>Tramo 21</t>
  </si>
  <si>
    <t>Tramo 22</t>
  </si>
  <si>
    <t>Tramo 23</t>
  </si>
  <si>
    <t>Tramo 24</t>
  </si>
  <si>
    <t>Tramo 25</t>
  </si>
  <si>
    <t>Tramo 26</t>
  </si>
  <si>
    <t>Tramo 27</t>
  </si>
  <si>
    <t>Tramo 28</t>
  </si>
  <si>
    <t>Tramo 29</t>
  </si>
  <si>
    <t>Tramo 30</t>
  </si>
  <si>
    <t>TOTAL</t>
  </si>
  <si>
    <t>B. ESTADO ACTUAL DE LOS COMPONENTES DE LA O LAS UP SEGÚN TRAMOS:</t>
  </si>
  <si>
    <t>Estado de la pista</t>
  </si>
  <si>
    <t>Estado de la ciclovía</t>
  </si>
  <si>
    <t>Estado de la  vereda</t>
  </si>
  <si>
    <t>Tipo de pavimento de la calzada 2/</t>
  </si>
  <si>
    <t>Antigüe-dad (Nro de años)</t>
  </si>
  <si>
    <t>Área 
(m2)</t>
  </si>
  <si>
    <t>Deterioro de la vía  por falla funcional (m2)</t>
  </si>
  <si>
    <t>Deterioro de la vía  por falla estructural (m2)</t>
  </si>
  <si>
    <t>Estado situacional (bueno, malo y regular)</t>
  </si>
  <si>
    <t>Estado del área verde</t>
  </si>
  <si>
    <t>Tipo de pavimento de la vereda</t>
  </si>
  <si>
    <t>Antigüe-dad (en numero de años)</t>
  </si>
  <si>
    <t>Área
(m2)</t>
  </si>
  <si>
    <t>Concreto</t>
  </si>
  <si>
    <t>Regular</t>
  </si>
  <si>
    <t>Terreno natural</t>
  </si>
  <si>
    <t>Malo</t>
  </si>
  <si>
    <t>Sin implementar</t>
  </si>
  <si>
    <t>Sin área verde</t>
  </si>
  <si>
    <t>N. C.</t>
  </si>
  <si>
    <t>Adoquinado</t>
  </si>
  <si>
    <t>Bueno</t>
  </si>
  <si>
    <t>Total</t>
  </si>
  <si>
    <t>2/ en casos cuando la via local no se encuentra pavimentada seleccionar la opción "terreno natural"</t>
  </si>
  <si>
    <t>C. PORCENTAJE DE DETERIORO DE LA UP:</t>
  </si>
  <si>
    <t>% de deterioro de la vía según tipo de falla:</t>
  </si>
  <si>
    <t>Área de las vías locales con pavimento</t>
  </si>
  <si>
    <t xml:space="preserve">Área  con presencia de deterioro </t>
  </si>
  <si>
    <t>% de deterioro</t>
  </si>
  <si>
    <t>% de deterioro de la vía por falla funcional</t>
  </si>
  <si>
    <t>% de deterioro de la vía por falla estructural</t>
  </si>
  <si>
    <t>D. ESTIMACIÓN DE LA CAPACIDAD DE DISEÑO, PRODUCCIÓN Y VALOR DE LA DIMENSIÓN FÍSICA DEL SERVICIO:</t>
  </si>
  <si>
    <t>m2</t>
  </si>
  <si>
    <t>%</t>
  </si>
  <si>
    <t>Cumplimiento del parámetro</t>
  </si>
  <si>
    <t>Capacidad de diseño</t>
  </si>
  <si>
    <t>Capacidad de producción</t>
  </si>
  <si>
    <t>Dimensión física del servicio con deterioro</t>
  </si>
  <si>
    <t>Área de la UP sin pavimento</t>
  </si>
  <si>
    <t>E. EXPOSICIÓN DE LA UP FRENTE A LOS PELIGROS IDENTIFICADOS EN EL DIAGNÓSTICO DEL ÁREA DE ESTUDIO:</t>
  </si>
  <si>
    <t>Grado de exposición</t>
  </si>
  <si>
    <t>F. VULNERABILIDAD POR FACTORES DE FRAGILIDAD Y RESILIENCIA:</t>
  </si>
  <si>
    <t>Factor de Vulnerabilidad*</t>
  </si>
  <si>
    <t>Variable</t>
  </si>
  <si>
    <t>Grado de vulnerabilidad de cada unidad productora  (UP</t>
  </si>
  <si>
    <t>UP 1</t>
  </si>
  <si>
    <t>UP 2</t>
  </si>
  <si>
    <t>UP 3</t>
  </si>
  <si>
    <t>Fragilidad</t>
  </si>
  <si>
    <t>Tipo de construcción</t>
  </si>
  <si>
    <t>Aplicación de normas de construcción</t>
  </si>
  <si>
    <t>Resiliencia</t>
  </si>
  <si>
    <t xml:space="preserve">Capacidades de los operadores para responder ante un evento natural </t>
  </si>
  <si>
    <t>Capacidades de respuesta de la organización (entidad) ante una contingencia</t>
  </si>
  <si>
    <t>Capacidades financieras de la entidad para la respuesta</t>
  </si>
  <si>
    <t>Existencia de recursos financieros para respuesta</t>
  </si>
  <si>
    <t>2.2.  DIAGNÓSTICO DE LOS INVOLUCRADOS:</t>
  </si>
  <si>
    <t>2.2.1. CARACTERISTICAS DE LA POBLACIÓN DEL ÁREA DE INFLUENCIA</t>
  </si>
  <si>
    <t>Unidad de Medida</t>
  </si>
  <si>
    <t>Año base</t>
  </si>
  <si>
    <t>Valor actual</t>
  </si>
  <si>
    <t>Fuente de la información</t>
  </si>
  <si>
    <t>Tasa de crecimiento intercensal</t>
  </si>
  <si>
    <t>Tasa estimada con población de los Censos 2013 y 2017 del INEI, correspondiente al centro poblado</t>
  </si>
  <si>
    <t>Viviendas del área de influencia:</t>
  </si>
  <si>
    <t>Viviendas</t>
  </si>
  <si>
    <t>Padrón de usuarios</t>
  </si>
  <si>
    <t>Población del ámbito de influencia</t>
  </si>
  <si>
    <t>Densidad poblacional determinada por el sector</t>
  </si>
  <si>
    <t>hab/vivienda</t>
  </si>
  <si>
    <t>2.2.2. POBLACIÓN DEL ÁREA DE INFLUENCIA CON Y SIN ACCESO AL SERVICIO ACTUAL</t>
  </si>
  <si>
    <t>a. Población sin acceso:</t>
  </si>
  <si>
    <t>Nombre de la UP</t>
  </si>
  <si>
    <t>Total viviendas (1)</t>
  </si>
  <si>
    <t>Viviendas ubicadas en vías con pavimento (2)</t>
  </si>
  <si>
    <t>Viviendas ubicadas en vías en terreno natural (3)</t>
  </si>
  <si>
    <t>Densidad poblacional (Hab/viv) (4)</t>
  </si>
  <si>
    <t>Población del ámbito de influencia (5)=(1)x(4)</t>
  </si>
  <si>
    <t>Población con acceso a vías urbanas (6)=(2)x(4)</t>
  </si>
  <si>
    <t>Población sin acceso a vías urbanas (7)=(5)-(6)</t>
  </si>
  <si>
    <t>b. Población con acceso inadecuado:</t>
  </si>
  <si>
    <t>Total viviendas ubicadas en vías con pavimento (1)</t>
  </si>
  <si>
    <t>Viviendas ubicadas en vías con adecuado pavimento (2)</t>
  </si>
  <si>
    <t>Viviendas ubicadas en vías con inadecuado pavimento (3)</t>
  </si>
  <si>
    <t>2.2.3. MATRIZ DE INVOLUCRADOS</t>
  </si>
  <si>
    <t>Involucrado</t>
  </si>
  <si>
    <t>Posición</t>
  </si>
  <si>
    <t>Interés</t>
  </si>
  <si>
    <t>Estrategia</t>
  </si>
  <si>
    <t>Compromiso</t>
  </si>
  <si>
    <t>Gobierno Local</t>
  </si>
  <si>
    <t>A favor</t>
  </si>
  <si>
    <t>Brindar a la población un adecuado servicio de movilidad urbana</t>
  </si>
  <si>
    <t>Pavimentar las vías locales del Barrio Los Cedros</t>
  </si>
  <si>
    <t>Realizar oportunamente el mantenimiento del servicio.</t>
  </si>
  <si>
    <t>Población directamente beneficiada</t>
  </si>
  <si>
    <t>Contar con calles en pavimentadas y en buen estado</t>
  </si>
  <si>
    <t>Asegurar la participación de la población en el cuidado de las vías locales</t>
  </si>
  <si>
    <t>Asistir a los talleres de sensibilización para garantizar un adecuado cuidado de la vía</t>
  </si>
  <si>
    <t>Comités de transporte de vehículos menores</t>
  </si>
  <si>
    <t>Contar con un servicio adecuado</t>
  </si>
  <si>
    <t>Asegurar el desvió del tránsito vehicular durante la ejecución del proyecto y dar a conocer a los comités sobre las normas de seguridad y transito</t>
  </si>
  <si>
    <t>Cumplir con las normas de seguridad y transito</t>
  </si>
  <si>
    <t>2.3. PROBLEMA CENTRAL, CAUSAS Y EFECTOS</t>
  </si>
  <si>
    <t>A. Problema central:</t>
  </si>
  <si>
    <t>B. Causas y efectos:</t>
  </si>
  <si>
    <t>Causas directas</t>
  </si>
  <si>
    <t>•   Insuficiente infraestructura para el tránsito de bicicletas</t>
  </si>
  <si>
    <t>Efectos Directos</t>
  </si>
  <si>
    <t>•  Deterioro del ornato</t>
  </si>
  <si>
    <t>•  Inseguro desplazamiento de los ciclistas</t>
  </si>
  <si>
    <t>2.4. PLANTEAMIENTO DEL PROYECTO</t>
  </si>
  <si>
    <t>2.4.1. OBJETIVO DEL PROYECTO</t>
  </si>
  <si>
    <t>Objetivo central</t>
  </si>
  <si>
    <t>Población con adecuado acceso al servicio de movilidad urbana</t>
  </si>
  <si>
    <t>2.4.2  MEDIOS FUNDAMENTALES Y FINES</t>
  </si>
  <si>
    <t>Medio fundamental</t>
  </si>
  <si>
    <t>Fin específico</t>
  </si>
  <si>
    <t>• Mejora del ornato.</t>
  </si>
  <si>
    <t>Nombre de la UP o vía local</t>
  </si>
  <si>
    <t>Intervensión</t>
  </si>
  <si>
    <t>Descripción de la Alternativa</t>
  </si>
  <si>
    <t>Alternativa</t>
  </si>
  <si>
    <t>Jr. Las Palmas de la cuadra 1 a la cuadra 6</t>
  </si>
  <si>
    <t>Mejoramiento de pistas, veredas y ciclovía</t>
  </si>
  <si>
    <t>Jr. Las Palmas de la cuadra 7 a la cuadra 11</t>
  </si>
  <si>
    <t>Pavimentación de pistas, veredas y ciclovía</t>
  </si>
  <si>
    <t>Calle Prado cuadra 1 a 3</t>
  </si>
  <si>
    <t>Mejoramiento de pistas y veredas</t>
  </si>
  <si>
    <t>Vinculación al indicador de cierre de brecha cobertura</t>
  </si>
  <si>
    <t>U.M.</t>
  </si>
  <si>
    <t>Población urbana del ámbito de influencia (a)</t>
  </si>
  <si>
    <t>Población urbana con acceso al servicio (b)</t>
  </si>
  <si>
    <t>Población urbana sin acceso al servicio 
(c)=(a)-(c)</t>
  </si>
  <si>
    <t>Contribución al cierre de brecha de cobertura
(d)≤(c)</t>
  </si>
  <si>
    <t>Brecha de cobertura sin proyecto</t>
  </si>
  <si>
    <t>Brecha de cobertura con proyecto</t>
  </si>
  <si>
    <t>Vinculación al indicador de cierre de brecha calidad</t>
  </si>
  <si>
    <t>Población urbana con acceso al servicio 
(b)</t>
  </si>
  <si>
    <t>Población urbana con adecuado acceso al servicio
(e)</t>
  </si>
  <si>
    <t>Población urbana con inadecuado acceso al servicio
(f)=(b)-(e)</t>
  </si>
  <si>
    <t>Contribución al cierre de brecha de calidad
(g)≤(f)</t>
  </si>
  <si>
    <t>Brecha de calidad sin proyecto</t>
  </si>
  <si>
    <t>Brecha  de calidad con proyecto</t>
  </si>
  <si>
    <t>III. FORMULACIÓN</t>
  </si>
  <si>
    <t>3.1 HORIZONTE DE EVALUACIÓN</t>
  </si>
  <si>
    <t>Fase de ejecución:</t>
  </si>
  <si>
    <t>Fase de funcionamiento:</t>
  </si>
  <si>
    <t>→</t>
  </si>
  <si>
    <t>Horizonte de evaluación:</t>
  </si>
  <si>
    <t>3.2 ESTUDIO DE MERCADO</t>
  </si>
  <si>
    <t>3.2.1 DEMANDA DEL PROYECTO</t>
  </si>
  <si>
    <t>A. PROYECIÓN DE LA DEMANDA:</t>
  </si>
  <si>
    <t>Descripción</t>
  </si>
  <si>
    <t>Año 0</t>
  </si>
  <si>
    <t>Año1</t>
  </si>
  <si>
    <t>Año 2</t>
  </si>
  <si>
    <t>Año 3</t>
  </si>
  <si>
    <t>Año 4</t>
  </si>
  <si>
    <t>Año 5</t>
  </si>
  <si>
    <t>Año 6</t>
  </si>
  <si>
    <t>Año 7</t>
  </si>
  <si>
    <t>Año 8</t>
  </si>
  <si>
    <t>Año 9</t>
  </si>
  <si>
    <t>Año 10</t>
  </si>
  <si>
    <t>Población con adecuado acceso a vías locales</t>
  </si>
  <si>
    <t>3.2.2 ANÁLISIS DE LA OFERTA</t>
  </si>
  <si>
    <t>A. IDENTIFICACIÓN DE LA OFERTA OPTIMIZADA:</t>
  </si>
  <si>
    <t>Oferta actual</t>
  </si>
  <si>
    <t>Oferta optimizada</t>
  </si>
  <si>
    <t>B. PROYECCIÓN DE LA OFERTA OPTIMIZADA</t>
  </si>
  <si>
    <t>Año 1</t>
  </si>
  <si>
    <t>3.2.3 BALANCE OFERTA DEMANDA (BRECHA DEL SERVICIO)</t>
  </si>
  <si>
    <t>3.3 ANÁLISIS TÉCNICO DE LA ALTERNATIVA DE SOLUCIÓN</t>
  </si>
  <si>
    <t>3.3.1  DEFINICIÓN DE LA ALTERNATIVA TÉCNICA</t>
  </si>
  <si>
    <t>3.3.2 METAS FÍSICAS</t>
  </si>
  <si>
    <t>Nombre de vía local</t>
  </si>
  <si>
    <t>Pavimento  de la pista</t>
  </si>
  <si>
    <t>Área de la pista (m2)</t>
  </si>
  <si>
    <t>Berma (m2)</t>
  </si>
  <si>
    <t>Áreas Verdes (m2)</t>
  </si>
  <si>
    <t>Cuneta
(m)</t>
  </si>
  <si>
    <t>Alcantarilla (m3)</t>
  </si>
  <si>
    <t>Muro de conten-ción
(m3)</t>
  </si>
  <si>
    <t>Pavimento de la vereda</t>
  </si>
  <si>
    <t>Área de la vereda (m2)</t>
  </si>
  <si>
    <t>Sardinel (m)</t>
  </si>
  <si>
    <t>Mobilia-rio urbano (Und)</t>
  </si>
  <si>
    <t>Área de la ciclovía (m2)</t>
  </si>
  <si>
    <t>Ciclo paradero</t>
  </si>
  <si>
    <t>Tipo Señalización</t>
  </si>
  <si>
    <t>Horizontal</t>
  </si>
  <si>
    <t>No requiere intervención</t>
  </si>
  <si>
    <t>3.4 COSTOS DEL PROYECTO</t>
  </si>
  <si>
    <t>3.4.1 COSTOS DE INVERSIÓN A PRECIOS DE MERCADO</t>
  </si>
  <si>
    <t>Componentes</t>
  </si>
  <si>
    <t>Activo</t>
  </si>
  <si>
    <t>Cantidad</t>
  </si>
  <si>
    <t>Costo unitario (S/)</t>
  </si>
  <si>
    <t>Costo directo (S/)</t>
  </si>
  <si>
    <t>Gastos generales</t>
  </si>
  <si>
    <t>Utilidad</t>
  </si>
  <si>
    <t>Sub total</t>
  </si>
  <si>
    <t>IGV</t>
  </si>
  <si>
    <t>Costo directo con IGV, GG y utilidad (S/)</t>
  </si>
  <si>
    <t>Pista</t>
  </si>
  <si>
    <t>Costo de la pista</t>
  </si>
  <si>
    <t>Calzada</t>
  </si>
  <si>
    <t>Berma</t>
  </si>
  <si>
    <t>Cunetas</t>
  </si>
  <si>
    <t>m</t>
  </si>
  <si>
    <t>Sardineles</t>
  </si>
  <si>
    <t>Alcantarillas</t>
  </si>
  <si>
    <t>Áreas verdes</t>
  </si>
  <si>
    <t>Muro de contención</t>
  </si>
  <si>
    <t>Señalización</t>
  </si>
  <si>
    <t>Sensibilización a la población</t>
  </si>
  <si>
    <t>Eventos</t>
  </si>
  <si>
    <t>und.</t>
  </si>
  <si>
    <t>Vereda</t>
  </si>
  <si>
    <t>Costo de la vereda</t>
  </si>
  <si>
    <t>Und.</t>
  </si>
  <si>
    <t>Tachos de basura</t>
  </si>
  <si>
    <t>Pasajes peatonales</t>
  </si>
  <si>
    <t>Costo pasajes peatonales</t>
  </si>
  <si>
    <t>Pavimento</t>
  </si>
  <si>
    <t>Señalización vertical</t>
  </si>
  <si>
    <t>Luminarias / faroles</t>
  </si>
  <si>
    <t>Bancas</t>
  </si>
  <si>
    <t>Área verde</t>
  </si>
  <si>
    <t>Ciclovía</t>
  </si>
  <si>
    <t>Costo ciclovías</t>
  </si>
  <si>
    <t xml:space="preserve">Sardineles </t>
  </si>
  <si>
    <t>Tachones reflectivos</t>
  </si>
  <si>
    <t>und</t>
  </si>
  <si>
    <t>Ciclo paraderos</t>
  </si>
  <si>
    <t>Impacto ambiental</t>
  </si>
  <si>
    <t>Monitoreo arqueolpogico</t>
  </si>
  <si>
    <t>SUB TOTAL</t>
  </si>
  <si>
    <t>Expediente técnico</t>
  </si>
  <si>
    <t>Estudio</t>
  </si>
  <si>
    <t>Supervisión</t>
  </si>
  <si>
    <t>%.</t>
  </si>
  <si>
    <t>Gestión para la ejecución del proyecto</t>
  </si>
  <si>
    <t>Glb</t>
  </si>
  <si>
    <t>Liquidación</t>
  </si>
  <si>
    <t>COSTO DE INVERSION A PRECIOS DE MERCADO</t>
  </si>
  <si>
    <t>3.4.2 CRONOGRAMA DE EJECUCIÓN FÍSICA</t>
  </si>
  <si>
    <t>Ejecución por etapas</t>
  </si>
  <si>
    <t>Numero de etapas</t>
  </si>
  <si>
    <t>Acciones</t>
  </si>
  <si>
    <t>Fecha de Inicio</t>
  </si>
  <si>
    <t>Fecha de Término</t>
  </si>
  <si>
    <t>Cronograma mensual</t>
  </si>
  <si>
    <t>Expediente Técnico</t>
  </si>
  <si>
    <t>Nota: Cuando el total señala "Diferente a la meta" revisar los numerales 3.3.2. y 3.4.2</t>
  </si>
  <si>
    <t>3.4.3 CRONOGRAMA DE EJECUCION FINANCIERA</t>
  </si>
  <si>
    <t>Total pista</t>
  </si>
  <si>
    <t>Total vereda</t>
  </si>
  <si>
    <t>Total pasajes peatonales</t>
  </si>
  <si>
    <t>Total ciclovías</t>
  </si>
  <si>
    <t>Costo directo (incluye IGV, GG y utilidad)</t>
  </si>
  <si>
    <t xml:space="preserve">Diferencia </t>
  </si>
  <si>
    <t>3.4.4 COSTOS DE MANTENIMIENTO A PRECIOS DE MERCADO</t>
  </si>
  <si>
    <t>Costos de mantenimiento</t>
  </si>
  <si>
    <t>Costo total (S/)</t>
  </si>
  <si>
    <t>Sin proyecto</t>
  </si>
  <si>
    <t>Preventivo</t>
  </si>
  <si>
    <t>Correctivo</t>
  </si>
  <si>
    <t>Con proyecto</t>
  </si>
  <si>
    <t>Costos incrementales</t>
  </si>
  <si>
    <t>IV. EVALUACIÓN SOCIAL</t>
  </si>
  <si>
    <t>4.1 BENEFICIOS SOCIALES</t>
  </si>
  <si>
    <t>• Reducción de la contaminación del aire por emisiones de particular suspendidas</t>
  </si>
  <si>
    <t>• Mejora del ornato de la localidad</t>
  </si>
  <si>
    <t>• Mayor seguridad en el desplazamiento de ciclistas</t>
  </si>
  <si>
    <t>• Reducción en los gastos en salud por emisión de particular suspendidas</t>
  </si>
  <si>
    <t>4.2 COSTOS SOCIALES</t>
  </si>
  <si>
    <t>4.2.1 COSTOS DE INVERSIÓN A PRECIOS SOCIALES</t>
  </si>
  <si>
    <t>Costo total a precios de mercado (soles con IGV)</t>
  </si>
  <si>
    <t>Factor de corrección</t>
  </si>
  <si>
    <t>Costo a precios sociales (S/)</t>
  </si>
  <si>
    <t>Pista
Pista</t>
  </si>
  <si>
    <t>Bienes transables</t>
  </si>
  <si>
    <t>Bienes no transables</t>
  </si>
  <si>
    <t>Mano de obra calificada</t>
  </si>
  <si>
    <t>Mano de obra semicalificada</t>
  </si>
  <si>
    <t>Mano de obra no calificada</t>
  </si>
  <si>
    <t>Combustible</t>
  </si>
  <si>
    <t>Vereda
Vereda</t>
  </si>
  <si>
    <t>Pasaje peatonal
Pasaje peatonal</t>
  </si>
  <si>
    <t>COSTO DE INVERSION A PRECIOS SOCIALES</t>
  </si>
  <si>
    <t>4.2.2 COSTOS DE MANTENIMIENTO A PRECIOS SOCIALES</t>
  </si>
  <si>
    <t>4.2.3 FLUJO DE COSTOS SOCIALES</t>
  </si>
  <si>
    <t>Situación con proyecto</t>
  </si>
  <si>
    <t>Situación sin proyecto</t>
  </si>
  <si>
    <t>Costos de mantenimiento incrementales (A+D-E-F)</t>
  </si>
  <si>
    <t>Flujo neto</t>
  </si>
  <si>
    <t>Costo de inversión
(A)</t>
  </si>
  <si>
    <t>Costo de mantenimiento preventivo (B)</t>
  </si>
  <si>
    <t>Costo de mantenimiento correctivo (C)</t>
  </si>
  <si>
    <t>Total 
(D)=(B+C)</t>
  </si>
  <si>
    <t>Costo de mantenimiento preventivo 
(E)</t>
  </si>
  <si>
    <t>Costo de mantenimiento correctivo 
(F)</t>
  </si>
  <si>
    <t>TSD =</t>
  </si>
  <si>
    <t>VAC</t>
  </si>
  <si>
    <t>4.2.4 COSTO EFICACIA:</t>
  </si>
  <si>
    <t>Tipo</t>
  </si>
  <si>
    <t>Indicador</t>
  </si>
  <si>
    <t>Alternativa 01</t>
  </si>
  <si>
    <t>Costo / Eficacia
(Vías Locales)</t>
  </si>
  <si>
    <t>Valor actual de los costos sociales (VACS)</t>
  </si>
  <si>
    <t>Indice de eficacia (personas)</t>
  </si>
  <si>
    <t>Ratio Costo - Eficacia (CE)</t>
  </si>
  <si>
    <r>
      <rPr>
        <b/>
        <sz val="9"/>
        <color theme="1"/>
        <rFont val="Arial Narrow"/>
      </rPr>
      <t>4.2.5</t>
    </r>
    <r>
      <rPr>
        <b/>
        <sz val="9"/>
        <color theme="1"/>
        <rFont val="Arial Narrow"/>
      </rPr>
      <t> COSTO POR M2 SEGÚN COMPONENTE:</t>
    </r>
  </si>
  <si>
    <t>Costos por m2 referénciales</t>
  </si>
  <si>
    <r>
      <rPr>
        <b/>
        <sz val="9"/>
        <color theme="1"/>
        <rFont val="Arial Narrow"/>
      </rPr>
      <t xml:space="preserve">¿El costo por m2  es </t>
    </r>
    <r>
      <rPr>
        <b/>
        <sz val="9"/>
        <color theme="1"/>
        <rFont val="Calibri"/>
      </rPr>
      <t>≤</t>
    </r>
    <r>
      <rPr>
        <b/>
        <sz val="9"/>
        <color theme="1"/>
        <rFont val="Arial Narrow"/>
      </rPr>
      <t xml:space="preserve">  al costo referencial?</t>
    </r>
  </si>
  <si>
    <t>Zona</t>
  </si>
  <si>
    <t>Tipo de pavimento</t>
  </si>
  <si>
    <t>Costo por M2</t>
  </si>
  <si>
    <t>Costo por m2 según componente</t>
  </si>
  <si>
    <t>Costo por m2 pista</t>
  </si>
  <si>
    <t>Costo por m2 vereda</t>
  </si>
  <si>
    <t>Costo por m2 ciclovía</t>
  </si>
  <si>
    <t>4.3 SOSTENIBILIDAD</t>
  </si>
  <si>
    <t>4.3.1 RESPONSABLE DE LA OPERACIÓN Y MANTENIMIENTO DEL PROYECTO:</t>
  </si>
  <si>
    <t>Municipalidad Distrital de Barranca</t>
  </si>
  <si>
    <t>4.3.2 DOCUMENTO QUE SUSTENTA LA RESPONSABILIDAD DEL MANTENIMIENTO DEL PROYECTO</t>
  </si>
  <si>
    <t>Documento</t>
  </si>
  <si>
    <t>Entidad / Organización</t>
  </si>
  <si>
    <t>Acuerdo de concejo municipal</t>
  </si>
  <si>
    <t xml:space="preserve">Asignar los recursos financieros, para realizar oportunamente el mantenimiento de las vías locales a ser intervenidas con el proyecto. </t>
  </si>
  <si>
    <t>4.4 MODALIDAD DE EJECUCIÓN</t>
  </si>
  <si>
    <t>TIPO DE EJECUCIÓN</t>
  </si>
  <si>
    <t>Elegir Modalidad</t>
  </si>
  <si>
    <t>Administración directa</t>
  </si>
  <si>
    <t>Administración indirecta - por contrata</t>
  </si>
  <si>
    <t>Administración indirecta - asociación público privada (app)</t>
  </si>
  <si>
    <t>Administración indirecta - núcleo ejecutor</t>
  </si>
  <si>
    <t>Administración indirecta - ley 29230 (obras por impuestos)</t>
  </si>
  <si>
    <t>4.5   IMPACTO AMBIENTAL</t>
  </si>
  <si>
    <t>Impactos negativos</t>
  </si>
  <si>
    <t>Medidas de mitigación</t>
  </si>
  <si>
    <t>Costo (S/.)</t>
  </si>
  <si>
    <t>Durante la Ejecución</t>
  </si>
  <si>
    <t>Impacto 1:</t>
  </si>
  <si>
    <t>Acumulación de material excedente y préstamo</t>
  </si>
  <si>
    <t>Adecuación de botaderos y canteras para el material excedente y material de préstamo</t>
  </si>
  <si>
    <t>Impacto 2:</t>
  </si>
  <si>
    <t>Contaminación del aire por polvo</t>
  </si>
  <si>
    <t>Riego del área</t>
  </si>
  <si>
    <t>Impacto 3:</t>
  </si>
  <si>
    <t>Impacto 4:</t>
  </si>
  <si>
    <t>Impacto 5:</t>
  </si>
  <si>
    <t>Durante el Funcionamiento</t>
  </si>
  <si>
    <t>4.6 RESUMEN DEL PROYECTO: MATRIZ DEL MARCO LÓGICO</t>
  </si>
  <si>
    <t>Nivel de Objetivo</t>
  </si>
  <si>
    <t>Indicadores</t>
  </si>
  <si>
    <t>Medios de verificación</t>
  </si>
  <si>
    <t>Supuestos</t>
  </si>
  <si>
    <t>Fin</t>
  </si>
  <si>
    <t>Población con mejor calidad de vida</t>
  </si>
  <si>
    <t>Más del  80% de la población beneficiaria percibe que el proyecto mejoró su calidad de vida en el 1er año de operación del proyecto</t>
  </si>
  <si>
    <t>Resultado de las encuestas de percepción aplicadas a la población beneficiaria</t>
  </si>
  <si>
    <t>Propósito</t>
  </si>
  <si>
    <t>100% de la población beneficiaria accede a adecuados servicios de movilidad urbana</t>
  </si>
  <si>
    <t>Informe de seguimiento  post inversión</t>
  </si>
  <si>
    <t>La Municipalidad realiza oportunamente el mantenimiento del proyecto.</t>
  </si>
  <si>
    <t>Productos</t>
  </si>
  <si>
    <t>Informe de cierre del proyecto</t>
  </si>
  <si>
    <t>Ejecución del proyecto en los plazos establecidos según  cronograma.</t>
  </si>
  <si>
    <t>Construcción de 2700m2 y mejoramiento de 3208.6m2 de pistas con pavimento de rígido,   incluye 262m2 de berma, 2308.6ml de cunetas, 84m2 de área verde, señalización y sensibilización a la población.
Construcción de 1200m2 y mejoramiento de 1689.6m2 veredas con pavimento rígido, incluye sardineles, áreas verdes y tachos de basura.
Construcción de 600m2 y mejoramiento de 451.9m2 de ciclovías, e instalación de 03 clicloparaderos.</t>
  </si>
  <si>
    <t>- Informe mensual de avance físico y financiero del proyecto.
- Valorizaciones de obra</t>
  </si>
  <si>
    <t>Oportuna asignación de presupuesto</t>
  </si>
  <si>
    <t>4.7   CONCLUSIONES Y RECOMENDACIONES</t>
  </si>
  <si>
    <t>4.7  ANEXOS</t>
  </si>
  <si>
    <t xml:space="preserve">·       Anexo N°01: </t>
  </si>
  <si>
    <t xml:space="preserve"> Croquis de ubicación del proyecto</t>
  </si>
  <si>
    <t xml:space="preserve">·       Anexo N°02: </t>
  </si>
  <si>
    <t xml:space="preserve"> Plano o croquis de la UP</t>
  </si>
  <si>
    <t xml:space="preserve">·       Anexo N°03: </t>
  </si>
  <si>
    <t xml:space="preserve"> Panel fotográfico</t>
  </si>
  <si>
    <t xml:space="preserve">·       Anexo N°04: </t>
  </si>
  <si>
    <t xml:space="preserve"> Presupuesto de costos de inversión</t>
  </si>
  <si>
    <t xml:space="preserve">·       Anexo N°05: </t>
  </si>
  <si>
    <t xml:space="preserve"> Certificado de la EPS u operador del servicio de saneamiento que garantice la existencia de Redes de Agua y alcantarillado.</t>
  </si>
  <si>
    <t xml:space="preserve">·       Anexo N°06: </t>
  </si>
  <si>
    <t xml:space="preserve"> Compromiso de Operación y Mantenimiento.</t>
  </si>
  <si>
    <t xml:space="preserve">·       Anexo N°07: </t>
  </si>
  <si>
    <t>Informe de la caracterización de suelos (considera 01 calicata cada 3600 m2).</t>
  </si>
  <si>
    <t xml:space="preserve">·       Anexo N°08: </t>
  </si>
  <si>
    <t xml:space="preserve"> Informe de Precipitaciones Pluviales</t>
  </si>
  <si>
    <t xml:space="preserve">·       Anexo N°09: </t>
  </si>
  <si>
    <t xml:space="preserve"> Estructura de Costos del Mantenimiento (rutinario y periódico), Con Proyecto y Sin Proyecto</t>
  </si>
  <si>
    <t xml:space="preserve">·       Anexo N°10: </t>
  </si>
  <si>
    <t xml:space="preserve"> Padron de usuarios (de corresponder).</t>
  </si>
  <si>
    <t xml:space="preserve">·       Anexo N°11: </t>
  </si>
  <si>
    <t xml:space="preserve"> Formato de situación actual de las vías locales.</t>
  </si>
  <si>
    <t>5.  FIRMAS</t>
  </si>
  <si>
    <t>Responsable de la formulación del proyecto</t>
  </si>
  <si>
    <t>Responsable de la Unidad Formuladora</t>
  </si>
  <si>
    <t xml:space="preserve">indicador </t>
  </si>
  <si>
    <t>Porcentaje de la población urbana sin acceso a servicios transitabilidad adecuada</t>
  </si>
  <si>
    <t>% de infraestructura de movilidad urbana planificada no implementada para el desplazamiento peatonal</t>
  </si>
  <si>
    <t>% de infraestructura de movilidad urbana planificada no implementada</t>
  </si>
  <si>
    <t xml:space="preserve">Señalización </t>
  </si>
  <si>
    <t>Pavimento de la pista</t>
  </si>
  <si>
    <t>CREACIÓN</t>
  </si>
  <si>
    <t>COSTA</t>
  </si>
  <si>
    <t>Asfalto</t>
  </si>
  <si>
    <t>AMPLIACIÓN</t>
  </si>
  <si>
    <t>SIERRA</t>
  </si>
  <si>
    <t>Emboquillado</t>
  </si>
  <si>
    <t>MEJORAMIENTO</t>
  </si>
  <si>
    <t>SELVA ALTA</t>
  </si>
  <si>
    <t>RECUPERACIÓN</t>
  </si>
  <si>
    <t>N.C.</t>
  </si>
  <si>
    <t>Helada</t>
  </si>
  <si>
    <t>Nevadas</t>
  </si>
  <si>
    <t>Friaje</t>
  </si>
  <si>
    <t>Sismos</t>
  </si>
  <si>
    <t>Sequías</t>
  </si>
  <si>
    <t>Vulcanismo</t>
  </si>
  <si>
    <t>Tsunamis</t>
  </si>
  <si>
    <t>Incendios forestales</t>
  </si>
  <si>
    <t>Erosión</t>
  </si>
  <si>
    <t>Vientos fuertes</t>
  </si>
  <si>
    <t>Incendios urbanos</t>
  </si>
  <si>
    <t>Radiación solar</t>
  </si>
  <si>
    <t>Costo</t>
  </si>
  <si>
    <t>Componente</t>
  </si>
  <si>
    <t>Costo 2018</t>
  </si>
  <si>
    <t>Costa</t>
  </si>
  <si>
    <t>Sierra</t>
  </si>
  <si>
    <t>Selva alta</t>
  </si>
  <si>
    <t>Selva baja</t>
  </si>
  <si>
    <t>Nota: Se determinó que el costo percapita referencial del emboquillado será igual al adoquinado</t>
  </si>
  <si>
    <t>Problema central</t>
  </si>
  <si>
    <t>Efectos</t>
  </si>
  <si>
    <t>•   Carencia de infraestructura vehicular</t>
  </si>
  <si>
    <t>Población carece de acceso al servicio de movilidad urbana</t>
  </si>
  <si>
    <t>•  Contaminación del aire por emisiones de partículas suspendidas.</t>
  </si>
  <si>
    <t>•   Carencia de infraestructura peatonal</t>
  </si>
  <si>
    <t>• Inseguro desplazamiento peatonal</t>
  </si>
  <si>
    <t>•   Carencia de infraestructura para el tránsito de bicicletas</t>
  </si>
  <si>
    <t>•  Deficiente ordenamiento del tránsito modal</t>
  </si>
  <si>
    <t>•   Insuficiente infraestructura vehicular</t>
  </si>
  <si>
    <t>Población con limitado  acceso al  servicio de movilidad urbana</t>
  </si>
  <si>
    <t>•   Insuficiente infraestructura peatonal</t>
  </si>
  <si>
    <t>•   Deficiente infraestructura vehicular</t>
  </si>
  <si>
    <t>Población con deficiente acceso al  servicio de movilidad urbana</t>
  </si>
  <si>
    <t>•   Deficiente infraestructura peatonal</t>
  </si>
  <si>
    <t>fomenten el ciclismo</t>
  </si>
  <si>
    <t>reducción de las emisiones de CO2</t>
  </si>
  <si>
    <t>•   Deficiente infraestructura para el tránsito de bicicletas</t>
  </si>
  <si>
    <t>disminución de las emisiones de gases de efecto invernadero</t>
  </si>
  <si>
    <t>•   Deteriorada infraestructura vehicular</t>
  </si>
  <si>
    <t>Población con deficiente acceso al servicio de movilidad urbana</t>
  </si>
  <si>
    <t>•   Deteriorada infraestructura peatonal</t>
  </si>
  <si>
    <t>•   Deteriorada infraestructura para el tránsito de bicicletas</t>
  </si>
  <si>
    <t>Fin especifico</t>
  </si>
  <si>
    <t>• Adecuada  infraestructura peatonal</t>
  </si>
  <si>
    <t>• Reducción de la contaminación del aire por emisiones de partículas suspendidas.</t>
  </si>
  <si>
    <t>• Adecuada  infraestructura vehicular</t>
  </si>
  <si>
    <t>• Adecuada infraestructura para el transito de ciclistas</t>
  </si>
  <si>
    <t>• Desplazamiento seguro de los peatones</t>
  </si>
  <si>
    <t>• Mejor ordenamiento del tránsito modal</t>
  </si>
  <si>
    <t>• Desplazamiento seguro de los ciclistas</t>
  </si>
  <si>
    <t>Tipo de intervención</t>
  </si>
  <si>
    <t>flexible</t>
  </si>
  <si>
    <t>Pavimentación de pistas y veredas</t>
  </si>
  <si>
    <t>Pavimentación de pistas y ciclovía</t>
  </si>
  <si>
    <t>Pavimentación de las veredas y ciclovía</t>
  </si>
  <si>
    <t>Pavimentación de las pistas</t>
  </si>
  <si>
    <t>rigido</t>
  </si>
  <si>
    <t>Pavimentación de las veredas</t>
  </si>
  <si>
    <t>semi flexible</t>
  </si>
  <si>
    <t>Pavimentación del pasaje peatonal</t>
  </si>
  <si>
    <t>Pavimentación de ciclovía</t>
  </si>
  <si>
    <t>Mejoramiento de pistas y ciclovía</t>
  </si>
  <si>
    <t>Mejoramiento de las veredas y ciclovía</t>
  </si>
  <si>
    <t>Mejoramiento de la pista</t>
  </si>
  <si>
    <t>Mejoramiento de las veredas</t>
  </si>
  <si>
    <t>Mejoramiento del pasaje peatonal</t>
  </si>
  <si>
    <t>Mejoramiento de ciclovía</t>
  </si>
  <si>
    <t>Cambio de vía vehicular a pasaje peatonal</t>
  </si>
  <si>
    <t>Cambio de pasaje peatonal a vía vehicular (pista y vereda)</t>
  </si>
  <si>
    <t>Tipo de invervención</t>
  </si>
  <si>
    <t>Tipo de elemento</t>
  </si>
  <si>
    <t>Tipo de vía</t>
  </si>
  <si>
    <t>Pavimentación</t>
  </si>
  <si>
    <t>la pista</t>
  </si>
  <si>
    <t>pavimento flexible</t>
  </si>
  <si>
    <t>Mejoramiento del pavimento</t>
  </si>
  <si>
    <t>la vereda</t>
  </si>
  <si>
    <t>pavimento flexible y area verde</t>
  </si>
  <si>
    <t>Ampliación del ancho</t>
  </si>
  <si>
    <t>la ciclovía</t>
  </si>
  <si>
    <t>Av.</t>
  </si>
  <si>
    <t>pavimento rigido</t>
  </si>
  <si>
    <t>Cambio</t>
  </si>
  <si>
    <t>el pasaje peatonal</t>
  </si>
  <si>
    <t>pavimento rigido y area verde</t>
  </si>
  <si>
    <t>de pasaje peatonal a vía vehicular</t>
  </si>
  <si>
    <t>pavimento semi flexible</t>
  </si>
  <si>
    <t>de vía vehicular a pasaje peatonal</t>
  </si>
  <si>
    <t>pavimento semi flexible y area verde</t>
  </si>
  <si>
    <t>Otros elementos de la vía</t>
  </si>
  <si>
    <t>pista y vereda de pavimento flexible</t>
  </si>
  <si>
    <t>y ciclovía.</t>
  </si>
  <si>
    <t>Mejoramiento</t>
  </si>
  <si>
    <t>pista y vereda de pavimento rígido</t>
  </si>
  <si>
    <t>y área verde.</t>
  </si>
  <si>
    <t>pista y vereda de pavimento semi flexible</t>
  </si>
  <si>
    <t>ciclovía y área verde.</t>
  </si>
  <si>
    <t>pista de pavimento flexible y vereda de pavimento rigido</t>
  </si>
  <si>
    <t>pista de pavimento flexible y vereda de pavimento semi flexible</t>
  </si>
  <si>
    <t>pista de pavimento semi flexible y vereda de pavimento rígido</t>
  </si>
  <si>
    <t>Beneficios</t>
  </si>
  <si>
    <t>COMPONENTE</t>
  </si>
  <si>
    <t>ACTIVO</t>
  </si>
  <si>
    <t>DIMENSIÓN FISICA</t>
  </si>
  <si>
    <t xml:space="preserve">TIPO DE ACTIVO </t>
  </si>
  <si>
    <t>FACTOR PRODUCTIVO</t>
  </si>
  <si>
    <t>Estratégico</t>
  </si>
  <si>
    <t>Infraestructura</t>
  </si>
  <si>
    <t>Cuneta</t>
  </si>
  <si>
    <t>Sardinel</t>
  </si>
  <si>
    <t>m3</t>
  </si>
  <si>
    <t>Mobiliario</t>
  </si>
  <si>
    <t>Talud</t>
  </si>
  <si>
    <t>Badén</t>
  </si>
  <si>
    <t>Giba</t>
  </si>
  <si>
    <t>Camellón</t>
  </si>
  <si>
    <t>Semáforo (solo reposición)</t>
  </si>
  <si>
    <t>Costos COVID</t>
  </si>
  <si>
    <t>Estacionamiento</t>
  </si>
  <si>
    <t>Separador central o lateral</t>
  </si>
  <si>
    <t>Veredas</t>
  </si>
  <si>
    <t>Rampas</t>
  </si>
  <si>
    <t xml:space="preserve"> Estratégico</t>
  </si>
  <si>
    <t xml:space="preserve">Mobiliario </t>
  </si>
  <si>
    <t>No estratégico</t>
  </si>
  <si>
    <t>Rejillas en alcorque</t>
  </si>
  <si>
    <t>No Estratégico</t>
  </si>
  <si>
    <t>Baldosas podo táctiles</t>
  </si>
  <si>
    <t>Estacionamiento para bicicletas</t>
  </si>
  <si>
    <t>Alcantarilla</t>
  </si>
  <si>
    <t>Bolardos</t>
  </si>
  <si>
    <t>Paraderos urbanos</t>
  </si>
  <si>
    <t>Rejilla en alcorque</t>
  </si>
  <si>
    <t>Ciclo vías</t>
  </si>
  <si>
    <t>ANEXO 10:  PADRON DE USUARIOS</t>
  </si>
  <si>
    <r>
      <rPr>
        <b/>
        <sz val="11"/>
        <color theme="1"/>
        <rFont val="Arial Narrow"/>
      </rPr>
      <t xml:space="preserve">Nombre del Proyecto: </t>
    </r>
    <r>
      <rPr>
        <sz val="11"/>
        <color theme="1"/>
        <rFont val="Arial Narrow"/>
      </rPr>
      <t>……………..…………………...………………………………………………………………………………………………………………………………………………………….………………………………………………………</t>
    </r>
  </si>
  <si>
    <r>
      <rPr>
        <b/>
        <sz val="11"/>
        <color theme="1"/>
        <rFont val="Arial Narrow"/>
      </rPr>
      <t xml:space="preserve">Tipo de vía: </t>
    </r>
    <r>
      <rPr>
        <sz val="11"/>
        <color theme="1"/>
        <rFont val="Arial Narrow"/>
      </rPr>
      <t xml:space="preserve">Jirón (   )   Pasaje (   )   Calle (   )   Otro: …………..………...…….           </t>
    </r>
    <r>
      <rPr>
        <b/>
        <sz val="11"/>
        <color theme="1"/>
        <rFont val="Arial Narrow"/>
      </rPr>
      <t xml:space="preserve">   </t>
    </r>
  </si>
  <si>
    <r>
      <rPr>
        <b/>
        <sz val="11"/>
        <color theme="1"/>
        <rFont val="Arial Narrow"/>
      </rPr>
      <t xml:space="preserve"> Nombre de la vía local: </t>
    </r>
    <r>
      <rPr>
        <sz val="11"/>
        <color theme="1"/>
        <rFont val="Arial Narrow"/>
      </rPr>
      <t>……………………………………………………..………</t>
    </r>
  </si>
  <si>
    <r>
      <rPr>
        <b/>
        <sz val="11"/>
        <color theme="1"/>
        <rFont val="Arial Narrow"/>
      </rPr>
      <t xml:space="preserve">Fecha:  </t>
    </r>
    <r>
      <rPr>
        <sz val="11"/>
        <color theme="1"/>
        <rFont val="Arial Narrow"/>
      </rPr>
      <t>…...../….…./………....</t>
    </r>
  </si>
  <si>
    <t>APELLIDOS Y NOMBRES DEL JEFE DE FAMILIA</t>
  </si>
  <si>
    <t>DNI</t>
  </si>
  <si>
    <t>N° DE MIEMBROS DE LA FAMILIA</t>
  </si>
  <si>
    <t>POSICIÓN SOBRE EL PROYECTO 
(A FAVOR / EN CONTRA)</t>
  </si>
  <si>
    <t>EN CASO SU POSICIÓN SEA EN CONTRA SEÑALAR EL MOTIVO PUNTUAL</t>
  </si>
  <si>
    <t>FIRMA</t>
  </si>
  <si>
    <t>ANEXO 11:  FORMATO DE SITUACIÓN ACTUAL DE VIAS LOCALES</t>
  </si>
  <si>
    <t>Región:</t>
  </si>
  <si>
    <t>Región Geográfica:</t>
  </si>
  <si>
    <t>Provincia:</t>
  </si>
  <si>
    <t>Distrito:</t>
  </si>
  <si>
    <t>Localidad:</t>
  </si>
  <si>
    <t>Selva alta:</t>
  </si>
  <si>
    <t>Selva baja:</t>
  </si>
  <si>
    <t>N° TRAMO</t>
  </si>
  <si>
    <t>NOMBRE DE LA VÍA LOCAL</t>
  </si>
  <si>
    <t>ANCHO DE LA VÍA (m)</t>
  </si>
  <si>
    <t>LONG. DE LA VÍA (m)</t>
  </si>
  <si>
    <t>PISTA</t>
  </si>
  <si>
    <t>VEREDA / PASAJE</t>
  </si>
  <si>
    <t>SEÑALIZACIÓN (Horizontal/Vertical)</t>
  </si>
  <si>
    <t>CARACTERÍSTICAS DEL SUELO (napa freática, tipo de suelo) 1/</t>
  </si>
  <si>
    <t>TIPO DE PAVIMENTO</t>
  </si>
  <si>
    <t>ANCHO (m)</t>
  </si>
  <si>
    <t>LONG. (m)</t>
  </si>
  <si>
    <t>ESTADO SITUACIONAL (bueno, malo, regular)</t>
  </si>
  <si>
    <t>DETERIORO POR FALLA FUNCIONAL (m2)</t>
  </si>
  <si>
    <t>DETERIORO POR FALLA ESTRUCTURAL (m2)</t>
  </si>
  <si>
    <t>1/ Los resultados señalado deberán ser corroborados en el expediente técnico</t>
  </si>
  <si>
    <t>Firma del profesional responsable del llenado del Formato</t>
  </si>
  <si>
    <t>Firma del responsable de la UF</t>
  </si>
  <si>
    <t>GOBIERNO LOCAL</t>
  </si>
  <si>
    <t>MUNICIPALIDAD DISTRITAL DE BARRANCA</t>
  </si>
  <si>
    <t>GERENCIA DE ESTUDIOS</t>
  </si>
  <si>
    <t>GERENCIA DE INFRAESTRUCTURA</t>
  </si>
  <si>
    <t>2.4.3. PLANTEAMIENTO DE LA ALTERNATIVA DE SOLUCIÓN</t>
  </si>
  <si>
    <t>2.5. APORTE AL CIERRE DE BRECHA DEL SERVICIO Y VINCULACIÓN AL INDICADOR</t>
  </si>
  <si>
    <t>X</t>
  </si>
  <si>
    <t>Población con acceso adecuado a vías urbanas (6)=(2)x(4)</t>
  </si>
  <si>
    <t>Población sin acceso adecuado a vías urbanas (7)=(5)-(6)</t>
  </si>
  <si>
    <t>.</t>
  </si>
  <si>
    <t>CD</t>
  </si>
  <si>
    <t>CP</t>
  </si>
  <si>
    <t>FF</t>
  </si>
  <si>
    <t>FE</t>
  </si>
  <si>
    <t>• Otros beneficios (señalar):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</si>
</sst>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164" formatCode="_ * #,##0.00_ ;_ * \-#,##0.00_ ;_ * &quot;-&quot;??_ ;_ @_ "/>
    <numFmt numFmtId="165" formatCode="#,##0.0"/>
    <numFmt numFmtId="166" formatCode="_-* #,##0.00_-;\-* #,##0.00_-;_-* &quot;-&quot;??_-;_-@"/>
    <numFmt numFmtId="167" formatCode="0.0"/>
    <numFmt numFmtId="168" formatCode="00\ &quot;meses&quot;"/>
    <numFmt numFmtId="169" formatCode="0\ &quot;años&quot;"/>
    <numFmt numFmtId="170" formatCode="0.0\ &quot;años&quot;"/>
    <numFmt numFmtId="171" formatCode="&quot;S/&quot;\ #,##0.00"/>
    <numFmt numFmtId="172" formatCode="0.0%"/>
    <numFmt numFmtId="173" formatCode="#,##0.000"/>
  </numFmts>
  <fonts count="52" x14ac:knownFonts="1">
    <font>
      <sz val="10"/>
      <color theme="1"/>
      <name val="Arial"/>
      <scheme val="minor"/>
    </font>
    <font>
      <sz val="10"/>
      <color theme="1"/>
      <name val="Arial"/>
    </font>
    <font>
      <sz val="12"/>
      <color theme="1"/>
      <name val="Arial"/>
    </font>
    <font>
      <sz val="9"/>
      <color theme="1"/>
      <name val="Arial Narrow"/>
    </font>
    <font>
      <sz val="10"/>
      <name val="Arial"/>
    </font>
    <font>
      <b/>
      <sz val="12"/>
      <color theme="0"/>
      <name val="Arial Narrow"/>
    </font>
    <font>
      <b/>
      <sz val="9"/>
      <color theme="0"/>
      <name val="Arial Narrow"/>
    </font>
    <font>
      <b/>
      <sz val="9"/>
      <color theme="1"/>
      <name val="Arial Narrow"/>
    </font>
    <font>
      <b/>
      <sz val="10"/>
      <color theme="1"/>
      <name val="Arial Narrow"/>
    </font>
    <font>
      <sz val="10"/>
      <color theme="1"/>
      <name val="Arial Narrow"/>
    </font>
    <font>
      <sz val="8"/>
      <color theme="1"/>
      <name val="Arial Narrow"/>
    </font>
    <font>
      <b/>
      <sz val="9"/>
      <color rgb="FF0070C0"/>
      <name val="Arial Narrow"/>
    </font>
    <font>
      <sz val="9"/>
      <color theme="4"/>
      <name val="Arial Narrow"/>
    </font>
    <font>
      <b/>
      <sz val="9"/>
      <color theme="4"/>
      <name val="Arial Narrow"/>
    </font>
    <font>
      <sz val="9"/>
      <color theme="1"/>
      <name val="Arial"/>
    </font>
    <font>
      <sz val="7"/>
      <color theme="1"/>
      <name val="Arial Narrow"/>
    </font>
    <font>
      <sz val="9"/>
      <color rgb="FFC00000"/>
      <name val="Arial Narrow"/>
    </font>
    <font>
      <sz val="9"/>
      <color rgb="FFE6E9EE"/>
      <name val="Arial Narrow"/>
    </font>
    <font>
      <sz val="9"/>
      <color rgb="FFFF0000"/>
      <name val="Arial Narrow"/>
    </font>
    <font>
      <b/>
      <sz val="8"/>
      <color theme="1"/>
      <name val="Arial Narrow"/>
    </font>
    <font>
      <b/>
      <sz val="10"/>
      <color rgb="FF0070C0"/>
      <name val="Arial Narrow"/>
    </font>
    <font>
      <b/>
      <sz val="9"/>
      <color rgb="FF000000"/>
      <name val="Arial Narrow"/>
    </font>
    <font>
      <sz val="9"/>
      <color rgb="FF000000"/>
      <name val="Arial Narrow"/>
    </font>
    <font>
      <sz val="10"/>
      <color theme="0"/>
      <name val="Arial Narrow"/>
    </font>
    <font>
      <b/>
      <sz val="18"/>
      <color theme="1"/>
      <name val="Arial Narrow"/>
    </font>
    <font>
      <b/>
      <sz val="9"/>
      <color rgb="FF1F3864"/>
      <name val="Arial Narrow"/>
    </font>
    <font>
      <b/>
      <sz val="9"/>
      <color rgb="FFC00000"/>
      <name val="Arial Narrow"/>
    </font>
    <font>
      <sz val="10"/>
      <color theme="0"/>
      <name val="Arial"/>
    </font>
    <font>
      <b/>
      <sz val="10"/>
      <color theme="1"/>
      <name val="Arial"/>
    </font>
    <font>
      <b/>
      <sz val="10"/>
      <color theme="0"/>
      <name val="Arial Narrow"/>
    </font>
    <font>
      <sz val="10"/>
      <color rgb="FF00B050"/>
      <name val="Arial Narrow"/>
    </font>
    <font>
      <sz val="10"/>
      <color theme="5"/>
      <name val="Arial Narrow"/>
    </font>
    <font>
      <sz val="10"/>
      <color rgb="FF0070C0"/>
      <name val="Arial Narrow"/>
    </font>
    <font>
      <sz val="10"/>
      <color rgb="FFFF0000"/>
      <name val="Arial Narrow"/>
    </font>
    <font>
      <b/>
      <sz val="9"/>
      <color rgb="FFFF0000"/>
      <name val="Arial Narrow"/>
    </font>
    <font>
      <b/>
      <sz val="11"/>
      <color theme="1"/>
      <name val="Arial Narrow"/>
    </font>
    <font>
      <b/>
      <sz val="9"/>
      <color theme="1"/>
      <name val="Arial"/>
    </font>
    <font>
      <b/>
      <sz val="7"/>
      <color theme="1"/>
      <name val="Arial"/>
    </font>
    <font>
      <b/>
      <sz val="8"/>
      <color rgb="FF000000"/>
      <name val="Arial Narrow"/>
    </font>
    <font>
      <b/>
      <sz val="9"/>
      <color theme="1"/>
      <name val="Calibri"/>
    </font>
    <font>
      <sz val="11"/>
      <color theme="1"/>
      <name val="Arial Narrow"/>
    </font>
    <font>
      <sz val="9"/>
      <color theme="1"/>
      <name val="Arial Narrow"/>
      <family val="2"/>
    </font>
    <font>
      <sz val="10"/>
      <name val="Arial"/>
      <family val="2"/>
    </font>
    <font>
      <b/>
      <sz val="9"/>
      <color theme="1"/>
      <name val="Arial Narrow"/>
      <family val="2"/>
    </font>
    <font>
      <sz val="10"/>
      <color theme="2"/>
      <name val="Arial"/>
      <family val="2"/>
    </font>
    <font>
      <sz val="9"/>
      <color theme="2"/>
      <name val="Arial Narrow"/>
      <family val="2"/>
    </font>
    <font>
      <b/>
      <sz val="9"/>
      <color theme="2"/>
      <name val="Arial Narrow"/>
      <family val="2"/>
    </font>
    <font>
      <sz val="10"/>
      <color theme="2"/>
      <name val="Arial Narrow"/>
      <family val="2"/>
    </font>
    <font>
      <b/>
      <sz val="10"/>
      <color theme="2"/>
      <name val="Arial Narrow"/>
      <family val="2"/>
    </font>
    <font>
      <sz val="10"/>
      <color theme="2"/>
      <name val="Arial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C00000"/>
        <bgColor rgb="FFC00000"/>
      </patternFill>
    </fill>
    <fill>
      <patternFill patternType="solid">
        <fgColor rgb="FF1F3864"/>
        <bgColor rgb="FF1F3864"/>
      </patternFill>
    </fill>
    <fill>
      <patternFill patternType="solid">
        <fgColor rgb="FFECF4FA"/>
        <bgColor rgb="FFECF4FA"/>
      </patternFill>
    </fill>
    <fill>
      <patternFill patternType="solid">
        <fgColor rgb="FF2F5496"/>
        <bgColor rgb="FF2F5496"/>
      </patternFill>
    </fill>
    <fill>
      <patternFill patternType="solid">
        <fgColor rgb="FFE7E6E6"/>
        <bgColor rgb="FFE7E6E6"/>
      </patternFill>
    </fill>
    <fill>
      <patternFill patternType="solid">
        <fgColor theme="8"/>
        <bgColor theme="8"/>
      </patternFill>
    </fill>
    <fill>
      <patternFill patternType="solid">
        <fgColor rgb="FFDEEAF6"/>
        <bgColor rgb="FFDEEAF6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FFFF00"/>
        <bgColor rgb="FFFFFF00"/>
      </patternFill>
    </fill>
    <fill>
      <patternFill patternType="solid">
        <fgColor rgb="FFFFD965"/>
        <bgColor rgb="FFFFD965"/>
      </patternFill>
    </fill>
  </fills>
  <borders count="28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D8D8D8"/>
      </left>
      <right/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rgb="FFD0CECE"/>
      </left>
      <right/>
      <top/>
      <bottom/>
      <diagonal/>
    </border>
    <border>
      <left/>
      <right/>
      <top style="thin">
        <color rgb="FFD8D8D8"/>
      </top>
      <bottom style="thin">
        <color rgb="FFD8D8D8"/>
      </bottom>
      <diagonal/>
    </border>
    <border>
      <left style="thin">
        <color rgb="FFD8D8D8"/>
      </left>
      <right/>
      <top style="thin">
        <color rgb="FFD8D8D8"/>
      </top>
      <bottom/>
      <diagonal/>
    </border>
    <border>
      <left/>
      <right/>
      <top style="thin">
        <color rgb="FFD8D8D8"/>
      </top>
      <bottom/>
      <diagonal/>
    </border>
    <border>
      <left/>
      <right style="thin">
        <color rgb="FFD8D8D8"/>
      </right>
      <top style="thin">
        <color rgb="FFD8D8D8"/>
      </top>
      <bottom/>
      <diagonal/>
    </border>
    <border>
      <left style="thin">
        <color rgb="FFD8D8D8"/>
      </left>
      <right/>
      <top/>
      <bottom style="thin">
        <color rgb="FFD8D8D8"/>
      </bottom>
      <diagonal/>
    </border>
    <border>
      <left/>
      <right/>
      <top/>
      <bottom style="thin">
        <color rgb="FFD8D8D8"/>
      </bottom>
      <diagonal/>
    </border>
    <border>
      <left/>
      <right style="thin">
        <color rgb="FFD8D8D8"/>
      </right>
      <top/>
      <bottom style="thin">
        <color rgb="FFD8D8D8"/>
      </bottom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rgb="FFD0CECE"/>
      </left>
      <right style="thin">
        <color rgb="FFD0CECE"/>
      </right>
      <top/>
      <bottom style="thin">
        <color rgb="FFD0CECE"/>
      </bottom>
      <diagonal/>
    </border>
    <border>
      <left style="thin">
        <color rgb="FFD8D8D8"/>
      </left>
      <right style="thin">
        <color rgb="FFD8D8D8"/>
      </right>
      <top/>
      <bottom style="thin">
        <color rgb="FFD8D8D8"/>
      </bottom>
      <diagonal/>
    </border>
    <border>
      <left style="thin">
        <color rgb="FFD8D8D8"/>
      </left>
      <right/>
      <top/>
      <bottom style="thin">
        <color rgb="FFD8D8D8"/>
      </bottom>
      <diagonal/>
    </border>
    <border>
      <left/>
      <right style="thin">
        <color rgb="FFD8D8D8"/>
      </right>
      <top/>
      <bottom style="thin">
        <color rgb="FFD8D8D8"/>
      </bottom>
      <diagonal/>
    </border>
    <border>
      <left style="thin">
        <color rgb="FFD8D8D8"/>
      </left>
      <right/>
      <top style="thin">
        <color rgb="FFD8D8D8"/>
      </top>
      <bottom/>
      <diagonal/>
    </border>
    <border>
      <left/>
      <right style="thin">
        <color rgb="FFD8D8D8"/>
      </right>
      <top style="thin">
        <color rgb="FFD8D8D8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D0CECE"/>
      </left>
      <right/>
      <top style="thin">
        <color rgb="FFD0CECE"/>
      </top>
      <bottom style="thin">
        <color rgb="FFD0CECE"/>
      </bottom>
      <diagonal/>
    </border>
    <border>
      <left/>
      <right/>
      <top style="thin">
        <color rgb="FFD0CECE"/>
      </top>
      <bottom style="thin">
        <color rgb="FFD0CECE"/>
      </bottom>
      <diagonal/>
    </border>
    <border>
      <left/>
      <right style="thin">
        <color rgb="FFD0CECE"/>
      </right>
      <top style="thin">
        <color rgb="FFD0CECE"/>
      </top>
      <bottom style="thin">
        <color rgb="FFD0CECE"/>
      </bottom>
      <diagonal/>
    </border>
    <border>
      <left/>
      <right style="thin">
        <color rgb="FFD0CECE"/>
      </right>
      <top/>
      <bottom/>
      <diagonal/>
    </border>
    <border>
      <left style="thin">
        <color rgb="FFD0CECE"/>
      </left>
      <right/>
      <top style="thin">
        <color rgb="FFD0CECE"/>
      </top>
      <bottom/>
      <diagonal/>
    </border>
    <border>
      <left/>
      <right/>
      <top style="thin">
        <color rgb="FFD0CECE"/>
      </top>
      <bottom/>
      <diagonal/>
    </border>
    <border>
      <left/>
      <right style="thin">
        <color rgb="FFD0CECE"/>
      </right>
      <top style="thin">
        <color rgb="FFD0CECE"/>
      </top>
      <bottom/>
      <diagonal/>
    </border>
    <border>
      <left style="thin">
        <color rgb="FFD0CECE"/>
      </left>
      <right/>
      <top/>
      <bottom style="thin">
        <color rgb="FFD0CECE"/>
      </bottom>
      <diagonal/>
    </border>
    <border>
      <left/>
      <right/>
      <top/>
      <bottom style="thin">
        <color rgb="FFD0CECE"/>
      </bottom>
      <diagonal/>
    </border>
    <border>
      <left/>
      <right style="thin">
        <color rgb="FFD0CECE"/>
      </right>
      <top/>
      <bottom style="thin">
        <color rgb="FFD0CECE"/>
      </bottom>
      <diagonal/>
    </border>
    <border>
      <left style="thin">
        <color rgb="FFD0CECE"/>
      </left>
      <right/>
      <top style="thin">
        <color rgb="FFD0CECE"/>
      </top>
      <bottom style="thin">
        <color rgb="FFD0CECE"/>
      </bottom>
      <diagonal/>
    </border>
    <border>
      <left style="thin">
        <color rgb="FFD0CECE"/>
      </left>
      <right style="thin">
        <color rgb="FFD0CECE"/>
      </right>
      <top/>
      <bottom style="thin">
        <color rgb="FFD0CECE"/>
      </bottom>
      <diagonal/>
    </border>
    <border>
      <left/>
      <right/>
      <top style="thin">
        <color rgb="FFD0CECE"/>
      </top>
      <bottom style="thin">
        <color rgb="FFD0CECE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/>
      <diagonal/>
    </border>
    <border>
      <left/>
      <right/>
      <top/>
      <bottom style="thin">
        <color rgb="FFD8D8D8"/>
      </bottom>
      <diagonal/>
    </border>
    <border>
      <left style="thin">
        <color rgb="FFD0CECE"/>
      </left>
      <right/>
      <top/>
      <bottom style="thin">
        <color rgb="FFD0CECE"/>
      </bottom>
      <diagonal/>
    </border>
    <border>
      <left style="thin">
        <color rgb="FFD8D8D8"/>
      </left>
      <right/>
      <top/>
      <bottom style="thin">
        <color rgb="FFD8D8D8"/>
      </bottom>
      <diagonal/>
    </border>
    <border>
      <left style="thin">
        <color rgb="FFD8D8D8"/>
      </left>
      <right/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 style="thin">
        <color rgb="FFD8D8D8"/>
      </top>
      <bottom style="thin">
        <color rgb="FFD8D8D8"/>
      </bottom>
      <diagonal/>
    </border>
    <border>
      <left/>
      <right style="thin">
        <color rgb="FFD0CECE"/>
      </right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/>
      <bottom style="thin">
        <color rgb="FFD0CECE"/>
      </bottom>
      <diagonal/>
    </border>
    <border>
      <left/>
      <right style="thin">
        <color rgb="FFD8D8D8"/>
      </right>
      <top/>
      <bottom style="thin">
        <color rgb="FFD8D8D8"/>
      </bottom>
      <diagonal/>
    </border>
    <border>
      <left/>
      <right style="thin">
        <color rgb="FFD0CECE"/>
      </right>
      <top/>
      <bottom style="thin">
        <color rgb="FFD0CECE"/>
      </bottom>
      <diagonal/>
    </border>
    <border>
      <left/>
      <right/>
      <top/>
      <bottom style="thin">
        <color rgb="FFD0CECE"/>
      </bottom>
      <diagonal/>
    </border>
    <border>
      <left/>
      <right style="thin">
        <color rgb="FFD8D8D8"/>
      </right>
      <top style="thin">
        <color rgb="FFD0CECE"/>
      </top>
      <bottom style="thin">
        <color rgb="FFD0CECE"/>
      </bottom>
      <diagonal/>
    </border>
    <border>
      <left/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D8D8D8"/>
      </left>
      <right/>
      <top style="thin">
        <color rgb="FFD0CECE"/>
      </top>
      <bottom style="thin">
        <color rgb="FFD0CECE"/>
      </bottom>
      <diagonal/>
    </border>
    <border>
      <left/>
      <right/>
      <top style="thin">
        <color rgb="FFD0CECE"/>
      </top>
      <bottom style="thin">
        <color rgb="FFD0CECE"/>
      </bottom>
      <diagonal/>
    </border>
    <border>
      <left/>
      <right/>
      <top style="thin">
        <color rgb="FFD0CECE"/>
      </top>
      <bottom style="thin">
        <color rgb="FFD0CECE"/>
      </bottom>
      <diagonal/>
    </border>
    <border>
      <left/>
      <right/>
      <top style="thin">
        <color rgb="FFD8D8D8"/>
      </top>
      <bottom/>
      <diagonal/>
    </border>
    <border>
      <left style="thin">
        <color rgb="FFD8D8D8"/>
      </left>
      <right/>
      <top/>
      <bottom/>
      <diagonal/>
    </border>
    <border>
      <left/>
      <right style="thin">
        <color rgb="FFD8D8D8"/>
      </right>
      <top/>
      <bottom/>
      <diagonal/>
    </border>
    <border>
      <left style="thin">
        <color rgb="FFD8D8D8"/>
      </left>
      <right style="thin">
        <color rgb="FFD8D8D8"/>
      </right>
      <top/>
      <bottom/>
      <diagonal/>
    </border>
    <border>
      <left style="thin">
        <color rgb="FFD0CECE"/>
      </left>
      <right/>
      <top/>
      <bottom/>
      <diagonal/>
    </border>
    <border>
      <left/>
      <right/>
      <top style="thin">
        <color rgb="FFD8D8D8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D0CECE"/>
      </left>
      <right/>
      <top style="thin">
        <color rgb="FFD8D8D8"/>
      </top>
      <bottom style="thin">
        <color rgb="FFD0CECE"/>
      </bottom>
      <diagonal/>
    </border>
    <border>
      <left/>
      <right/>
      <top style="thin">
        <color rgb="FFD8D8D8"/>
      </top>
      <bottom style="thin">
        <color rgb="FFD0CECE"/>
      </bottom>
      <diagonal/>
    </border>
    <border>
      <left/>
      <right style="thin">
        <color rgb="FFD0CECE"/>
      </right>
      <top style="thin">
        <color rgb="FFD8D8D8"/>
      </top>
      <bottom style="thin">
        <color rgb="FFD0CECE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8D8D8"/>
      </left>
      <right/>
      <top style="thin">
        <color rgb="FFD8D8D8"/>
      </top>
      <bottom style="thin">
        <color rgb="FF000000"/>
      </bottom>
      <diagonal/>
    </border>
    <border>
      <left/>
      <right/>
      <top style="thin">
        <color rgb="FFD8D8D8"/>
      </top>
      <bottom style="thin">
        <color rgb="FF000000"/>
      </bottom>
      <diagonal/>
    </border>
    <border>
      <left/>
      <right style="thin">
        <color rgb="FFD8D8D8"/>
      </right>
      <top style="thin">
        <color rgb="FFD8D8D8"/>
      </top>
      <bottom style="thin">
        <color rgb="FF000000"/>
      </bottom>
      <diagonal/>
    </border>
    <border>
      <left style="thin">
        <color rgb="FFD8D8D8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D8D8D8"/>
      </right>
      <top/>
      <bottom style="thin">
        <color rgb="FF000000"/>
      </bottom>
      <diagonal/>
    </border>
    <border>
      <left style="thin">
        <color rgb="FFD0CECE"/>
      </left>
      <right/>
      <top/>
      <bottom style="thin">
        <color rgb="FF000000"/>
      </bottom>
      <diagonal/>
    </border>
    <border>
      <left style="thin">
        <color rgb="FFBFBFBF"/>
      </left>
      <right/>
      <top/>
      <bottom style="thin">
        <color rgb="FF000000"/>
      </bottom>
      <diagonal/>
    </border>
    <border>
      <left/>
      <right style="thin">
        <color rgb="FFBFBFBF"/>
      </right>
      <top/>
      <bottom style="thin">
        <color rgb="FF000000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0CECE"/>
      </left>
      <right/>
      <top style="thin">
        <color rgb="FFD0CECE"/>
      </top>
      <bottom/>
      <diagonal/>
    </border>
    <border>
      <left/>
      <right style="thin">
        <color rgb="FFD0CECE"/>
      </right>
      <top style="thin">
        <color rgb="FFD0CECE"/>
      </top>
      <bottom/>
      <diagonal/>
    </border>
    <border>
      <left/>
      <right/>
      <top style="thin">
        <color rgb="FFD0CECE"/>
      </top>
      <bottom/>
      <diagonal/>
    </border>
    <border>
      <left style="thin">
        <color rgb="FFD0CECE"/>
      </left>
      <right style="thin">
        <color rgb="FFD0CECE"/>
      </right>
      <top style="thin">
        <color rgb="FFD0CECE"/>
      </top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44546A"/>
      </left>
      <right/>
      <top/>
      <bottom/>
      <diagonal/>
    </border>
    <border>
      <left style="thin">
        <color rgb="FFD0CECE"/>
      </left>
      <right/>
      <top/>
      <bottom style="thin">
        <color rgb="FFD0CECE"/>
      </bottom>
      <diagonal/>
    </border>
    <border>
      <left/>
      <right/>
      <top/>
      <bottom style="thin">
        <color rgb="FFD0CECE"/>
      </bottom>
      <diagonal/>
    </border>
    <border>
      <left/>
      <right/>
      <top/>
      <bottom style="thin">
        <color rgb="FFD8D8D8"/>
      </bottom>
      <diagonal/>
    </border>
    <border>
      <left/>
      <right style="thin">
        <color rgb="FFD0CECE"/>
      </right>
      <top/>
      <bottom style="thin">
        <color rgb="FFD0CECE"/>
      </bottom>
      <diagonal/>
    </border>
    <border>
      <left/>
      <right/>
      <top style="thin">
        <color rgb="FFD8D8D8"/>
      </top>
      <bottom style="thin">
        <color rgb="FFD8D8D8"/>
      </bottom>
      <diagonal/>
    </border>
    <border>
      <left style="thin">
        <color rgb="FFD0CECE"/>
      </left>
      <right/>
      <top style="thin">
        <color rgb="FFD8D8D8"/>
      </top>
      <bottom style="thin">
        <color rgb="FFD8D8D8"/>
      </bottom>
      <diagonal/>
    </border>
    <border>
      <left style="thin">
        <color rgb="FFD8D8D8"/>
      </left>
      <right style="thin">
        <color rgb="FFD8D8D8"/>
      </right>
      <top/>
      <bottom/>
      <diagonal/>
    </border>
    <border>
      <left style="thin">
        <color rgb="FFD8D8D8"/>
      </left>
      <right style="thin">
        <color rgb="FFD8D8D8"/>
      </right>
      <top style="thin">
        <color rgb="FFD8D8D8"/>
      </top>
      <bottom/>
      <diagonal/>
    </border>
    <border>
      <left style="thin">
        <color rgb="FFD8D8D8"/>
      </left>
      <right style="thin">
        <color rgb="FFD8D8D8"/>
      </right>
      <top/>
      <bottom style="thin">
        <color rgb="FFD8D8D8"/>
      </bottom>
      <diagonal/>
    </border>
    <border>
      <left style="thin">
        <color rgb="FFD8D8D8"/>
      </left>
      <right style="thin">
        <color rgb="FFD8D8D8"/>
      </right>
      <top style="thin">
        <color rgb="FFD8D8D8"/>
      </top>
      <bottom/>
      <diagonal/>
    </border>
    <border>
      <left style="thin">
        <color rgb="FFD8D8D8"/>
      </left>
      <right/>
      <top/>
      <bottom/>
      <diagonal/>
    </border>
    <border>
      <left/>
      <right style="thin">
        <color rgb="FFD8D8D8"/>
      </right>
      <top/>
      <bottom/>
      <diagonal/>
    </border>
    <border>
      <left style="thin">
        <color rgb="FFD8D8D8"/>
      </left>
      <right/>
      <top style="thin">
        <color rgb="FFD8D8D8"/>
      </top>
      <bottom style="dotted">
        <color rgb="FF7F7F7F"/>
      </bottom>
      <diagonal/>
    </border>
    <border>
      <left/>
      <right/>
      <top style="thin">
        <color rgb="FFD8D8D8"/>
      </top>
      <bottom style="dotted">
        <color rgb="FF7F7F7F"/>
      </bottom>
      <diagonal/>
    </border>
    <border>
      <left/>
      <right/>
      <top style="thin">
        <color rgb="FFD8D8D8"/>
      </top>
      <bottom style="dotted">
        <color rgb="FF7F7F7F"/>
      </bottom>
      <diagonal/>
    </border>
    <border>
      <left/>
      <right style="thin">
        <color rgb="FFD8D8D8"/>
      </right>
      <top style="thin">
        <color rgb="FFD8D8D8"/>
      </top>
      <bottom style="dotted">
        <color rgb="FF7F7F7F"/>
      </bottom>
      <diagonal/>
    </border>
    <border>
      <left style="thin">
        <color rgb="FFD8D8D8"/>
      </left>
      <right/>
      <top style="dotted">
        <color rgb="FF7F7F7F"/>
      </top>
      <bottom style="dotted">
        <color rgb="FF7F7F7F"/>
      </bottom>
      <diagonal/>
    </border>
    <border>
      <left/>
      <right/>
      <top style="dotted">
        <color rgb="FF7F7F7F"/>
      </top>
      <bottom style="dotted">
        <color rgb="FF7F7F7F"/>
      </bottom>
      <diagonal/>
    </border>
    <border>
      <left/>
      <right style="thin">
        <color rgb="FFD8D8D8"/>
      </right>
      <top style="dotted">
        <color rgb="FF7F7F7F"/>
      </top>
      <bottom style="dotted">
        <color rgb="FF7F7F7F"/>
      </bottom>
      <diagonal/>
    </border>
    <border>
      <left style="thin">
        <color rgb="FFD8D8D8"/>
      </left>
      <right/>
      <top style="dotted">
        <color rgb="FF7F7F7F"/>
      </top>
      <bottom style="thin">
        <color rgb="FFD8D8D8"/>
      </bottom>
      <diagonal/>
    </border>
    <border>
      <left/>
      <right/>
      <top style="dotted">
        <color rgb="FF7F7F7F"/>
      </top>
      <bottom style="thin">
        <color rgb="FFD8D8D8"/>
      </bottom>
      <diagonal/>
    </border>
    <border>
      <left/>
      <right style="thin">
        <color rgb="FFD8D8D8"/>
      </right>
      <top style="dotted">
        <color rgb="FF7F7F7F"/>
      </top>
      <bottom style="thin">
        <color rgb="FFD8D8D8"/>
      </bottom>
      <diagonal/>
    </border>
    <border>
      <left/>
      <right style="thin">
        <color rgb="FFD0CECE"/>
      </right>
      <top style="thin">
        <color rgb="FFD0CECE"/>
      </top>
      <bottom/>
      <diagonal/>
    </border>
    <border>
      <left style="thin">
        <color rgb="FFD0CECE"/>
      </left>
      <right/>
      <top/>
      <bottom/>
      <diagonal/>
    </border>
    <border>
      <left/>
      <right style="thin">
        <color rgb="FFD0CECE"/>
      </right>
      <top/>
      <bottom/>
      <diagonal/>
    </border>
    <border>
      <left/>
      <right style="thin">
        <color rgb="FFD0CECE"/>
      </right>
      <top/>
      <bottom style="thin">
        <color rgb="FFD0CECE"/>
      </bottom>
      <diagonal/>
    </border>
    <border>
      <left style="thin">
        <color rgb="FFD0CECE"/>
      </left>
      <right/>
      <top style="thin">
        <color rgb="FFD8D8D8"/>
      </top>
      <bottom/>
      <diagonal/>
    </border>
    <border>
      <left/>
      <right style="thin">
        <color rgb="FFD0CECE"/>
      </right>
      <top style="thin">
        <color rgb="FFD8D8D8"/>
      </top>
      <bottom/>
      <diagonal/>
    </border>
    <border>
      <left style="thin">
        <color rgb="FFD0CECE"/>
      </left>
      <right/>
      <top style="thin">
        <color rgb="FFD8D8D8"/>
      </top>
      <bottom/>
      <diagonal/>
    </border>
    <border>
      <left/>
      <right style="thin">
        <color rgb="FFD0CECE"/>
      </right>
      <top style="thin">
        <color rgb="FFD8D8D8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D8D8D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D8D8D8"/>
      </bottom>
      <diagonal/>
    </border>
    <border>
      <left style="thin">
        <color rgb="FFD8D8D8"/>
      </left>
      <right style="thin">
        <color rgb="FF000000"/>
      </right>
      <top style="thin">
        <color rgb="FFD8D8D8"/>
      </top>
      <bottom style="thin">
        <color rgb="FF000000"/>
      </bottom>
      <diagonal/>
    </border>
    <border>
      <left style="thin">
        <color rgb="FF000000"/>
      </left>
      <right style="thin">
        <color rgb="FFD8D8D8"/>
      </right>
      <top style="thin">
        <color rgb="FFD8D8D8"/>
      </top>
      <bottom style="thin">
        <color rgb="FF000000"/>
      </bottom>
      <diagonal/>
    </border>
    <border>
      <left style="thin">
        <color rgb="FFD8D8D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8D8D8"/>
      </right>
      <top style="thin">
        <color rgb="FF000000"/>
      </top>
      <bottom style="thin">
        <color rgb="FF000000"/>
      </bottom>
      <diagonal/>
    </border>
    <border>
      <left style="thin">
        <color rgb="FFD8D8D8"/>
      </left>
      <right style="thin">
        <color rgb="FF000000"/>
      </right>
      <top style="thin">
        <color rgb="FF000000"/>
      </top>
      <bottom style="thin">
        <color rgb="FFD8D8D8"/>
      </bottom>
      <diagonal/>
    </border>
    <border>
      <left style="thin">
        <color rgb="FF000000"/>
      </left>
      <right style="thin">
        <color rgb="FFD8D8D8"/>
      </right>
      <top style="thin">
        <color rgb="FF000000"/>
      </top>
      <bottom style="thin">
        <color rgb="FFD8D8D8"/>
      </bottom>
      <diagonal/>
    </border>
    <border>
      <left style="thin">
        <color rgb="FFD8D8D8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D8D8D8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D8D8D8"/>
      </top>
      <bottom style="thin">
        <color rgb="FFD8D8D8"/>
      </bottom>
      <diagonal/>
    </border>
    <border>
      <left style="thin">
        <color rgb="FFD8D8D8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D8D8D8"/>
      </right>
      <top/>
      <bottom style="thin">
        <color rgb="FF000000"/>
      </bottom>
      <diagonal/>
    </border>
    <border>
      <left style="thin">
        <color rgb="FFD8D8D8"/>
      </left>
      <right style="thin">
        <color rgb="FF000000"/>
      </right>
      <top style="thin">
        <color rgb="FFD8D8D8"/>
      </top>
      <bottom/>
      <diagonal/>
    </border>
    <border>
      <left style="thin">
        <color rgb="FF000000"/>
      </left>
      <right style="thin">
        <color rgb="FF000000"/>
      </right>
      <top style="thin">
        <color rgb="FFD8D8D8"/>
      </top>
      <bottom/>
      <diagonal/>
    </border>
    <border>
      <left style="thin">
        <color rgb="FF000000"/>
      </left>
      <right style="thin">
        <color rgb="FFD8D8D8"/>
      </right>
      <top style="thin">
        <color rgb="FFD8D8D8"/>
      </top>
      <bottom/>
      <diagonal/>
    </border>
    <border>
      <left style="thin">
        <color rgb="FFD8D8D8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D8D8D8"/>
      </right>
      <top/>
      <bottom/>
      <diagonal/>
    </border>
    <border>
      <left style="thin">
        <color rgb="FFD8D8D8"/>
      </left>
      <right style="thin">
        <color rgb="FF000000"/>
      </right>
      <top/>
      <bottom style="thin">
        <color rgb="FFD8D8D8"/>
      </bottom>
      <diagonal/>
    </border>
    <border>
      <left style="thin">
        <color rgb="FF000000"/>
      </left>
      <right style="thin">
        <color rgb="FF000000"/>
      </right>
      <top/>
      <bottom style="thin">
        <color rgb="FFD8D8D8"/>
      </bottom>
      <diagonal/>
    </border>
    <border>
      <left style="thin">
        <color rgb="FF000000"/>
      </left>
      <right style="thin">
        <color rgb="FFD8D8D8"/>
      </right>
      <top/>
      <bottom style="thin">
        <color rgb="FFD8D8D8"/>
      </bottom>
      <diagonal/>
    </border>
    <border>
      <left style="thin">
        <color rgb="FF000000"/>
      </left>
      <right/>
      <top style="thin">
        <color rgb="FFD8D8D8"/>
      </top>
      <bottom/>
      <diagonal/>
    </border>
    <border>
      <left style="thin">
        <color rgb="FF000000"/>
      </left>
      <right/>
      <top/>
      <bottom style="thin">
        <color rgb="FFD8D8D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6" tint="0.79998168889431442"/>
      </left>
      <right style="thin">
        <color theme="6" tint="0.79998168889431442"/>
      </right>
      <top style="thin">
        <color theme="6" tint="0.79998168889431442"/>
      </top>
      <bottom style="thin">
        <color theme="6" tint="0.79998168889431442"/>
      </bottom>
      <diagonal/>
    </border>
    <border>
      <left style="thin">
        <color theme="6" tint="0.79998168889431442"/>
      </left>
      <right/>
      <top style="thin">
        <color theme="6" tint="0.79998168889431442"/>
      </top>
      <bottom style="thin">
        <color theme="6" tint="0.79998168889431442"/>
      </bottom>
      <diagonal/>
    </border>
    <border>
      <left/>
      <right style="thin">
        <color theme="6" tint="0.79998168889431442"/>
      </right>
      <top style="thin">
        <color theme="6" tint="0.79998168889431442"/>
      </top>
      <bottom style="thin">
        <color theme="6" tint="0.79998168889431442"/>
      </bottom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6" tint="0.79998168889431442"/>
      </left>
      <right/>
      <top style="thin">
        <color theme="6" tint="0.79998168889431442"/>
      </top>
      <bottom style="thin">
        <color rgb="FFD8D8D8"/>
      </bottom>
      <diagonal/>
    </border>
    <border>
      <left/>
      <right/>
      <top style="thin">
        <color theme="6" tint="0.79998168889431442"/>
      </top>
      <bottom style="thin">
        <color rgb="FFD8D8D8"/>
      </bottom>
      <diagonal/>
    </border>
    <border>
      <left/>
      <right style="thin">
        <color rgb="FFD8D8D8"/>
      </right>
      <top style="thin">
        <color theme="6" tint="0.79998168889431442"/>
      </top>
      <bottom style="thin">
        <color rgb="FFD8D8D8"/>
      </bottom>
      <diagonal/>
    </border>
    <border>
      <left style="thin">
        <color rgb="FFD8D8D8"/>
      </left>
      <right/>
      <top style="thin">
        <color theme="6" tint="0.79998168889431442"/>
      </top>
      <bottom style="thin">
        <color rgb="FFD8D8D8"/>
      </bottom>
      <diagonal/>
    </border>
    <border>
      <left/>
      <right style="thin">
        <color theme="6" tint="0.79998168889431442"/>
      </right>
      <top style="thin">
        <color theme="6" tint="0.79998168889431442"/>
      </top>
      <bottom style="thin">
        <color rgb="FFD8D8D8"/>
      </bottom>
      <diagonal/>
    </border>
    <border>
      <left style="thin">
        <color theme="6" tint="0.79998168889431442"/>
      </left>
      <right/>
      <top style="thin">
        <color rgb="FFD8D8D8"/>
      </top>
      <bottom style="thin">
        <color rgb="FFD8D8D8"/>
      </bottom>
      <diagonal/>
    </border>
    <border>
      <left/>
      <right style="thin">
        <color theme="6" tint="0.79998168889431442"/>
      </right>
      <top style="thin">
        <color rgb="FFD8D8D8"/>
      </top>
      <bottom style="thin">
        <color rgb="FFD8D8D8"/>
      </bottom>
      <diagonal/>
    </border>
    <border>
      <left style="thin">
        <color theme="6" tint="0.79998168889431442"/>
      </left>
      <right/>
      <top style="thin">
        <color rgb="FFD8D8D8"/>
      </top>
      <bottom style="thin">
        <color theme="6" tint="0.79998168889431442"/>
      </bottom>
      <diagonal/>
    </border>
    <border>
      <left/>
      <right/>
      <top style="thin">
        <color rgb="FFD8D8D8"/>
      </top>
      <bottom style="thin">
        <color theme="6" tint="0.79998168889431442"/>
      </bottom>
      <diagonal/>
    </border>
    <border>
      <left/>
      <right style="thin">
        <color rgb="FFD8D8D8"/>
      </right>
      <top style="thin">
        <color rgb="FFD8D8D8"/>
      </top>
      <bottom style="thin">
        <color theme="6" tint="0.79998168889431442"/>
      </bottom>
      <diagonal/>
    </border>
    <border>
      <left style="thin">
        <color rgb="FFD8D8D8"/>
      </left>
      <right/>
      <top style="thin">
        <color rgb="FFD8D8D8"/>
      </top>
      <bottom style="thin">
        <color theme="6" tint="0.79998168889431442"/>
      </bottom>
      <diagonal/>
    </border>
    <border>
      <left/>
      <right style="thin">
        <color theme="6" tint="0.79998168889431442"/>
      </right>
      <top style="thin">
        <color rgb="FFD8D8D8"/>
      </top>
      <bottom style="thin">
        <color theme="6" tint="0.79998168889431442"/>
      </bottom>
      <diagonal/>
    </border>
    <border>
      <left style="thin">
        <color rgb="FFD8D8D8"/>
      </left>
      <right/>
      <top/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 style="thin">
        <color rgb="FFD8D8D8"/>
      </right>
      <top/>
      <bottom style="thin">
        <color theme="6" tint="0.79998168889431442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 style="thin">
        <color theme="2"/>
      </left>
      <right style="thin">
        <color theme="2"/>
      </right>
      <top/>
      <bottom/>
      <diagonal/>
    </border>
    <border>
      <left/>
      <right style="thin">
        <color rgb="FFD8D8D8"/>
      </right>
      <top style="thin">
        <color theme="6" tint="0.79998168889431442"/>
      </top>
      <bottom style="thin">
        <color theme="6" tint="0.79998168889431442"/>
      </bottom>
      <diagonal/>
    </border>
    <border>
      <left style="thin">
        <color rgb="FFD8D8D8"/>
      </left>
      <right/>
      <top style="thin">
        <color theme="6" tint="0.79998168889431442"/>
      </top>
      <bottom style="thin">
        <color theme="6" tint="0.7999816888943144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6" tint="0.79998168889431442"/>
      </bottom>
      <diagonal/>
    </border>
    <border>
      <left style="thin">
        <color theme="2"/>
      </left>
      <right style="thin">
        <color theme="2"/>
      </right>
      <top style="thin">
        <color theme="6" tint="0.79998168889431442"/>
      </top>
      <bottom style="thin">
        <color theme="6" tint="0.79998168889431442"/>
      </bottom>
      <diagonal/>
    </border>
    <border>
      <left style="thin">
        <color theme="6" tint="0.7999816888943144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6" tint="0.79998168889431442"/>
      </top>
      <bottom/>
      <diagonal/>
    </border>
    <border>
      <left style="thin">
        <color rgb="FF000000"/>
      </left>
      <right style="thin">
        <color rgb="FFD0CECE"/>
      </right>
      <top style="thin">
        <color theme="2"/>
      </top>
      <bottom/>
      <diagonal/>
    </border>
    <border>
      <left style="thin">
        <color rgb="FFD8D8D8"/>
      </left>
      <right/>
      <top style="thin">
        <color rgb="FFD8D8D8"/>
      </top>
      <bottom style="thin">
        <color theme="2"/>
      </bottom>
      <diagonal/>
    </border>
    <border>
      <left/>
      <right/>
      <top style="thin">
        <color rgb="FFD8D8D8"/>
      </top>
      <bottom style="thin">
        <color theme="2"/>
      </bottom>
      <diagonal/>
    </border>
    <border>
      <left/>
      <right style="thin">
        <color rgb="FFD8D8D8"/>
      </right>
      <top style="thin">
        <color rgb="FFD8D8D8"/>
      </top>
      <bottom style="thin">
        <color theme="2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 tint="-0.14999847407452621"/>
      </left>
      <right/>
      <top style="thin">
        <color theme="2" tint="-0.14999847407452621"/>
      </top>
      <bottom style="thin">
        <color theme="2" tint="-0.14999847407452621"/>
      </bottom>
      <diagonal/>
    </border>
    <border>
      <left/>
      <right/>
      <top style="thin">
        <color theme="2" tint="-0.14999847407452621"/>
      </top>
      <bottom style="thin">
        <color theme="2" tint="-0.14999847407452621"/>
      </bottom>
      <diagonal/>
    </border>
    <border>
      <left/>
      <right style="thin">
        <color theme="2" tint="-0.14999847407452621"/>
      </right>
      <top style="thin">
        <color theme="2" tint="-0.14999847407452621"/>
      </top>
      <bottom style="thin">
        <color theme="2" tint="-0.14999847407452621"/>
      </bottom>
      <diagonal/>
    </border>
    <border>
      <left style="thin">
        <color rgb="FFD8D8D8"/>
      </left>
      <right/>
      <top style="thin">
        <color theme="2" tint="-0.14999847407452621"/>
      </top>
      <bottom style="thin">
        <color rgb="FFD8D8D8"/>
      </bottom>
      <diagonal/>
    </border>
    <border>
      <left/>
      <right style="thin">
        <color rgb="FFD8D8D8"/>
      </right>
      <top style="thin">
        <color theme="2" tint="-0.14999847407452621"/>
      </top>
      <bottom style="thin">
        <color rgb="FFD8D8D8"/>
      </bottom>
      <diagonal/>
    </border>
    <border>
      <left style="thin">
        <color theme="2" tint="-0.14999847407452621"/>
      </left>
      <right style="thin">
        <color theme="2"/>
      </right>
      <top style="thin">
        <color theme="2"/>
      </top>
      <bottom style="thin">
        <color theme="2" tint="-0.14999847407452621"/>
      </bottom>
      <diagonal/>
    </border>
    <border>
      <left style="thin">
        <color theme="2" tint="-0.14999847407452621"/>
      </left>
      <right style="thin">
        <color rgb="FF000000"/>
      </right>
      <top/>
      <bottom/>
      <diagonal/>
    </border>
    <border>
      <left style="thin">
        <color theme="2" tint="-0.14999847407452621"/>
      </left>
      <right/>
      <top style="thin">
        <color theme="2" tint="-0.14999847407452621"/>
      </top>
      <bottom/>
      <diagonal/>
    </border>
    <border>
      <left/>
      <right/>
      <top style="thin">
        <color theme="2" tint="-0.14999847407452621"/>
      </top>
      <bottom/>
      <diagonal/>
    </border>
    <border>
      <left/>
      <right style="thin">
        <color theme="2" tint="-0.14999847407452621"/>
      </right>
      <top style="thin">
        <color theme="2" tint="-0.14999847407452621"/>
      </top>
      <bottom/>
      <diagonal/>
    </border>
    <border>
      <left style="thin">
        <color theme="2" tint="-0.14999847407452621"/>
      </left>
      <right/>
      <top/>
      <bottom/>
      <diagonal/>
    </border>
    <border>
      <left/>
      <right style="thin">
        <color theme="2" tint="-0.14999847407452621"/>
      </right>
      <top/>
      <bottom/>
      <diagonal/>
    </border>
    <border>
      <left/>
      <right/>
      <top/>
      <bottom style="thin">
        <color theme="2" tint="-0.14999847407452621"/>
      </bottom>
      <diagonal/>
    </border>
    <border>
      <left style="thin">
        <color theme="2" tint="-0.14999847407452621"/>
      </left>
      <right/>
      <top style="thin">
        <color rgb="FFD8D8D8"/>
      </top>
      <bottom/>
      <diagonal/>
    </border>
    <border>
      <left/>
      <right style="thin">
        <color theme="2" tint="-0.14999847407452621"/>
      </right>
      <top style="thin">
        <color rgb="FFD8D8D8"/>
      </top>
      <bottom/>
      <diagonal/>
    </border>
    <border>
      <left style="thin">
        <color theme="2" tint="-0.14999847407452621"/>
      </left>
      <right/>
      <top/>
      <bottom style="thin">
        <color rgb="FFD8D8D8"/>
      </bottom>
      <diagonal/>
    </border>
    <border>
      <left style="thin">
        <color theme="2" tint="-0.14999847407452621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theme="2" tint="-0.14999847407452621"/>
      </left>
      <right/>
      <top style="thin">
        <color rgb="FFD8D8D8"/>
      </top>
      <bottom style="thin">
        <color rgb="FFD8D8D8"/>
      </bottom>
      <diagonal/>
    </border>
    <border>
      <left/>
      <right style="thin">
        <color theme="2" tint="-0.14999847407452621"/>
      </right>
      <top style="thin">
        <color rgb="FFD8D8D8"/>
      </top>
      <bottom style="thin">
        <color rgb="FFD8D8D8"/>
      </bottom>
      <diagonal/>
    </border>
    <border>
      <left style="thin">
        <color theme="2" tint="-0.14999847407452621"/>
      </left>
      <right/>
      <top style="thin">
        <color rgb="FFD8D8D8"/>
      </top>
      <bottom style="thin">
        <color rgb="FFD0CECE"/>
      </bottom>
      <diagonal/>
    </border>
    <border>
      <left/>
      <right style="thin">
        <color theme="2" tint="-0.14999847407452621"/>
      </right>
      <top/>
      <bottom style="thin">
        <color rgb="FFD8D8D8"/>
      </bottom>
      <diagonal/>
    </border>
    <border>
      <left style="thin">
        <color theme="2" tint="-0.14999847407452621"/>
      </left>
      <right/>
      <top style="thin">
        <color rgb="FFD8D8D8"/>
      </top>
      <bottom style="thin">
        <color theme="2" tint="-0.14999847407452621"/>
      </bottom>
      <diagonal/>
    </border>
    <border>
      <left/>
      <right/>
      <top style="thin">
        <color rgb="FFD8D8D8"/>
      </top>
      <bottom style="thin">
        <color theme="2" tint="-0.14999847407452621"/>
      </bottom>
      <diagonal/>
    </border>
    <border>
      <left/>
      <right style="thin">
        <color rgb="FFD0CECE"/>
      </right>
      <top style="thin">
        <color rgb="FFD8D8D8"/>
      </top>
      <bottom style="thin">
        <color theme="2" tint="-0.14999847407452621"/>
      </bottom>
      <diagonal/>
    </border>
    <border>
      <left style="thin">
        <color rgb="FFD8D8D8"/>
      </left>
      <right/>
      <top style="thin">
        <color rgb="FFD8D8D8"/>
      </top>
      <bottom style="thin">
        <color theme="2" tint="-0.14999847407452621"/>
      </bottom>
      <diagonal/>
    </border>
    <border>
      <left/>
      <right style="thin">
        <color rgb="FFD8D8D8"/>
      </right>
      <top style="thin">
        <color rgb="FFD8D8D8"/>
      </top>
      <bottom style="thin">
        <color theme="2" tint="-0.14999847407452621"/>
      </bottom>
      <diagonal/>
    </border>
    <border>
      <left/>
      <right style="thin">
        <color theme="2" tint="-0.14999847407452621"/>
      </right>
      <top style="thin">
        <color rgb="FFD8D8D8"/>
      </top>
      <bottom style="thin">
        <color theme="2" tint="-0.14999847407452621"/>
      </bottom>
      <diagonal/>
    </border>
    <border>
      <left style="thin">
        <color theme="2" tint="-0.1499984740745262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 tint="-0.14999847407452621"/>
      </right>
      <top style="thin">
        <color theme="2"/>
      </top>
      <bottom style="thin">
        <color theme="2"/>
      </bottom>
      <diagonal/>
    </border>
    <border>
      <left/>
      <right style="thin">
        <color theme="2" tint="-0.14999847407452621"/>
      </right>
      <top/>
      <bottom style="thin">
        <color theme="2" tint="-0.14999847407452621"/>
      </bottom>
      <diagonal/>
    </border>
    <border>
      <left style="thin">
        <color theme="2" tint="-0.14999847407452621"/>
      </left>
      <right/>
      <top style="thin">
        <color theme="2"/>
      </top>
      <bottom/>
      <diagonal/>
    </border>
    <border>
      <left/>
      <right style="thin">
        <color theme="2" tint="-0.14999847407452621"/>
      </right>
      <top style="thin">
        <color theme="2"/>
      </top>
      <bottom/>
      <diagonal/>
    </border>
    <border>
      <left style="thin">
        <color theme="2" tint="-0.14999847407452621"/>
      </left>
      <right/>
      <top style="thin">
        <color rgb="FFD0CECE"/>
      </top>
      <bottom style="thin">
        <color rgb="FFD0CECE"/>
      </bottom>
      <diagonal/>
    </border>
    <border>
      <left style="thin">
        <color theme="2" tint="-0.14999847407452621"/>
      </left>
      <right style="thin">
        <color rgb="FFD0CECE"/>
      </right>
      <top style="thin">
        <color rgb="FFD0CECE"/>
      </top>
      <bottom/>
      <diagonal/>
    </border>
    <border>
      <left style="thin">
        <color theme="2" tint="-0.14999847407452621"/>
      </left>
      <right style="thin">
        <color rgb="FFD0CECE"/>
      </right>
      <top/>
      <bottom/>
      <diagonal/>
    </border>
    <border>
      <left style="thin">
        <color theme="2" tint="-0.14999847407452621"/>
      </left>
      <right style="thin">
        <color rgb="FFD0CECE"/>
      </right>
      <top/>
      <bottom style="thin">
        <color theme="2" tint="-0.149998474074526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24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vertical="center" wrapText="1"/>
    </xf>
    <xf numFmtId="0" fontId="3" fillId="0" borderId="0" xfId="0" applyFont="1"/>
    <xf numFmtId="0" fontId="3" fillId="3" borderId="1" xfId="0" applyFont="1" applyFill="1" applyBorder="1"/>
    <xf numFmtId="0" fontId="3" fillId="3" borderId="5" xfId="0" applyFont="1" applyFill="1" applyBorder="1"/>
    <xf numFmtId="0" fontId="6" fillId="0" borderId="9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3" fillId="0" borderId="10" xfId="0" applyFont="1" applyBorder="1"/>
    <xf numFmtId="0" fontId="3" fillId="0" borderId="9" xfId="0" applyFont="1" applyBorder="1"/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9" xfId="0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9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0" fontId="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7" fillId="0" borderId="9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1" fillId="0" borderId="9" xfId="0" applyFont="1" applyBorder="1" applyAlignment="1">
      <alignment horizontal="left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1" fontId="3" fillId="0" borderId="21" xfId="0" applyNumberFormat="1" applyFont="1" applyBorder="1" applyAlignment="1">
      <alignment horizontal="center" vertical="center" wrapText="1"/>
    </xf>
    <xf numFmtId="0" fontId="12" fillId="0" borderId="0" xfId="0" applyFont="1"/>
    <xf numFmtId="0" fontId="12" fillId="0" borderId="10" xfId="0" applyFont="1" applyBorder="1"/>
    <xf numFmtId="0" fontId="12" fillId="0" borderId="0" xfId="0" applyFont="1" applyAlignment="1">
      <alignment vertical="center"/>
    </xf>
    <xf numFmtId="0" fontId="13" fillId="0" borderId="9" xfId="0" applyFont="1" applyBorder="1" applyAlignment="1">
      <alignment horizontal="left" vertical="center" wrapText="1"/>
    </xf>
    <xf numFmtId="0" fontId="12" fillId="0" borderId="28" xfId="0" applyFont="1" applyBorder="1"/>
    <xf numFmtId="0" fontId="3" fillId="0" borderId="29" xfId="0" applyFont="1" applyBorder="1"/>
    <xf numFmtId="0" fontId="13" fillId="0" borderId="30" xfId="0" applyFont="1" applyBorder="1" applyAlignment="1">
      <alignment horizontal="left" vertical="center" wrapText="1"/>
    </xf>
    <xf numFmtId="0" fontId="14" fillId="0" borderId="0" xfId="0" applyFont="1"/>
    <xf numFmtId="0" fontId="5" fillId="3" borderId="3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7" fillId="0" borderId="9" xfId="0" applyFont="1" applyBorder="1"/>
    <xf numFmtId="0" fontId="7" fillId="0" borderId="0" xfId="0" applyFont="1"/>
    <xf numFmtId="0" fontId="7" fillId="0" borderId="9" xfId="0" applyFont="1" applyBorder="1" applyAlignment="1">
      <alignment vertical="center"/>
    </xf>
    <xf numFmtId="0" fontId="7" fillId="2" borderId="32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3" borderId="31" xfId="0" applyFont="1" applyFill="1" applyBorder="1" applyAlignment="1">
      <alignment horizontal="left" vertical="center" wrapText="1"/>
    </xf>
    <xf numFmtId="4" fontId="3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3" fillId="0" borderId="36" xfId="0" applyFont="1" applyBorder="1" applyAlignment="1">
      <alignment vertical="center"/>
    </xf>
    <xf numFmtId="1" fontId="3" fillId="0" borderId="32" xfId="0" applyNumberFormat="1" applyFont="1" applyBorder="1" applyAlignment="1">
      <alignment horizontal="center" vertical="center"/>
    </xf>
    <xf numFmtId="10" fontId="3" fillId="6" borderId="21" xfId="0" applyNumberFormat="1" applyFont="1" applyFill="1" applyBorder="1" applyAlignment="1">
      <alignment vertical="center"/>
    </xf>
    <xf numFmtId="10" fontId="3" fillId="0" borderId="0" xfId="0" applyNumberFormat="1" applyFont="1" applyAlignment="1">
      <alignment vertical="center"/>
    </xf>
    <xf numFmtId="0" fontId="15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7" fillId="3" borderId="31" xfId="0" applyFont="1" applyFill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8" borderId="32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7" fillId="8" borderId="44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vertical="center" wrapText="1"/>
    </xf>
    <xf numFmtId="0" fontId="3" fillId="3" borderId="31" xfId="0" applyFont="1" applyFill="1" applyBorder="1"/>
    <xf numFmtId="0" fontId="7" fillId="0" borderId="32" xfId="0" applyFont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16" fillId="3" borderId="31" xfId="0" applyFont="1" applyFill="1" applyBorder="1"/>
    <xf numFmtId="0" fontId="3" fillId="2" borderId="45" xfId="0" applyFont="1" applyFill="1" applyBorder="1" applyAlignment="1">
      <alignment horizontal="center" vertical="center" wrapText="1"/>
    </xf>
    <xf numFmtId="0" fontId="3" fillId="0" borderId="28" xfId="0" applyFont="1" applyBorder="1"/>
    <xf numFmtId="164" fontId="3" fillId="0" borderId="29" xfId="0" applyNumberFormat="1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166" fontId="3" fillId="0" borderId="29" xfId="0" applyNumberFormat="1" applyFont="1" applyBorder="1" applyAlignment="1">
      <alignment horizontal="left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 applyAlignment="1">
      <alignment wrapText="1"/>
    </xf>
    <xf numFmtId="0" fontId="3" fillId="0" borderId="10" xfId="0" applyFont="1" applyBorder="1" applyAlignment="1">
      <alignment wrapText="1"/>
    </xf>
    <xf numFmtId="0" fontId="7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3" fillId="0" borderId="9" xfId="0" applyFont="1" applyBorder="1" applyAlignment="1">
      <alignment wrapText="1"/>
    </xf>
    <xf numFmtId="0" fontId="7" fillId="3" borderId="50" xfId="0" applyFont="1" applyFill="1" applyBorder="1"/>
    <xf numFmtId="0" fontId="7" fillId="3" borderId="51" xfId="0" applyFont="1" applyFill="1" applyBorder="1"/>
    <xf numFmtId="0" fontId="7" fillId="0" borderId="0" xfId="0" applyFont="1" applyAlignment="1">
      <alignment horizontal="right" vertical="center"/>
    </xf>
    <xf numFmtId="165" fontId="7" fillId="3" borderId="21" xfId="0" applyNumberFormat="1" applyFont="1" applyFill="1" applyBorder="1" applyAlignment="1">
      <alignment horizontal="right"/>
    </xf>
    <xf numFmtId="0" fontId="7" fillId="3" borderId="21" xfId="0" applyFont="1" applyFill="1" applyBorder="1" applyAlignment="1">
      <alignment horizontal="right"/>
    </xf>
    <xf numFmtId="0" fontId="17" fillId="6" borderId="48" xfId="0" applyFont="1" applyFill="1" applyBorder="1" applyAlignment="1">
      <alignment horizontal="center" vertical="center"/>
    </xf>
    <xf numFmtId="0" fontId="3" fillId="6" borderId="53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right" vertical="center"/>
    </xf>
    <xf numFmtId="0" fontId="3" fillId="6" borderId="54" xfId="0" applyFont="1" applyFill="1" applyBorder="1" applyAlignment="1">
      <alignment horizontal="center" vertical="center" wrapText="1"/>
    </xf>
    <xf numFmtId="165" fontId="3" fillId="6" borderId="50" xfId="0" applyNumberFormat="1" applyFont="1" applyFill="1" applyBorder="1" applyAlignment="1">
      <alignment horizontal="right" vertical="center"/>
    </xf>
    <xf numFmtId="0" fontId="3" fillId="6" borderId="50" xfId="0" applyFont="1" applyFill="1" applyBorder="1" applyAlignment="1">
      <alignment horizontal="center" vertical="center"/>
    </xf>
    <xf numFmtId="0" fontId="3" fillId="6" borderId="51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165" fontId="3" fillId="6" borderId="55" xfId="0" applyNumberFormat="1" applyFont="1" applyFill="1" applyBorder="1" applyAlignment="1">
      <alignment horizontal="right" vertical="center" wrapText="1"/>
    </xf>
    <xf numFmtId="165" fontId="3" fillId="6" borderId="56" xfId="0" applyNumberFormat="1" applyFont="1" applyFill="1" applyBorder="1" applyAlignment="1">
      <alignment horizontal="right" vertical="center" wrapText="1"/>
    </xf>
    <xf numFmtId="165" fontId="3" fillId="6" borderId="23" xfId="0" applyNumberFormat="1" applyFont="1" applyFill="1" applyBorder="1" applyAlignment="1">
      <alignment horizontal="right" vertical="center" wrapText="1"/>
    </xf>
    <xf numFmtId="165" fontId="3" fillId="3" borderId="31" xfId="0" applyNumberFormat="1" applyFont="1" applyFill="1" applyBorder="1" applyAlignment="1">
      <alignment horizontal="left" vertical="center"/>
    </xf>
    <xf numFmtId="0" fontId="17" fillId="6" borderId="43" xfId="0" applyFont="1" applyFill="1" applyBorder="1" applyAlignment="1">
      <alignment horizontal="center" vertical="center"/>
    </xf>
    <xf numFmtId="0" fontId="3" fillId="6" borderId="57" xfId="0" applyFont="1" applyFill="1" applyBorder="1" applyAlignment="1">
      <alignment horizontal="center" vertical="center"/>
    </xf>
    <xf numFmtId="0" fontId="18" fillId="6" borderId="50" xfId="0" applyFont="1" applyFill="1" applyBorder="1" applyAlignment="1">
      <alignment horizontal="right" vertical="center"/>
    </xf>
    <xf numFmtId="165" fontId="3" fillId="6" borderId="44" xfId="0" applyNumberFormat="1" applyFont="1" applyFill="1" applyBorder="1" applyAlignment="1">
      <alignment horizontal="right" vertical="center"/>
    </xf>
    <xf numFmtId="165" fontId="3" fillId="6" borderId="58" xfId="0" applyNumberFormat="1" applyFont="1" applyFill="1" applyBorder="1" applyAlignment="1">
      <alignment horizontal="right" vertical="center" wrapText="1"/>
    </xf>
    <xf numFmtId="165" fontId="3" fillId="6" borderId="45" xfId="0" applyNumberFormat="1" applyFont="1" applyFill="1" applyBorder="1" applyAlignment="1">
      <alignment horizontal="right" vertical="center" wrapText="1"/>
    </xf>
    <xf numFmtId="165" fontId="3" fillId="6" borderId="21" xfId="0" applyNumberFormat="1" applyFont="1" applyFill="1" applyBorder="1" applyAlignment="1">
      <alignment horizontal="right" vertical="center" wrapText="1"/>
    </xf>
    <xf numFmtId="165" fontId="3" fillId="6" borderId="32" xfId="0" applyNumberFormat="1" applyFont="1" applyFill="1" applyBorder="1" applyAlignment="1">
      <alignment horizontal="right" vertical="center"/>
    </xf>
    <xf numFmtId="0" fontId="7" fillId="3" borderId="59" xfId="0" applyFont="1" applyFill="1" applyBorder="1"/>
    <xf numFmtId="0" fontId="7" fillId="3" borderId="57" xfId="0" applyFont="1" applyFill="1" applyBorder="1"/>
    <xf numFmtId="0" fontId="7" fillId="0" borderId="21" xfId="0" applyFont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167" fontId="17" fillId="2" borderId="45" xfId="0" applyNumberFormat="1" applyFont="1" applyFill="1" applyBorder="1" applyAlignment="1">
      <alignment horizontal="right" vertical="center"/>
    </xf>
    <xf numFmtId="0" fontId="7" fillId="2" borderId="58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vertical="center"/>
    </xf>
    <xf numFmtId="0" fontId="7" fillId="2" borderId="58" xfId="0" applyFont="1" applyFill="1" applyBorder="1" applyAlignment="1">
      <alignment horizontal="center" vertical="center" wrapText="1"/>
    </xf>
    <xf numFmtId="165" fontId="7" fillId="2" borderId="43" xfId="0" applyNumberFormat="1" applyFont="1" applyFill="1" applyBorder="1" applyAlignment="1">
      <alignment vertical="center"/>
    </xf>
    <xf numFmtId="2" fontId="3" fillId="2" borderId="50" xfId="0" applyNumberFormat="1" applyFont="1" applyFill="1" applyBorder="1" applyAlignment="1">
      <alignment vertical="center"/>
    </xf>
    <xf numFmtId="0" fontId="7" fillId="2" borderId="51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vertical="center"/>
    </xf>
    <xf numFmtId="165" fontId="7" fillId="2" borderId="21" xfId="0" applyNumberFormat="1" applyFont="1" applyFill="1" applyBorder="1" applyAlignment="1">
      <alignment horizontal="right" vertical="center" wrapText="1"/>
    </xf>
    <xf numFmtId="167" fontId="17" fillId="2" borderId="45" xfId="0" applyNumberFormat="1" applyFont="1" applyFill="1" applyBorder="1" applyAlignment="1">
      <alignment vertical="center"/>
    </xf>
    <xf numFmtId="0" fontId="1" fillId="0" borderId="0" xfId="0" applyFont="1"/>
    <xf numFmtId="165" fontId="7" fillId="0" borderId="0" xfId="0" applyNumberFormat="1" applyFont="1"/>
    <xf numFmtId="2" fontId="3" fillId="0" borderId="0" xfId="0" applyNumberFormat="1" applyFont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4" fontId="3" fillId="0" borderId="0" xfId="0" applyNumberFormat="1" applyFont="1"/>
    <xf numFmtId="10" fontId="19" fillId="0" borderId="0" xfId="0" applyNumberFormat="1" applyFont="1" applyAlignment="1">
      <alignment vertical="center" wrapText="1"/>
    </xf>
    <xf numFmtId="167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65" xfId="0" applyFont="1" applyBorder="1"/>
    <xf numFmtId="4" fontId="3" fillId="0" borderId="6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7" fillId="8" borderId="21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4" fillId="0" borderId="9" xfId="0" applyFont="1" applyBorder="1"/>
    <xf numFmtId="0" fontId="3" fillId="0" borderId="9" xfId="0" applyFont="1" applyBorder="1" applyAlignment="1">
      <alignment vertical="center" wrapText="1"/>
    </xf>
    <xf numFmtId="0" fontId="3" fillId="0" borderId="9" xfId="0" applyFont="1" applyBorder="1" applyAlignment="1">
      <alignment horizontal="left" vertical="center" wrapText="1"/>
    </xf>
    <xf numFmtId="0" fontId="7" fillId="3" borderId="1" xfId="0" applyFont="1" applyFill="1" applyBorder="1" applyAlignment="1">
      <alignment vertical="center"/>
    </xf>
    <xf numFmtId="0" fontId="9" fillId="0" borderId="0" xfId="0" applyFont="1"/>
    <xf numFmtId="0" fontId="3" fillId="0" borderId="9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7" fillId="0" borderId="10" xfId="0" applyFont="1" applyBorder="1"/>
    <xf numFmtId="9" fontId="7" fillId="0" borderId="40" xfId="0" applyNumberFormat="1" applyFont="1" applyBorder="1" applyAlignment="1">
      <alignment horizontal="center" vertical="center" wrapText="1"/>
    </xf>
    <xf numFmtId="0" fontId="14" fillId="0" borderId="28" xfId="0" applyFont="1" applyBorder="1"/>
    <xf numFmtId="0" fontId="14" fillId="0" borderId="30" xfId="0" applyFont="1" applyBorder="1"/>
    <xf numFmtId="0" fontId="7" fillId="0" borderId="28" xfId="0" applyFont="1" applyBorder="1"/>
    <xf numFmtId="0" fontId="11" fillId="0" borderId="29" xfId="0" applyFont="1" applyBorder="1" applyAlignment="1">
      <alignment horizontal="left" vertical="center" wrapText="1"/>
    </xf>
    <xf numFmtId="0" fontId="7" fillId="0" borderId="29" xfId="0" applyFont="1" applyBorder="1"/>
    <xf numFmtId="9" fontId="7" fillId="0" borderId="81" xfId="0" applyNumberFormat="1" applyFont="1" applyBorder="1" applyAlignment="1">
      <alignment horizontal="center" vertical="center" wrapText="1"/>
    </xf>
    <xf numFmtId="0" fontId="7" fillId="0" borderId="30" xfId="0" applyFont="1" applyBorder="1"/>
    <xf numFmtId="168" fontId="3" fillId="6" borderId="85" xfId="0" applyNumberFormat="1" applyFont="1" applyFill="1" applyBorder="1" applyAlignment="1">
      <alignment horizontal="center" vertical="center"/>
    </xf>
    <xf numFmtId="169" fontId="7" fillId="3" borderId="2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1" fontId="3" fillId="3" borderId="32" xfId="0" applyNumberFormat="1" applyFont="1" applyFill="1" applyBorder="1" applyAlignment="1">
      <alignment horizontal="center" vertical="center"/>
    </xf>
    <xf numFmtId="1" fontId="3" fillId="3" borderId="43" xfId="0" applyNumberFormat="1" applyFont="1" applyFill="1" applyBorder="1" applyAlignment="1">
      <alignment horizontal="center" vertical="center"/>
    </xf>
    <xf numFmtId="1" fontId="3" fillId="3" borderId="1" xfId="0" applyNumberFormat="1" applyFont="1" applyFill="1" applyBorder="1"/>
    <xf numFmtId="0" fontId="7" fillId="2" borderId="32" xfId="0" applyFont="1" applyFill="1" applyBorder="1" applyAlignment="1">
      <alignment horizontal="center" vertical="center" wrapText="1"/>
    </xf>
    <xf numFmtId="0" fontId="3" fillId="3" borderId="89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3" borderId="95" xfId="0" applyFont="1" applyFill="1" applyBorder="1"/>
    <xf numFmtId="0" fontId="7" fillId="3" borderId="1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5" fillId="2" borderId="21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4" fontId="7" fillId="0" borderId="14" xfId="0" applyNumberFormat="1" applyFont="1" applyBorder="1" applyAlignment="1">
      <alignment vertical="center" wrapText="1"/>
    </xf>
    <xf numFmtId="3" fontId="7" fillId="0" borderId="14" xfId="0" applyNumberFormat="1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4" fontId="3" fillId="6" borderId="48" xfId="0" applyNumberFormat="1" applyFont="1" applyFill="1" applyBorder="1" applyAlignment="1">
      <alignment vertical="center"/>
    </xf>
    <xf numFmtId="4" fontId="3" fillId="6" borderId="23" xfId="0" applyNumberFormat="1" applyFont="1" applyFill="1" applyBorder="1" applyAlignment="1">
      <alignment vertical="center" wrapText="1"/>
    </xf>
    <xf numFmtId="4" fontId="3" fillId="6" borderId="48" xfId="0" applyNumberFormat="1" applyFont="1" applyFill="1" applyBorder="1" applyAlignment="1">
      <alignment horizontal="right" vertical="center"/>
    </xf>
    <xf numFmtId="4" fontId="3" fillId="6" borderId="44" xfId="0" applyNumberFormat="1" applyFont="1" applyFill="1" applyBorder="1" applyAlignment="1">
      <alignment horizontal="right" vertical="center"/>
    </xf>
    <xf numFmtId="3" fontId="3" fillId="6" borderId="44" xfId="0" applyNumberFormat="1" applyFont="1" applyFill="1" applyBorder="1" applyAlignment="1">
      <alignment horizontal="right" vertical="center"/>
    </xf>
    <xf numFmtId="0" fontId="3" fillId="6" borderId="23" xfId="0" applyFont="1" applyFill="1" applyBorder="1" applyAlignment="1">
      <alignment horizontal="right" vertical="center"/>
    </xf>
    <xf numFmtId="4" fontId="3" fillId="3" borderId="1" xfId="0" applyNumberFormat="1" applyFont="1" applyFill="1" applyBorder="1"/>
    <xf numFmtId="4" fontId="3" fillId="6" borderId="43" xfId="0" applyNumberFormat="1" applyFont="1" applyFill="1" applyBorder="1" applyAlignment="1">
      <alignment vertical="center"/>
    </xf>
    <xf numFmtId="4" fontId="3" fillId="6" borderId="21" xfId="0" applyNumberFormat="1" applyFont="1" applyFill="1" applyBorder="1" applyAlignment="1">
      <alignment vertical="center" wrapText="1"/>
    </xf>
    <xf numFmtId="4" fontId="3" fillId="6" borderId="43" xfId="0" applyNumberFormat="1" applyFont="1" applyFill="1" applyBorder="1" applyAlignment="1">
      <alignment horizontal="right" vertical="center"/>
    </xf>
    <xf numFmtId="4" fontId="3" fillId="6" borderId="32" xfId="0" applyNumberFormat="1" applyFont="1" applyFill="1" applyBorder="1" applyAlignment="1">
      <alignment horizontal="right" vertical="center"/>
    </xf>
    <xf numFmtId="3" fontId="3" fillId="6" borderId="32" xfId="0" applyNumberFormat="1" applyFont="1" applyFill="1" applyBorder="1" applyAlignment="1">
      <alignment horizontal="right" vertical="center"/>
    </xf>
    <xf numFmtId="0" fontId="3" fillId="6" borderId="21" xfId="0" applyFont="1" applyFill="1" applyBorder="1" applyAlignment="1">
      <alignment horizontal="right" vertical="center"/>
    </xf>
    <xf numFmtId="4" fontId="7" fillId="2" borderId="32" xfId="0" applyNumberFormat="1" applyFont="1" applyFill="1" applyBorder="1" applyAlignment="1">
      <alignment vertical="center"/>
    </xf>
    <xf numFmtId="4" fontId="7" fillId="2" borderId="21" xfId="0" applyNumberFormat="1" applyFont="1" applyFill="1" applyBorder="1" applyAlignment="1">
      <alignment vertical="center" wrapText="1"/>
    </xf>
    <xf numFmtId="4" fontId="7" fillId="2" borderId="45" xfId="0" applyNumberFormat="1" applyFont="1" applyFill="1" applyBorder="1" applyAlignment="1">
      <alignment horizontal="right" vertical="center" wrapText="1"/>
    </xf>
    <xf numFmtId="4" fontId="7" fillId="2" borderId="32" xfId="0" applyNumberFormat="1" applyFont="1" applyFill="1" applyBorder="1" applyAlignment="1">
      <alignment horizontal="right" vertical="center" wrapText="1"/>
    </xf>
    <xf numFmtId="3" fontId="7" fillId="2" borderId="32" xfId="0" applyNumberFormat="1" applyFont="1" applyFill="1" applyBorder="1" applyAlignment="1">
      <alignment horizontal="right" vertical="center" wrapText="1"/>
    </xf>
    <xf numFmtId="0" fontId="7" fillId="2" borderId="21" xfId="0" applyFont="1" applyFill="1" applyBorder="1" applyAlignment="1">
      <alignment horizontal="right" vertical="center"/>
    </xf>
    <xf numFmtId="4" fontId="7" fillId="2" borderId="21" xfId="0" applyNumberFormat="1" applyFont="1" applyFill="1" applyBorder="1" applyAlignment="1">
      <alignment horizontal="center" vertical="center" wrapText="1"/>
    </xf>
    <xf numFmtId="10" fontId="7" fillId="6" borderId="32" xfId="0" applyNumberFormat="1" applyFont="1" applyFill="1" applyBorder="1" applyAlignment="1">
      <alignment horizontal="center" vertical="center" wrapText="1"/>
    </xf>
    <xf numFmtId="4" fontId="7" fillId="2" borderId="32" xfId="0" applyNumberFormat="1" applyFont="1" applyFill="1" applyBorder="1" applyAlignment="1">
      <alignment horizontal="center" vertical="center" wrapText="1"/>
    </xf>
    <xf numFmtId="4" fontId="7" fillId="2" borderId="32" xfId="0" applyNumberFormat="1" applyFont="1" applyFill="1" applyBorder="1" applyAlignment="1">
      <alignment vertical="center" wrapText="1"/>
    </xf>
    <xf numFmtId="3" fontId="7" fillId="2" borderId="32" xfId="0" applyNumberFormat="1" applyFont="1" applyFill="1" applyBorder="1" applyAlignment="1">
      <alignment vertical="center" wrapText="1"/>
    </xf>
    <xf numFmtId="4" fontId="3" fillId="0" borderId="32" xfId="0" applyNumberFormat="1" applyFont="1" applyBorder="1" applyAlignment="1">
      <alignment horizontal="center" vertical="center"/>
    </xf>
    <xf numFmtId="3" fontId="3" fillId="0" borderId="32" xfId="0" applyNumberFormat="1" applyFont="1" applyBorder="1" applyAlignment="1">
      <alignment vertical="center"/>
    </xf>
    <xf numFmtId="2" fontId="3" fillId="3" borderId="1" xfId="0" applyNumberFormat="1" applyFont="1" applyFill="1" applyBorder="1"/>
    <xf numFmtId="171" fontId="3" fillId="0" borderId="0" xfId="0" applyNumberFormat="1" applyFont="1"/>
    <xf numFmtId="4" fontId="3" fillId="6" borderId="32" xfId="0" applyNumberFormat="1" applyFont="1" applyFill="1" applyBorder="1" applyAlignment="1">
      <alignment horizontal="center" vertical="center"/>
    </xf>
    <xf numFmtId="4" fontId="3" fillId="2" borderId="32" xfId="0" applyNumberFormat="1" applyFont="1" applyFill="1" applyBorder="1" applyAlignment="1">
      <alignment horizontal="center" vertical="center"/>
    </xf>
    <xf numFmtId="4" fontId="3" fillId="8" borderId="32" xfId="0" applyNumberFormat="1" applyFont="1" applyFill="1" applyBorder="1" applyAlignment="1">
      <alignment horizontal="center" vertical="center"/>
    </xf>
    <xf numFmtId="4" fontId="3" fillId="8" borderId="32" xfId="0" applyNumberFormat="1" applyFont="1" applyFill="1" applyBorder="1" applyAlignment="1">
      <alignment horizontal="right" vertical="center"/>
    </xf>
    <xf numFmtId="4" fontId="3" fillId="8" borderId="32" xfId="0" applyNumberFormat="1" applyFont="1" applyFill="1" applyBorder="1" applyAlignment="1">
      <alignment vertical="center"/>
    </xf>
    <xf numFmtId="3" fontId="7" fillId="8" borderId="32" xfId="0" applyNumberFormat="1" applyFont="1" applyFill="1" applyBorder="1" applyAlignment="1">
      <alignment vertical="center"/>
    </xf>
    <xf numFmtId="3" fontId="3" fillId="0" borderId="32" xfId="0" applyNumberFormat="1" applyFont="1" applyBorder="1" applyAlignment="1">
      <alignment horizontal="center"/>
    </xf>
    <xf numFmtId="172" fontId="3" fillId="3" borderId="1" xfId="0" applyNumberFormat="1" applyFont="1" applyFill="1" applyBorder="1"/>
    <xf numFmtId="172" fontId="3" fillId="0" borderId="32" xfId="0" applyNumberFormat="1" applyFont="1" applyBorder="1" applyAlignment="1">
      <alignment horizontal="center"/>
    </xf>
    <xf numFmtId="10" fontId="3" fillId="0" borderId="32" xfId="0" applyNumberFormat="1" applyFont="1" applyBorder="1" applyAlignment="1">
      <alignment horizontal="center"/>
    </xf>
    <xf numFmtId="0" fontId="7" fillId="3" borderId="102" xfId="0" applyFont="1" applyFill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7" fillId="2" borderId="105" xfId="0" applyFont="1" applyFill="1" applyBorder="1" applyAlignment="1">
      <alignment horizontal="center" vertical="center"/>
    </xf>
    <xf numFmtId="0" fontId="3" fillId="3" borderId="102" xfId="0" applyFont="1" applyFill="1" applyBorder="1" applyAlignment="1">
      <alignment horizontal="left" vertical="center"/>
    </xf>
    <xf numFmtId="4" fontId="3" fillId="0" borderId="21" xfId="0" applyNumberFormat="1" applyFont="1" applyBorder="1" applyAlignment="1">
      <alignment horizontal="center" vertical="center"/>
    </xf>
    <xf numFmtId="0" fontId="3" fillId="0" borderId="65" xfId="0" applyFont="1" applyBorder="1" applyAlignment="1">
      <alignment horizontal="left" vertical="center"/>
    </xf>
    <xf numFmtId="4" fontId="3" fillId="6" borderId="105" xfId="0" applyNumberFormat="1" applyFont="1" applyFill="1" applyBorder="1" applyAlignment="1">
      <alignment vertical="center"/>
    </xf>
    <xf numFmtId="4" fontId="3" fillId="6" borderId="102" xfId="0" applyNumberFormat="1" applyFont="1" applyFill="1" applyBorder="1" applyAlignment="1">
      <alignment vertical="center"/>
    </xf>
    <xf numFmtId="4" fontId="3" fillId="0" borderId="103" xfId="0" applyNumberFormat="1" applyFont="1" applyBorder="1" applyAlignment="1">
      <alignment horizontal="center" vertical="center"/>
    </xf>
    <xf numFmtId="4" fontId="3" fillId="6" borderId="23" xfId="0" applyNumberFormat="1" applyFont="1" applyFill="1" applyBorder="1" applyAlignment="1">
      <alignment vertical="center"/>
    </xf>
    <xf numFmtId="3" fontId="3" fillId="0" borderId="104" xfId="0" applyNumberFormat="1" applyFont="1" applyBorder="1" applyAlignment="1">
      <alignment horizontal="center" vertical="center"/>
    </xf>
    <xf numFmtId="3" fontId="3" fillId="0" borderId="21" xfId="0" applyNumberFormat="1" applyFont="1" applyBorder="1" applyAlignment="1">
      <alignment horizontal="center" vertical="center"/>
    </xf>
    <xf numFmtId="3" fontId="3" fillId="0" borderId="103" xfId="0" applyNumberFormat="1" applyFont="1" applyBorder="1" applyAlignment="1">
      <alignment horizontal="center" vertical="center"/>
    </xf>
    <xf numFmtId="4" fontId="3" fillId="6" borderId="21" xfId="0" applyNumberFormat="1" applyFont="1" applyFill="1" applyBorder="1" applyAlignment="1">
      <alignment vertical="center"/>
    </xf>
    <xf numFmtId="9" fontId="3" fillId="6" borderId="21" xfId="0" applyNumberFormat="1" applyFont="1" applyFill="1" applyBorder="1" applyAlignment="1">
      <alignment vertical="center"/>
    </xf>
    <xf numFmtId="4" fontId="7" fillId="2" borderId="21" xfId="0" applyNumberFormat="1" applyFont="1" applyFill="1" applyBorder="1" applyAlignment="1">
      <alignment horizontal="right" vertical="center"/>
    </xf>
    <xf numFmtId="4" fontId="3" fillId="6" borderId="21" xfId="0" applyNumberFormat="1" applyFont="1" applyFill="1" applyBorder="1" applyAlignment="1">
      <alignment horizontal="right" vertical="center"/>
    </xf>
    <xf numFmtId="4" fontId="3" fillId="6" borderId="105" xfId="0" applyNumberFormat="1" applyFont="1" applyFill="1" applyBorder="1" applyAlignment="1">
      <alignment horizontal="right" vertical="center"/>
    </xf>
    <xf numFmtId="0" fontId="7" fillId="3" borderId="102" xfId="0" applyFont="1" applyFill="1" applyBorder="1" applyAlignment="1">
      <alignment vertical="center" wrapText="1"/>
    </xf>
    <xf numFmtId="0" fontId="7" fillId="0" borderId="65" xfId="0" applyFont="1" applyBorder="1" applyAlignment="1">
      <alignment vertical="center" wrapText="1"/>
    </xf>
    <xf numFmtId="4" fontId="7" fillId="11" borderId="21" xfId="0" applyNumberFormat="1" applyFont="1" applyFill="1" applyBorder="1" applyAlignment="1">
      <alignment horizontal="right" vertical="center"/>
    </xf>
    <xf numFmtId="0" fontId="7" fillId="0" borderId="65" xfId="0" applyFont="1" applyBorder="1" applyAlignment="1">
      <alignment horizontal="center" vertical="center"/>
    </xf>
    <xf numFmtId="0" fontId="7" fillId="3" borderId="105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/>
    </xf>
    <xf numFmtId="165" fontId="3" fillId="0" borderId="14" xfId="0" applyNumberFormat="1" applyFont="1" applyBorder="1" applyAlignment="1">
      <alignment vertical="center"/>
    </xf>
    <xf numFmtId="165" fontId="3" fillId="0" borderId="14" xfId="0" applyNumberFormat="1" applyFont="1" applyBorder="1" applyAlignment="1">
      <alignment horizontal="right" vertical="center"/>
    </xf>
    <xf numFmtId="0" fontId="7" fillId="0" borderId="65" xfId="0" applyFont="1" applyBorder="1" applyAlignment="1">
      <alignment horizontal="left" vertical="center"/>
    </xf>
    <xf numFmtId="0" fontId="27" fillId="0" borderId="0" xfId="0" applyFont="1"/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3" fontId="3" fillId="0" borderId="35" xfId="0" applyNumberFormat="1" applyFont="1" applyBorder="1" applyAlignment="1">
      <alignment vertical="center"/>
    </xf>
    <xf numFmtId="0" fontId="26" fillId="0" borderId="0" xfId="0" applyFont="1" applyAlignment="1">
      <alignment horizontal="left"/>
    </xf>
    <xf numFmtId="9" fontId="27" fillId="0" borderId="0" xfId="0" applyNumberFormat="1" applyFont="1"/>
    <xf numFmtId="173" fontId="3" fillId="6" borderId="58" xfId="0" applyNumberFormat="1" applyFont="1" applyFill="1" applyBorder="1" applyAlignment="1">
      <alignment vertical="center"/>
    </xf>
    <xf numFmtId="4" fontId="3" fillId="6" borderId="58" xfId="0" applyNumberFormat="1" applyFont="1" applyFill="1" applyBorder="1" applyAlignment="1">
      <alignment vertical="center"/>
    </xf>
    <xf numFmtId="4" fontId="27" fillId="0" borderId="0" xfId="0" applyNumberFormat="1" applyFont="1"/>
    <xf numFmtId="165" fontId="3" fillId="6" borderId="58" xfId="0" applyNumberFormat="1" applyFont="1" applyFill="1" applyBorder="1" applyAlignment="1">
      <alignment vertical="center"/>
    </xf>
    <xf numFmtId="4" fontId="3" fillId="0" borderId="35" xfId="0" applyNumberFormat="1" applyFont="1" applyBorder="1" applyAlignment="1">
      <alignment vertical="center"/>
    </xf>
    <xf numFmtId="0" fontId="7" fillId="8" borderId="45" xfId="0" applyFont="1" applyFill="1" applyBorder="1" applyAlignment="1">
      <alignment vertical="center"/>
    </xf>
    <xf numFmtId="3" fontId="7" fillId="2" borderId="58" xfId="0" applyNumberFormat="1" applyFont="1" applyFill="1" applyBorder="1" applyAlignment="1">
      <alignment vertical="center" wrapText="1"/>
    </xf>
    <xf numFmtId="3" fontId="7" fillId="0" borderId="0" xfId="0" applyNumberFormat="1" applyFont="1" applyAlignment="1">
      <alignment horizontal="right"/>
    </xf>
    <xf numFmtId="0" fontId="28" fillId="0" borderId="0" xfId="0" applyFont="1"/>
    <xf numFmtId="165" fontId="7" fillId="0" borderId="21" xfId="0" applyNumberFormat="1" applyFont="1" applyBorder="1" applyAlignment="1">
      <alignment vertical="center"/>
    </xf>
    <xf numFmtId="165" fontId="3" fillId="0" borderId="21" xfId="0" applyNumberFormat="1" applyFont="1" applyBorder="1" applyAlignment="1">
      <alignment vertical="center"/>
    </xf>
    <xf numFmtId="165" fontId="3" fillId="6" borderId="21" xfId="0" applyNumberFormat="1" applyFont="1" applyFill="1" applyBorder="1" applyAlignment="1">
      <alignment vertical="center"/>
    </xf>
    <xf numFmtId="10" fontId="3" fillId="0" borderId="21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7" fillId="2" borderId="21" xfId="0" applyFont="1" applyFill="1" applyBorder="1" applyAlignment="1">
      <alignment horizontal="center" vertical="center" textRotation="90"/>
    </xf>
    <xf numFmtId="0" fontId="3" fillId="0" borderId="126" xfId="0" applyFont="1" applyBorder="1" applyAlignment="1">
      <alignment vertical="center"/>
    </xf>
    <xf numFmtId="0" fontId="29" fillId="12" borderId="12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129" xfId="0" applyFont="1" applyBorder="1"/>
    <xf numFmtId="0" fontId="9" fillId="13" borderId="129" xfId="0" applyFont="1" applyFill="1" applyBorder="1"/>
    <xf numFmtId="0" fontId="9" fillId="0" borderId="130" xfId="0" applyFont="1" applyBorder="1" applyAlignment="1">
      <alignment horizontal="center" vertical="center" wrapText="1"/>
    </xf>
    <xf numFmtId="0" fontId="9" fillId="0" borderId="129" xfId="0" applyFont="1" applyBorder="1" applyAlignment="1">
      <alignment horizontal="center" vertical="center" wrapText="1"/>
    </xf>
    <xf numFmtId="0" fontId="9" fillId="0" borderId="131" xfId="0" applyFont="1" applyBorder="1" applyAlignment="1">
      <alignment horizontal="center" vertical="center" wrapText="1"/>
    </xf>
    <xf numFmtId="0" fontId="9" fillId="0" borderId="132" xfId="0" applyFont="1" applyBorder="1" applyAlignment="1">
      <alignment horizontal="left" vertical="center" wrapText="1"/>
    </xf>
    <xf numFmtId="0" fontId="9" fillId="0" borderId="130" xfId="0" applyFont="1" applyBorder="1" applyAlignment="1">
      <alignment horizontal="left" vertical="center" wrapText="1"/>
    </xf>
    <xf numFmtId="0" fontId="9" fillId="0" borderId="133" xfId="0" applyFont="1" applyBorder="1" applyAlignment="1">
      <alignment horizontal="center"/>
    </xf>
    <xf numFmtId="0" fontId="9" fillId="0" borderId="134" xfId="0" applyFont="1" applyBorder="1" applyAlignment="1">
      <alignment horizontal="left" vertical="center" wrapText="1"/>
    </xf>
    <xf numFmtId="0" fontId="9" fillId="0" borderId="129" xfId="0" applyFont="1" applyBorder="1" applyAlignment="1">
      <alignment horizontal="left" vertical="center" wrapText="1"/>
    </xf>
    <xf numFmtId="0" fontId="9" fillId="0" borderId="135" xfId="0" applyFont="1" applyBorder="1" applyAlignment="1">
      <alignment horizontal="center"/>
    </xf>
    <xf numFmtId="0" fontId="9" fillId="0" borderId="136" xfId="0" applyFont="1" applyBorder="1" applyAlignment="1">
      <alignment horizontal="left" vertical="center" wrapText="1"/>
    </xf>
    <xf numFmtId="0" fontId="9" fillId="0" borderId="131" xfId="0" applyFont="1" applyBorder="1" applyAlignment="1">
      <alignment horizontal="left" vertical="center" wrapText="1"/>
    </xf>
    <xf numFmtId="0" fontId="9" fillId="0" borderId="137" xfId="0" applyFont="1" applyBorder="1" applyAlignment="1">
      <alignment horizontal="center"/>
    </xf>
    <xf numFmtId="0" fontId="30" fillId="0" borderId="130" xfId="0" applyFont="1" applyBorder="1" applyAlignment="1">
      <alignment horizontal="center" vertical="center" wrapText="1"/>
    </xf>
    <xf numFmtId="0" fontId="30" fillId="0" borderId="133" xfId="0" applyFont="1" applyBorder="1" applyAlignment="1">
      <alignment horizontal="center"/>
    </xf>
    <xf numFmtId="0" fontId="30" fillId="0" borderId="129" xfId="0" applyFont="1" applyBorder="1" applyAlignment="1">
      <alignment horizontal="center" vertical="center" wrapText="1"/>
    </xf>
    <xf numFmtId="0" fontId="30" fillId="0" borderId="135" xfId="0" applyFont="1" applyBorder="1" applyAlignment="1">
      <alignment horizontal="center"/>
    </xf>
    <xf numFmtId="0" fontId="9" fillId="0" borderId="138" xfId="0" applyFont="1" applyBorder="1" applyAlignment="1">
      <alignment horizontal="left" vertical="center" wrapText="1"/>
    </xf>
    <xf numFmtId="0" fontId="9" fillId="0" borderId="139" xfId="0" applyFont="1" applyBorder="1" applyAlignment="1">
      <alignment horizontal="left" vertical="center" wrapText="1"/>
    </xf>
    <xf numFmtId="0" fontId="30" fillId="0" borderId="139" xfId="0" applyFont="1" applyBorder="1" applyAlignment="1">
      <alignment horizontal="center" vertical="center" wrapText="1"/>
    </xf>
    <xf numFmtId="0" fontId="30" fillId="0" borderId="140" xfId="0" applyFont="1" applyBorder="1" applyAlignment="1">
      <alignment horizontal="center"/>
    </xf>
    <xf numFmtId="0" fontId="9" fillId="0" borderId="14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42" xfId="0" applyFont="1" applyBorder="1" applyAlignment="1">
      <alignment horizontal="left" vertical="center" wrapText="1"/>
    </xf>
    <xf numFmtId="0" fontId="9" fillId="0" borderId="143" xfId="0" applyFont="1" applyBorder="1" applyAlignment="1">
      <alignment horizontal="left" vertical="center" wrapText="1"/>
    </xf>
    <xf numFmtId="0" fontId="9" fillId="0" borderId="143" xfId="0" applyFont="1" applyBorder="1" applyAlignment="1">
      <alignment horizontal="center" vertical="center" wrapText="1"/>
    </xf>
    <xf numFmtId="0" fontId="9" fillId="0" borderId="144" xfId="0" applyFont="1" applyBorder="1" applyAlignment="1">
      <alignment horizontal="center"/>
    </xf>
    <xf numFmtId="0" fontId="30" fillId="0" borderId="131" xfId="0" applyFont="1" applyBorder="1" applyAlignment="1">
      <alignment horizontal="center" vertical="center" wrapText="1"/>
    </xf>
    <xf numFmtId="0" fontId="30" fillId="0" borderId="137" xfId="0" applyFont="1" applyBorder="1" applyAlignment="1">
      <alignment horizontal="center"/>
    </xf>
    <xf numFmtId="0" fontId="9" fillId="0" borderId="147" xfId="0" applyFont="1" applyBorder="1" applyAlignment="1">
      <alignment horizontal="left" vertical="center" wrapText="1"/>
    </xf>
    <xf numFmtId="0" fontId="9" fillId="0" borderId="150" xfId="0" applyFont="1" applyBorder="1" applyAlignment="1">
      <alignment horizontal="left" vertical="center" wrapText="1"/>
    </xf>
    <xf numFmtId="0" fontId="31" fillId="0" borderId="131" xfId="0" applyFont="1" applyBorder="1" applyAlignment="1">
      <alignment horizontal="left" vertical="center" wrapText="1"/>
    </xf>
    <xf numFmtId="0" fontId="32" fillId="0" borderId="153" xfId="0" applyFont="1" applyBorder="1" applyAlignment="1">
      <alignment horizontal="left" vertical="center" wrapText="1"/>
    </xf>
    <xf numFmtId="0" fontId="32" fillId="0" borderId="129" xfId="0" applyFont="1" applyBorder="1" applyAlignment="1">
      <alignment horizontal="left" vertical="center" wrapText="1"/>
    </xf>
    <xf numFmtId="0" fontId="32" fillId="0" borderId="150" xfId="0" applyFont="1" applyBorder="1" applyAlignment="1">
      <alignment horizontal="left" vertical="center" wrapText="1"/>
    </xf>
    <xf numFmtId="0" fontId="32" fillId="0" borderId="150" xfId="0" applyFont="1" applyBorder="1" applyAlignment="1">
      <alignment vertical="center" wrapText="1"/>
    </xf>
    <xf numFmtId="0" fontId="32" fillId="0" borderId="0" xfId="0" applyFont="1"/>
    <xf numFmtId="0" fontId="32" fillId="0" borderId="131" xfId="0" applyFont="1" applyBorder="1" applyAlignment="1">
      <alignment horizontal="left" vertical="center" wrapText="1"/>
    </xf>
    <xf numFmtId="0" fontId="32" fillId="0" borderId="153" xfId="0" applyFont="1" applyBorder="1" applyAlignment="1">
      <alignment vertical="center" wrapText="1"/>
    </xf>
    <xf numFmtId="0" fontId="9" fillId="0" borderId="153" xfId="0" applyFont="1" applyBorder="1" applyAlignment="1">
      <alignment horizontal="left" vertical="center" wrapText="1"/>
    </xf>
    <xf numFmtId="0" fontId="29" fillId="12" borderId="156" xfId="0" applyFont="1" applyFill="1" applyBorder="1" applyAlignment="1">
      <alignment horizontal="center" vertical="center" wrapText="1"/>
    </xf>
    <xf numFmtId="0" fontId="29" fillId="12" borderId="157" xfId="0" applyFont="1" applyFill="1" applyBorder="1" applyAlignment="1">
      <alignment horizontal="center" vertical="center" wrapText="1"/>
    </xf>
    <xf numFmtId="0" fontId="9" fillId="0" borderId="103" xfId="0" applyFont="1" applyBorder="1" applyAlignment="1">
      <alignment vertical="center" wrapText="1"/>
    </xf>
    <xf numFmtId="0" fontId="9" fillId="0" borderId="65" xfId="0" applyFont="1" applyBorder="1" applyAlignment="1">
      <alignment vertical="center" wrapText="1"/>
    </xf>
    <xf numFmtId="0" fontId="9" fillId="0" borderId="65" xfId="0" applyFont="1" applyBorder="1"/>
    <xf numFmtId="0" fontId="32" fillId="0" borderId="65" xfId="0" applyFont="1" applyBorder="1"/>
    <xf numFmtId="0" fontId="9" fillId="0" borderId="104" xfId="0" applyFont="1" applyBorder="1" applyAlignment="1">
      <alignment vertical="center" wrapText="1"/>
    </xf>
    <xf numFmtId="0" fontId="32" fillId="0" borderId="104" xfId="0" applyFont="1" applyBorder="1"/>
    <xf numFmtId="0" fontId="9" fillId="0" borderId="143" xfId="0" applyFont="1" applyBorder="1" applyAlignment="1">
      <alignment vertical="center" wrapText="1"/>
    </xf>
    <xf numFmtId="0" fontId="9" fillId="0" borderId="30" xfId="0" applyFont="1" applyBorder="1" applyAlignment="1">
      <alignment vertical="center" wrapText="1"/>
    </xf>
    <xf numFmtId="0" fontId="9" fillId="3" borderId="156" xfId="0" applyFont="1" applyFill="1" applyBorder="1" applyAlignment="1">
      <alignment horizontal="left" vertical="center" wrapText="1"/>
    </xf>
    <xf numFmtId="0" fontId="9" fillId="3" borderId="31" xfId="0" applyFont="1" applyFill="1" applyBorder="1"/>
    <xf numFmtId="0" fontId="9" fillId="3" borderId="156" xfId="0" applyFont="1" applyFill="1" applyBorder="1"/>
    <xf numFmtId="0" fontId="9" fillId="3" borderId="158" xfId="0" applyFont="1" applyFill="1" applyBorder="1" applyAlignment="1">
      <alignment horizontal="left" vertical="center" wrapText="1"/>
    </xf>
    <xf numFmtId="0" fontId="9" fillId="3" borderId="158" xfId="0" applyFont="1" applyFill="1" applyBorder="1"/>
    <xf numFmtId="0" fontId="9" fillId="0" borderId="149" xfId="0" applyFont="1" applyBorder="1"/>
    <xf numFmtId="0" fontId="9" fillId="3" borderId="159" xfId="0" applyFont="1" applyFill="1" applyBorder="1"/>
    <xf numFmtId="0" fontId="9" fillId="3" borderId="160" xfId="0" applyFont="1" applyFill="1" applyBorder="1"/>
    <xf numFmtId="0" fontId="9" fillId="3" borderId="161" xfId="0" applyFont="1" applyFill="1" applyBorder="1"/>
    <xf numFmtId="0" fontId="9" fillId="3" borderId="162" xfId="0" applyFont="1" applyFill="1" applyBorder="1"/>
    <xf numFmtId="0" fontId="9" fillId="3" borderId="5" xfId="0" applyFont="1" applyFill="1" applyBorder="1"/>
    <xf numFmtId="0" fontId="9" fillId="3" borderId="163" xfId="0" applyFont="1" applyFill="1" applyBorder="1"/>
    <xf numFmtId="0" fontId="9" fillId="0" borderId="15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17" xfId="0" applyFont="1" applyBorder="1" applyAlignment="1">
      <alignment wrapText="1"/>
    </xf>
    <xf numFmtId="0" fontId="6" fillId="12" borderId="129" xfId="0" applyFont="1" applyFill="1" applyBorder="1" applyAlignment="1">
      <alignment horizontal="center" vertical="center" wrapText="1"/>
    </xf>
    <xf numFmtId="0" fontId="6" fillId="12" borderId="129" xfId="0" applyFont="1" applyFill="1" applyBorder="1" applyAlignment="1">
      <alignment horizontal="center" vertical="center"/>
    </xf>
    <xf numFmtId="0" fontId="22" fillId="0" borderId="129" xfId="0" applyFont="1" applyBorder="1" applyAlignment="1">
      <alignment horizontal="left" vertical="center" wrapText="1"/>
    </xf>
    <xf numFmtId="0" fontId="22" fillId="0" borderId="129" xfId="0" applyFont="1" applyBorder="1" applyAlignment="1">
      <alignment horizontal="center" vertical="center"/>
    </xf>
    <xf numFmtId="0" fontId="22" fillId="0" borderId="129" xfId="0" applyFont="1" applyBorder="1" applyAlignment="1">
      <alignment vertical="center" wrapText="1"/>
    </xf>
    <xf numFmtId="0" fontId="22" fillId="10" borderId="129" xfId="0" applyFont="1" applyFill="1" applyBorder="1" applyAlignment="1">
      <alignment horizontal="left" vertical="center" wrapText="1"/>
    </xf>
    <xf numFmtId="0" fontId="21" fillId="10" borderId="129" xfId="0" applyFont="1" applyFill="1" applyBorder="1" applyAlignment="1">
      <alignment horizontal="left" vertical="center" wrapText="1"/>
    </xf>
    <xf numFmtId="0" fontId="33" fillId="0" borderId="0" xfId="0" applyFont="1"/>
    <xf numFmtId="0" fontId="34" fillId="10" borderId="129" xfId="0" applyFont="1" applyFill="1" applyBorder="1" applyAlignment="1">
      <alignment horizontal="left" vertical="center" wrapText="1"/>
    </xf>
    <xf numFmtId="0" fontId="18" fillId="0" borderId="129" xfId="0" applyFont="1" applyBorder="1" applyAlignment="1">
      <alignment horizontal="center" vertical="center"/>
    </xf>
    <xf numFmtId="0" fontId="21" fillId="14" borderId="129" xfId="0" applyFont="1" applyFill="1" applyBorder="1" applyAlignment="1">
      <alignment horizontal="left" vertical="center" wrapText="1"/>
    </xf>
    <xf numFmtId="0" fontId="21" fillId="14" borderId="129" xfId="0" applyFont="1" applyFill="1" applyBorder="1" applyAlignment="1">
      <alignment vertical="center" wrapText="1"/>
    </xf>
    <xf numFmtId="0" fontId="21" fillId="0" borderId="129" xfId="0" applyFont="1" applyBorder="1" applyAlignment="1">
      <alignment vertical="center" wrapText="1"/>
    </xf>
    <xf numFmtId="0" fontId="22" fillId="14" borderId="129" xfId="0" applyFont="1" applyFill="1" applyBorder="1" applyAlignment="1">
      <alignment horizontal="left" vertical="center" wrapText="1"/>
    </xf>
    <xf numFmtId="0" fontId="21" fillId="0" borderId="129" xfId="0" applyFont="1" applyBorder="1" applyAlignment="1">
      <alignment horizontal="left" vertical="center" wrapText="1"/>
    </xf>
    <xf numFmtId="0" fontId="1" fillId="3" borderId="1" xfId="0" applyFont="1" applyFill="1" applyBorder="1"/>
    <xf numFmtId="0" fontId="35" fillId="3" borderId="1" xfId="0" applyFont="1" applyFill="1" applyBorder="1" applyAlignment="1">
      <alignment horizontal="left"/>
    </xf>
    <xf numFmtId="0" fontId="36" fillId="3" borderId="1" xfId="0" applyFont="1" applyFill="1" applyBorder="1"/>
    <xf numFmtId="0" fontId="37" fillId="3" borderId="129" xfId="0" applyFont="1" applyFill="1" applyBorder="1" applyAlignment="1">
      <alignment horizontal="center" vertical="center" wrapText="1"/>
    </xf>
    <xf numFmtId="0" fontId="14" fillId="3" borderId="129" xfId="0" applyFont="1" applyFill="1" applyBorder="1" applyAlignment="1">
      <alignment horizontal="center" vertical="center"/>
    </xf>
    <xf numFmtId="0" fontId="14" fillId="3" borderId="129" xfId="0" applyFont="1" applyFill="1" applyBorder="1"/>
    <xf numFmtId="0" fontId="3" fillId="3" borderId="129" xfId="0" applyFont="1" applyFill="1" applyBorder="1"/>
    <xf numFmtId="0" fontId="19" fillId="3" borderId="129" xfId="0" applyFont="1" applyFill="1" applyBorder="1" applyAlignment="1">
      <alignment horizontal="center" vertical="center" wrapText="1"/>
    </xf>
    <xf numFmtId="0" fontId="3" fillId="3" borderId="129" xfId="0" applyFont="1" applyFill="1" applyBorder="1" applyAlignment="1">
      <alignment horizontal="center" vertical="center" wrapText="1"/>
    </xf>
    <xf numFmtId="0" fontId="3" fillId="3" borderId="170" xfId="0" applyFont="1" applyFill="1" applyBorder="1" applyAlignment="1">
      <alignment horizontal="center" vertical="center" wrapText="1"/>
    </xf>
    <xf numFmtId="0" fontId="3" fillId="3" borderId="171" xfId="0" applyFont="1" applyFill="1" applyBorder="1" applyAlignment="1">
      <alignment horizontal="center" vertical="center" wrapText="1"/>
    </xf>
    <xf numFmtId="0" fontId="3" fillId="3" borderId="187" xfId="0" applyFont="1" applyFill="1" applyBorder="1"/>
    <xf numFmtId="0" fontId="8" fillId="3" borderId="180" xfId="0" applyFont="1" applyFill="1" applyBorder="1" applyAlignment="1">
      <alignment horizontal="left" vertical="center"/>
    </xf>
    <xf numFmtId="0" fontId="20" fillId="3" borderId="180" xfId="0" applyFont="1" applyFill="1" applyBorder="1" applyAlignment="1">
      <alignment horizontal="left" vertical="center" wrapText="1"/>
    </xf>
    <xf numFmtId="0" fontId="3" fillId="0" borderId="189" xfId="0" applyFont="1" applyBorder="1" applyAlignment="1">
      <alignment horizontal="left" vertical="center"/>
    </xf>
    <xf numFmtId="0" fontId="43" fillId="0" borderId="189" xfId="0" applyFont="1" applyBorder="1" applyAlignment="1">
      <alignment horizontal="left" vertical="center"/>
    </xf>
    <xf numFmtId="0" fontId="7" fillId="0" borderId="180" xfId="0" applyFont="1" applyBorder="1" applyAlignment="1">
      <alignment horizontal="left" vertical="center"/>
    </xf>
    <xf numFmtId="4" fontId="7" fillId="6" borderId="89" xfId="0" applyNumberFormat="1" applyFont="1" applyFill="1" applyBorder="1" applyAlignment="1">
      <alignment horizontal="center" vertical="center"/>
    </xf>
    <xf numFmtId="0" fontId="7" fillId="0" borderId="102" xfId="0" applyFont="1" applyBorder="1" applyAlignment="1">
      <alignment horizontal="center" vertical="center" wrapText="1"/>
    </xf>
    <xf numFmtId="0" fontId="3" fillId="0" borderId="191" xfId="0" applyFont="1" applyBorder="1"/>
    <xf numFmtId="0" fontId="7" fillId="0" borderId="189" xfId="0" applyFont="1" applyBorder="1" applyAlignment="1">
      <alignment horizontal="left" vertical="center"/>
    </xf>
    <xf numFmtId="0" fontId="7" fillId="0" borderId="192" xfId="0" applyFont="1" applyBorder="1" applyAlignment="1">
      <alignment horizontal="left" vertical="center"/>
    </xf>
    <xf numFmtId="4" fontId="3" fillId="6" borderId="86" xfId="0" applyNumberFormat="1" applyFont="1" applyFill="1" applyBorder="1" applyAlignment="1">
      <alignment horizontal="right" vertical="center"/>
    </xf>
    <xf numFmtId="0" fontId="7" fillId="0" borderId="193" xfId="0" applyFont="1" applyBorder="1" applyAlignment="1">
      <alignment horizontal="left" vertical="center"/>
    </xf>
    <xf numFmtId="0" fontId="7" fillId="0" borderId="194" xfId="0" applyFont="1" applyBorder="1" applyAlignment="1">
      <alignment horizontal="left" vertical="center"/>
    </xf>
    <xf numFmtId="0" fontId="3" fillId="0" borderId="180" xfId="0" applyFont="1" applyBorder="1"/>
    <xf numFmtId="0" fontId="7" fillId="0" borderId="191" xfId="0" applyFont="1" applyBorder="1" applyAlignment="1">
      <alignment horizontal="left" vertical="center"/>
    </xf>
    <xf numFmtId="0" fontId="3" fillId="0" borderId="195" xfId="0" applyFont="1" applyBorder="1"/>
    <xf numFmtId="0" fontId="7" fillId="0" borderId="195" xfId="0" applyFont="1" applyBorder="1" applyAlignment="1">
      <alignment horizontal="left" vertical="center"/>
    </xf>
    <xf numFmtId="0" fontId="7" fillId="0" borderId="189" xfId="0" applyFont="1" applyBorder="1"/>
    <xf numFmtId="0" fontId="7" fillId="0" borderId="189" xfId="0" applyFont="1" applyBorder="1" applyAlignment="1">
      <alignment horizontal="center" vertical="center"/>
    </xf>
    <xf numFmtId="0" fontId="3" fillId="0" borderId="189" xfId="0" applyFont="1" applyBorder="1"/>
    <xf numFmtId="0" fontId="7" fillId="0" borderId="189" xfId="0" applyFont="1" applyBorder="1" applyAlignment="1">
      <alignment vertical="center"/>
    </xf>
    <xf numFmtId="0" fontId="3" fillId="3" borderId="180" xfId="0" applyFont="1" applyFill="1" applyBorder="1"/>
    <xf numFmtId="0" fontId="3" fillId="0" borderId="105" xfId="0" applyFont="1" applyBorder="1" applyAlignment="1">
      <alignment horizontal="center" vertical="center" wrapText="1"/>
    </xf>
    <xf numFmtId="165" fontId="3" fillId="6" borderId="105" xfId="0" applyNumberFormat="1" applyFont="1" applyFill="1" applyBorder="1" applyAlignment="1">
      <alignment vertical="center"/>
    </xf>
    <xf numFmtId="165" fontId="3" fillId="0" borderId="105" xfId="0" applyNumberFormat="1" applyFont="1" applyBorder="1" applyAlignment="1">
      <alignment vertical="center"/>
    </xf>
    <xf numFmtId="0" fontId="26" fillId="0" borderId="189" xfId="0" applyFont="1" applyBorder="1" applyAlignment="1">
      <alignment vertical="center"/>
    </xf>
    <xf numFmtId="0" fontId="3" fillId="3" borderId="189" xfId="0" applyFont="1" applyFill="1" applyBorder="1"/>
    <xf numFmtId="4" fontId="16" fillId="0" borderId="189" xfId="0" applyNumberFormat="1" applyFont="1" applyBorder="1" applyAlignment="1">
      <alignment vertical="center"/>
    </xf>
    <xf numFmtId="0" fontId="7" fillId="0" borderId="191" xfId="0" applyFont="1" applyBorder="1" applyAlignment="1">
      <alignment vertical="center"/>
    </xf>
    <xf numFmtId="165" fontId="7" fillId="0" borderId="194" xfId="0" applyNumberFormat="1" applyFont="1" applyBorder="1" applyAlignment="1">
      <alignment horizontal="right" vertical="center"/>
    </xf>
    <xf numFmtId="0" fontId="7" fillId="0" borderId="194" xfId="0" applyFont="1" applyBorder="1" applyAlignment="1">
      <alignment vertical="center"/>
    </xf>
    <xf numFmtId="0" fontId="7" fillId="0" borderId="196" xfId="0" applyFont="1" applyBorder="1" applyAlignment="1">
      <alignment vertical="center"/>
    </xf>
    <xf numFmtId="4" fontId="16" fillId="0" borderId="195" xfId="0" applyNumberFormat="1" applyFont="1" applyBorder="1" applyAlignment="1">
      <alignment vertical="center"/>
    </xf>
    <xf numFmtId="3" fontId="16" fillId="0" borderId="195" xfId="0" applyNumberFormat="1" applyFont="1" applyBorder="1" applyAlignment="1">
      <alignment vertical="center"/>
    </xf>
    <xf numFmtId="4" fontId="16" fillId="0" borderId="199" xfId="0" applyNumberFormat="1" applyFont="1" applyBorder="1" applyAlignment="1">
      <alignment vertical="center"/>
    </xf>
    <xf numFmtId="0" fontId="3" fillId="0" borderId="194" xfId="0" applyFont="1" applyBorder="1"/>
    <xf numFmtId="0" fontId="28" fillId="0" borderId="194" xfId="0" applyFont="1" applyBorder="1"/>
    <xf numFmtId="0" fontId="3" fillId="0" borderId="196" xfId="0" applyFont="1" applyBorder="1" applyAlignment="1">
      <alignment horizontal="center" vertical="center" wrapText="1"/>
    </xf>
    <xf numFmtId="0" fontId="1" fillId="0" borderId="216" xfId="0" applyFont="1" applyBorder="1"/>
    <xf numFmtId="0" fontId="3" fillId="0" borderId="216" xfId="0" applyFont="1" applyBorder="1"/>
    <xf numFmtId="165" fontId="3" fillId="0" borderId="198" xfId="0" applyNumberFormat="1" applyFont="1" applyBorder="1" applyAlignment="1">
      <alignment vertical="center"/>
    </xf>
    <xf numFmtId="165" fontId="3" fillId="6" borderId="196" xfId="0" applyNumberFormat="1" applyFont="1" applyFill="1" applyBorder="1" applyAlignment="1">
      <alignment vertical="center"/>
    </xf>
    <xf numFmtId="0" fontId="7" fillId="0" borderId="219" xfId="0" applyFont="1" applyBorder="1"/>
    <xf numFmtId="0" fontId="3" fillId="0" borderId="219" xfId="0" applyFont="1" applyBorder="1"/>
    <xf numFmtId="9" fontId="7" fillId="0" borderId="194" xfId="0" applyNumberFormat="1" applyFont="1" applyBorder="1" applyAlignment="1">
      <alignment horizontal="center" vertical="center"/>
    </xf>
    <xf numFmtId="0" fontId="3" fillId="0" borderId="220" xfId="0" applyFont="1" applyBorder="1"/>
    <xf numFmtId="0" fontId="3" fillId="0" borderId="221" xfId="0" applyFont="1" applyBorder="1"/>
    <xf numFmtId="9" fontId="7" fillId="6" borderId="196" xfId="0" applyNumberFormat="1" applyFont="1" applyFill="1" applyBorder="1" applyAlignment="1">
      <alignment horizontal="center" vertical="center"/>
    </xf>
    <xf numFmtId="0" fontId="3" fillId="0" borderId="222" xfId="0" applyFont="1" applyBorder="1"/>
    <xf numFmtId="0" fontId="0" fillId="0" borderId="213" xfId="0" applyBorder="1"/>
    <xf numFmtId="0" fontId="3" fillId="0" borderId="223" xfId="0" applyFont="1" applyBorder="1"/>
    <xf numFmtId="0" fontId="7" fillId="3" borderId="180" xfId="0" applyFont="1" applyFill="1" applyBorder="1" applyAlignment="1">
      <alignment horizontal="left" vertical="center"/>
    </xf>
    <xf numFmtId="0" fontId="3" fillId="0" borderId="191" xfId="0" applyFont="1" applyBorder="1" applyAlignment="1">
      <alignment vertical="center"/>
    </xf>
    <xf numFmtId="0" fontId="7" fillId="0" borderId="227" xfId="0" applyFont="1" applyBorder="1" applyAlignment="1">
      <alignment horizontal="left" vertical="center"/>
    </xf>
    <xf numFmtId="0" fontId="3" fillId="0" borderId="228" xfId="0" applyFont="1" applyBorder="1" applyAlignment="1">
      <alignment vertical="center"/>
    </xf>
    <xf numFmtId="0" fontId="7" fillId="0" borderId="228" xfId="0" applyFont="1" applyBorder="1" applyAlignment="1">
      <alignment horizontal="left" vertical="center"/>
    </xf>
    <xf numFmtId="0" fontId="3" fillId="0" borderId="229" xfId="0" applyFont="1" applyBorder="1" applyAlignment="1">
      <alignment vertical="center"/>
    </xf>
    <xf numFmtId="0" fontId="3" fillId="0" borderId="190" xfId="0" applyFont="1" applyBorder="1" applyAlignment="1">
      <alignment vertical="center"/>
    </xf>
    <xf numFmtId="0" fontId="7" fillId="0" borderId="228" xfId="0" applyFont="1" applyBorder="1" applyAlignment="1">
      <alignment vertical="center"/>
    </xf>
    <xf numFmtId="0" fontId="7" fillId="0" borderId="235" xfId="0" applyFont="1" applyBorder="1" applyAlignment="1">
      <alignment vertical="center"/>
    </xf>
    <xf numFmtId="0" fontId="3" fillId="0" borderId="236" xfId="0" applyFont="1" applyBorder="1" applyAlignment="1">
      <alignment vertical="center"/>
    </xf>
    <xf numFmtId="0" fontId="3" fillId="3" borderId="159" xfId="0" applyFont="1" applyFill="1" applyBorder="1" applyAlignment="1">
      <alignment horizontal="center" vertical="center" wrapText="1"/>
    </xf>
    <xf numFmtId="0" fontId="7" fillId="3" borderId="180" xfId="0" applyFont="1" applyFill="1" applyBorder="1" applyAlignment="1">
      <alignment vertical="center"/>
    </xf>
    <xf numFmtId="0" fontId="7" fillId="3" borderId="180" xfId="0" applyFont="1" applyFill="1" applyBorder="1" applyAlignment="1">
      <alignment horizontal="center"/>
    </xf>
    <xf numFmtId="0" fontId="7" fillId="3" borderId="180" xfId="0" applyFont="1" applyFill="1" applyBorder="1" applyAlignment="1">
      <alignment horizontal="left"/>
    </xf>
    <xf numFmtId="165" fontId="3" fillId="3" borderId="1" xfId="0" applyNumberFormat="1" applyFont="1" applyFill="1" applyBorder="1"/>
    <xf numFmtId="165" fontId="14" fillId="0" borderId="0" xfId="0" applyNumberFormat="1" applyFont="1"/>
    <xf numFmtId="0" fontId="3" fillId="0" borderId="189" xfId="0" applyFont="1" applyBorder="1" applyAlignment="1">
      <alignment horizontal="center" vertical="center" wrapText="1"/>
    </xf>
    <xf numFmtId="0" fontId="3" fillId="0" borderId="189" xfId="0" applyFont="1" applyBorder="1" applyAlignment="1">
      <alignment vertical="center"/>
    </xf>
    <xf numFmtId="10" fontId="7" fillId="0" borderId="180" xfId="0" applyNumberFormat="1" applyFont="1" applyBorder="1" applyAlignment="1">
      <alignment horizontal="center" vertical="center"/>
    </xf>
    <xf numFmtId="10" fontId="7" fillId="0" borderId="189" xfId="0" applyNumberFormat="1" applyFont="1" applyBorder="1" applyAlignment="1">
      <alignment horizontal="center" vertical="center"/>
    </xf>
    <xf numFmtId="0" fontId="3" fillId="0" borderId="189" xfId="0" applyFont="1" applyBorder="1" applyAlignment="1">
      <alignment horizontal="center"/>
    </xf>
    <xf numFmtId="0" fontId="20" fillId="0" borderId="180" xfId="0" applyFont="1" applyBorder="1" applyAlignment="1">
      <alignment horizontal="left" vertical="center" wrapText="1"/>
    </xf>
    <xf numFmtId="0" fontId="9" fillId="3" borderId="180" xfId="0" applyFont="1" applyFill="1" applyBorder="1" applyAlignment="1">
      <alignment vertical="center" wrapText="1"/>
    </xf>
    <xf numFmtId="0" fontId="9" fillId="0" borderId="180" xfId="0" applyFont="1" applyBorder="1" applyAlignment="1">
      <alignment vertical="center" wrapText="1"/>
    </xf>
    <xf numFmtId="0" fontId="9" fillId="3" borderId="180" xfId="0" applyFont="1" applyFill="1" applyBorder="1"/>
    <xf numFmtId="0" fontId="9" fillId="0" borderId="180" xfId="0" applyFont="1" applyBorder="1" applyAlignment="1">
      <alignment horizontal="left" vertical="center" wrapText="1"/>
    </xf>
    <xf numFmtId="0" fontId="9" fillId="0" borderId="180" xfId="0" applyFont="1" applyBorder="1" applyAlignment="1">
      <alignment horizontal="left"/>
    </xf>
    <xf numFmtId="0" fontId="3" fillId="0" borderId="180" xfId="0" applyFont="1" applyBorder="1" applyAlignment="1">
      <alignment vertical="center" wrapText="1"/>
    </xf>
    <xf numFmtId="0" fontId="11" fillId="0" borderId="180" xfId="0" applyFont="1" applyBorder="1" applyAlignment="1">
      <alignment horizontal="left" vertical="center" wrapText="1"/>
    </xf>
    <xf numFmtId="0" fontId="3" fillId="0" borderId="242" xfId="0" applyFont="1" applyBorder="1" applyAlignment="1">
      <alignment horizontal="center" vertical="center"/>
    </xf>
    <xf numFmtId="0" fontId="7" fillId="0" borderId="240" xfId="0" applyFont="1" applyBorder="1" applyAlignment="1">
      <alignment horizontal="left" vertical="center"/>
    </xf>
    <xf numFmtId="0" fontId="9" fillId="3" borderId="246" xfId="0" applyFont="1" applyFill="1" applyBorder="1" applyAlignment="1">
      <alignment vertical="center" wrapText="1"/>
    </xf>
    <xf numFmtId="0" fontId="9" fillId="3" borderId="241" xfId="0" applyFont="1" applyFill="1" applyBorder="1" applyAlignment="1">
      <alignment vertical="center"/>
    </xf>
    <xf numFmtId="0" fontId="9" fillId="0" borderId="240" xfId="0" applyFont="1" applyBorder="1" applyAlignment="1">
      <alignment vertical="center" wrapText="1"/>
    </xf>
    <xf numFmtId="0" fontId="9" fillId="0" borderId="241" xfId="0" applyFont="1" applyBorder="1" applyAlignment="1">
      <alignment horizontal="left" vertical="center"/>
    </xf>
    <xf numFmtId="0" fontId="3" fillId="0" borderId="240" xfId="0" applyFont="1" applyBorder="1" applyAlignment="1">
      <alignment vertical="center" wrapText="1"/>
    </xf>
    <xf numFmtId="0" fontId="3" fillId="0" borderId="241" xfId="0" applyFont="1" applyBorder="1" applyAlignment="1">
      <alignment vertical="center"/>
    </xf>
    <xf numFmtId="0" fontId="7" fillId="0" borderId="241" xfId="0" applyFont="1" applyBorder="1" applyAlignment="1">
      <alignment horizontal="left" vertical="center"/>
    </xf>
    <xf numFmtId="0" fontId="11" fillId="0" borderId="242" xfId="0" applyFont="1" applyBorder="1" applyAlignment="1">
      <alignment horizontal="left" vertical="center" wrapText="1"/>
    </xf>
    <xf numFmtId="0" fontId="3" fillId="0" borderId="172" xfId="0" applyFont="1" applyBorder="1"/>
    <xf numFmtId="0" fontId="3" fillId="0" borderId="191" xfId="0" applyFont="1" applyBorder="1" applyAlignment="1">
      <alignment horizontal="left" vertical="center"/>
    </xf>
    <xf numFmtId="0" fontId="43" fillId="0" borderId="257" xfId="0" applyFont="1" applyBorder="1" applyAlignment="1">
      <alignment horizontal="left" vertical="center"/>
    </xf>
    <xf numFmtId="0" fontId="3" fillId="0" borderId="258" xfId="0" applyFont="1" applyBorder="1" applyAlignment="1">
      <alignment horizontal="left" vertical="center"/>
    </xf>
    <xf numFmtId="0" fontId="7" fillId="0" borderId="240" xfId="0" applyFont="1" applyBorder="1" applyAlignment="1">
      <alignment vertical="center"/>
    </xf>
    <xf numFmtId="0" fontId="7" fillId="0" borderId="180" xfId="0" applyFont="1" applyBorder="1" applyAlignment="1">
      <alignment vertical="center"/>
    </xf>
    <xf numFmtId="0" fontId="3" fillId="0" borderId="258" xfId="0" applyFont="1" applyBorder="1" applyAlignment="1">
      <alignment horizontal="center" vertical="center"/>
    </xf>
    <xf numFmtId="0" fontId="8" fillId="3" borderId="240" xfId="0" applyFont="1" applyFill="1" applyBorder="1" applyAlignment="1">
      <alignment horizontal="left" vertical="center"/>
    </xf>
    <xf numFmtId="0" fontId="7" fillId="0" borderId="241" xfId="0" applyFont="1" applyBorder="1" applyAlignment="1">
      <alignment vertical="center" wrapText="1"/>
    </xf>
    <xf numFmtId="0" fontId="3" fillId="0" borderId="257" xfId="0" applyFont="1" applyBorder="1" applyAlignment="1">
      <alignment horizontal="left" vertical="center"/>
    </xf>
    <xf numFmtId="0" fontId="23" fillId="3" borderId="180" xfId="0" applyFont="1" applyFill="1" applyBorder="1" applyAlignment="1">
      <alignment vertical="center" wrapText="1"/>
    </xf>
    <xf numFmtId="0" fontId="9" fillId="3" borderId="180" xfId="0" applyFont="1" applyFill="1" applyBorder="1" applyAlignment="1">
      <alignment horizontal="left" vertical="center" wrapText="1"/>
    </xf>
    <xf numFmtId="0" fontId="20" fillId="3" borderId="242" xfId="0" applyFont="1" applyFill="1" applyBorder="1" applyAlignment="1">
      <alignment horizontal="left" vertical="center" wrapText="1"/>
    </xf>
    <xf numFmtId="0" fontId="7" fillId="0" borderId="259" xfId="0" applyFont="1" applyBorder="1" applyAlignment="1">
      <alignment vertical="center" wrapText="1"/>
    </xf>
    <xf numFmtId="0" fontId="3" fillId="0" borderId="216" xfId="0" applyFont="1" applyBorder="1" applyAlignment="1">
      <alignment horizontal="left" vertical="center"/>
    </xf>
    <xf numFmtId="0" fontId="3" fillId="0" borderId="241" xfId="0" applyFont="1" applyBorder="1" applyAlignment="1">
      <alignment horizontal="center" vertical="center"/>
    </xf>
    <xf numFmtId="0" fontId="9" fillId="0" borderId="88" xfId="0" applyFont="1" applyBorder="1" applyAlignment="1">
      <alignment vertical="center"/>
    </xf>
    <xf numFmtId="0" fontId="9" fillId="0" borderId="61" xfId="0" applyFont="1" applyBorder="1" applyAlignment="1">
      <alignment vertical="center"/>
    </xf>
    <xf numFmtId="0" fontId="3" fillId="0" borderId="180" xfId="0" applyFont="1" applyBorder="1" applyAlignment="1">
      <alignment horizontal="left" vertical="center"/>
    </xf>
    <xf numFmtId="0" fontId="3" fillId="0" borderId="180" xfId="0" applyFont="1" applyBorder="1" applyAlignment="1">
      <alignment horizontal="center" vertical="center"/>
    </xf>
    <xf numFmtId="0" fontId="44" fillId="0" borderId="0" xfId="0" applyFont="1"/>
    <xf numFmtId="0" fontId="45" fillId="0" borderId="0" xfId="0" applyFont="1"/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7" fillId="3" borderId="180" xfId="0" applyFont="1" applyFill="1" applyBorder="1" applyAlignment="1">
      <alignment vertical="center" wrapText="1"/>
    </xf>
    <xf numFmtId="0" fontId="47" fillId="0" borderId="180" xfId="0" applyFont="1" applyBorder="1" applyAlignment="1">
      <alignment vertical="center" wrapText="1"/>
    </xf>
    <xf numFmtId="0" fontId="45" fillId="0" borderId="180" xfId="0" applyFont="1" applyBorder="1" applyAlignment="1">
      <alignment vertical="center" wrapText="1"/>
    </xf>
    <xf numFmtId="0" fontId="46" fillId="0" borderId="180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6" fillId="0" borderId="189" xfId="0" applyFont="1" applyBorder="1" applyAlignment="1">
      <alignment horizontal="left" vertical="center"/>
    </xf>
    <xf numFmtId="0" fontId="45" fillId="0" borderId="189" xfId="0" applyFont="1" applyBorder="1" applyAlignment="1">
      <alignment horizontal="left" vertical="center"/>
    </xf>
    <xf numFmtId="0" fontId="48" fillId="3" borderId="180" xfId="0" applyFont="1" applyFill="1" applyBorder="1" applyAlignment="1">
      <alignment horizontal="left" vertical="center"/>
    </xf>
    <xf numFmtId="0" fontId="48" fillId="3" borderId="242" xfId="0" applyFont="1" applyFill="1" applyBorder="1" applyAlignment="1">
      <alignment horizontal="left" vertical="center" wrapText="1"/>
    </xf>
    <xf numFmtId="0" fontId="45" fillId="0" borderId="216" xfId="0" applyFont="1" applyBorder="1" applyAlignment="1">
      <alignment horizontal="left" vertical="center"/>
    </xf>
    <xf numFmtId="0" fontId="46" fillId="3" borderId="180" xfId="0" applyFont="1" applyFill="1" applyBorder="1" applyAlignment="1">
      <alignment horizontal="left" vertical="center" wrapText="1"/>
    </xf>
    <xf numFmtId="0" fontId="48" fillId="0" borderId="180" xfId="0" applyFont="1" applyBorder="1" applyAlignment="1">
      <alignment horizontal="left" vertical="center" wrapText="1"/>
    </xf>
    <xf numFmtId="0" fontId="45" fillId="0" borderId="180" xfId="0" applyFont="1" applyBorder="1" applyAlignment="1">
      <alignment horizontal="left" vertical="center"/>
    </xf>
    <xf numFmtId="0" fontId="49" fillId="0" borderId="0" xfId="0" applyFont="1"/>
    <xf numFmtId="0" fontId="19" fillId="3" borderId="156" xfId="0" applyFont="1" applyFill="1" applyBorder="1" applyAlignment="1">
      <alignment horizontal="center" vertical="center" wrapText="1"/>
    </xf>
    <xf numFmtId="0" fontId="7" fillId="3" borderId="269" xfId="0" applyFont="1" applyFill="1" applyBorder="1" applyAlignment="1">
      <alignment horizontal="left"/>
    </xf>
    <xf numFmtId="0" fontId="7" fillId="3" borderId="270" xfId="0" applyFont="1" applyFill="1" applyBorder="1" applyAlignment="1">
      <alignment horizontal="center"/>
    </xf>
    <xf numFmtId="0" fontId="3" fillId="3" borderId="270" xfId="0" applyFont="1" applyFill="1" applyBorder="1"/>
    <xf numFmtId="0" fontId="3" fillId="3" borderId="269" xfId="0" applyFont="1" applyFill="1" applyBorder="1"/>
    <xf numFmtId="0" fontId="3" fillId="3" borderId="275" xfId="0" applyFont="1" applyFill="1" applyBorder="1" applyAlignment="1">
      <alignment horizontal="center" vertical="center" wrapText="1"/>
    </xf>
    <xf numFmtId="0" fontId="3" fillId="3" borderId="278" xfId="0" applyFont="1" applyFill="1" applyBorder="1" applyAlignment="1">
      <alignment horizontal="center" vertical="center" wrapText="1"/>
    </xf>
    <xf numFmtId="0" fontId="3" fillId="3" borderId="279" xfId="0" applyFont="1" applyFill="1" applyBorder="1" applyAlignment="1">
      <alignment horizontal="center" vertical="center" wrapText="1"/>
    </xf>
    <xf numFmtId="0" fontId="3" fillId="3" borderId="271" xfId="0" applyFont="1" applyFill="1" applyBorder="1" applyAlignment="1">
      <alignment horizontal="center" vertical="center" wrapText="1"/>
    </xf>
    <xf numFmtId="0" fontId="3" fillId="3" borderId="156" xfId="0" applyFont="1" applyFill="1" applyBorder="1" applyAlignment="1">
      <alignment horizontal="center" vertical="center" wrapText="1"/>
    </xf>
    <xf numFmtId="0" fontId="3" fillId="3" borderId="272" xfId="0" applyFont="1" applyFill="1" applyBorder="1" applyAlignment="1">
      <alignment horizontal="center" vertical="center" wrapText="1"/>
    </xf>
    <xf numFmtId="0" fontId="3" fillId="3" borderId="280" xfId="0" applyFont="1" applyFill="1" applyBorder="1" applyAlignment="1">
      <alignment horizontal="center" vertical="center" wrapText="1"/>
    </xf>
    <xf numFmtId="0" fontId="3" fillId="3" borderId="283" xfId="0" applyFont="1" applyFill="1" applyBorder="1" applyAlignment="1">
      <alignment horizontal="center" vertical="center" wrapText="1"/>
    </xf>
    <xf numFmtId="0" fontId="3" fillId="3" borderId="284" xfId="0" applyFont="1" applyFill="1" applyBorder="1" applyAlignment="1">
      <alignment horizontal="center" vertical="center" wrapText="1"/>
    </xf>
    <xf numFmtId="165" fontId="50" fillId="0" borderId="0" xfId="0" applyNumberFormat="1" applyFont="1"/>
    <xf numFmtId="0" fontId="51" fillId="0" borderId="0" xfId="0" applyFont="1"/>
    <xf numFmtId="0" fontId="41" fillId="6" borderId="51" xfId="0" applyFont="1" applyFill="1" applyBorder="1" applyAlignment="1">
      <alignment horizontal="center" vertical="center" wrapText="1"/>
    </xf>
    <xf numFmtId="0" fontId="41" fillId="6" borderId="11" xfId="0" applyFont="1" applyFill="1" applyBorder="1" applyAlignment="1">
      <alignment horizontal="left" vertical="center"/>
    </xf>
    <xf numFmtId="0" fontId="42" fillId="0" borderId="14" xfId="0" applyFont="1" applyBorder="1"/>
    <xf numFmtId="0" fontId="42" fillId="0" borderId="12" xfId="0" applyFont="1" applyBorder="1"/>
    <xf numFmtId="0" fontId="3" fillId="0" borderId="2" xfId="0" applyFont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0" fontId="5" fillId="4" borderId="6" xfId="0" applyFont="1" applyFill="1" applyBorder="1" applyAlignment="1">
      <alignment horizontal="center" vertical="center" wrapText="1"/>
    </xf>
    <xf numFmtId="0" fontId="4" fillId="0" borderId="7" xfId="0" applyFont="1" applyBorder="1"/>
    <xf numFmtId="0" fontId="4" fillId="0" borderId="8" xfId="0" applyFont="1" applyBorder="1"/>
    <xf numFmtId="0" fontId="5" fillId="5" borderId="6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left" vertical="center"/>
    </xf>
    <xf numFmtId="0" fontId="4" fillId="0" borderId="12" xfId="0" applyFont="1" applyBorder="1"/>
    <xf numFmtId="0" fontId="7" fillId="2" borderId="11" xfId="0" applyFont="1" applyFill="1" applyBorder="1" applyAlignment="1">
      <alignment horizontal="left" vertical="center" wrapText="1"/>
    </xf>
    <xf numFmtId="0" fontId="7" fillId="6" borderId="11" xfId="0" applyFont="1" applyFill="1" applyBorder="1" applyAlignment="1">
      <alignment horizontal="left" vertical="center"/>
    </xf>
    <xf numFmtId="0" fontId="4" fillId="0" borderId="14" xfId="0" applyFont="1" applyBorder="1"/>
    <xf numFmtId="0" fontId="7" fillId="0" borderId="0" xfId="0" applyFont="1" applyAlignment="1">
      <alignment horizontal="left" vertical="center"/>
    </xf>
    <xf numFmtId="0" fontId="0" fillId="0" borderId="0" xfId="0"/>
    <xf numFmtId="0" fontId="3" fillId="0" borderId="11" xfId="0" applyFont="1" applyBorder="1" applyAlignment="1">
      <alignment horizontal="left" vertical="center"/>
    </xf>
    <xf numFmtId="0" fontId="7" fillId="2" borderId="26" xfId="0" applyFont="1" applyFill="1" applyBorder="1" applyAlignment="1">
      <alignment horizontal="center" vertical="center" wrapText="1"/>
    </xf>
    <xf numFmtId="0" fontId="4" fillId="0" borderId="27" xfId="0" applyFont="1" applyBorder="1"/>
    <xf numFmtId="0" fontId="9" fillId="0" borderId="11" xfId="0" applyFont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4" fillId="0" borderId="25" xfId="0" applyFont="1" applyBorder="1"/>
    <xf numFmtId="0" fontId="9" fillId="0" borderId="230" xfId="0" applyFont="1" applyBorder="1" applyAlignment="1">
      <alignment horizontal="left" vertical="center"/>
    </xf>
    <xf numFmtId="0" fontId="4" fillId="0" borderId="231" xfId="0" applyFont="1" applyBorder="1"/>
    <xf numFmtId="0" fontId="4" fillId="0" borderId="232" xfId="0" applyFont="1" applyBorder="1"/>
    <xf numFmtId="0" fontId="7" fillId="0" borderId="15" xfId="0" applyFont="1" applyBorder="1" applyAlignment="1">
      <alignment horizontal="center" vertical="center" wrapText="1"/>
    </xf>
    <xf numFmtId="0" fontId="4" fillId="0" borderId="16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3" fillId="6" borderId="1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233" xfId="0" applyFont="1" applyFill="1" applyBorder="1" applyAlignment="1">
      <alignment horizontal="left" vertical="center" wrapText="1"/>
    </xf>
    <xf numFmtId="0" fontId="4" fillId="0" borderId="234" xfId="0" applyFont="1" applyBorder="1"/>
    <xf numFmtId="0" fontId="11" fillId="6" borderId="11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left" vertical="center" wrapText="1"/>
    </xf>
    <xf numFmtId="0" fontId="4" fillId="0" borderId="34" xfId="0" applyFont="1" applyBorder="1"/>
    <xf numFmtId="0" fontId="4" fillId="0" borderId="35" xfId="0" applyFont="1" applyBorder="1"/>
    <xf numFmtId="0" fontId="3" fillId="6" borderId="33" xfId="0" applyFont="1" applyFill="1" applyBorder="1" applyAlignment="1">
      <alignment horizontal="center" vertical="center" wrapText="1"/>
    </xf>
    <xf numFmtId="0" fontId="7" fillId="8" borderId="37" xfId="0" applyFont="1" applyFill="1" applyBorder="1" applyAlignment="1">
      <alignment horizontal="center" vertical="center" wrapText="1"/>
    </xf>
    <xf numFmtId="0" fontId="4" fillId="0" borderId="38" xfId="0" applyFont="1" applyBorder="1"/>
    <xf numFmtId="0" fontId="4" fillId="0" borderId="39" xfId="0" applyFont="1" applyBorder="1"/>
    <xf numFmtId="0" fontId="4" fillId="0" borderId="40" xfId="0" applyFont="1" applyBorder="1"/>
    <xf numFmtId="0" fontId="4" fillId="0" borderId="41" xfId="0" applyFont="1" applyBorder="1"/>
    <xf numFmtId="0" fontId="4" fillId="0" borderId="42" xfId="0" applyFont="1" applyBorder="1"/>
    <xf numFmtId="0" fontId="7" fillId="8" borderId="33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top" wrapText="1"/>
    </xf>
    <xf numFmtId="0" fontId="3" fillId="0" borderId="28" xfId="0" applyFont="1" applyBorder="1" applyAlignment="1">
      <alignment horizontal="center"/>
    </xf>
    <xf numFmtId="0" fontId="4" fillId="0" borderId="29" xfId="0" applyFont="1" applyBorder="1"/>
    <xf numFmtId="0" fontId="4" fillId="0" borderId="30" xfId="0" applyFont="1" applyBorder="1"/>
    <xf numFmtId="0" fontId="7" fillId="8" borderId="1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5" fillId="7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2" borderId="33" xfId="0" applyFont="1" applyFill="1" applyBorder="1" applyAlignment="1">
      <alignment horizontal="center" vertical="center"/>
    </xf>
    <xf numFmtId="0" fontId="3" fillId="0" borderId="3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" fontId="3" fillId="6" borderId="11" xfId="0" applyNumberFormat="1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left" vertical="center" wrapText="1"/>
    </xf>
    <xf numFmtId="0" fontId="3" fillId="6" borderId="11" xfId="0" applyFont="1" applyFill="1" applyBorder="1" applyAlignment="1">
      <alignment horizontal="center" vertical="center" wrapText="1"/>
    </xf>
    <xf numFmtId="165" fontId="3" fillId="6" borderId="33" xfId="0" applyNumberFormat="1" applyFont="1" applyFill="1" applyBorder="1" applyAlignment="1">
      <alignment horizontal="right" vertical="center" wrapText="1"/>
    </xf>
    <xf numFmtId="165" fontId="3" fillId="3" borderId="33" xfId="0" applyNumberFormat="1" applyFont="1" applyFill="1" applyBorder="1" applyAlignment="1">
      <alignment horizontal="right" vertical="center" wrapText="1"/>
    </xf>
    <xf numFmtId="165" fontId="3" fillId="6" borderId="11" xfId="0" applyNumberFormat="1" applyFont="1" applyFill="1" applyBorder="1" applyAlignment="1">
      <alignment horizontal="right" vertical="center"/>
    </xf>
    <xf numFmtId="1" fontId="3" fillId="2" borderId="11" xfId="0" applyNumberFormat="1" applyFont="1" applyFill="1" applyBorder="1" applyAlignment="1">
      <alignment horizontal="center" vertical="center" wrapText="1"/>
    </xf>
    <xf numFmtId="165" fontId="7" fillId="2" borderId="33" xfId="0" applyNumberFormat="1" applyFont="1" applyFill="1" applyBorder="1" applyAlignment="1">
      <alignment horizontal="right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0" fontId="3" fillId="2" borderId="11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4" fillId="0" borderId="22" xfId="0" applyFont="1" applyBorder="1"/>
    <xf numFmtId="0" fontId="7" fillId="2" borderId="24" xfId="0" applyFont="1" applyFill="1" applyBorder="1" applyAlignment="1">
      <alignment horizontal="center" vertical="center" wrapText="1"/>
    </xf>
    <xf numFmtId="0" fontId="4" fillId="0" borderId="47" xfId="0" applyFont="1" applyBorder="1"/>
    <xf numFmtId="0" fontId="7" fillId="2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right" vertical="center"/>
    </xf>
    <xf numFmtId="165" fontId="7" fillId="3" borderId="11" xfId="0" applyNumberFormat="1" applyFont="1" applyFill="1" applyBorder="1" applyAlignment="1">
      <alignment horizontal="right" vertical="center"/>
    </xf>
    <xf numFmtId="0" fontId="7" fillId="3" borderId="11" xfId="0" applyFont="1" applyFill="1" applyBorder="1" applyAlignment="1">
      <alignment horizontal="right"/>
    </xf>
    <xf numFmtId="0" fontId="3" fillId="6" borderId="24" xfId="0" applyFont="1" applyFill="1" applyBorder="1" applyAlignment="1">
      <alignment horizontal="center" vertical="center"/>
    </xf>
    <xf numFmtId="0" fontId="4" fillId="0" borderId="52" xfId="0" applyFont="1" applyBorder="1"/>
    <xf numFmtId="166" fontId="7" fillId="2" borderId="11" xfId="0" applyNumberFormat="1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left" vertical="center"/>
    </xf>
    <xf numFmtId="4" fontId="7" fillId="2" borderId="11" xfId="0" applyNumberFormat="1" applyFont="1" applyFill="1" applyBorder="1" applyAlignment="1">
      <alignment horizontal="center" vertical="center" wrapText="1"/>
    </xf>
    <xf numFmtId="165" fontId="7" fillId="2" borderId="11" xfId="0" applyNumberFormat="1" applyFont="1" applyFill="1" applyBorder="1" applyAlignment="1">
      <alignment horizontal="right" vertical="center"/>
    </xf>
    <xf numFmtId="165" fontId="7" fillId="2" borderId="60" xfId="0" applyNumberFormat="1" applyFont="1" applyFill="1" applyBorder="1" applyAlignment="1">
      <alignment horizontal="right" vertical="center"/>
    </xf>
    <xf numFmtId="0" fontId="4" fillId="0" borderId="61" xfId="0" applyFont="1" applyBorder="1"/>
    <xf numFmtId="165" fontId="7" fillId="3" borderId="33" xfId="0" applyNumberFormat="1" applyFont="1" applyFill="1" applyBorder="1" applyAlignment="1">
      <alignment horizontal="right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6" borderId="224" xfId="0" applyFont="1" applyFill="1" applyBorder="1" applyAlignment="1">
      <alignment horizontal="left" vertical="center" wrapText="1"/>
    </xf>
    <xf numFmtId="0" fontId="4" fillId="0" borderId="225" xfId="0" applyFont="1" applyBorder="1"/>
    <xf numFmtId="0" fontId="4" fillId="0" borderId="226" xfId="0" applyFont="1" applyBorder="1"/>
    <xf numFmtId="0" fontId="3" fillId="6" borderId="49" xfId="0" applyFont="1" applyFill="1" applyBorder="1" applyAlignment="1">
      <alignment horizontal="left" vertical="center" wrapText="1"/>
    </xf>
    <xf numFmtId="0" fontId="4" fillId="0" borderId="98" xfId="0" applyFont="1" applyBorder="1"/>
    <xf numFmtId="0" fontId="4" fillId="0" borderId="54" xfId="0" applyFont="1" applyBorder="1"/>
    <xf numFmtId="1" fontId="7" fillId="3" borderId="11" xfId="0" applyNumberFormat="1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top"/>
    </xf>
    <xf numFmtId="164" fontId="7" fillId="8" borderId="11" xfId="0" applyNumberFormat="1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7" fillId="0" borderId="180" xfId="0" applyFont="1" applyBorder="1" applyAlignment="1">
      <alignment horizontal="center" vertical="center"/>
    </xf>
    <xf numFmtId="0" fontId="3" fillId="0" borderId="98" xfId="0" applyFont="1" applyBorder="1" applyAlignment="1">
      <alignment horizontal="center"/>
    </xf>
    <xf numFmtId="4" fontId="3" fillId="0" borderId="180" xfId="0" applyNumberFormat="1" applyFont="1" applyBorder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3" fillId="0" borderId="106" xfId="0" applyFont="1" applyBorder="1" applyAlignment="1">
      <alignment horizontal="center"/>
    </xf>
    <xf numFmtId="0" fontId="7" fillId="2" borderId="247" xfId="0" applyFont="1" applyFill="1" applyBorder="1" applyAlignment="1">
      <alignment horizontal="center" vertical="center" wrapText="1"/>
    </xf>
    <xf numFmtId="0" fontId="4" fillId="0" borderId="100" xfId="0" applyFont="1" applyBorder="1"/>
    <xf numFmtId="0" fontId="4" fillId="0" borderId="51" xfId="0" applyFont="1" applyBorder="1"/>
    <xf numFmtId="0" fontId="3" fillId="3" borderId="249" xfId="0" applyFont="1" applyFill="1" applyBorder="1" applyAlignment="1">
      <alignment horizontal="left" vertical="center" wrapText="1"/>
    </xf>
    <xf numFmtId="0" fontId="4" fillId="0" borderId="71" xfId="0" applyFont="1" applyBorder="1"/>
    <xf numFmtId="0" fontId="4" fillId="0" borderId="72" xfId="0" applyFont="1" applyBorder="1"/>
    <xf numFmtId="3" fontId="21" fillId="6" borderId="50" xfId="0" applyNumberFormat="1" applyFont="1" applyFill="1" applyBorder="1" applyAlignment="1">
      <alignment horizontal="center" vertical="center" wrapText="1"/>
    </xf>
    <xf numFmtId="3" fontId="21" fillId="3" borderId="50" xfId="0" applyNumberFormat="1" applyFont="1" applyFill="1" applyBorder="1" applyAlignment="1">
      <alignment horizontal="center" vertical="center" wrapText="1"/>
    </xf>
    <xf numFmtId="167" fontId="22" fillId="3" borderId="50" xfId="0" applyNumberFormat="1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left" vertical="center" wrapText="1"/>
    </xf>
    <xf numFmtId="0" fontId="9" fillId="0" borderId="247" xfId="0" applyFont="1" applyBorder="1" applyAlignment="1">
      <alignment horizontal="left" vertical="center"/>
    </xf>
    <xf numFmtId="0" fontId="9" fillId="0" borderId="43" xfId="0" applyFont="1" applyBorder="1" applyAlignment="1">
      <alignment horizontal="center" vertical="center"/>
    </xf>
    <xf numFmtId="0" fontId="4" fillId="0" borderId="58" xfId="0" applyFont="1" applyBorder="1"/>
    <xf numFmtId="2" fontId="9" fillId="6" borderId="43" xfId="0" applyNumberFormat="1" applyFont="1" applyFill="1" applyBorder="1" applyAlignment="1">
      <alignment horizontal="center" vertical="center"/>
    </xf>
    <xf numFmtId="0" fontId="9" fillId="6" borderId="50" xfId="0" applyFont="1" applyFill="1" applyBorder="1" applyAlignment="1">
      <alignment horizontal="left" vertical="center" wrapText="1"/>
    </xf>
    <xf numFmtId="0" fontId="4" fillId="0" borderId="248" xfId="0" applyFont="1" applyBorder="1"/>
    <xf numFmtId="0" fontId="9" fillId="3" borderId="50" xfId="0" applyFont="1" applyFill="1" applyBorder="1" applyAlignment="1">
      <alignment horizontal="left" vertical="center" wrapText="1"/>
    </xf>
    <xf numFmtId="0" fontId="7" fillId="0" borderId="240" xfId="0" applyFont="1" applyBorder="1" applyAlignment="1">
      <alignment horizontal="left" vertical="center"/>
    </xf>
    <xf numFmtId="0" fontId="0" fillId="0" borderId="180" xfId="0" applyBorder="1"/>
    <xf numFmtId="0" fontId="0" fillId="0" borderId="241" xfId="0" applyBorder="1"/>
    <xf numFmtId="0" fontId="21" fillId="2" borderId="50" xfId="0" applyFont="1" applyFill="1" applyBorder="1" applyAlignment="1">
      <alignment horizontal="center" vertical="center" wrapText="1"/>
    </xf>
    <xf numFmtId="0" fontId="7" fillId="0" borderId="241" xfId="0" applyFont="1" applyBorder="1" applyAlignment="1">
      <alignment horizontal="center" vertical="center"/>
    </xf>
    <xf numFmtId="0" fontId="3" fillId="0" borderId="240" xfId="0" applyFont="1" applyBorder="1" applyAlignment="1">
      <alignment horizontal="center" vertical="center" wrapText="1"/>
    </xf>
    <xf numFmtId="0" fontId="3" fillId="0" borderId="180" xfId="0" applyFont="1" applyBorder="1" applyAlignment="1">
      <alignment horizontal="center" vertical="center" wrapText="1"/>
    </xf>
    <xf numFmtId="0" fontId="3" fillId="0" borderId="241" xfId="0" applyFont="1" applyBorder="1" applyAlignment="1">
      <alignment horizontal="center" vertical="center" wrapText="1"/>
    </xf>
    <xf numFmtId="3" fontId="22" fillId="3" borderId="50" xfId="0" applyNumberFormat="1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21" fillId="2" borderId="50" xfId="0" applyNumberFormat="1" applyFont="1" applyFill="1" applyBorder="1" applyAlignment="1">
      <alignment horizontal="center" vertical="center" wrapText="1"/>
    </xf>
    <xf numFmtId="3" fontId="21" fillId="2" borderId="254" xfId="0" applyNumberFormat="1" applyFont="1" applyFill="1" applyBorder="1" applyAlignment="1">
      <alignment horizontal="center" vertical="center" wrapText="1"/>
    </xf>
    <xf numFmtId="0" fontId="4" fillId="0" borderId="252" xfId="0" applyFont="1" applyBorder="1"/>
    <xf numFmtId="0" fontId="4" fillId="0" borderId="255" xfId="0" applyFont="1" applyBorder="1"/>
    <xf numFmtId="0" fontId="21" fillId="2" borderId="254" xfId="0" applyFont="1" applyFill="1" applyBorder="1" applyAlignment="1">
      <alignment horizontal="center" vertical="center" wrapText="1"/>
    </xf>
    <xf numFmtId="0" fontId="4" fillId="0" borderId="256" xfId="0" applyFont="1" applyBorder="1"/>
    <xf numFmtId="3" fontId="21" fillId="0" borderId="50" xfId="0" applyNumberFormat="1" applyFont="1" applyBorder="1" applyAlignment="1">
      <alignment horizontal="center" vertical="center" wrapText="1"/>
    </xf>
    <xf numFmtId="0" fontId="9" fillId="3" borderId="50" xfId="0" applyFont="1" applyFill="1" applyBorder="1" applyAlignment="1">
      <alignment horizontal="center" vertical="center" wrapText="1"/>
    </xf>
    <xf numFmtId="0" fontId="9" fillId="6" borderId="254" xfId="0" applyFont="1" applyFill="1" applyBorder="1" applyAlignment="1">
      <alignment horizontal="center" vertical="center" wrapText="1"/>
    </xf>
    <xf numFmtId="0" fontId="7" fillId="3" borderId="237" xfId="0" applyFont="1" applyFill="1" applyBorder="1" applyAlignment="1">
      <alignment horizontal="left" vertical="center"/>
    </xf>
    <xf numFmtId="0" fontId="4" fillId="0" borderId="238" xfId="0" applyFont="1" applyBorder="1"/>
    <xf numFmtId="0" fontId="4" fillId="0" borderId="239" xfId="0" applyFont="1" applyBorder="1"/>
    <xf numFmtId="0" fontId="7" fillId="3" borderId="240" xfId="0" applyFont="1" applyFill="1" applyBorder="1" applyAlignment="1">
      <alignment horizontal="left" vertical="center"/>
    </xf>
    <xf numFmtId="0" fontId="4" fillId="0" borderId="180" xfId="0" applyFont="1" applyBorder="1"/>
    <xf numFmtId="0" fontId="4" fillId="0" borderId="241" xfId="0" applyFont="1" applyBorder="1"/>
    <xf numFmtId="0" fontId="7" fillId="2" borderId="50" xfId="0" applyFont="1" applyFill="1" applyBorder="1" applyAlignment="1">
      <alignment horizontal="center" vertical="center"/>
    </xf>
    <xf numFmtId="0" fontId="7" fillId="0" borderId="260" xfId="0" applyFont="1" applyBorder="1" applyAlignment="1">
      <alignment horizontal="left" vertical="center"/>
    </xf>
    <xf numFmtId="0" fontId="7" fillId="0" borderId="190" xfId="0" applyFont="1" applyBorder="1" applyAlignment="1">
      <alignment horizontal="left" vertical="center"/>
    </xf>
    <xf numFmtId="0" fontId="7" fillId="0" borderId="261" xfId="0" applyFont="1" applyBorder="1" applyAlignment="1">
      <alignment horizontal="left" vertical="center"/>
    </xf>
    <xf numFmtId="0" fontId="7" fillId="0" borderId="237" xfId="0" applyFont="1" applyBorder="1" applyAlignment="1">
      <alignment horizontal="left" vertical="center"/>
    </xf>
    <xf numFmtId="0" fontId="0" fillId="0" borderId="238" xfId="0" applyBorder="1"/>
    <xf numFmtId="0" fontId="0" fillId="0" borderId="239" xfId="0" applyBorder="1"/>
    <xf numFmtId="0" fontId="8" fillId="2" borderId="49" xfId="0" applyFont="1" applyFill="1" applyBorder="1" applyAlignment="1">
      <alignment horizontal="center" vertical="center" wrapText="1"/>
    </xf>
    <xf numFmtId="0" fontId="9" fillId="6" borderId="50" xfId="0" applyFont="1" applyFill="1" applyBorder="1" applyAlignment="1">
      <alignment horizontal="center" vertical="center" wrapText="1"/>
    </xf>
    <xf numFmtId="0" fontId="8" fillId="0" borderId="251" xfId="0" applyFont="1" applyBorder="1" applyAlignment="1">
      <alignment horizontal="center" vertical="center"/>
    </xf>
    <xf numFmtId="0" fontId="7" fillId="2" borderId="247" xfId="0" applyFont="1" applyFill="1" applyBorder="1" applyAlignment="1">
      <alignment horizontal="center" vertical="center"/>
    </xf>
    <xf numFmtId="0" fontId="8" fillId="0" borderId="262" xfId="0" applyFont="1" applyBorder="1" applyAlignment="1">
      <alignment horizontal="center" vertical="center" wrapText="1"/>
    </xf>
    <xf numFmtId="0" fontId="8" fillId="0" borderId="262" xfId="0" applyFont="1" applyBorder="1" applyAlignment="1">
      <alignment horizontal="center" vertical="center"/>
    </xf>
    <xf numFmtId="0" fontId="7" fillId="2" borderId="251" xfId="0" applyFont="1" applyFill="1" applyBorder="1" applyAlignment="1">
      <alignment horizontal="center" vertical="center" wrapText="1"/>
    </xf>
    <xf numFmtId="0" fontId="4" fillId="0" borderId="253" xfId="0" applyFont="1" applyBorder="1"/>
    <xf numFmtId="0" fontId="3" fillId="0" borderId="50" xfId="0" applyFont="1" applyBorder="1" applyAlignment="1">
      <alignment horizontal="center" vertical="center" wrapText="1"/>
    </xf>
    <xf numFmtId="0" fontId="3" fillId="6" borderId="50" xfId="0" applyFont="1" applyFill="1" applyBorder="1" applyAlignment="1">
      <alignment horizontal="center" vertical="center" wrapText="1"/>
    </xf>
    <xf numFmtId="0" fontId="43" fillId="0" borderId="240" xfId="0" applyFont="1" applyBorder="1" applyAlignment="1">
      <alignment horizontal="left" vertical="center"/>
    </xf>
    <xf numFmtId="0" fontId="3" fillId="2" borderId="263" xfId="0" applyFont="1" applyFill="1" applyBorder="1" applyAlignment="1">
      <alignment horizontal="center" vertical="center" textRotation="90" wrapText="1"/>
    </xf>
    <xf numFmtId="0" fontId="4" fillId="0" borderId="264" xfId="0" applyFont="1" applyBorder="1"/>
    <xf numFmtId="0" fontId="4" fillId="0" borderId="265" xfId="0" applyFont="1" applyBorder="1"/>
    <xf numFmtId="0" fontId="3" fillId="2" borderId="50" xfId="0" applyFont="1" applyFill="1" applyBorder="1" applyAlignment="1">
      <alignment horizontal="center" vertical="center" wrapText="1"/>
    </xf>
    <xf numFmtId="0" fontId="3" fillId="6" borderId="50" xfId="0" applyFont="1" applyFill="1" applyBorder="1" applyAlignment="1">
      <alignment horizontal="left" vertical="center" wrapText="1"/>
    </xf>
    <xf numFmtId="0" fontId="3" fillId="0" borderId="254" xfId="0" applyFont="1" applyBorder="1" applyAlignment="1">
      <alignment horizontal="center" vertical="center" wrapText="1"/>
    </xf>
    <xf numFmtId="0" fontId="4" fillId="0" borderId="62" xfId="0" applyFont="1" applyBorder="1"/>
    <xf numFmtId="0" fontId="3" fillId="3" borderId="11" xfId="0" applyFont="1" applyFill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 wrapText="1"/>
    </xf>
    <xf numFmtId="3" fontId="7" fillId="0" borderId="18" xfId="0" applyNumberFormat="1" applyFont="1" applyBorder="1" applyAlignment="1">
      <alignment horizontal="center" vertical="center" wrapText="1"/>
    </xf>
    <xf numFmtId="1" fontId="7" fillId="6" borderId="11" xfId="0" applyNumberFormat="1" applyFont="1" applyFill="1" applyBorder="1" applyAlignment="1">
      <alignment horizontal="center" vertical="center" wrapText="1"/>
    </xf>
    <xf numFmtId="9" fontId="7" fillId="0" borderId="73" xfId="0" applyNumberFormat="1" applyFont="1" applyBorder="1" applyAlignment="1">
      <alignment horizontal="center" vertical="center" wrapText="1"/>
    </xf>
    <xf numFmtId="0" fontId="4" fillId="0" borderId="74" xfId="0" applyFont="1" applyBorder="1"/>
    <xf numFmtId="0" fontId="3" fillId="0" borderId="75" xfId="0" applyFont="1" applyBorder="1" applyAlignment="1">
      <alignment horizontal="center" vertical="center" wrapText="1"/>
    </xf>
    <xf numFmtId="0" fontId="4" fillId="0" borderId="76" xfId="0" applyFont="1" applyBorder="1"/>
    <xf numFmtId="0" fontId="4" fillId="0" borderId="77" xfId="0" applyFont="1" applyBorder="1"/>
    <xf numFmtId="0" fontId="3" fillId="3" borderId="75" xfId="0" applyFont="1" applyFill="1" applyBorder="1" applyAlignment="1">
      <alignment horizontal="center" vertical="center"/>
    </xf>
    <xf numFmtId="1" fontId="7" fillId="0" borderId="75" xfId="0" applyNumberFormat="1" applyFont="1" applyBorder="1" applyAlignment="1">
      <alignment horizontal="center" vertical="center" wrapText="1"/>
    </xf>
    <xf numFmtId="3" fontId="7" fillId="3" borderId="78" xfId="0" applyNumberFormat="1" applyFont="1" applyFill="1" applyBorder="1" applyAlignment="1">
      <alignment horizontal="center" vertical="center" wrapText="1"/>
    </xf>
    <xf numFmtId="0" fontId="4" fillId="0" borderId="79" xfId="0" applyFont="1" applyBorder="1"/>
    <xf numFmtId="0" fontId="4" fillId="0" borderId="80" xfId="0" applyFont="1" applyBorder="1"/>
    <xf numFmtId="1" fontId="7" fillId="3" borderId="75" xfId="0" applyNumberFormat="1" applyFont="1" applyFill="1" applyBorder="1" applyAlignment="1">
      <alignment horizontal="center" vertical="center" wrapText="1"/>
    </xf>
    <xf numFmtId="1" fontId="7" fillId="6" borderId="75" xfId="0" applyNumberFormat="1" applyFont="1" applyFill="1" applyBorder="1" applyAlignment="1">
      <alignment horizontal="center" vertical="center" wrapText="1"/>
    </xf>
    <xf numFmtId="9" fontId="7" fillId="0" borderId="82" xfId="0" applyNumberFormat="1" applyFont="1" applyBorder="1" applyAlignment="1">
      <alignment horizontal="center" vertical="center" wrapText="1"/>
    </xf>
    <xf numFmtId="0" fontId="4" fillId="0" borderId="83" xfId="0" applyFont="1" applyBorder="1"/>
    <xf numFmtId="0" fontId="3" fillId="6" borderId="254" xfId="0" applyFont="1" applyFill="1" applyBorder="1" applyAlignment="1">
      <alignment horizontal="center" vertical="center" wrapText="1"/>
    </xf>
    <xf numFmtId="10" fontId="7" fillId="0" borderId="11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10" fontId="19" fillId="0" borderId="15" xfId="0" applyNumberFormat="1" applyFont="1" applyBorder="1" applyAlignment="1">
      <alignment horizontal="center" vertical="center" wrapText="1"/>
    </xf>
    <xf numFmtId="0" fontId="4" fillId="0" borderId="63" xfId="0" applyFont="1" applyBorder="1"/>
    <xf numFmtId="0" fontId="4" fillId="0" borderId="64" xfId="0" applyFont="1" applyBorder="1"/>
    <xf numFmtId="165" fontId="3" fillId="3" borderId="11" xfId="0" applyNumberFormat="1" applyFont="1" applyFill="1" applyBorder="1" applyAlignment="1">
      <alignment horizontal="center" vertical="center"/>
    </xf>
    <xf numFmtId="10" fontId="3" fillId="3" borderId="11" xfId="0" applyNumberFormat="1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/>
    </xf>
    <xf numFmtId="4" fontId="3" fillId="3" borderId="11" xfId="0" applyNumberFormat="1" applyFont="1" applyFill="1" applyBorder="1" applyAlignment="1">
      <alignment horizontal="center" vertical="center"/>
    </xf>
    <xf numFmtId="10" fontId="7" fillId="3" borderId="11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/>
    </xf>
    <xf numFmtId="0" fontId="3" fillId="0" borderId="11" xfId="0" applyFont="1" applyBorder="1" applyAlignment="1">
      <alignment horizontal="center" vertical="center"/>
    </xf>
    <xf numFmtId="2" fontId="9" fillId="3" borderId="43" xfId="0" applyNumberFormat="1" applyFont="1" applyFill="1" applyBorder="1" applyAlignment="1">
      <alignment horizontal="center" vertical="center"/>
    </xf>
    <xf numFmtId="0" fontId="8" fillId="0" borderId="247" xfId="0" applyFont="1" applyBorder="1" applyAlignment="1">
      <alignment horizontal="left" vertical="center"/>
    </xf>
    <xf numFmtId="1" fontId="8" fillId="3" borderId="43" xfId="0" applyNumberFormat="1" applyFont="1" applyFill="1" applyBorder="1" applyAlignment="1">
      <alignment horizontal="center" vertical="center"/>
    </xf>
    <xf numFmtId="0" fontId="9" fillId="6" borderId="43" xfId="0" applyFont="1" applyFill="1" applyBorder="1" applyAlignment="1">
      <alignment horizontal="center" vertical="center"/>
    </xf>
    <xf numFmtId="1" fontId="9" fillId="3" borderId="43" xfId="0" applyNumberFormat="1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/>
    </xf>
    <xf numFmtId="0" fontId="8" fillId="8" borderId="43" xfId="0" applyFont="1" applyFill="1" applyBorder="1" applyAlignment="1">
      <alignment horizontal="center" vertical="center"/>
    </xf>
    <xf numFmtId="0" fontId="7" fillId="8" borderId="37" xfId="0" applyFont="1" applyFill="1" applyBorder="1" applyAlignment="1">
      <alignment horizontal="center" vertical="center"/>
    </xf>
    <xf numFmtId="0" fontId="4" fillId="0" borderId="66" xfId="0" applyFont="1" applyBorder="1"/>
    <xf numFmtId="0" fontId="4" fillId="0" borderId="36" xfId="0" applyFont="1" applyBorder="1"/>
    <xf numFmtId="0" fontId="8" fillId="8" borderId="88" xfId="0" applyFont="1" applyFill="1" applyBorder="1" applyAlignment="1">
      <alignment horizontal="center" vertical="center" wrapText="1"/>
    </xf>
    <xf numFmtId="0" fontId="4" fillId="0" borderId="88" xfId="0" applyFont="1" applyBorder="1"/>
    <xf numFmtId="0" fontId="8" fillId="8" borderId="43" xfId="0" applyFont="1" applyFill="1" applyBorder="1" applyAlignment="1">
      <alignment horizontal="center" vertical="center" wrapText="1"/>
    </xf>
    <xf numFmtId="0" fontId="8" fillId="8" borderId="67" xfId="0" applyFont="1" applyFill="1" applyBorder="1" applyAlignment="1">
      <alignment horizontal="center" vertical="center" wrapText="1"/>
    </xf>
    <xf numFmtId="0" fontId="4" fillId="0" borderId="67" xfId="0" applyFont="1" applyBorder="1"/>
    <xf numFmtId="0" fontId="4" fillId="0" borderId="244" xfId="0" applyFont="1" applyBorder="1"/>
    <xf numFmtId="0" fontId="8" fillId="6" borderId="43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/>
    </xf>
    <xf numFmtId="0" fontId="7" fillId="0" borderId="230" xfId="0" applyFont="1" applyBorder="1" applyAlignment="1">
      <alignment horizontal="left" vertical="center"/>
    </xf>
    <xf numFmtId="0" fontId="0" fillId="0" borderId="231" xfId="0" applyBorder="1"/>
    <xf numFmtId="0" fontId="0" fillId="0" borderId="232" xfId="0" applyBorder="1"/>
    <xf numFmtId="0" fontId="8" fillId="8" borderId="243" xfId="0" applyFont="1" applyFill="1" applyBorder="1" applyAlignment="1">
      <alignment horizontal="center" vertical="center"/>
    </xf>
    <xf numFmtId="0" fontId="4" fillId="0" borderId="245" xfId="0" applyFont="1" applyBorder="1"/>
    <xf numFmtId="0" fontId="7" fillId="0" borderId="240" xfId="0" applyFont="1" applyBorder="1" applyAlignment="1">
      <alignment horizontal="center" vertical="center"/>
    </xf>
    <xf numFmtId="0" fontId="3" fillId="0" borderId="180" xfId="0" applyFont="1" applyBorder="1" applyAlignment="1">
      <alignment horizontal="left" vertical="center" wrapText="1"/>
    </xf>
    <xf numFmtId="0" fontId="9" fillId="0" borderId="247" xfId="0" applyFont="1" applyBorder="1" applyAlignment="1">
      <alignment horizontal="center" vertical="center"/>
    </xf>
    <xf numFmtId="0" fontId="3" fillId="0" borderId="98" xfId="0" applyFont="1" applyBorder="1" applyAlignment="1">
      <alignment horizontal="center" vertical="center" wrapText="1"/>
    </xf>
    <xf numFmtId="0" fontId="3" fillId="0" borderId="250" xfId="0" applyFont="1" applyBorder="1" applyAlignment="1">
      <alignment horizontal="center"/>
    </xf>
    <xf numFmtId="0" fontId="7" fillId="10" borderId="33" xfId="0" applyFont="1" applyFill="1" applyBorder="1" applyAlignment="1">
      <alignment horizontal="center" vertical="center"/>
    </xf>
    <xf numFmtId="0" fontId="7" fillId="2" borderId="86" xfId="0" applyFont="1" applyFill="1" applyBorder="1" applyAlignment="1">
      <alignment horizontal="center" vertical="center" wrapText="1"/>
    </xf>
    <xf numFmtId="0" fontId="4" fillId="0" borderId="87" xfId="0" applyFont="1" applyBorder="1"/>
    <xf numFmtId="3" fontId="3" fillId="3" borderId="11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/>
    </xf>
    <xf numFmtId="1" fontId="3" fillId="3" borderId="73" xfId="0" applyNumberFormat="1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left" vertical="center" wrapText="1"/>
    </xf>
    <xf numFmtId="0" fontId="7" fillId="2" borderId="73" xfId="0" applyFont="1" applyFill="1" applyBorder="1" applyAlignment="1">
      <alignment horizontal="center" vertical="center"/>
    </xf>
    <xf numFmtId="1" fontId="3" fillId="0" borderId="33" xfId="0" applyNumberFormat="1" applyFont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1" fontId="3" fillId="3" borderId="33" xfId="0" applyNumberFormat="1" applyFont="1" applyFill="1" applyBorder="1" applyAlignment="1">
      <alignment horizontal="center" vertical="center"/>
    </xf>
    <xf numFmtId="0" fontId="3" fillId="6" borderId="37" xfId="0" applyFont="1" applyFill="1" applyBorder="1" applyAlignment="1">
      <alignment horizontal="center" vertical="center" wrapText="1"/>
    </xf>
    <xf numFmtId="0" fontId="4" fillId="0" borderId="90" xfId="0" applyFont="1" applyBorder="1"/>
    <xf numFmtId="0" fontId="7" fillId="2" borderId="60" xfId="0" applyFont="1" applyFill="1" applyBorder="1" applyAlignment="1">
      <alignment horizontal="center" vertical="center"/>
    </xf>
    <xf numFmtId="0" fontId="7" fillId="2" borderId="93" xfId="0" applyFont="1" applyFill="1" applyBorder="1" applyAlignment="1">
      <alignment horizontal="center" vertical="center"/>
    </xf>
    <xf numFmtId="0" fontId="4" fillId="0" borderId="94" xfId="0" applyFont="1" applyBorder="1"/>
    <xf numFmtId="1" fontId="3" fillId="3" borderId="11" xfId="0" applyNumberFormat="1" applyFont="1" applyFill="1" applyBorder="1" applyAlignment="1">
      <alignment horizontal="center" vertical="center"/>
    </xf>
    <xf numFmtId="1" fontId="3" fillId="3" borderId="60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center"/>
    </xf>
    <xf numFmtId="0" fontId="5" fillId="9" borderId="6" xfId="0" applyFont="1" applyFill="1" applyBorder="1" applyAlignment="1">
      <alignment horizontal="center" vertical="center"/>
    </xf>
    <xf numFmtId="0" fontId="3" fillId="2" borderId="73" xfId="0" applyFont="1" applyFill="1" applyBorder="1" applyAlignment="1">
      <alignment horizontal="left" vertical="center"/>
    </xf>
    <xf numFmtId="0" fontId="4" fillId="0" borderId="84" xfId="0" applyFont="1" applyBorder="1"/>
    <xf numFmtId="0" fontId="3" fillId="2" borderId="73" xfId="0" applyFont="1" applyFill="1" applyBorder="1" applyAlignment="1">
      <alignment horizontal="center" vertical="center"/>
    </xf>
    <xf numFmtId="170" fontId="7" fillId="3" borderId="11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center" vertical="center"/>
    </xf>
    <xf numFmtId="0" fontId="7" fillId="2" borderId="91" xfId="0" applyFont="1" applyFill="1" applyBorder="1" applyAlignment="1">
      <alignment horizontal="center" vertical="center"/>
    </xf>
    <xf numFmtId="0" fontId="4" fillId="0" borderId="92" xfId="0" applyFont="1" applyBorder="1"/>
    <xf numFmtId="4" fontId="3" fillId="6" borderId="11" xfId="0" applyNumberFormat="1" applyFont="1" applyFill="1" applyBorder="1" applyAlignment="1">
      <alignment horizontal="right" vertical="center" wrapText="1"/>
    </xf>
    <xf numFmtId="4" fontId="7" fillId="0" borderId="14" xfId="0" applyNumberFormat="1" applyFont="1" applyBorder="1" applyAlignment="1">
      <alignment horizontal="right" vertical="center" wrapText="1"/>
    </xf>
    <xf numFmtId="4" fontId="3" fillId="6" borderId="11" xfId="0" applyNumberFormat="1" applyFont="1" applyFill="1" applyBorder="1" applyAlignment="1">
      <alignment horizontal="right" vertical="center"/>
    </xf>
    <xf numFmtId="0" fontId="7" fillId="0" borderId="14" xfId="0" applyFont="1" applyBorder="1" applyAlignment="1">
      <alignment horizontal="center" vertical="center" wrapText="1"/>
    </xf>
    <xf numFmtId="4" fontId="7" fillId="2" borderId="11" xfId="0" applyNumberFormat="1" applyFont="1" applyFill="1" applyBorder="1" applyAlignment="1">
      <alignment horizontal="right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3" fillId="0" borderId="40" xfId="0" applyFont="1" applyBorder="1" applyAlignment="1">
      <alignment horizontal="left" vertical="center" wrapText="1"/>
    </xf>
    <xf numFmtId="2" fontId="3" fillId="6" borderId="11" xfId="0" applyNumberFormat="1" applyFont="1" applyFill="1" applyBorder="1" applyAlignment="1">
      <alignment horizontal="right" vertical="center"/>
    </xf>
    <xf numFmtId="2" fontId="7" fillId="0" borderId="14" xfId="0" applyNumberFormat="1" applyFont="1" applyBorder="1" applyAlignment="1">
      <alignment horizontal="right" vertical="center" wrapText="1"/>
    </xf>
    <xf numFmtId="2" fontId="3" fillId="6" borderId="101" xfId="0" applyNumberFormat="1" applyFont="1" applyFill="1" applyBorder="1" applyAlignment="1">
      <alignment horizontal="right" vertical="center"/>
    </xf>
    <xf numFmtId="2" fontId="7" fillId="2" borderId="11" xfId="0" applyNumberFormat="1" applyFont="1" applyFill="1" applyBorder="1" applyAlignment="1">
      <alignment horizontal="right" vertical="center"/>
    </xf>
    <xf numFmtId="0" fontId="7" fillId="2" borderId="33" xfId="0" applyFont="1" applyFill="1" applyBorder="1" applyAlignment="1">
      <alignment horizontal="center" vertical="center" wrapText="1"/>
    </xf>
    <xf numFmtId="0" fontId="7" fillId="2" borderId="96" xfId="0" applyFont="1" applyFill="1" applyBorder="1" applyAlignment="1">
      <alignment horizontal="center" vertical="center" wrapText="1"/>
    </xf>
    <xf numFmtId="0" fontId="4" fillId="0" borderId="97" xfId="0" applyFont="1" applyBorder="1"/>
    <xf numFmtId="4" fontId="3" fillId="6" borderId="24" xfId="0" applyNumberFormat="1" applyFont="1" applyFill="1" applyBorder="1" applyAlignment="1">
      <alignment horizontal="right" vertical="center" wrapText="1"/>
    </xf>
    <xf numFmtId="2" fontId="3" fillId="6" borderId="24" xfId="0" applyNumberFormat="1" applyFont="1" applyFill="1" applyBorder="1" applyAlignment="1">
      <alignment horizontal="right" vertical="center"/>
    </xf>
    <xf numFmtId="0" fontId="7" fillId="0" borderId="11" xfId="0" applyFont="1" applyBorder="1" applyAlignment="1">
      <alignment horizontal="left" vertical="center" wrapText="1"/>
    </xf>
    <xf numFmtId="0" fontId="3" fillId="6" borderId="96" xfId="0" applyFont="1" applyFill="1" applyBorder="1" applyAlignment="1">
      <alignment horizontal="center" vertical="center" wrapText="1"/>
    </xf>
    <xf numFmtId="0" fontId="4" fillId="0" borderId="99" xfId="0" applyFont="1" applyBorder="1"/>
    <xf numFmtId="0" fontId="7" fillId="2" borderId="70" xfId="0" applyFont="1" applyFill="1" applyBorder="1" applyAlignment="1">
      <alignment horizontal="center" vertical="center" wrapText="1"/>
    </xf>
    <xf numFmtId="4" fontId="3" fillId="6" borderId="24" xfId="0" applyNumberFormat="1" applyFont="1" applyFill="1" applyBorder="1" applyAlignment="1">
      <alignment horizontal="right" vertical="center"/>
    </xf>
    <xf numFmtId="4" fontId="3" fillId="6" borderId="101" xfId="0" applyNumberFormat="1" applyFont="1" applyFill="1" applyBorder="1" applyAlignment="1">
      <alignment horizontal="right" vertical="center" wrapText="1"/>
    </xf>
    <xf numFmtId="0" fontId="7" fillId="6" borderId="33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left" vertical="center"/>
    </xf>
    <xf numFmtId="0" fontId="7" fillId="0" borderId="37" xfId="0" applyFont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0" fontId="3" fillId="6" borderId="86" xfId="0" applyFont="1" applyFill="1" applyBorder="1" applyAlignment="1">
      <alignment horizontal="left" vertical="center"/>
    </xf>
    <xf numFmtId="0" fontId="3" fillId="0" borderId="11" xfId="0" applyFont="1" applyBorder="1" applyAlignment="1">
      <alignment horizontal="right" vertical="center" wrapText="1"/>
    </xf>
    <xf numFmtId="0" fontId="3" fillId="0" borderId="66" xfId="0" applyFont="1" applyBorder="1" applyAlignment="1">
      <alignment horizontal="right" vertical="center" wrapText="1"/>
    </xf>
    <xf numFmtId="0" fontId="7" fillId="2" borderId="106" xfId="0" applyFont="1" applyFill="1" applyBorder="1" applyAlignment="1">
      <alignment horizontal="center" vertical="center" wrapText="1"/>
    </xf>
    <xf numFmtId="0" fontId="4" fillId="0" borderId="107" xfId="0" applyFont="1" applyBorder="1"/>
    <xf numFmtId="0" fontId="7" fillId="2" borderId="102" xfId="0" applyFont="1" applyFill="1" applyBorder="1" applyAlignment="1">
      <alignment horizontal="center" vertical="center" wrapText="1"/>
    </xf>
    <xf numFmtId="0" fontId="4" fillId="0" borderId="104" xfId="0" applyFont="1" applyBorder="1"/>
    <xf numFmtId="0" fontId="7" fillId="8" borderId="15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left" vertical="center"/>
    </xf>
    <xf numFmtId="0" fontId="7" fillId="2" borderId="33" xfId="0" applyFont="1" applyFill="1" applyBorder="1" applyAlignment="1">
      <alignment horizontal="left" vertical="center" wrapText="1"/>
    </xf>
    <xf numFmtId="0" fontId="7" fillId="8" borderId="33" xfId="0" applyFont="1" applyFill="1" applyBorder="1" applyAlignment="1">
      <alignment horizontal="left" vertical="center"/>
    </xf>
    <xf numFmtId="0" fontId="7" fillId="0" borderId="33" xfId="0" applyFont="1" applyBorder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0" fontId="7" fillId="8" borderId="46" xfId="0" applyFont="1" applyFill="1" applyBorder="1" applyAlignment="1">
      <alignment horizontal="center" vertical="center" wrapText="1"/>
    </xf>
    <xf numFmtId="3" fontId="3" fillId="0" borderId="33" xfId="0" applyNumberFormat="1" applyFont="1" applyBorder="1" applyAlignment="1">
      <alignment horizontal="right" vertical="center"/>
    </xf>
    <xf numFmtId="4" fontId="3" fillId="0" borderId="33" xfId="0" applyNumberFormat="1" applyFont="1" applyBorder="1" applyAlignment="1">
      <alignment horizontal="right" vertical="center"/>
    </xf>
    <xf numFmtId="10" fontId="7" fillId="6" borderId="33" xfId="0" applyNumberFormat="1" applyFont="1" applyFill="1" applyBorder="1" applyAlignment="1">
      <alignment horizontal="center" vertical="center" wrapText="1"/>
    </xf>
    <xf numFmtId="3" fontId="7" fillId="2" borderId="33" xfId="0" applyNumberFormat="1" applyFont="1" applyFill="1" applyBorder="1" applyAlignment="1">
      <alignment horizontal="right" vertical="center" wrapText="1"/>
    </xf>
    <xf numFmtId="9" fontId="7" fillId="6" borderId="33" xfId="0" applyNumberFormat="1" applyFont="1" applyFill="1" applyBorder="1" applyAlignment="1">
      <alignment horizontal="center" vertical="center" wrapText="1"/>
    </xf>
    <xf numFmtId="3" fontId="7" fillId="2" borderId="33" xfId="0" applyNumberFormat="1" applyFont="1" applyFill="1" applyBorder="1" applyAlignment="1">
      <alignment horizontal="center" vertical="center" wrapText="1"/>
    </xf>
    <xf numFmtId="4" fontId="7" fillId="2" borderId="33" xfId="0" applyNumberFormat="1" applyFont="1" applyFill="1" applyBorder="1" applyAlignment="1">
      <alignment horizontal="right" vertical="center" wrapText="1"/>
    </xf>
    <xf numFmtId="3" fontId="7" fillId="8" borderId="33" xfId="0" applyNumberFormat="1" applyFont="1" applyFill="1" applyBorder="1" applyAlignment="1">
      <alignment horizontal="center" vertical="center"/>
    </xf>
    <xf numFmtId="3" fontId="7" fillId="8" borderId="33" xfId="0" applyNumberFormat="1" applyFont="1" applyFill="1" applyBorder="1" applyAlignment="1">
      <alignment horizontal="right" vertical="center"/>
    </xf>
    <xf numFmtId="4" fontId="7" fillId="8" borderId="33" xfId="0" applyNumberFormat="1" applyFont="1" applyFill="1" applyBorder="1" applyAlignment="1">
      <alignment horizontal="right" vertical="center" wrapText="1"/>
    </xf>
    <xf numFmtId="4" fontId="3" fillId="0" borderId="37" xfId="0" applyNumberFormat="1" applyFont="1" applyBorder="1" applyAlignment="1">
      <alignment horizontal="center"/>
    </xf>
    <xf numFmtId="4" fontId="3" fillId="6" borderId="33" xfId="0" applyNumberFormat="1" applyFont="1" applyFill="1" applyBorder="1" applyAlignment="1">
      <alignment horizontal="right" vertical="center"/>
    </xf>
    <xf numFmtId="4" fontId="7" fillId="8" borderId="3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6" borderId="49" xfId="0" applyFont="1" applyFill="1" applyBorder="1" applyAlignment="1">
      <alignment horizontal="center" vertical="center"/>
    </xf>
    <xf numFmtId="0" fontId="7" fillId="2" borderId="106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9" fontId="3" fillId="6" borderId="11" xfId="0" applyNumberFormat="1" applyFont="1" applyFill="1" applyBorder="1" applyAlignment="1">
      <alignment vertical="center"/>
    </xf>
    <xf numFmtId="4" fontId="3" fillId="6" borderId="106" xfId="0" applyNumberFormat="1" applyFont="1" applyFill="1" applyBorder="1" applyAlignment="1">
      <alignment vertical="center"/>
    </xf>
    <xf numFmtId="4" fontId="3" fillId="6" borderId="24" xfId="0" applyNumberFormat="1" applyFont="1" applyFill="1" applyBorder="1" applyAlignment="1">
      <alignment vertical="center"/>
    </xf>
    <xf numFmtId="4" fontId="3" fillId="6" borderId="11" xfId="0" applyNumberFormat="1" applyFont="1" applyFill="1" applyBorder="1" applyAlignment="1">
      <alignment vertical="center"/>
    </xf>
    <xf numFmtId="4" fontId="3" fillId="6" borderId="26" xfId="0" applyNumberFormat="1" applyFont="1" applyFill="1" applyBorder="1" applyAlignment="1">
      <alignment vertical="center"/>
    </xf>
    <xf numFmtId="4" fontId="3" fillId="0" borderId="11" xfId="0" applyNumberFormat="1" applyFont="1" applyBorder="1" applyAlignment="1">
      <alignment horizontal="right" vertical="center"/>
    </xf>
    <xf numFmtId="14" fontId="3" fillId="6" borderId="11" xfId="0" applyNumberFormat="1" applyFont="1" applyFill="1" applyBorder="1" applyAlignment="1">
      <alignment horizontal="center" vertical="center"/>
    </xf>
    <xf numFmtId="14" fontId="3" fillId="6" borderId="26" xfId="0" applyNumberFormat="1" applyFont="1" applyFill="1" applyBorder="1" applyAlignment="1">
      <alignment horizontal="center" vertical="center"/>
    </xf>
    <xf numFmtId="4" fontId="3" fillId="6" borderId="11" xfId="0" applyNumberFormat="1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4" fontId="7" fillId="2" borderId="11" xfId="0" applyNumberFormat="1" applyFont="1" applyFill="1" applyBorder="1" applyAlignment="1">
      <alignment horizontal="right" vertical="center"/>
    </xf>
    <xf numFmtId="4" fontId="3" fillId="6" borderId="26" xfId="0" applyNumberFormat="1" applyFont="1" applyFill="1" applyBorder="1" applyAlignment="1">
      <alignment horizontal="center" vertical="center"/>
    </xf>
    <xf numFmtId="0" fontId="3" fillId="0" borderId="66" xfId="0" applyFont="1" applyBorder="1" applyAlignment="1">
      <alignment horizontal="center" vertical="center" wrapText="1"/>
    </xf>
    <xf numFmtId="0" fontId="7" fillId="11" borderId="11" xfId="0" applyFont="1" applyFill="1" applyBorder="1" applyAlignment="1">
      <alignment horizontal="left" vertical="center"/>
    </xf>
    <xf numFmtId="0" fontId="7" fillId="8" borderId="11" xfId="0" applyFont="1" applyFill="1" applyBorder="1" applyAlignment="1">
      <alignment horizontal="left" vertical="center" wrapText="1"/>
    </xf>
    <xf numFmtId="165" fontId="3" fillId="0" borderId="11" xfId="0" applyNumberFormat="1" applyFont="1" applyBorder="1" applyAlignment="1">
      <alignment horizontal="right" vertical="center"/>
    </xf>
    <xf numFmtId="165" fontId="7" fillId="8" borderId="11" xfId="0" applyNumberFormat="1" applyFont="1" applyFill="1" applyBorder="1" applyAlignment="1">
      <alignment horizontal="right" vertical="center"/>
    </xf>
    <xf numFmtId="4" fontId="7" fillId="11" borderId="11" xfId="0" applyNumberFormat="1" applyFont="1" applyFill="1" applyBorder="1" applyAlignment="1">
      <alignment horizontal="center" vertical="center"/>
    </xf>
    <xf numFmtId="4" fontId="7" fillId="11" borderId="11" xfId="0" applyNumberFormat="1" applyFont="1" applyFill="1" applyBorder="1" applyAlignment="1">
      <alignment horizontal="right" vertical="center"/>
    </xf>
    <xf numFmtId="0" fontId="26" fillId="0" borderId="16" xfId="0" applyFont="1" applyBorder="1" applyAlignment="1">
      <alignment horizontal="right" vertical="center" wrapText="1"/>
    </xf>
    <xf numFmtId="4" fontId="3" fillId="0" borderId="0" xfId="0" applyNumberFormat="1" applyFont="1" applyAlignment="1">
      <alignment horizontal="left" vertical="center"/>
    </xf>
    <xf numFmtId="4" fontId="3" fillId="0" borderId="15" xfId="0" applyNumberFormat="1" applyFont="1" applyBorder="1" applyAlignment="1">
      <alignment horizontal="right" vertical="center"/>
    </xf>
    <xf numFmtId="9" fontId="3" fillId="0" borderId="11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4" fontId="7" fillId="2" borderId="11" xfId="0" applyNumberFormat="1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right" vertical="center"/>
    </xf>
    <xf numFmtId="165" fontId="7" fillId="2" borderId="11" xfId="0" applyNumberFormat="1" applyFont="1" applyFill="1" applyBorder="1" applyAlignment="1">
      <alignment horizontal="right" vertical="center" wrapText="1"/>
    </xf>
    <xf numFmtId="0" fontId="7" fillId="0" borderId="11" xfId="0" applyFont="1" applyBorder="1" applyAlignment="1">
      <alignment horizontal="left" vertical="center"/>
    </xf>
    <xf numFmtId="4" fontId="7" fillId="0" borderId="11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7" fillId="0" borderId="19" xfId="0" applyFont="1" applyBorder="1" applyAlignment="1">
      <alignment horizontal="left"/>
    </xf>
    <xf numFmtId="0" fontId="3" fillId="0" borderId="11" xfId="0" applyFont="1" applyBorder="1" applyAlignment="1">
      <alignment horizontal="left" wrapText="1"/>
    </xf>
    <xf numFmtId="0" fontId="7" fillId="8" borderId="118" xfId="0" applyFont="1" applyFill="1" applyBorder="1" applyAlignment="1">
      <alignment horizontal="center" vertical="center" wrapText="1"/>
    </xf>
    <xf numFmtId="0" fontId="4" fillId="0" borderId="121" xfId="0" applyFont="1" applyBorder="1"/>
    <xf numFmtId="0" fontId="4" fillId="0" borderId="119" xfId="0" applyFont="1" applyBorder="1"/>
    <xf numFmtId="0" fontId="4" fillId="0" borderId="120" xfId="0" applyFont="1" applyBorder="1"/>
    <xf numFmtId="0" fontId="3" fillId="0" borderId="108" xfId="0" applyFont="1" applyBorder="1" applyAlignment="1">
      <alignment horizontal="left" vertical="top"/>
    </xf>
    <xf numFmtId="0" fontId="4" fillId="0" borderId="109" xfId="0" applyFont="1" applyBorder="1"/>
    <xf numFmtId="0" fontId="3" fillId="6" borderId="110" xfId="0" applyFont="1" applyFill="1" applyBorder="1" applyAlignment="1">
      <alignment horizontal="left" vertical="top"/>
    </xf>
    <xf numFmtId="0" fontId="4" fillId="0" borderId="111" xfId="0" applyFont="1" applyBorder="1"/>
    <xf numFmtId="0" fontId="3" fillId="6" borderId="112" xfId="0" applyFont="1" applyFill="1" applyBorder="1" applyAlignment="1">
      <alignment horizontal="left" vertical="top"/>
    </xf>
    <xf numFmtId="0" fontId="4" fillId="0" borderId="113" xfId="0" applyFont="1" applyBorder="1"/>
    <xf numFmtId="0" fontId="4" fillId="0" borderId="114" xfId="0" applyFont="1" applyBorder="1"/>
    <xf numFmtId="0" fontId="3" fillId="0" borderId="115" xfId="0" applyFont="1" applyBorder="1" applyAlignment="1">
      <alignment horizontal="left"/>
    </xf>
    <xf numFmtId="0" fontId="4" fillId="0" borderId="116" xfId="0" applyFont="1" applyBorder="1"/>
    <xf numFmtId="0" fontId="4" fillId="0" borderId="117" xfId="0" applyFont="1" applyBorder="1"/>
    <xf numFmtId="4" fontId="3" fillId="6" borderId="11" xfId="0" applyNumberFormat="1" applyFont="1" applyFill="1" applyBorder="1" applyAlignment="1">
      <alignment horizontal="left" vertical="center"/>
    </xf>
    <xf numFmtId="4" fontId="7" fillId="2" borderId="122" xfId="0" applyNumberFormat="1" applyFont="1" applyFill="1" applyBorder="1" applyAlignment="1">
      <alignment horizontal="right" vertical="center" wrapText="1"/>
    </xf>
    <xf numFmtId="0" fontId="4" fillId="0" borderId="123" xfId="0" applyFont="1" applyBorder="1"/>
    <xf numFmtId="0" fontId="3" fillId="0" borderId="63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/>
    </xf>
    <xf numFmtId="0" fontId="7" fillId="0" borderId="63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7" fillId="0" borderId="63" xfId="0" applyFont="1" applyBorder="1" applyAlignment="1">
      <alignment horizontal="left" vertical="center" wrapText="1"/>
    </xf>
    <xf numFmtId="0" fontId="7" fillId="0" borderId="63" xfId="0" applyFont="1" applyBorder="1" applyAlignment="1">
      <alignment horizontal="center" vertical="center" wrapText="1"/>
    </xf>
    <xf numFmtId="0" fontId="7" fillId="0" borderId="124" xfId="0" applyFont="1" applyBorder="1" applyAlignment="1">
      <alignment horizontal="center" vertical="center" wrapText="1"/>
    </xf>
    <xf numFmtId="0" fontId="4" fillId="0" borderId="125" xfId="0" applyFont="1" applyBorder="1"/>
    <xf numFmtId="0" fontId="3" fillId="0" borderId="11" xfId="0" applyFont="1" applyBorder="1" applyAlignment="1">
      <alignment vertical="center"/>
    </xf>
    <xf numFmtId="0" fontId="7" fillId="0" borderId="15" xfId="0" applyFont="1" applyBorder="1" applyAlignment="1">
      <alignment horizontal="center" vertical="center"/>
    </xf>
    <xf numFmtId="0" fontId="7" fillId="0" borderId="19" xfId="0" applyFont="1" applyBorder="1" applyAlignment="1">
      <alignment horizontal="left" vertical="center"/>
    </xf>
    <xf numFmtId="0" fontId="3" fillId="0" borderId="11" xfId="0" applyFont="1" applyBorder="1" applyAlignment="1">
      <alignment horizontal="left"/>
    </xf>
    <xf numFmtId="165" fontId="7" fillId="0" borderId="11" xfId="0" applyNumberFormat="1" applyFont="1" applyBorder="1" applyAlignment="1">
      <alignment horizontal="center" vertical="center"/>
    </xf>
    <xf numFmtId="165" fontId="3" fillId="6" borderId="11" xfId="0" applyNumberFormat="1" applyFont="1" applyFill="1" applyBorder="1" applyAlignment="1">
      <alignment horizontal="center" vertical="center"/>
    </xf>
    <xf numFmtId="0" fontId="7" fillId="2" borderId="103" xfId="0" applyFont="1" applyFill="1" applyBorder="1" applyAlignment="1">
      <alignment horizontal="center" vertical="center"/>
    </xf>
    <xf numFmtId="0" fontId="7" fillId="2" borderId="103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165" fontId="3" fillId="6" borderId="197" xfId="0" applyNumberFormat="1" applyFont="1" applyFill="1" applyBorder="1" applyAlignment="1">
      <alignment horizontal="center" vertical="center"/>
    </xf>
    <xf numFmtId="0" fontId="4" fillId="0" borderId="217" xfId="0" applyFont="1" applyBorder="1"/>
    <xf numFmtId="165" fontId="3" fillId="0" borderId="218" xfId="0" applyNumberFormat="1" applyFont="1" applyBorder="1" applyAlignment="1">
      <alignment horizontal="right" vertical="center"/>
    </xf>
    <xf numFmtId="165" fontId="3" fillId="6" borderId="218" xfId="0" applyNumberFormat="1" applyFont="1" applyFill="1" applyBorder="1" applyAlignment="1">
      <alignment horizontal="center" vertical="center"/>
    </xf>
    <xf numFmtId="0" fontId="4" fillId="0" borderId="215" xfId="0" applyFont="1" applyBorder="1"/>
    <xf numFmtId="165" fontId="3" fillId="6" borderId="197" xfId="0" applyNumberFormat="1" applyFont="1" applyFill="1" applyBorder="1" applyAlignment="1">
      <alignment horizontal="right" vertical="center"/>
    </xf>
    <xf numFmtId="0" fontId="4" fillId="0" borderId="198" xfId="0" applyFont="1" applyBorder="1"/>
    <xf numFmtId="165" fontId="3" fillId="0" borderId="26" xfId="0" applyNumberFormat="1" applyFont="1" applyBorder="1" applyAlignment="1">
      <alignment horizontal="right" vertical="center"/>
    </xf>
    <xf numFmtId="165" fontId="3" fillId="6" borderId="26" xfId="0" applyNumberFormat="1" applyFont="1" applyFill="1" applyBorder="1" applyAlignment="1">
      <alignment horizontal="right" vertical="center"/>
    </xf>
    <xf numFmtId="165" fontId="3" fillId="6" borderId="26" xfId="0" applyNumberFormat="1" applyFont="1" applyFill="1" applyBorder="1" applyAlignment="1">
      <alignment horizontal="center" vertical="center"/>
    </xf>
    <xf numFmtId="165" fontId="3" fillId="0" borderId="197" xfId="0" applyNumberFormat="1" applyFont="1" applyBorder="1" applyAlignment="1">
      <alignment horizontal="right" vertical="center"/>
    </xf>
    <xf numFmtId="0" fontId="3" fillId="0" borderId="207" xfId="0" applyFont="1" applyBorder="1" applyAlignment="1">
      <alignment horizontal="left" vertical="center"/>
    </xf>
    <xf numFmtId="0" fontId="4" fillId="0" borderId="208" xfId="0" applyFont="1" applyBorder="1"/>
    <xf numFmtId="0" fontId="4" fillId="0" borderId="209" xfId="0" applyFont="1" applyBorder="1"/>
    <xf numFmtId="4" fontId="3" fillId="0" borderId="210" xfId="0" applyNumberFormat="1" applyFont="1" applyBorder="1" applyAlignment="1">
      <alignment horizontal="right" vertical="center"/>
    </xf>
    <xf numFmtId="0" fontId="4" fillId="0" borderId="211" xfId="0" applyFont="1" applyBorder="1"/>
    <xf numFmtId="171" fontId="3" fillId="0" borderId="11" xfId="0" applyNumberFormat="1" applyFont="1" applyBorder="1" applyAlignment="1">
      <alignment horizontal="right" vertical="center"/>
    </xf>
    <xf numFmtId="165" fontId="7" fillId="0" borderId="26" xfId="0" applyNumberFormat="1" applyFont="1" applyBorder="1" applyAlignment="1">
      <alignment horizontal="right" vertical="center"/>
    </xf>
    <xf numFmtId="165" fontId="7" fillId="0" borderId="197" xfId="0" applyNumberFormat="1" applyFont="1" applyBorder="1" applyAlignment="1">
      <alignment horizontal="right" vertical="center"/>
    </xf>
    <xf numFmtId="0" fontId="3" fillId="0" borderId="200" xfId="0" applyFont="1" applyBorder="1" applyAlignment="1">
      <alignment horizontal="left" vertical="center"/>
    </xf>
    <xf numFmtId="0" fontId="4" fillId="0" borderId="201" xfId="0" applyFont="1" applyBorder="1"/>
    <xf numFmtId="0" fontId="4" fillId="0" borderId="202" xfId="0" applyFont="1" applyBorder="1"/>
    <xf numFmtId="171" fontId="3" fillId="0" borderId="203" xfId="0" applyNumberFormat="1" applyFont="1" applyBorder="1" applyAlignment="1">
      <alignment horizontal="right" vertical="center"/>
    </xf>
    <xf numFmtId="0" fontId="4" fillId="0" borderId="204" xfId="0" applyFont="1" applyBorder="1"/>
    <xf numFmtId="0" fontId="3" fillId="0" borderId="205" xfId="0" applyFont="1" applyBorder="1" applyAlignment="1">
      <alignment horizontal="left" vertical="center"/>
    </xf>
    <xf numFmtId="3" fontId="3" fillId="0" borderId="50" xfId="0" applyNumberFormat="1" applyFont="1" applyBorder="1" applyAlignment="1">
      <alignment horizontal="right" vertical="center"/>
    </xf>
    <xf numFmtId="0" fontId="4" fillId="0" borderId="206" xfId="0" applyFont="1" applyBorder="1"/>
    <xf numFmtId="0" fontId="3" fillId="0" borderId="15" xfId="0" applyFont="1" applyBorder="1" applyAlignment="1">
      <alignment horizontal="left" vertical="center" wrapText="1"/>
    </xf>
    <xf numFmtId="0" fontId="3" fillId="6" borderId="15" xfId="0" applyFont="1" applyFill="1" applyBorder="1" applyAlignment="1">
      <alignment horizontal="left" vertical="top" wrapText="1"/>
    </xf>
    <xf numFmtId="0" fontId="7" fillId="0" borderId="26" xfId="0" applyFont="1" applyBorder="1" applyAlignment="1">
      <alignment horizontal="center" vertical="center" wrapText="1"/>
    </xf>
    <xf numFmtId="0" fontId="4" fillId="0" borderId="106" xfId="0" applyFont="1" applyBorder="1"/>
    <xf numFmtId="0" fontId="4" fillId="0" borderId="212" xfId="0" applyFont="1" applyBorder="1"/>
    <xf numFmtId="0" fontId="4" fillId="0" borderId="213" xfId="0" applyFont="1" applyBorder="1"/>
    <xf numFmtId="0" fontId="4" fillId="0" borderId="214" xfId="0" applyFont="1" applyBorder="1"/>
    <xf numFmtId="0" fontId="7" fillId="0" borderId="189" xfId="0" applyFont="1" applyBorder="1" applyAlignment="1">
      <alignment horizontal="center" vertical="center"/>
    </xf>
    <xf numFmtId="0" fontId="0" fillId="0" borderId="189" xfId="0" applyBorder="1"/>
    <xf numFmtId="0" fontId="0" fillId="0" borderId="191" xfId="0" applyBorder="1"/>
    <xf numFmtId="0" fontId="7" fillId="2" borderId="49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2" borderId="103" xfId="0" applyFont="1" applyFill="1" applyBorder="1" applyAlignment="1">
      <alignment horizontal="center" vertical="center" textRotation="90"/>
    </xf>
    <xf numFmtId="0" fontId="3" fillId="0" borderId="11" xfId="0" applyFont="1" applyBorder="1" applyAlignment="1">
      <alignment vertical="center" wrapText="1"/>
    </xf>
    <xf numFmtId="0" fontId="4" fillId="0" borderId="65" xfId="0" applyFont="1" applyBorder="1"/>
    <xf numFmtId="0" fontId="3" fillId="6" borderId="15" xfId="0" applyFont="1" applyFill="1" applyBorder="1" applyAlignment="1">
      <alignment horizontal="left" vertical="center" wrapText="1"/>
    </xf>
    <xf numFmtId="0" fontId="7" fillId="0" borderId="11" xfId="0" applyFont="1" applyBorder="1" applyAlignment="1">
      <alignment vertical="center" wrapText="1"/>
    </xf>
    <xf numFmtId="0" fontId="7" fillId="0" borderId="127" xfId="0" applyFont="1" applyBorder="1" applyAlignment="1">
      <alignment horizontal="center" vertical="center"/>
    </xf>
    <xf numFmtId="0" fontId="4" fillId="0" borderId="127" xfId="0" applyFont="1" applyBorder="1"/>
    <xf numFmtId="4" fontId="3" fillId="0" borderId="16" xfId="0" applyNumberFormat="1" applyFont="1" applyBorder="1" applyAlignment="1">
      <alignment horizontal="left" vertical="center"/>
    </xf>
    <xf numFmtId="0" fontId="21" fillId="0" borderId="139" xfId="0" applyFont="1" applyBorder="1" applyAlignment="1">
      <alignment horizontal="center" vertical="center" wrapText="1"/>
    </xf>
    <xf numFmtId="0" fontId="4" fillId="0" borderId="149" xfId="0" applyFont="1" applyBorder="1"/>
    <xf numFmtId="0" fontId="4" fillId="0" borderId="143" xfId="0" applyFont="1" applyBorder="1"/>
    <xf numFmtId="0" fontId="9" fillId="0" borderId="154" xfId="0" applyFont="1" applyBorder="1" applyAlignment="1">
      <alignment horizontal="center" vertical="center" wrapText="1"/>
    </xf>
    <xf numFmtId="0" fontId="4" fillId="0" borderId="10" xfId="0" applyFont="1" applyBorder="1"/>
    <xf numFmtId="0" fontId="4" fillId="0" borderId="155" xfId="0" applyFont="1" applyBorder="1"/>
    <xf numFmtId="0" fontId="9" fillId="0" borderId="17" xfId="0" applyFont="1" applyBorder="1" applyAlignment="1">
      <alignment horizontal="center" vertical="center" wrapText="1"/>
    </xf>
    <xf numFmtId="0" fontId="9" fillId="0" borderId="145" xfId="0" applyFont="1" applyBorder="1" applyAlignment="1">
      <alignment horizontal="center" vertical="center" wrapText="1"/>
    </xf>
    <xf numFmtId="0" fontId="4" fillId="0" borderId="148" xfId="0" applyFont="1" applyBorder="1"/>
    <xf numFmtId="0" fontId="4" fillId="0" borderId="151" xfId="0" applyFont="1" applyBorder="1"/>
    <xf numFmtId="0" fontId="9" fillId="0" borderId="146" xfId="0" applyFont="1" applyBorder="1" applyAlignment="1">
      <alignment horizontal="center" vertical="center" wrapText="1"/>
    </xf>
    <xf numFmtId="0" fontId="4" fillId="0" borderId="152" xfId="0" applyFont="1" applyBorder="1"/>
    <xf numFmtId="0" fontId="22" fillId="0" borderId="139" xfId="0" applyFont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/>
    </xf>
    <xf numFmtId="0" fontId="35" fillId="3" borderId="6" xfId="0" applyFont="1" applyFill="1" applyBorder="1" applyAlignment="1">
      <alignment horizontal="left"/>
    </xf>
    <xf numFmtId="0" fontId="3" fillId="3" borderId="266" xfId="0" applyFont="1" applyFill="1" applyBorder="1" applyAlignment="1">
      <alignment horizontal="center"/>
    </xf>
    <xf numFmtId="0" fontId="4" fillId="0" borderId="267" xfId="0" applyFont="1" applyBorder="1"/>
    <xf numFmtId="0" fontId="4" fillId="0" borderId="268" xfId="0" applyFont="1" applyBorder="1"/>
    <xf numFmtId="0" fontId="7" fillId="3" borderId="269" xfId="0" applyFont="1" applyFill="1" applyBorder="1" applyAlignment="1">
      <alignment horizontal="center"/>
    </xf>
    <xf numFmtId="0" fontId="4" fillId="0" borderId="270" xfId="0" applyFont="1" applyBorder="1"/>
    <xf numFmtId="0" fontId="7" fillId="3" borderId="269" xfId="0" applyFont="1" applyFill="1" applyBorder="1" applyAlignment="1">
      <alignment horizontal="left"/>
    </xf>
    <xf numFmtId="0" fontId="7" fillId="3" borderId="188" xfId="0" applyFont="1" applyFill="1" applyBorder="1" applyAlignment="1">
      <alignment horizontal="left"/>
    </xf>
    <xf numFmtId="0" fontId="4" fillId="0" borderId="188" xfId="0" applyFont="1" applyBorder="1"/>
    <xf numFmtId="0" fontId="19" fillId="3" borderId="156" xfId="0" applyFont="1" applyFill="1" applyBorder="1" applyAlignment="1">
      <alignment horizontal="center" vertical="center" wrapText="1"/>
    </xf>
    <xf numFmtId="0" fontId="4" fillId="0" borderId="159" xfId="0" applyFont="1" applyBorder="1"/>
    <xf numFmtId="0" fontId="19" fillId="3" borderId="170" xfId="0" applyFont="1" applyFill="1" applyBorder="1" applyAlignment="1">
      <alignment horizontal="center" vertical="center" wrapText="1"/>
    </xf>
    <xf numFmtId="0" fontId="4" fillId="0" borderId="168" xfId="0" applyFont="1" applyBorder="1"/>
    <xf numFmtId="0" fontId="4" fillId="0" borderId="171" xfId="0" applyFont="1" applyBorder="1"/>
    <xf numFmtId="0" fontId="19" fillId="3" borderId="272" xfId="0" applyFont="1" applyFill="1" applyBorder="1" applyAlignment="1">
      <alignment horizontal="center" vertical="center" wrapText="1"/>
    </xf>
    <xf numFmtId="0" fontId="4" fillId="0" borderId="274" xfId="0" applyFont="1" applyBorder="1"/>
    <xf numFmtId="0" fontId="19" fillId="3" borderId="271" xfId="0" applyFont="1" applyFill="1" applyBorder="1" applyAlignment="1">
      <alignment horizontal="center" vertical="center" wrapText="1"/>
    </xf>
    <xf numFmtId="0" fontId="4" fillId="0" borderId="273" xfId="0" applyFont="1" applyBorder="1"/>
    <xf numFmtId="0" fontId="19" fillId="3" borderId="164" xfId="0" applyFont="1" applyFill="1" applyBorder="1" applyAlignment="1">
      <alignment horizontal="center" vertical="center" wrapText="1"/>
    </xf>
    <xf numFmtId="0" fontId="4" fillId="0" borderId="166" xfId="0" applyFont="1" applyBorder="1"/>
    <xf numFmtId="0" fontId="4" fillId="0" borderId="163" xfId="0" applyFont="1" applyBorder="1"/>
    <xf numFmtId="0" fontId="4" fillId="0" borderId="160" xfId="0" applyFont="1" applyBorder="1"/>
    <xf numFmtId="0" fontId="3" fillId="3" borderId="167" xfId="0" applyFont="1" applyFill="1" applyBorder="1" applyAlignment="1">
      <alignment horizontal="center" vertical="center" wrapText="1"/>
    </xf>
    <xf numFmtId="0" fontId="4" fillId="0" borderId="169" xfId="0" applyFont="1" applyBorder="1"/>
    <xf numFmtId="0" fontId="38" fillId="3" borderId="164" xfId="0" applyFont="1" applyFill="1" applyBorder="1" applyAlignment="1">
      <alignment horizontal="left" vertical="center"/>
    </xf>
    <xf numFmtId="0" fontId="4" fillId="0" borderId="165" xfId="0" applyFont="1" applyBorder="1"/>
    <xf numFmtId="0" fontId="3" fillId="3" borderId="172" xfId="0" applyFont="1" applyFill="1" applyBorder="1" applyAlignment="1">
      <alignment horizontal="center"/>
    </xf>
    <xf numFmtId="0" fontId="4" fillId="0" borderId="173" xfId="0" applyFont="1" applyBorder="1"/>
    <xf numFmtId="0" fontId="4" fillId="0" borderId="174" xfId="0" applyFont="1" applyBorder="1"/>
    <xf numFmtId="0" fontId="4" fillId="0" borderId="178" xfId="0" applyFont="1" applyBorder="1"/>
    <xf numFmtId="0" fontId="4" fillId="0" borderId="28" xfId="0" applyFont="1" applyBorder="1"/>
    <xf numFmtId="0" fontId="4" fillId="0" borderId="182" xfId="0" applyFont="1" applyBorder="1"/>
    <xf numFmtId="0" fontId="3" fillId="3" borderId="175" xfId="0" applyFont="1" applyFill="1" applyBorder="1" applyAlignment="1">
      <alignment horizontal="center"/>
    </xf>
    <xf numFmtId="0" fontId="4" fillId="0" borderId="179" xfId="0" applyFont="1" applyBorder="1"/>
    <xf numFmtId="0" fontId="4" fillId="0" borderId="181" xfId="0" applyFont="1" applyBorder="1"/>
    <xf numFmtId="0" fontId="3" fillId="3" borderId="176" xfId="0" applyFont="1" applyFill="1" applyBorder="1" applyAlignment="1">
      <alignment horizontal="center"/>
    </xf>
    <xf numFmtId="0" fontId="4" fillId="0" borderId="68" xfId="0" applyFont="1" applyBorder="1"/>
    <xf numFmtId="0" fontId="4" fillId="0" borderId="69" xfId="0" applyFont="1" applyBorder="1"/>
    <xf numFmtId="0" fontId="4" fillId="0" borderId="177" xfId="0" applyFont="1" applyBorder="1"/>
    <xf numFmtId="0" fontId="4" fillId="0" borderId="9" xfId="0" applyFont="1" applyBorder="1"/>
    <xf numFmtId="0" fontId="3" fillId="3" borderId="183" xfId="0" applyFont="1" applyFill="1" applyBorder="1" applyAlignment="1">
      <alignment horizontal="center" wrapText="1"/>
    </xf>
    <xf numFmtId="0" fontId="4" fillId="0" borderId="184" xfId="0" applyFont="1" applyBorder="1"/>
    <xf numFmtId="0" fontId="3" fillId="3" borderId="185" xfId="0" applyFont="1" applyFill="1" applyBorder="1" applyAlignment="1">
      <alignment horizontal="center"/>
    </xf>
    <xf numFmtId="0" fontId="4" fillId="0" borderId="186" xfId="0" applyFont="1" applyBorder="1"/>
    <xf numFmtId="0" fontId="3" fillId="3" borderId="164" xfId="0" applyFont="1" applyFill="1" applyBorder="1" applyAlignment="1">
      <alignment horizontal="center" vertical="center" wrapText="1"/>
    </xf>
    <xf numFmtId="0" fontId="3" fillId="3" borderId="281" xfId="0" applyFont="1" applyFill="1" applyBorder="1" applyAlignment="1">
      <alignment horizontal="center" vertical="center" wrapText="1"/>
    </xf>
    <xf numFmtId="0" fontId="4" fillId="0" borderId="282" xfId="0" applyFont="1" applyBorder="1"/>
    <xf numFmtId="0" fontId="3" fillId="3" borderId="276" xfId="0" applyFont="1" applyFill="1" applyBorder="1" applyAlignment="1">
      <alignment horizontal="center" vertical="center" wrapText="1"/>
    </xf>
    <xf numFmtId="0" fontId="4" fillId="0" borderId="277" xfId="0" applyFont="1" applyBorder="1"/>
    <xf numFmtId="0" fontId="3" fillId="3" borderId="163" xfId="0" applyFont="1" applyFill="1" applyBorder="1" applyAlignment="1">
      <alignment horizontal="center" vertical="center" wrapText="1"/>
    </xf>
  </cellXfs>
  <cellStyles count="1">
    <cellStyle name="Normal" xfId="0" builtinId="0"/>
  </cellStyles>
  <dxfs count="9"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1"/>
          <bgColor theme="1"/>
        </patternFill>
      </fill>
    </dxf>
  </dxfs>
  <tableStyles count="1">
    <tableStyle name="Datos-style" pivot="0" count="3" xr9:uid="{00000000-0011-0000-FFFF-FFFF00000000}">
      <tableStyleElement type="headerRow" dxfId="8"/>
      <tableStyleElement type="firstRowStripe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Datos%20Generales'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'Evaluaci&#243;n%201'!&#193;rea_de_impresi&#243;n"/><Relationship Id="rId5" Type="http://schemas.openxmlformats.org/officeDocument/2006/relationships/hyperlink" Target="#'Formulaci&#243;n%201'!A1"/><Relationship Id="rId4" Type="http://schemas.openxmlformats.org/officeDocument/2006/relationships/hyperlink" Target="#'Identificaci&#243;n%201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struccione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struccione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Identificaci&#243;n%202'!A1"/><Relationship Id="rId1" Type="http://schemas.openxmlformats.org/officeDocument/2006/relationships/hyperlink" Target="#Instruccione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Identificaci&#243;n%203'!A1"/><Relationship Id="rId1" Type="http://schemas.openxmlformats.org/officeDocument/2006/relationships/hyperlink" Target="#Instruccione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strucciones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Formulaci&#243;n%202'!A1"/><Relationship Id="rId1" Type="http://schemas.openxmlformats.org/officeDocument/2006/relationships/hyperlink" Target="#Instrucciones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Formulaci&#243;n%203'!A1"/><Relationship Id="rId1" Type="http://schemas.openxmlformats.org/officeDocument/2006/relationships/hyperlink" Target="#Instruccione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struccione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strucciones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0</xdr:row>
      <xdr:rowOff>38100</xdr:rowOff>
    </xdr:from>
    <xdr:ext cx="6705600" cy="39052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5229" y="38100"/>
          <a:ext cx="6705600" cy="3905250"/>
          <a:chOff x="1993200" y="1827375"/>
          <a:chExt cx="6705599" cy="390525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1993200" y="1827375"/>
            <a:ext cx="6705599" cy="3905250"/>
            <a:chOff x="0" y="4762"/>
            <a:chExt cx="5237696" cy="4158588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0" y="4762"/>
              <a:ext cx="5237675" cy="4158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pSpPr/>
          </xdr:nvGrpSpPr>
          <xdr:grpSpPr>
            <a:xfrm>
              <a:off x="0" y="4762"/>
              <a:ext cx="5237696" cy="4158588"/>
              <a:chOff x="6732588" y="1819275"/>
              <a:chExt cx="5232424" cy="4158588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SpPr/>
            </xdr:nvSpPr>
            <xdr:spPr>
              <a:xfrm>
                <a:off x="6742101" y="1823873"/>
                <a:ext cx="5222911" cy="4153990"/>
              </a:xfrm>
              <a:prstGeom prst="roundRect">
                <a:avLst>
                  <a:gd name="adj" fmla="val 4020"/>
                </a:avLst>
              </a:prstGeom>
              <a:solidFill>
                <a:schemeClr val="lt1"/>
              </a:solidFill>
              <a:ln w="12700" cap="flat" cmpd="sng">
                <a:solidFill>
                  <a:srgbClr val="1E4E79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pic>
            <xdr:nvPicPr>
              <xdr:cNvPr id="7" name="Shape 7">
                <a:extLst>
                  <a:ext uri="{FF2B5EF4-FFF2-40B4-BE49-F238E27FC236}">
                    <a16:creationId xmlns:a16="http://schemas.microsoft.com/office/drawing/2014/main" id="{00000000-0008-0000-0000-000007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">
                <a:alphaModFix/>
              </a:blip>
              <a:srcRect/>
              <a:stretch/>
            </xdr:blipFill>
            <xdr:spPr>
              <a:xfrm>
                <a:off x="6732588" y="1819275"/>
                <a:ext cx="1554956" cy="2574181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" name="Shape 8">
                <a:extLst>
                  <a:ext uri="{FF2B5EF4-FFF2-40B4-BE49-F238E27FC236}">
                    <a16:creationId xmlns:a16="http://schemas.microsoft.com/office/drawing/2014/main" id="{00000000-0008-0000-0000-000008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2">
                <a:alphaModFix/>
              </a:blip>
              <a:srcRect/>
              <a:stretch/>
            </xdr:blipFill>
            <xdr:spPr>
              <a:xfrm>
                <a:off x="9630568" y="1831297"/>
                <a:ext cx="2333625" cy="485775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 macro="" textlink="">
            <xdr:nvSpPr>
              <xdr:cNvPr id="9" name="Shape 9">
                <a:extLst>
                  <a:ext uri="{FF2B5EF4-FFF2-40B4-BE49-F238E27FC236}">
                    <a16:creationId xmlns:a16="http://schemas.microsoft.com/office/drawing/2014/main" id="{00000000-0008-0000-0000-000009000000}"/>
                  </a:ext>
                </a:extLst>
              </xdr:cNvPr>
              <xdr:cNvSpPr/>
            </xdr:nvSpPr>
            <xdr:spPr>
              <a:xfrm>
                <a:off x="7670238" y="2667000"/>
                <a:ext cx="3886762" cy="831965"/>
              </a:xfrm>
              <a:prstGeom prst="roundRect">
                <a:avLst>
                  <a:gd name="adj" fmla="val 16667"/>
                </a:avLst>
              </a:prstGeom>
              <a:solidFill>
                <a:srgbClr val="C00000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100" b="1" i="0" u="none" strike="noStrike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FICHA TECNICA ESTANDAR PARA LA FORMULACIÓN Y EVALUACIÓN DE PROYECTOS DEL SERVICIO DE MOVILIDAD URBANA EN VÍAS LOCALES</a:t>
                </a: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</a:t>
                </a:r>
                <a:endParaRPr sz="1100"/>
              </a:p>
            </xdr:txBody>
          </xdr:sp>
          <xdr:sp macro="" textlink="">
            <xdr:nvSpPr>
              <xdr:cNvPr id="10" name="Shape 10">
                <a:extLst>
                  <a:ext uri="{FF2B5EF4-FFF2-40B4-BE49-F238E27FC236}">
                    <a16:creationId xmlns:a16="http://schemas.microsoft.com/office/drawing/2014/main" id="{00000000-0008-0000-0000-00000A000000}"/>
                  </a:ext>
                </a:extLst>
              </xdr:cNvPr>
              <xdr:cNvSpPr/>
            </xdr:nvSpPr>
            <xdr:spPr>
              <a:xfrm>
                <a:off x="7694254" y="2393275"/>
                <a:ext cx="3889375" cy="301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800" b="1">
                    <a:solidFill>
                      <a:srgbClr val="000000"/>
                    </a:solidFill>
                    <a:latin typeface="Arial"/>
                    <a:ea typeface="Arial"/>
                    <a:cs typeface="Arial"/>
                    <a:sym typeface="Arial"/>
                  </a:rPr>
                  <a:t>OPMI DEL MINISTERIO DE VIVIENDA, CONSTRUCCIÓN Y SANAMIENTO</a:t>
                </a:r>
                <a:endParaRPr sz="800" b="1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endParaRPr>
              </a:p>
            </xdr:txBody>
          </xdr:sp>
          <xdr:grpSp>
            <xdr:nvGrpSpPr>
              <xdr:cNvPr id="11" name="Shape 11">
                <a:extLst>
                  <a:ext uri="{FF2B5EF4-FFF2-40B4-BE49-F238E27FC236}">
                    <a16:creationId xmlns:a16="http://schemas.microsoft.com/office/drawing/2014/main" id="{00000000-0008-0000-0000-00000B000000}"/>
                  </a:ext>
                </a:extLst>
              </xdr:cNvPr>
              <xdr:cNvGrpSpPr/>
            </xdr:nvGrpSpPr>
            <xdr:grpSpPr>
              <a:xfrm>
                <a:off x="7382878" y="3722987"/>
                <a:ext cx="1260476" cy="1880447"/>
                <a:chOff x="7335253" y="3611862"/>
                <a:chExt cx="1260476" cy="1880447"/>
              </a:xfrm>
            </xdr:grpSpPr>
            <xdr:sp macro="" textlink="">
              <xdr:nvSpPr>
                <xdr:cNvPr id="12" name="Shape 12">
                  <a:hlinkClick xmlns:r="http://schemas.openxmlformats.org/officeDocument/2006/relationships" r:id="rId3"/>
                  <a:extLst>
                    <a:ext uri="{FF2B5EF4-FFF2-40B4-BE49-F238E27FC236}">
                      <a16:creationId xmlns:a16="http://schemas.microsoft.com/office/drawing/2014/main" id="{00000000-0008-0000-0000-00000C000000}"/>
                    </a:ext>
                  </a:extLst>
                </xdr:cNvPr>
                <xdr:cNvSpPr/>
              </xdr:nvSpPr>
              <xdr:spPr>
                <a:xfrm>
                  <a:off x="7354453" y="3611862"/>
                  <a:ext cx="1230926" cy="400050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1E4E79"/>
                </a:solidFill>
                <a:ln w="12700" cap="flat" cmpd="sng">
                  <a:solidFill>
                    <a:srgbClr val="42719B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r>
                    <a:rPr lang="en-US" sz="1200" b="0">
                      <a:solidFill>
                        <a:schemeClr val="lt1"/>
                      </a:solidFill>
                      <a:latin typeface="Arial Narrow"/>
                      <a:ea typeface="Arial Narrow"/>
                      <a:cs typeface="Arial Narrow"/>
                      <a:sym typeface="Arial Narrow"/>
                    </a:rPr>
                    <a:t>Datos Generales</a:t>
                  </a:r>
                  <a:endParaRPr sz="1400"/>
                </a:p>
              </xdr:txBody>
            </xdr:sp>
            <xdr:sp macro="" textlink="">
              <xdr:nvSpPr>
                <xdr:cNvPr id="13" name="Shape 13">
                  <a:hlinkClick xmlns:r="http://schemas.openxmlformats.org/officeDocument/2006/relationships" r:id="rId4"/>
                  <a:extLst>
                    <a:ext uri="{FF2B5EF4-FFF2-40B4-BE49-F238E27FC236}">
                      <a16:creationId xmlns:a16="http://schemas.microsoft.com/office/drawing/2014/main" id="{00000000-0008-0000-0000-00000D000000}"/>
                    </a:ext>
                  </a:extLst>
                </xdr:cNvPr>
                <xdr:cNvSpPr/>
              </xdr:nvSpPr>
              <xdr:spPr>
                <a:xfrm>
                  <a:off x="7346562" y="4090146"/>
                  <a:ext cx="1247189" cy="416677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1E4E79"/>
                </a:solidFill>
                <a:ln w="12700" cap="flat" cmpd="sng">
                  <a:solidFill>
                    <a:srgbClr val="42719B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r>
                    <a:rPr lang="en-US" sz="1200" b="0">
                      <a:solidFill>
                        <a:schemeClr val="lt1"/>
                      </a:solidFill>
                      <a:latin typeface="Arial Narrow"/>
                      <a:ea typeface="Arial Narrow"/>
                      <a:cs typeface="Arial Narrow"/>
                      <a:sym typeface="Arial Narrow"/>
                    </a:rPr>
                    <a:t>Identificación</a:t>
                  </a:r>
                  <a:endParaRPr sz="1400"/>
                </a:p>
              </xdr:txBody>
            </xdr:sp>
            <xdr:sp macro="" textlink="">
              <xdr:nvSpPr>
                <xdr:cNvPr id="14" name="Shape 14">
                  <a:hlinkClick xmlns:r="http://schemas.openxmlformats.org/officeDocument/2006/relationships" r:id="rId5"/>
                  <a:extLst>
                    <a:ext uri="{FF2B5EF4-FFF2-40B4-BE49-F238E27FC236}">
                      <a16:creationId xmlns:a16="http://schemas.microsoft.com/office/drawing/2014/main" id="{00000000-0008-0000-0000-00000E000000}"/>
                    </a:ext>
                  </a:extLst>
                </xdr:cNvPr>
                <xdr:cNvSpPr/>
              </xdr:nvSpPr>
              <xdr:spPr>
                <a:xfrm>
                  <a:off x="7335253" y="4597799"/>
                  <a:ext cx="1250950" cy="403824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1E4E79"/>
                </a:solidFill>
                <a:ln w="12700" cap="flat" cmpd="sng">
                  <a:solidFill>
                    <a:srgbClr val="42719B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r>
                    <a:rPr lang="en-US" sz="1200" b="0">
                      <a:solidFill>
                        <a:schemeClr val="lt1"/>
                      </a:solidFill>
                      <a:latin typeface="Arial Narrow"/>
                      <a:ea typeface="Arial Narrow"/>
                      <a:cs typeface="Arial Narrow"/>
                      <a:sym typeface="Arial Narrow"/>
                    </a:rPr>
                    <a:t>Formulación</a:t>
                  </a:r>
                  <a:endParaRPr sz="1400"/>
                </a:p>
              </xdr:txBody>
            </xdr:sp>
            <xdr:sp macro="" textlink="">
              <xdr:nvSpPr>
                <xdr:cNvPr id="15" name="Shape 15">
                  <a:hlinkClick xmlns:r="http://schemas.openxmlformats.org/officeDocument/2006/relationships" r:id="rId6"/>
                  <a:extLst>
                    <a:ext uri="{FF2B5EF4-FFF2-40B4-BE49-F238E27FC236}">
                      <a16:creationId xmlns:a16="http://schemas.microsoft.com/office/drawing/2014/main" id="{00000000-0008-0000-0000-00000F000000}"/>
                    </a:ext>
                  </a:extLst>
                </xdr:cNvPr>
                <xdr:cNvSpPr/>
              </xdr:nvSpPr>
              <xdr:spPr>
                <a:xfrm>
                  <a:off x="7344779" y="5092260"/>
                  <a:ext cx="1250950" cy="400049"/>
                </a:xfrm>
                <a:prstGeom prst="roundRect">
                  <a:avLst>
                    <a:gd name="adj" fmla="val 16667"/>
                  </a:avLst>
                </a:prstGeom>
                <a:solidFill>
                  <a:srgbClr val="1E4E79"/>
                </a:solidFill>
                <a:ln w="12700" cap="flat" cmpd="sng">
                  <a:solidFill>
                    <a:srgbClr val="42719B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r>
                    <a:rPr lang="en-US" sz="1200" b="0">
                      <a:solidFill>
                        <a:schemeClr val="lt1"/>
                      </a:solidFill>
                      <a:latin typeface="Arial Narrow"/>
                      <a:ea typeface="Arial Narrow"/>
                      <a:cs typeface="Arial Narrow"/>
                      <a:sym typeface="Arial Narrow"/>
                    </a:rPr>
                    <a:t>Evaluación</a:t>
                  </a:r>
                  <a:endParaRPr sz="1400"/>
                </a:p>
              </xdr:txBody>
            </xdr:sp>
          </xdr:grpSp>
          <xdr:sp macro="" textlink="">
            <xdr:nvSpPr>
              <xdr:cNvPr id="16" name="Shape 16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SpPr/>
            </xdr:nvSpPr>
            <xdr:spPr>
              <a:xfrm>
                <a:off x="9196773" y="4200096"/>
                <a:ext cx="2412999" cy="1412028"/>
              </a:xfrm>
              <a:prstGeom prst="rect">
                <a:avLst/>
              </a:prstGeom>
              <a:noFill/>
              <a:ln w="12700" cap="flat" cmpd="sng">
                <a:solidFill>
                  <a:srgbClr val="BFBFBF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10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  <a:sym typeface="Arial Narrow"/>
                  </a:rPr>
                  <a:t>1. Revisar el instructivo de la FTE de vías locales.</a:t>
                </a:r>
                <a:endParaRPr sz="1400"/>
              </a:p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700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endParaRPr>
              </a:p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10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  <a:sym typeface="Arial Narrow"/>
                  </a:rPr>
                  <a:t>2. Introducir la información del proyecto en las  </a:t>
                </a:r>
                <a:r>
                  <a:rPr lang="en-US" sz="1100" b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  <a:sym typeface="Arial Narrow"/>
                  </a:rPr>
                  <a:t>celdas </a:t>
                </a:r>
                <a:r>
                  <a:rPr lang="en-US" sz="1100" b="0">
                    <a:solidFill>
                      <a:srgbClr val="00B0F0"/>
                    </a:solidFill>
                    <a:latin typeface="Arial Narrow"/>
                    <a:ea typeface="Arial Narrow"/>
                    <a:cs typeface="Arial Narrow"/>
                    <a:sym typeface="Arial Narrow"/>
                  </a:rPr>
                  <a:t>de color celeste</a:t>
                </a:r>
                <a:r>
                  <a:rPr lang="en-US" sz="1100" b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  <a:sym typeface="Arial Narrow"/>
                  </a:rPr>
                  <a:t>.</a:t>
                </a:r>
                <a:endParaRPr sz="1400"/>
              </a:p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700" b="0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endParaRPr>
              </a:p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100" b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  <a:sym typeface="Arial Narrow"/>
                  </a:rPr>
                  <a:t>3. En caso haya alertas en los resultados del procedimientos automatizados, revisar la información introducida.</a:t>
                </a:r>
                <a:endParaRPr sz="1100" b="0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endParaRPr>
              </a:p>
            </xdr:txBody>
          </xdr:sp>
        </xdr:grpSp>
        <xdr:sp macro="" textlink="">
          <xdr:nvSpPr>
            <xdr:cNvPr id="17" name="Shape 17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2460647" y="1940555"/>
              <a:ext cx="2444749" cy="476250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 b="1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  <a:sym typeface="Arial Narrow"/>
                </a:rPr>
                <a:t>Intrucciones para el llenado de FTE de Vías Locales:</a:t>
              </a:r>
              <a:endParaRPr sz="1400"/>
            </a:p>
          </xdr:txBody>
        </xdr:sp>
      </xdr:grpSp>
    </xdr:grp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76200</xdr:colOff>
      <xdr:row>1</xdr:row>
      <xdr:rowOff>76200</xdr:rowOff>
    </xdr:from>
    <xdr:ext cx="1076325" cy="523875"/>
    <xdr:sp macro="" textlink="">
      <xdr:nvSpPr>
        <xdr:cNvPr id="30" name="Shape 3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 flipH="1">
          <a:off x="4807838" y="3522825"/>
          <a:ext cx="1076325" cy="514350"/>
        </a:xfrm>
        <a:prstGeom prst="homePlate">
          <a:avLst>
            <a:gd name="adj" fmla="val 50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Volver al inicio</a:t>
          </a:r>
          <a:endParaRPr sz="1200" b="1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171450</xdr:colOff>
      <xdr:row>2</xdr:row>
      <xdr:rowOff>38100</xdr:rowOff>
    </xdr:from>
    <xdr:ext cx="1076325" cy="523875"/>
    <xdr:sp macro="" textlink="">
      <xdr:nvSpPr>
        <xdr:cNvPr id="18" name="Shap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flipH="1">
          <a:off x="4807838" y="3518063"/>
          <a:ext cx="1076325" cy="523875"/>
        </a:xfrm>
        <a:prstGeom prst="homePlate">
          <a:avLst>
            <a:gd name="adj" fmla="val 50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Volver al inicio</a:t>
          </a:r>
          <a:endParaRPr sz="1200" b="1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209550</xdr:colOff>
      <xdr:row>1</xdr:row>
      <xdr:rowOff>19050</xdr:rowOff>
    </xdr:from>
    <xdr:ext cx="1133475" cy="523875"/>
    <xdr:sp macro="" textlink="">
      <xdr:nvSpPr>
        <xdr:cNvPr id="19" name="Shape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 flipH="1">
          <a:off x="4784025" y="3522825"/>
          <a:ext cx="1123950" cy="514350"/>
        </a:xfrm>
        <a:prstGeom prst="homePlate">
          <a:avLst>
            <a:gd name="adj" fmla="val 50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Volver al inicio</a:t>
          </a:r>
          <a:endParaRPr sz="1200" b="1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26</xdr:col>
      <xdr:colOff>561975</xdr:colOff>
      <xdr:row>28</xdr:row>
      <xdr:rowOff>57150</xdr:rowOff>
    </xdr:from>
    <xdr:ext cx="1257300" cy="361950"/>
    <xdr:sp macro="" textlink="">
      <xdr:nvSpPr>
        <xdr:cNvPr id="20" name="Shap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4726875" y="3608550"/>
          <a:ext cx="1238250" cy="342900"/>
        </a:xfrm>
        <a:prstGeom prst="homePlate">
          <a:avLst>
            <a:gd name="adj" fmla="val 50000"/>
          </a:avLst>
        </a:prstGeom>
        <a:solidFill>
          <a:srgbClr val="1E4E79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SIGUIENTE</a:t>
          </a: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556970</xdr:colOff>
      <xdr:row>104</xdr:row>
      <xdr:rowOff>678050</xdr:rowOff>
    </xdr:from>
    <xdr:to>
      <xdr:col>38</xdr:col>
      <xdr:colOff>137225</xdr:colOff>
      <xdr:row>112</xdr:row>
      <xdr:rowOff>80721</xdr:rowOff>
    </xdr:to>
    <xdr:sp macro="" textlink="">
      <xdr:nvSpPr>
        <xdr:cNvPr id="2" name="Elips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2495508" y="5343686"/>
          <a:ext cx="629620" cy="1501399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38</xdr:col>
      <xdr:colOff>247650</xdr:colOff>
      <xdr:row>3</xdr:row>
      <xdr:rowOff>0</xdr:rowOff>
    </xdr:from>
    <xdr:ext cx="1076325" cy="514350"/>
    <xdr:sp macro="" textlink="">
      <xdr:nvSpPr>
        <xdr:cNvPr id="21" name="Shap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 flipH="1">
          <a:off x="4807838" y="3527588"/>
          <a:ext cx="1076325" cy="504825"/>
        </a:xfrm>
        <a:prstGeom prst="homePlate">
          <a:avLst>
            <a:gd name="adj" fmla="val 50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Volver al inicio</a:t>
          </a:r>
          <a:endParaRPr sz="1200" b="1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34</xdr:col>
      <xdr:colOff>447675</xdr:colOff>
      <xdr:row>201</xdr:row>
      <xdr:rowOff>57150</xdr:rowOff>
    </xdr:from>
    <xdr:ext cx="1428750" cy="361950"/>
    <xdr:sp macro="" textlink="">
      <xdr:nvSpPr>
        <xdr:cNvPr id="22" name="Shap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4641150" y="3603788"/>
          <a:ext cx="1409700" cy="352425"/>
        </a:xfrm>
        <a:prstGeom prst="homePlate">
          <a:avLst>
            <a:gd name="adj" fmla="val 50000"/>
          </a:avLst>
        </a:prstGeom>
        <a:solidFill>
          <a:srgbClr val="1E4E79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SIGUIENTE</a:t>
          </a:r>
          <a:endParaRPr sz="1400"/>
        </a:p>
      </xdr:txBody>
    </xdr:sp>
    <xdr:clientData fLocksWithSheet="0"/>
  </xdr:oneCellAnchor>
  <xdr:twoCellAnchor>
    <xdr:from>
      <xdr:col>25</xdr:col>
      <xdr:colOff>266377</xdr:colOff>
      <xdr:row>69</xdr:row>
      <xdr:rowOff>201801</xdr:rowOff>
    </xdr:from>
    <xdr:to>
      <xdr:col>27</xdr:col>
      <xdr:colOff>72649</xdr:colOff>
      <xdr:row>102</xdr:row>
      <xdr:rowOff>24216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192182" y="3826144"/>
          <a:ext cx="629620" cy="39553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142875</xdr:colOff>
      <xdr:row>1</xdr:row>
      <xdr:rowOff>0</xdr:rowOff>
    </xdr:from>
    <xdr:ext cx="1076325" cy="533400"/>
    <xdr:sp macro="" textlink="">
      <xdr:nvSpPr>
        <xdr:cNvPr id="23" name="Shape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 flipH="1">
          <a:off x="4807838" y="3518063"/>
          <a:ext cx="1076325" cy="523875"/>
        </a:xfrm>
        <a:prstGeom prst="homePlate">
          <a:avLst>
            <a:gd name="adj" fmla="val 50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Volver al inicio</a:t>
          </a:r>
          <a:endParaRPr sz="1200" b="1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247650</xdr:colOff>
      <xdr:row>1</xdr:row>
      <xdr:rowOff>85725</xdr:rowOff>
    </xdr:from>
    <xdr:ext cx="1143000" cy="514350"/>
    <xdr:sp macro="" textlink="">
      <xdr:nvSpPr>
        <xdr:cNvPr id="24" name="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 flipH="1">
          <a:off x="4779263" y="3522825"/>
          <a:ext cx="1133475" cy="514350"/>
        </a:xfrm>
        <a:prstGeom prst="homePlate">
          <a:avLst>
            <a:gd name="adj" fmla="val 50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Volver al inicio</a:t>
          </a:r>
          <a:endParaRPr sz="1200" b="1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23</xdr:col>
      <xdr:colOff>209550</xdr:colOff>
      <xdr:row>42</xdr:row>
      <xdr:rowOff>0</xdr:rowOff>
    </xdr:from>
    <xdr:ext cx="1200150" cy="352425"/>
    <xdr:sp macro="" textlink="">
      <xdr:nvSpPr>
        <xdr:cNvPr id="25" name="Shape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4755450" y="3608550"/>
          <a:ext cx="1181100" cy="342900"/>
        </a:xfrm>
        <a:prstGeom prst="homePlate">
          <a:avLst>
            <a:gd name="adj" fmla="val 50000"/>
          </a:avLst>
        </a:prstGeom>
        <a:solidFill>
          <a:srgbClr val="1E4E79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SIGUIENTE</a:t>
          </a: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35</xdr:col>
      <xdr:colOff>180975</xdr:colOff>
      <xdr:row>3</xdr:row>
      <xdr:rowOff>9525</xdr:rowOff>
    </xdr:from>
    <xdr:ext cx="1076325" cy="533400"/>
    <xdr:sp macro="" textlink="">
      <xdr:nvSpPr>
        <xdr:cNvPr id="26" name="Shape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 flipH="1">
          <a:off x="4807838" y="3518063"/>
          <a:ext cx="1076325" cy="523875"/>
        </a:xfrm>
        <a:prstGeom prst="homePlate">
          <a:avLst>
            <a:gd name="adj" fmla="val 50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Volver al inicio</a:t>
          </a:r>
          <a:endParaRPr sz="1200" b="1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32</xdr:col>
      <xdr:colOff>342900</xdr:colOff>
      <xdr:row>101</xdr:row>
      <xdr:rowOff>66675</xdr:rowOff>
    </xdr:from>
    <xdr:ext cx="1104900" cy="361950"/>
    <xdr:sp macro="" textlink="">
      <xdr:nvSpPr>
        <xdr:cNvPr id="27" name="Shape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4798313" y="3603788"/>
          <a:ext cx="1095375" cy="352425"/>
        </a:xfrm>
        <a:prstGeom prst="homePlate">
          <a:avLst>
            <a:gd name="adj" fmla="val 50000"/>
          </a:avLst>
        </a:prstGeom>
        <a:solidFill>
          <a:srgbClr val="1E4E79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SIGUIENTE</a:t>
          </a:r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152400</xdr:colOff>
      <xdr:row>2</xdr:row>
      <xdr:rowOff>9525</xdr:rowOff>
    </xdr:from>
    <xdr:ext cx="1076325" cy="533400"/>
    <xdr:sp macro="" textlink="">
      <xdr:nvSpPr>
        <xdr:cNvPr id="28" name="Shape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 flipH="1">
          <a:off x="4807838" y="3518063"/>
          <a:ext cx="1076325" cy="523875"/>
        </a:xfrm>
        <a:prstGeom prst="homePlate">
          <a:avLst>
            <a:gd name="adj" fmla="val 50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Volver al inicio</a:t>
          </a:r>
          <a:endParaRPr sz="1200" b="1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1</xdr:row>
      <xdr:rowOff>142875</xdr:rowOff>
    </xdr:from>
    <xdr:ext cx="714375" cy="3524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/>
      </xdr:nvSpPr>
      <xdr:spPr>
        <a:xfrm flipH="1">
          <a:off x="4988813" y="3608550"/>
          <a:ext cx="714375" cy="342900"/>
        </a:xfrm>
        <a:prstGeom prst="homePlate">
          <a:avLst>
            <a:gd name="adj" fmla="val 50000"/>
          </a:avLst>
        </a:prstGeom>
        <a:solidFill>
          <a:srgbClr val="C000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9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Volver al inicio</a:t>
          </a:r>
          <a:endParaRPr sz="900" b="1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8:D14">
  <tableColumns count="3">
    <tableColumn id="1" xr3:uid="{00000000-0010-0000-0000-000001000000}" name="Naturaleza de intervención"/>
    <tableColumn id="2" xr3:uid="{00000000-0010-0000-0000-000002000000}" name="Zona geográfica"/>
    <tableColumn id="3" xr3:uid="{00000000-0010-0000-0000-000003000000}" name="Señalización "/>
  </tableColumns>
  <tableStyleInfo name="Dato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44546A"/>
    <pageSetUpPr fitToPage="1"/>
  </sheetPr>
  <dimension ref="A1:Z1000"/>
  <sheetViews>
    <sheetView zoomScale="71" zoomScaleNormal="71" workbookViewId="0">
      <selection activeCell="J26" sqref="J26"/>
    </sheetView>
  </sheetViews>
  <sheetFormatPr baseColWidth="10" defaultColWidth="12.54296875" defaultRowHeight="15" customHeight="1" x14ac:dyDescent="0.25"/>
  <cols>
    <col min="1" max="1" width="3" customWidth="1"/>
    <col min="2" max="2" width="18.453125" customWidth="1"/>
    <col min="3" max="3" width="11.453125" customWidth="1"/>
    <col min="4" max="4" width="6" customWidth="1"/>
    <col min="5" max="26" width="11.453125" customWidth="1"/>
  </cols>
  <sheetData>
    <row r="1" spans="1:26" ht="12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1"/>
      <c r="B18" s="1"/>
      <c r="C18" s="2"/>
      <c r="D18" s="2"/>
      <c r="E18" s="2"/>
      <c r="F18" s="2"/>
      <c r="G18" s="2"/>
      <c r="H18" s="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1"/>
      <c r="B19" s="1"/>
      <c r="C19" s="2"/>
      <c r="D19" s="2"/>
      <c r="E19" s="2"/>
      <c r="F19" s="2"/>
      <c r="G19" s="2"/>
      <c r="H19" s="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1"/>
      <c r="B20" s="1"/>
      <c r="C20" s="2"/>
      <c r="D20" s="2"/>
      <c r="E20" s="2"/>
      <c r="F20" s="2"/>
      <c r="G20" s="2"/>
      <c r="H20" s="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1"/>
      <c r="B21" s="1"/>
      <c r="C21" s="2"/>
      <c r="D21" s="2"/>
      <c r="E21" s="2"/>
      <c r="F21" s="2"/>
      <c r="G21" s="2"/>
      <c r="H21" s="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1"/>
      <c r="B22" s="1"/>
      <c r="C22" s="2"/>
      <c r="D22" s="2"/>
      <c r="E22" s="2"/>
      <c r="F22" s="2"/>
      <c r="G22" s="2"/>
      <c r="H22" s="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1"/>
      <c r="B23" s="1"/>
      <c r="C23" s="2"/>
      <c r="D23" s="2"/>
      <c r="E23" s="2"/>
      <c r="F23" s="2"/>
      <c r="G23" s="2"/>
      <c r="H23" s="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1"/>
      <c r="B24" s="1"/>
      <c r="C24" s="2"/>
      <c r="D24" s="2"/>
      <c r="E24" s="1"/>
      <c r="F24" s="2"/>
      <c r="G24" s="2"/>
      <c r="H24" s="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1"/>
      <c r="B25" s="1"/>
      <c r="C25" s="1"/>
      <c r="D25" s="1"/>
      <c r="E25" s="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 horizontalCentered="1" verticalCentered="1"/>
  <pageMargins left="0.11811023622047245" right="0.11811023622047245" top="0.55118110236220474" bottom="0.55118110236220474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EAADB"/>
  </sheetPr>
  <dimension ref="A1:AB1000"/>
  <sheetViews>
    <sheetView topLeftCell="A22" workbookViewId="0">
      <selection activeCell="Z25" sqref="Z25"/>
    </sheetView>
  </sheetViews>
  <sheetFormatPr baseColWidth="10" defaultColWidth="12.54296875" defaultRowHeight="15" customHeight="1" x14ac:dyDescent="0.25"/>
  <cols>
    <col min="1" max="1" width="2.1796875" customWidth="1"/>
    <col min="2" max="2" width="1.453125" customWidth="1"/>
    <col min="3" max="6" width="4" customWidth="1"/>
    <col min="7" max="7" width="0.453125" customWidth="1"/>
    <col min="8" max="9" width="11.7265625" customWidth="1"/>
    <col min="10" max="10" width="0.453125" customWidth="1"/>
    <col min="11" max="14" width="7" customWidth="1"/>
    <col min="15" max="15" width="0.1796875" customWidth="1"/>
    <col min="16" max="16" width="11.54296875" customWidth="1"/>
    <col min="17" max="17" width="11.26953125" customWidth="1"/>
    <col min="18" max="18" width="6.81640625" customWidth="1"/>
    <col min="19" max="19" width="7.453125" customWidth="1"/>
    <col min="20" max="23" width="4.26953125" customWidth="1"/>
    <col min="24" max="24" width="1.54296875" customWidth="1"/>
    <col min="25" max="26" width="11.453125" customWidth="1"/>
  </cols>
  <sheetData>
    <row r="1" spans="1:27" ht="13.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" ht="9" customHeight="1" x14ac:dyDescent="0.25">
      <c r="A2" s="3"/>
      <c r="B2" s="873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3"/>
      <c r="Z2" s="3"/>
    </row>
    <row r="3" spans="1:27" ht="13.5" customHeight="1" x14ac:dyDescent="0.25">
      <c r="A3" s="259"/>
      <c r="B3" s="3"/>
      <c r="C3" s="537" t="s">
        <v>444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10"/>
      <c r="Y3" s="10"/>
      <c r="Z3" s="3"/>
    </row>
    <row r="4" spans="1:27" ht="13.5" customHeight="1" x14ac:dyDescent="0.25">
      <c r="A4" s="259"/>
      <c r="B4" s="3"/>
      <c r="C4" s="907" t="s">
        <v>45</v>
      </c>
      <c r="D4" s="555" t="s">
        <v>445</v>
      </c>
      <c r="E4" s="536"/>
      <c r="F4" s="536"/>
      <c r="G4" s="536"/>
      <c r="H4" s="536"/>
      <c r="I4" s="536"/>
      <c r="J4" s="536"/>
      <c r="K4" s="536"/>
      <c r="L4" s="533"/>
      <c r="M4" s="132" t="s">
        <v>446</v>
      </c>
      <c r="N4" s="132"/>
      <c r="O4" s="132"/>
      <c r="P4" s="132"/>
      <c r="Q4" s="908" t="s">
        <v>447</v>
      </c>
      <c r="R4" s="909" t="s">
        <v>448</v>
      </c>
      <c r="S4" s="550"/>
      <c r="T4" s="395"/>
      <c r="U4" s="395"/>
      <c r="V4" s="395"/>
      <c r="W4" s="395"/>
      <c r="X4" s="3"/>
      <c r="Y4" s="3"/>
      <c r="Z4" s="3"/>
    </row>
    <row r="5" spans="1:27" ht="51.75" customHeight="1" x14ac:dyDescent="0.25">
      <c r="A5" s="259"/>
      <c r="B5" s="3"/>
      <c r="C5" s="819"/>
      <c r="D5" s="597" t="s">
        <v>449</v>
      </c>
      <c r="E5" s="536"/>
      <c r="F5" s="536"/>
      <c r="G5" s="533"/>
      <c r="H5" s="29" t="s">
        <v>450</v>
      </c>
      <c r="I5" s="597" t="s">
        <v>451</v>
      </c>
      <c r="J5" s="533"/>
      <c r="K5" s="597" t="s">
        <v>452</v>
      </c>
      <c r="L5" s="533"/>
      <c r="M5" s="597" t="s">
        <v>453</v>
      </c>
      <c r="N5" s="533"/>
      <c r="O5" s="597" t="s">
        <v>454</v>
      </c>
      <c r="P5" s="533"/>
      <c r="Q5" s="819"/>
      <c r="R5" s="551"/>
      <c r="S5" s="553"/>
      <c r="T5" s="395"/>
      <c r="U5" s="395"/>
      <c r="V5" s="395"/>
      <c r="W5" s="395"/>
      <c r="X5" s="3"/>
      <c r="Y5" s="3"/>
      <c r="Z5" s="3"/>
      <c r="AA5" s="425"/>
    </row>
    <row r="6" spans="1:27" ht="13.5" customHeight="1" x14ac:dyDescent="0.25">
      <c r="A6" s="259"/>
      <c r="B6" s="3"/>
      <c r="C6" s="30">
        <v>0</v>
      </c>
      <c r="D6" s="859">
        <f>+'Evaluación 1'!Q252</f>
        <v>2613530.8739264724</v>
      </c>
      <c r="E6" s="536"/>
      <c r="F6" s="536"/>
      <c r="G6" s="533"/>
      <c r="H6" s="274"/>
      <c r="I6" s="910"/>
      <c r="J6" s="533"/>
      <c r="K6" s="859">
        <f t="shared" ref="K6:K16" si="0">+H6+I6</f>
        <v>0</v>
      </c>
      <c r="L6" s="533"/>
      <c r="M6" s="905"/>
      <c r="N6" s="533"/>
      <c r="O6" s="859"/>
      <c r="P6" s="533"/>
      <c r="Q6" s="275">
        <f t="shared" ref="Q6:Q16" si="1">+K6-M6-O6</f>
        <v>0</v>
      </c>
      <c r="R6" s="869">
        <f t="shared" ref="R6:R16" si="2">+D6+Q6</f>
        <v>2613530.8739264724</v>
      </c>
      <c r="S6" s="533"/>
      <c r="T6" s="395"/>
      <c r="U6" s="395"/>
      <c r="V6" s="395"/>
      <c r="W6" s="395"/>
      <c r="X6" s="3"/>
      <c r="Y6" s="3"/>
      <c r="Z6" s="3"/>
    </row>
    <row r="7" spans="1:27" ht="13.5" customHeight="1" x14ac:dyDescent="0.25">
      <c r="A7" s="259"/>
      <c r="B7" s="3"/>
      <c r="C7" s="30">
        <v>1</v>
      </c>
      <c r="D7" s="859"/>
      <c r="E7" s="536"/>
      <c r="F7" s="536"/>
      <c r="G7" s="533"/>
      <c r="H7" s="276">
        <v>36594.358139799719</v>
      </c>
      <c r="I7" s="906"/>
      <c r="J7" s="533"/>
      <c r="K7" s="859">
        <f t="shared" si="0"/>
        <v>36594.358139799719</v>
      </c>
      <c r="L7" s="533"/>
      <c r="M7" s="906">
        <v>49932.639448672693</v>
      </c>
      <c r="N7" s="533"/>
      <c r="O7" s="587"/>
      <c r="P7" s="533"/>
      <c r="Q7" s="275">
        <f t="shared" si="1"/>
        <v>-13338.281308872974</v>
      </c>
      <c r="R7" s="869">
        <f t="shared" si="2"/>
        <v>-13338.281308872974</v>
      </c>
      <c r="S7" s="533"/>
      <c r="T7" s="395"/>
      <c r="U7" s="395"/>
      <c r="V7" s="395"/>
      <c r="W7" s="395"/>
      <c r="X7" s="3"/>
      <c r="Y7" s="3"/>
      <c r="Z7" s="424"/>
    </row>
    <row r="8" spans="1:27" ht="13.5" customHeight="1" x14ac:dyDescent="0.25">
      <c r="A8" s="259"/>
      <c r="B8" s="3"/>
      <c r="C8" s="30">
        <v>2</v>
      </c>
      <c r="D8" s="859"/>
      <c r="E8" s="536"/>
      <c r="F8" s="536"/>
      <c r="G8" s="533"/>
      <c r="H8" s="276">
        <v>36594.358139799719</v>
      </c>
      <c r="I8" s="906"/>
      <c r="J8" s="533"/>
      <c r="K8" s="859">
        <f t="shared" si="0"/>
        <v>36594.358139799719</v>
      </c>
      <c r="L8" s="533"/>
      <c r="M8" s="906">
        <v>49932.639448672693</v>
      </c>
      <c r="N8" s="533"/>
      <c r="O8" s="587"/>
      <c r="P8" s="533"/>
      <c r="Q8" s="275">
        <f t="shared" si="1"/>
        <v>-13338.281308872974</v>
      </c>
      <c r="R8" s="869">
        <f t="shared" si="2"/>
        <v>-13338.281308872974</v>
      </c>
      <c r="S8" s="533"/>
      <c r="T8" s="395"/>
      <c r="U8" s="395"/>
      <c r="V8" s="395"/>
      <c r="W8" s="395"/>
      <c r="X8" s="3"/>
      <c r="Y8" s="3"/>
      <c r="Z8" s="3"/>
    </row>
    <row r="9" spans="1:27" ht="13.5" customHeight="1" x14ac:dyDescent="0.25">
      <c r="A9" s="259"/>
      <c r="B9" s="3"/>
      <c r="C9" s="30">
        <v>3</v>
      </c>
      <c r="D9" s="859"/>
      <c r="E9" s="536"/>
      <c r="F9" s="536"/>
      <c r="G9" s="533"/>
      <c r="H9" s="276">
        <v>36594.358139799719</v>
      </c>
      <c r="I9" s="587">
        <v>60990.576672000003</v>
      </c>
      <c r="J9" s="533"/>
      <c r="K9" s="859">
        <f t="shared" si="0"/>
        <v>97584.934811799729</v>
      </c>
      <c r="L9" s="533"/>
      <c r="M9" s="906">
        <v>49932.639448672693</v>
      </c>
      <c r="N9" s="533"/>
      <c r="O9" s="587">
        <v>121265.02212699999</v>
      </c>
      <c r="P9" s="533"/>
      <c r="Q9" s="275">
        <f t="shared" si="1"/>
        <v>-73612.726763872954</v>
      </c>
      <c r="R9" s="869">
        <f t="shared" si="2"/>
        <v>-73612.726763872954</v>
      </c>
      <c r="S9" s="533"/>
      <c r="T9" s="395"/>
      <c r="U9" s="395"/>
      <c r="V9" s="395"/>
      <c r="W9" s="395"/>
      <c r="X9" s="3"/>
      <c r="Y9" s="3"/>
      <c r="Z9" s="3"/>
    </row>
    <row r="10" spans="1:27" ht="13.5" customHeight="1" x14ac:dyDescent="0.25">
      <c r="A10" s="259"/>
      <c r="B10" s="3"/>
      <c r="C10" s="30">
        <v>4</v>
      </c>
      <c r="D10" s="859"/>
      <c r="E10" s="536"/>
      <c r="F10" s="536"/>
      <c r="G10" s="533"/>
      <c r="H10" s="276">
        <v>36594.358139799719</v>
      </c>
      <c r="I10" s="906"/>
      <c r="J10" s="533"/>
      <c r="K10" s="859">
        <f t="shared" si="0"/>
        <v>36594.358139799719</v>
      </c>
      <c r="L10" s="533"/>
      <c r="M10" s="906">
        <v>49932.639448672693</v>
      </c>
      <c r="N10" s="533"/>
      <c r="O10" s="587"/>
      <c r="P10" s="533"/>
      <c r="Q10" s="275">
        <f t="shared" si="1"/>
        <v>-13338.281308872974</v>
      </c>
      <c r="R10" s="869">
        <f t="shared" si="2"/>
        <v>-13338.281308872974</v>
      </c>
      <c r="S10" s="533"/>
      <c r="T10" s="395"/>
      <c r="U10" s="395"/>
      <c r="V10" s="395"/>
      <c r="W10" s="395"/>
      <c r="X10" s="3"/>
      <c r="Y10" s="3"/>
      <c r="Z10" s="3"/>
    </row>
    <row r="11" spans="1:27" ht="13.5" customHeight="1" x14ac:dyDescent="0.25">
      <c r="A11" s="259"/>
      <c r="B11" s="3"/>
      <c r="C11" s="30">
        <v>5</v>
      </c>
      <c r="D11" s="859"/>
      <c r="E11" s="536"/>
      <c r="F11" s="536"/>
      <c r="G11" s="533"/>
      <c r="H11" s="276">
        <v>36594.358139799719</v>
      </c>
      <c r="I11" s="906"/>
      <c r="J11" s="533"/>
      <c r="K11" s="859">
        <f t="shared" si="0"/>
        <v>36594.358139799719</v>
      </c>
      <c r="L11" s="533"/>
      <c r="M11" s="906">
        <v>49932.639448672693</v>
      </c>
      <c r="N11" s="533"/>
      <c r="O11" s="587"/>
      <c r="P11" s="533"/>
      <c r="Q11" s="275">
        <f t="shared" si="1"/>
        <v>-13338.281308872974</v>
      </c>
      <c r="R11" s="869">
        <f t="shared" si="2"/>
        <v>-13338.281308872974</v>
      </c>
      <c r="S11" s="533"/>
      <c r="T11" s="395"/>
      <c r="U11" s="395"/>
      <c r="V11" s="395"/>
      <c r="W11" s="395"/>
      <c r="X11" s="3"/>
      <c r="Y11" s="3"/>
      <c r="Z11" s="3"/>
    </row>
    <row r="12" spans="1:27" ht="13.5" customHeight="1" x14ac:dyDescent="0.25">
      <c r="A12" s="259"/>
      <c r="B12" s="3"/>
      <c r="C12" s="30">
        <v>6</v>
      </c>
      <c r="D12" s="859"/>
      <c r="E12" s="536"/>
      <c r="F12" s="536"/>
      <c r="G12" s="533"/>
      <c r="H12" s="276">
        <v>36594.358139799719</v>
      </c>
      <c r="I12" s="587">
        <v>60990.576672000003</v>
      </c>
      <c r="J12" s="533"/>
      <c r="K12" s="859">
        <f t="shared" si="0"/>
        <v>97584.934811799729</v>
      </c>
      <c r="L12" s="533"/>
      <c r="M12" s="906">
        <v>49932.639448672693</v>
      </c>
      <c r="N12" s="533"/>
      <c r="O12" s="587">
        <v>121265.02212699999</v>
      </c>
      <c r="P12" s="533"/>
      <c r="Q12" s="275">
        <f t="shared" si="1"/>
        <v>-73612.726763872954</v>
      </c>
      <c r="R12" s="869">
        <f t="shared" si="2"/>
        <v>-73612.726763872954</v>
      </c>
      <c r="S12" s="533"/>
      <c r="T12" s="395"/>
      <c r="U12" s="395"/>
      <c r="V12" s="395"/>
      <c r="W12" s="395"/>
      <c r="X12" s="3"/>
      <c r="Y12" s="3"/>
      <c r="Z12" s="3"/>
    </row>
    <row r="13" spans="1:27" ht="13.5" customHeight="1" x14ac:dyDescent="0.25">
      <c r="A13" s="259"/>
      <c r="B13" s="3"/>
      <c r="C13" s="30">
        <v>7</v>
      </c>
      <c r="D13" s="859"/>
      <c r="E13" s="536"/>
      <c r="F13" s="536"/>
      <c r="G13" s="533"/>
      <c r="H13" s="276">
        <v>36594.358139799719</v>
      </c>
      <c r="I13" s="906"/>
      <c r="J13" s="533"/>
      <c r="K13" s="859">
        <f t="shared" si="0"/>
        <v>36594.358139799719</v>
      </c>
      <c r="L13" s="533"/>
      <c r="M13" s="906">
        <v>49932.639448672693</v>
      </c>
      <c r="N13" s="533"/>
      <c r="O13" s="587"/>
      <c r="P13" s="533"/>
      <c r="Q13" s="275">
        <f t="shared" si="1"/>
        <v>-13338.281308872974</v>
      </c>
      <c r="R13" s="869">
        <f t="shared" si="2"/>
        <v>-13338.281308872974</v>
      </c>
      <c r="S13" s="533"/>
      <c r="T13" s="395"/>
      <c r="U13" s="395"/>
      <c r="V13" s="395"/>
      <c r="W13" s="395"/>
      <c r="X13" s="3"/>
      <c r="Y13" s="3"/>
      <c r="Z13" s="3"/>
    </row>
    <row r="14" spans="1:27" ht="13.5" customHeight="1" x14ac:dyDescent="0.25">
      <c r="A14" s="259"/>
      <c r="B14" s="3"/>
      <c r="C14" s="30">
        <v>8</v>
      </c>
      <c r="D14" s="859"/>
      <c r="E14" s="536"/>
      <c r="F14" s="536"/>
      <c r="G14" s="533"/>
      <c r="H14" s="276">
        <v>36594.358139799719</v>
      </c>
      <c r="I14" s="906"/>
      <c r="J14" s="533"/>
      <c r="K14" s="859">
        <f t="shared" si="0"/>
        <v>36594.358139799719</v>
      </c>
      <c r="L14" s="533"/>
      <c r="M14" s="906">
        <v>49932.639448672693</v>
      </c>
      <c r="N14" s="533"/>
      <c r="O14" s="587"/>
      <c r="P14" s="533"/>
      <c r="Q14" s="275">
        <f t="shared" si="1"/>
        <v>-13338.281308872974</v>
      </c>
      <c r="R14" s="869">
        <f t="shared" si="2"/>
        <v>-13338.281308872974</v>
      </c>
      <c r="S14" s="533"/>
      <c r="T14" s="395"/>
      <c r="U14" s="395"/>
      <c r="V14" s="395"/>
      <c r="W14" s="395"/>
      <c r="X14" s="3"/>
      <c r="Y14" s="3"/>
      <c r="Z14" s="3"/>
    </row>
    <row r="15" spans="1:27" ht="13.5" customHeight="1" x14ac:dyDescent="0.25">
      <c r="A15" s="259"/>
      <c r="B15" s="3"/>
      <c r="C15" s="398">
        <v>9</v>
      </c>
      <c r="D15" s="918"/>
      <c r="E15" s="741"/>
      <c r="F15" s="741"/>
      <c r="G15" s="541"/>
      <c r="H15" s="399">
        <v>36594.358139799719</v>
      </c>
      <c r="I15" s="919">
        <v>60990.576672000003</v>
      </c>
      <c r="J15" s="541"/>
      <c r="K15" s="918">
        <f t="shared" si="0"/>
        <v>97584.934811799729</v>
      </c>
      <c r="L15" s="541"/>
      <c r="M15" s="920">
        <v>49932.639448672693</v>
      </c>
      <c r="N15" s="541"/>
      <c r="O15" s="919">
        <v>121265.02212699999</v>
      </c>
      <c r="P15" s="541"/>
      <c r="Q15" s="400">
        <f t="shared" si="1"/>
        <v>-73612.726763872954</v>
      </c>
      <c r="R15" s="928">
        <f t="shared" si="2"/>
        <v>-73612.726763872954</v>
      </c>
      <c r="S15" s="541"/>
      <c r="T15" s="395"/>
      <c r="U15" s="395"/>
      <c r="V15" s="395"/>
      <c r="W15" s="395"/>
      <c r="X15" s="3"/>
      <c r="Y15" s="3"/>
      <c r="Z15" s="3"/>
    </row>
    <row r="16" spans="1:27" ht="13.5" customHeight="1" x14ac:dyDescent="0.25">
      <c r="A16" s="259"/>
      <c r="B16" s="389"/>
      <c r="C16" s="413">
        <v>10</v>
      </c>
      <c r="D16" s="921"/>
      <c r="E16" s="915"/>
      <c r="F16" s="915"/>
      <c r="G16" s="915"/>
      <c r="H16" s="417">
        <v>36594.358139799719</v>
      </c>
      <c r="I16" s="911"/>
      <c r="J16" s="912"/>
      <c r="K16" s="913">
        <f t="shared" si="0"/>
        <v>36594.358139799719</v>
      </c>
      <c r="L16" s="912"/>
      <c r="M16" s="914">
        <v>49932.639448672693</v>
      </c>
      <c r="N16" s="915"/>
      <c r="O16" s="916"/>
      <c r="P16" s="917"/>
      <c r="Q16" s="416">
        <f t="shared" si="1"/>
        <v>-13338.281308872974</v>
      </c>
      <c r="R16" s="929">
        <f t="shared" si="2"/>
        <v>-13338.281308872974</v>
      </c>
      <c r="S16" s="917"/>
      <c r="T16" s="395"/>
      <c r="U16" s="395"/>
      <c r="V16" s="395"/>
      <c r="W16" s="395"/>
      <c r="X16" s="3"/>
      <c r="Y16" s="3"/>
      <c r="Z16" s="3"/>
    </row>
    <row r="17" spans="1:28" ht="7.5" customHeight="1" x14ac:dyDescent="0.3">
      <c r="A17" s="259"/>
      <c r="B17" s="3"/>
      <c r="C17" s="412"/>
      <c r="D17" s="411"/>
      <c r="E17" s="411"/>
      <c r="F17" s="411"/>
      <c r="G17" s="411"/>
      <c r="H17" s="411"/>
      <c r="I17" s="421"/>
      <c r="J17" s="411"/>
      <c r="K17" s="411"/>
      <c r="L17" s="411"/>
      <c r="M17" s="411"/>
      <c r="N17" s="411"/>
      <c r="O17" s="411"/>
      <c r="P17" s="411"/>
      <c r="Q17" s="415"/>
      <c r="R17" s="414"/>
      <c r="S17" s="414"/>
      <c r="T17" s="395"/>
      <c r="U17" s="395"/>
      <c r="V17" s="395"/>
      <c r="W17" s="395"/>
      <c r="X17" s="3"/>
      <c r="Y17" s="3"/>
      <c r="Z17" s="3"/>
    </row>
    <row r="18" spans="1:28" ht="12.75" customHeight="1" x14ac:dyDescent="0.25">
      <c r="A18" s="3"/>
      <c r="B18" s="3"/>
      <c r="C18" s="393"/>
      <c r="D18" s="393"/>
      <c r="E18" s="945" t="s">
        <v>455</v>
      </c>
      <c r="F18" s="946"/>
      <c r="G18" s="946"/>
      <c r="H18" s="947"/>
      <c r="I18" s="423">
        <v>0.08</v>
      </c>
      <c r="J18" s="422"/>
      <c r="K18" s="395"/>
      <c r="L18" s="395"/>
      <c r="M18" s="395"/>
      <c r="N18" s="396"/>
      <c r="O18" s="396"/>
      <c r="P18" s="404"/>
      <c r="Q18" s="407" t="s">
        <v>456</v>
      </c>
      <c r="R18" s="929">
        <f t="array" ref="R18">+NPV(I18,R7:S16)+R6</f>
        <v>2408046.7686239164</v>
      </c>
      <c r="S18" s="917"/>
      <c r="T18" s="395"/>
      <c r="U18" s="395"/>
      <c r="V18" s="395"/>
      <c r="W18" s="395"/>
      <c r="X18" s="3"/>
      <c r="Y18" s="3"/>
      <c r="Z18" s="3"/>
    </row>
    <row r="19" spans="1:28" ht="3" customHeight="1" x14ac:dyDescent="0.25">
      <c r="A19" s="3"/>
      <c r="B19" s="3"/>
      <c r="C19" s="393"/>
      <c r="D19" s="393"/>
      <c r="E19" s="394"/>
      <c r="F19" s="394"/>
      <c r="G19" s="394"/>
      <c r="H19" s="394"/>
      <c r="I19" s="420"/>
      <c r="J19" s="395"/>
      <c r="K19" s="395"/>
      <c r="L19" s="395"/>
      <c r="M19" s="395"/>
      <c r="N19" s="396"/>
      <c r="O19" s="396"/>
      <c r="P19" s="396"/>
      <c r="Q19" s="406"/>
      <c r="R19" s="405"/>
      <c r="S19" s="405"/>
      <c r="T19" s="395"/>
      <c r="U19" s="395"/>
      <c r="V19" s="395"/>
      <c r="W19" s="395"/>
      <c r="X19" s="3"/>
      <c r="Y19" s="3"/>
      <c r="Z19" s="3"/>
    </row>
    <row r="20" spans="1:28" ht="16.5" customHeight="1" x14ac:dyDescent="0.25">
      <c r="A20" s="3"/>
      <c r="B20" s="3"/>
      <c r="C20" s="578" t="s">
        <v>457</v>
      </c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8"/>
      <c r="Q20" s="538"/>
      <c r="R20" s="538"/>
      <c r="S20" s="538"/>
      <c r="T20" s="538"/>
      <c r="U20" s="538"/>
      <c r="V20" s="538"/>
      <c r="W20" s="538"/>
      <c r="X20" s="3"/>
      <c r="Y20" s="3"/>
      <c r="Z20" s="3"/>
    </row>
    <row r="21" spans="1:28" ht="10.5" customHeight="1" x14ac:dyDescent="0.25">
      <c r="A21" s="3"/>
      <c r="B21" s="3"/>
      <c r="C21" s="418"/>
      <c r="D21" s="418"/>
      <c r="E21" s="418"/>
      <c r="F21" s="419"/>
      <c r="G21" s="419"/>
      <c r="H21" s="419"/>
      <c r="I21" s="419"/>
      <c r="J21" s="419"/>
      <c r="K21" s="419"/>
      <c r="L21" s="419"/>
      <c r="M21" s="419"/>
      <c r="N21" s="395"/>
      <c r="O21" s="395"/>
      <c r="P21" s="395"/>
      <c r="Q21" s="395"/>
      <c r="R21" s="395"/>
      <c r="S21" s="395"/>
      <c r="T21" s="395"/>
      <c r="U21" s="395"/>
      <c r="V21" s="395"/>
      <c r="W21" s="395"/>
      <c r="X21" s="3"/>
      <c r="Y21" s="3"/>
      <c r="Z21" s="3"/>
    </row>
    <row r="22" spans="1:28" ht="19.5" customHeight="1" x14ac:dyDescent="0.25">
      <c r="A22" s="3"/>
      <c r="B22" s="3"/>
      <c r="C22" s="948" t="s">
        <v>458</v>
      </c>
      <c r="D22" s="615"/>
      <c r="E22" s="615"/>
      <c r="F22" s="616"/>
      <c r="G22" s="397"/>
      <c r="H22" s="842" t="s">
        <v>459</v>
      </c>
      <c r="I22" s="669"/>
      <c r="J22" s="669"/>
      <c r="K22" s="817"/>
      <c r="L22" s="842" t="s">
        <v>460</v>
      </c>
      <c r="M22" s="669"/>
      <c r="N22" s="401"/>
      <c r="O22" s="402"/>
      <c r="P22" s="395"/>
      <c r="Q22" s="395"/>
      <c r="R22" s="395"/>
      <c r="S22" s="395"/>
      <c r="T22" s="395"/>
      <c r="U22" s="395"/>
      <c r="V22" s="395"/>
      <c r="W22" s="395"/>
      <c r="X22" s="3"/>
      <c r="Y22" s="3"/>
      <c r="Z22" s="3"/>
    </row>
    <row r="23" spans="1:28" ht="19.5" customHeight="1" x14ac:dyDescent="0.25">
      <c r="A23" s="3"/>
      <c r="B23" s="3"/>
      <c r="C23" s="940" t="s">
        <v>461</v>
      </c>
      <c r="D23" s="741"/>
      <c r="E23" s="741"/>
      <c r="F23" s="541"/>
      <c r="G23" s="3"/>
      <c r="H23" s="930" t="s">
        <v>462</v>
      </c>
      <c r="I23" s="931"/>
      <c r="J23" s="931"/>
      <c r="K23" s="932"/>
      <c r="L23" s="933">
        <f>+R18</f>
        <v>2408046.7686239164</v>
      </c>
      <c r="M23" s="934"/>
      <c r="N23" s="408"/>
      <c r="O23" s="402"/>
      <c r="P23" s="395"/>
      <c r="Q23" s="395"/>
      <c r="R23" s="395"/>
      <c r="S23" s="395"/>
      <c r="T23" s="395"/>
      <c r="U23" s="395"/>
      <c r="V23" s="395"/>
      <c r="W23" s="395"/>
      <c r="X23" s="3"/>
      <c r="Y23" s="3"/>
      <c r="Z23" s="3"/>
    </row>
    <row r="24" spans="1:28" ht="19.5" customHeight="1" x14ac:dyDescent="0.25">
      <c r="A24" s="3"/>
      <c r="B24" s="3"/>
      <c r="C24" s="941"/>
      <c r="D24" s="647"/>
      <c r="E24" s="647"/>
      <c r="F24" s="817"/>
      <c r="G24" s="3"/>
      <c r="H24" s="935" t="s">
        <v>463</v>
      </c>
      <c r="I24" s="628"/>
      <c r="J24" s="628"/>
      <c r="K24" s="629"/>
      <c r="L24" s="936">
        <f>(ROUND(AVERAGE('Formulación 1'!K30:Y30),0))*-1</f>
        <v>1671</v>
      </c>
      <c r="M24" s="937"/>
      <c r="N24" s="409"/>
      <c r="O24" s="402"/>
      <c r="P24" s="395"/>
      <c r="Q24" s="395"/>
      <c r="R24" s="395"/>
      <c r="S24" s="395"/>
      <c r="T24" s="395"/>
      <c r="U24" s="395"/>
      <c r="V24" s="395"/>
      <c r="W24" s="395"/>
      <c r="X24" s="3"/>
      <c r="Y24" s="3"/>
      <c r="Z24" s="3"/>
    </row>
    <row r="25" spans="1:28" ht="19.5" customHeight="1" x14ac:dyDescent="0.25">
      <c r="A25" s="3"/>
      <c r="B25" s="3"/>
      <c r="C25" s="942"/>
      <c r="D25" s="943"/>
      <c r="E25" s="943"/>
      <c r="F25" s="944"/>
      <c r="G25" s="389"/>
      <c r="H25" s="922" t="s">
        <v>464</v>
      </c>
      <c r="I25" s="923"/>
      <c r="J25" s="923"/>
      <c r="K25" s="924"/>
      <c r="L25" s="925">
        <f>+L23/L24</f>
        <v>1441.081249924546</v>
      </c>
      <c r="M25" s="926"/>
      <c r="N25" s="410"/>
      <c r="O25" s="402"/>
      <c r="P25" s="395"/>
      <c r="Q25" s="395"/>
      <c r="R25" s="395"/>
      <c r="S25" s="395"/>
      <c r="T25" s="395"/>
      <c r="U25" s="395"/>
      <c r="V25" s="395"/>
      <c r="W25" s="395"/>
      <c r="X25" s="3"/>
      <c r="Y25" s="3"/>
      <c r="Z25" s="3"/>
    </row>
    <row r="26" spans="1:28" ht="10.5" customHeight="1" x14ac:dyDescent="0.25">
      <c r="A26" s="3"/>
      <c r="B26" s="3"/>
      <c r="C26" s="411"/>
      <c r="D26" s="411"/>
      <c r="E26" s="411"/>
      <c r="F26" s="411"/>
      <c r="G26" s="395"/>
      <c r="H26" s="411"/>
      <c r="I26" s="411"/>
      <c r="J26" s="411"/>
      <c r="K26" s="411"/>
      <c r="L26" s="411"/>
      <c r="M26" s="411"/>
      <c r="N26" s="403"/>
      <c r="O26" s="402"/>
      <c r="P26" s="395"/>
      <c r="Q26" s="395"/>
      <c r="R26" s="395"/>
      <c r="S26" s="395"/>
      <c r="T26" s="395"/>
      <c r="U26" s="395"/>
      <c r="V26" s="395"/>
      <c r="W26" s="395"/>
      <c r="X26" s="3"/>
      <c r="Y26" s="3"/>
      <c r="Z26" s="3"/>
    </row>
    <row r="27" spans="1:28" ht="16.5" customHeight="1" x14ac:dyDescent="0.25">
      <c r="A27" s="3"/>
      <c r="B27" s="3"/>
      <c r="C27" s="578" t="s">
        <v>465</v>
      </c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538"/>
      <c r="O27" s="538"/>
      <c r="P27" s="538"/>
      <c r="Q27" s="538"/>
      <c r="R27" s="538"/>
      <c r="S27" s="538"/>
      <c r="T27" s="538"/>
      <c r="U27" s="538"/>
      <c r="V27" s="538"/>
      <c r="W27" s="538"/>
      <c r="X27" s="3"/>
      <c r="Y27" s="3"/>
      <c r="Z27" s="3"/>
      <c r="AB27" s="425"/>
    </row>
    <row r="28" spans="1:28" ht="15" customHeight="1" x14ac:dyDescent="0.25">
      <c r="A28" s="3"/>
      <c r="B28" s="3"/>
      <c r="C28" s="909" t="s">
        <v>458</v>
      </c>
      <c r="D28" s="549"/>
      <c r="E28" s="549"/>
      <c r="F28" s="550"/>
      <c r="G28" s="4"/>
      <c r="H28" s="909" t="s">
        <v>459</v>
      </c>
      <c r="I28" s="549"/>
      <c r="J28" s="549"/>
      <c r="K28" s="550"/>
      <c r="L28" s="909" t="s">
        <v>460</v>
      </c>
      <c r="M28" s="550"/>
      <c r="N28" s="395"/>
      <c r="O28" s="4"/>
      <c r="P28" s="597" t="s">
        <v>466</v>
      </c>
      <c r="Q28" s="536"/>
      <c r="R28" s="536"/>
      <c r="S28" s="628"/>
      <c r="T28" s="636" t="s">
        <v>467</v>
      </c>
      <c r="U28" s="549"/>
      <c r="V28" s="549"/>
      <c r="W28" s="550"/>
      <c r="X28" s="3"/>
      <c r="Y28" s="3"/>
      <c r="Z28" s="3"/>
    </row>
    <row r="29" spans="1:28" ht="24.75" customHeight="1" x14ac:dyDescent="0.25">
      <c r="A29" s="3"/>
      <c r="B29" s="3"/>
      <c r="C29" s="551"/>
      <c r="D29" s="552"/>
      <c r="E29" s="552"/>
      <c r="F29" s="553"/>
      <c r="G29" s="3"/>
      <c r="H29" s="551"/>
      <c r="I29" s="552"/>
      <c r="J29" s="552"/>
      <c r="K29" s="553"/>
      <c r="L29" s="551"/>
      <c r="M29" s="553"/>
      <c r="N29" s="395"/>
      <c r="O29" s="4"/>
      <c r="P29" s="29" t="s">
        <v>468</v>
      </c>
      <c r="Q29" s="29" t="s">
        <v>469</v>
      </c>
      <c r="R29" s="597" t="s">
        <v>470</v>
      </c>
      <c r="S29" s="628"/>
      <c r="T29" s="551"/>
      <c r="U29" s="552"/>
      <c r="V29" s="552"/>
      <c r="W29" s="553"/>
      <c r="X29" s="3"/>
      <c r="Y29" s="3"/>
      <c r="Z29" s="3"/>
    </row>
    <row r="30" spans="1:28" ht="19.5" customHeight="1" x14ac:dyDescent="0.25">
      <c r="A30" s="3"/>
      <c r="B30" s="3"/>
      <c r="C30" s="548" t="s">
        <v>471</v>
      </c>
      <c r="D30" s="549"/>
      <c r="E30" s="549"/>
      <c r="F30" s="550"/>
      <c r="G30" s="3"/>
      <c r="H30" s="539" t="s">
        <v>472</v>
      </c>
      <c r="I30" s="536"/>
      <c r="J30" s="536"/>
      <c r="K30" s="533"/>
      <c r="L30" s="927">
        <f>+('Formulación 3'!X7)/('Formulación 3'!M8+'Formulación 3'!M9)</f>
        <v>324.68362028668065</v>
      </c>
      <c r="M30" s="533"/>
      <c r="N30" s="395"/>
      <c r="O30" s="4"/>
      <c r="P30" s="277" t="str">
        <f>+'Identificación 1'!AC9</f>
        <v>SELVA BAJA</v>
      </c>
      <c r="Q30" s="30" t="str">
        <f>+'Formulación 2'!I101</f>
        <v>Concreto</v>
      </c>
      <c r="R30" s="726">
        <f>+SUMIFS(Datos!$D$35:$D$50,Datos!$B$35:$B$50,P30,Datos!$C$35:$C$50,Q30)</f>
        <v>627.70000000000005</v>
      </c>
      <c r="S30" s="533"/>
      <c r="T30" s="949" t="str">
        <f t="shared" ref="T30:T32" si="3">+IF(L30&gt;R30,"NO","SI")</f>
        <v>SI</v>
      </c>
      <c r="U30" s="536"/>
      <c r="V30" s="536"/>
      <c r="W30" s="536"/>
      <c r="X30" s="3"/>
      <c r="Y30" s="3"/>
      <c r="Z30" s="3"/>
    </row>
    <row r="31" spans="1:28" ht="19.5" customHeight="1" x14ac:dyDescent="0.25">
      <c r="A31" s="3"/>
      <c r="B31" s="3"/>
      <c r="C31" s="718"/>
      <c r="D31" s="538"/>
      <c r="E31" s="538"/>
      <c r="F31" s="719"/>
      <c r="G31" s="3"/>
      <c r="H31" s="539" t="s">
        <v>473</v>
      </c>
      <c r="I31" s="536"/>
      <c r="J31" s="536"/>
      <c r="K31" s="533"/>
      <c r="L31" s="927">
        <f>+('Formulación 3'!X18+'Formulación 3'!X26)/('Formulación 3'!M19+'Formulación 3'!M27)</f>
        <v>186.43877181552327</v>
      </c>
      <c r="M31" s="533"/>
      <c r="N31" s="395"/>
      <c r="O31" s="4"/>
      <c r="P31" s="277" t="str">
        <f>+P30</f>
        <v>SELVA BAJA</v>
      </c>
      <c r="Q31" s="30" t="str">
        <f>+'Formulación 2'!U101</f>
        <v>Concreto</v>
      </c>
      <c r="R31" s="726">
        <f>+SUMIFS(Datos!D52:D63,Datos!B52:B63,P31,Datos!C52:C63,Q31)</f>
        <v>292.93</v>
      </c>
      <c r="S31" s="533"/>
      <c r="T31" s="949" t="str">
        <f t="shared" si="3"/>
        <v>SI</v>
      </c>
      <c r="U31" s="536"/>
      <c r="V31" s="536"/>
      <c r="W31" s="536"/>
      <c r="X31" s="3"/>
      <c r="Y31" s="3"/>
      <c r="Z31" s="3"/>
    </row>
    <row r="32" spans="1:28" ht="19.5" customHeight="1" x14ac:dyDescent="0.25">
      <c r="A32" s="3"/>
      <c r="B32" s="3"/>
      <c r="C32" s="551"/>
      <c r="D32" s="552"/>
      <c r="E32" s="552"/>
      <c r="F32" s="553"/>
      <c r="G32" s="3"/>
      <c r="H32" s="539" t="s">
        <v>474</v>
      </c>
      <c r="I32" s="536"/>
      <c r="J32" s="536"/>
      <c r="K32" s="533"/>
      <c r="L32" s="927">
        <f>+('Formulación 3'!X35)/('Formulación 3'!M36)</f>
        <v>301.21218012699615</v>
      </c>
      <c r="M32" s="533"/>
      <c r="N32" s="395"/>
      <c r="O32" s="4"/>
      <c r="P32" s="277" t="str">
        <f t="shared" ref="P32:Q32" si="4">+P30</f>
        <v>SELVA BAJA</v>
      </c>
      <c r="Q32" s="30" t="str">
        <f t="shared" si="4"/>
        <v>Concreto</v>
      </c>
      <c r="R32" s="726">
        <f>+SUMIFS(Datos!$D$65:$D$76,Datos!$B$65:$B$76,P32,Datos!$C$65:$C$76,Q32)</f>
        <v>292.93</v>
      </c>
      <c r="S32" s="533"/>
      <c r="T32" s="902" t="str">
        <f t="shared" si="3"/>
        <v>NO</v>
      </c>
      <c r="U32" s="549"/>
      <c r="V32" s="549"/>
      <c r="W32" s="549"/>
      <c r="X32" s="3"/>
      <c r="Y32" s="3"/>
      <c r="Z32" s="3"/>
    </row>
    <row r="33" spans="1:26" ht="19.5" customHeight="1" x14ac:dyDescent="0.25">
      <c r="A33" s="3"/>
      <c r="B33" s="3"/>
      <c r="C33" s="395"/>
      <c r="D33" s="395"/>
      <c r="E33" s="395"/>
      <c r="F33" s="395"/>
      <c r="G33" s="395"/>
      <c r="H33" s="395"/>
      <c r="I33" s="395"/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"/>
      <c r="U33" s="3"/>
      <c r="V33" s="3"/>
      <c r="W33" s="3"/>
      <c r="X33" s="3"/>
      <c r="Y33" s="3"/>
      <c r="Z33" s="3"/>
    </row>
    <row r="34" spans="1:26" ht="19.5" customHeight="1" x14ac:dyDescent="0.25">
      <c r="A34" s="3"/>
      <c r="B34" s="3"/>
      <c r="C34" s="537" t="s">
        <v>475</v>
      </c>
      <c r="D34" s="538"/>
      <c r="E34" s="538"/>
      <c r="F34" s="538"/>
      <c r="G34" s="538"/>
      <c r="H34" s="538"/>
      <c r="I34" s="538"/>
      <c r="J34" s="538"/>
      <c r="K34" s="538"/>
      <c r="L34" s="538"/>
      <c r="M34" s="538"/>
      <c r="N34" s="538"/>
      <c r="O34" s="538"/>
      <c r="P34" s="538"/>
      <c r="Q34" s="538"/>
      <c r="R34" s="538"/>
      <c r="S34" s="538"/>
      <c r="T34" s="538"/>
      <c r="U34" s="538"/>
      <c r="V34" s="538"/>
      <c r="W34" s="538"/>
      <c r="X34" s="3"/>
      <c r="Y34" s="3"/>
      <c r="Z34" s="3"/>
    </row>
    <row r="35" spans="1:26" ht="19.5" customHeight="1" x14ac:dyDescent="0.25">
      <c r="A35" s="3"/>
      <c r="B35" s="3"/>
      <c r="C35" s="537" t="s">
        <v>476</v>
      </c>
      <c r="D35" s="538"/>
      <c r="E35" s="538"/>
      <c r="F35" s="538"/>
      <c r="G35" s="538"/>
      <c r="H35" s="538"/>
      <c r="I35" s="538"/>
      <c r="J35" s="538"/>
      <c r="K35" s="538"/>
      <c r="L35" s="538"/>
      <c r="M35" s="719"/>
      <c r="N35" s="554" t="s">
        <v>477</v>
      </c>
      <c r="O35" s="536"/>
      <c r="P35" s="536"/>
      <c r="Q35" s="536"/>
      <c r="R35" s="536"/>
      <c r="S35" s="536"/>
      <c r="T35" s="536"/>
      <c r="U35" s="536"/>
      <c r="V35" s="536"/>
      <c r="W35" s="533"/>
      <c r="X35" s="11"/>
      <c r="Y35" s="3"/>
      <c r="Z35" s="3"/>
    </row>
    <row r="36" spans="1:26" ht="19.5" customHeight="1" x14ac:dyDescent="0.25">
      <c r="A36" s="3"/>
      <c r="B36" s="3"/>
      <c r="C36" s="10"/>
      <c r="D36" s="10"/>
      <c r="E36" s="10"/>
      <c r="F36" s="11"/>
      <c r="G36" s="11"/>
      <c r="H36" s="11"/>
      <c r="I36" s="11"/>
      <c r="J36" s="11"/>
      <c r="K36" s="11"/>
      <c r="L36" s="11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1"/>
      <c r="Y36" s="3"/>
      <c r="Z36" s="3"/>
    </row>
    <row r="37" spans="1:26" ht="19.5" customHeight="1" x14ac:dyDescent="0.25">
      <c r="A37" s="3"/>
      <c r="B37" s="3"/>
      <c r="C37" s="903" t="s">
        <v>478</v>
      </c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11"/>
      <c r="Y37" s="3"/>
      <c r="Z37" s="3"/>
    </row>
    <row r="38" spans="1:26" ht="24" customHeight="1" x14ac:dyDescent="0.25">
      <c r="A38" s="3"/>
      <c r="B38" s="3"/>
      <c r="C38" s="853" t="s">
        <v>479</v>
      </c>
      <c r="D38" s="536"/>
      <c r="E38" s="536"/>
      <c r="F38" s="536"/>
      <c r="G38" s="536"/>
      <c r="H38" s="533"/>
      <c r="I38" s="853" t="s">
        <v>480</v>
      </c>
      <c r="J38" s="536"/>
      <c r="K38" s="536"/>
      <c r="L38" s="536"/>
      <c r="M38" s="533"/>
      <c r="N38" s="853" t="s">
        <v>240</v>
      </c>
      <c r="O38" s="536"/>
      <c r="P38" s="536"/>
      <c r="Q38" s="536"/>
      <c r="R38" s="536"/>
      <c r="S38" s="536"/>
      <c r="T38" s="536"/>
      <c r="U38" s="536"/>
      <c r="V38" s="536"/>
      <c r="W38" s="533"/>
      <c r="X38" s="3"/>
      <c r="Y38" s="3"/>
      <c r="Z38" s="3"/>
    </row>
    <row r="39" spans="1:26" ht="55.5" customHeight="1" x14ac:dyDescent="0.25">
      <c r="A39" s="3"/>
      <c r="B39" s="3"/>
      <c r="C39" s="584" t="s">
        <v>481</v>
      </c>
      <c r="D39" s="536"/>
      <c r="E39" s="536"/>
      <c r="F39" s="536"/>
      <c r="G39" s="536"/>
      <c r="H39" s="533"/>
      <c r="I39" s="581" t="str">
        <f>+N35</f>
        <v>Municipalidad Distrital de Barranca</v>
      </c>
      <c r="J39" s="536"/>
      <c r="K39" s="536"/>
      <c r="L39" s="536"/>
      <c r="M39" s="533"/>
      <c r="N39" s="583" t="s">
        <v>482</v>
      </c>
      <c r="O39" s="536"/>
      <c r="P39" s="536"/>
      <c r="Q39" s="536"/>
      <c r="R39" s="536"/>
      <c r="S39" s="536"/>
      <c r="T39" s="536"/>
      <c r="U39" s="536"/>
      <c r="V39" s="536"/>
      <c r="W39" s="533"/>
      <c r="X39" s="55"/>
      <c r="Y39" s="3"/>
      <c r="Z39" s="3"/>
    </row>
    <row r="40" spans="1:26" ht="19.5" customHeight="1" x14ac:dyDescent="0.25">
      <c r="A40" s="3"/>
      <c r="B40" s="3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3"/>
      <c r="Z40" s="3"/>
    </row>
    <row r="41" spans="1:26" ht="19.5" customHeight="1" x14ac:dyDescent="0.25">
      <c r="A41" s="3"/>
      <c r="B41" s="3"/>
      <c r="C41" s="537" t="s">
        <v>483</v>
      </c>
      <c r="D41" s="538"/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  <c r="P41" s="538"/>
      <c r="Q41" s="538"/>
      <c r="R41" s="538"/>
      <c r="S41" s="538"/>
      <c r="T41" s="538"/>
      <c r="U41" s="538"/>
      <c r="V41" s="538"/>
      <c r="W41" s="538"/>
      <c r="X41" s="11"/>
      <c r="Y41" s="3"/>
      <c r="Z41" s="3"/>
    </row>
    <row r="42" spans="1:26" ht="21" customHeight="1" x14ac:dyDescent="0.25">
      <c r="A42" s="3"/>
      <c r="B42" s="3"/>
      <c r="C42" s="555" t="s">
        <v>81</v>
      </c>
      <c r="D42" s="533"/>
      <c r="E42" s="21"/>
      <c r="F42" s="555" t="s">
        <v>484</v>
      </c>
      <c r="G42" s="536"/>
      <c r="H42" s="536"/>
      <c r="I42" s="536"/>
      <c r="J42" s="536"/>
      <c r="K42" s="536"/>
      <c r="L42" s="533"/>
      <c r="M42" s="597" t="s">
        <v>485</v>
      </c>
      <c r="N42" s="53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9.5" customHeight="1" x14ac:dyDescent="0.25">
      <c r="A43" s="3"/>
      <c r="B43" s="3"/>
      <c r="C43" s="726">
        <v>1</v>
      </c>
      <c r="D43" s="533"/>
      <c r="E43" s="30"/>
      <c r="F43" s="904" t="s">
        <v>486</v>
      </c>
      <c r="G43" s="536"/>
      <c r="H43" s="536"/>
      <c r="I43" s="536"/>
      <c r="J43" s="536"/>
      <c r="K43" s="536"/>
      <c r="L43" s="533"/>
      <c r="M43" s="554"/>
      <c r="N43" s="53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9.5" customHeight="1" x14ac:dyDescent="0.25">
      <c r="A44" s="3"/>
      <c r="B44" s="3"/>
      <c r="C44" s="726">
        <v>2</v>
      </c>
      <c r="D44" s="533"/>
      <c r="E44" s="30"/>
      <c r="F44" s="904" t="s">
        <v>487</v>
      </c>
      <c r="G44" s="536"/>
      <c r="H44" s="536"/>
      <c r="I44" s="536"/>
      <c r="J44" s="536"/>
      <c r="K44" s="536"/>
      <c r="L44" s="533"/>
      <c r="M44" s="554"/>
      <c r="N44" s="53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9.5" customHeight="1" x14ac:dyDescent="0.25">
      <c r="A45" s="3"/>
      <c r="B45" s="3"/>
      <c r="C45" s="726">
        <v>3</v>
      </c>
      <c r="D45" s="533"/>
      <c r="E45" s="30"/>
      <c r="F45" s="904" t="s">
        <v>488</v>
      </c>
      <c r="G45" s="536"/>
      <c r="H45" s="536"/>
      <c r="I45" s="536"/>
      <c r="J45" s="536"/>
      <c r="K45" s="536"/>
      <c r="L45" s="533"/>
      <c r="M45" s="554"/>
      <c r="N45" s="53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9.5" customHeight="1" x14ac:dyDescent="0.25">
      <c r="A46" s="3"/>
      <c r="B46" s="3"/>
      <c r="C46" s="726">
        <v>4</v>
      </c>
      <c r="D46" s="533"/>
      <c r="E46" s="30"/>
      <c r="F46" s="904" t="s">
        <v>489</v>
      </c>
      <c r="G46" s="536"/>
      <c r="H46" s="536"/>
      <c r="I46" s="536"/>
      <c r="J46" s="536"/>
      <c r="K46" s="536"/>
      <c r="L46" s="533"/>
      <c r="M46" s="554"/>
      <c r="N46" s="53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9.5" customHeight="1" x14ac:dyDescent="0.25">
      <c r="A47" s="3"/>
      <c r="B47" s="3"/>
      <c r="C47" s="726">
        <v>5</v>
      </c>
      <c r="D47" s="533"/>
      <c r="E47" s="30"/>
      <c r="F47" s="904" t="s">
        <v>490</v>
      </c>
      <c r="G47" s="536"/>
      <c r="H47" s="536"/>
      <c r="I47" s="536"/>
      <c r="J47" s="536"/>
      <c r="K47" s="536"/>
      <c r="L47" s="533"/>
      <c r="M47" s="554"/>
      <c r="N47" s="53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9.5" customHeight="1" x14ac:dyDescent="0.25">
      <c r="A48" s="3"/>
      <c r="B48" s="3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9.5" customHeight="1" x14ac:dyDescent="0.25">
      <c r="A49" s="3"/>
      <c r="B49" s="3"/>
      <c r="C49" s="537" t="s">
        <v>491</v>
      </c>
      <c r="D49" s="538"/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538"/>
      <c r="R49" s="538"/>
      <c r="S49" s="538"/>
      <c r="T49" s="538"/>
      <c r="U49" s="538"/>
      <c r="V49" s="538"/>
      <c r="W49" s="538"/>
      <c r="X49" s="11"/>
      <c r="Y49" s="3"/>
      <c r="Z49" s="3"/>
    </row>
    <row r="50" spans="1:26" ht="19.5" customHeight="1" x14ac:dyDescent="0.25">
      <c r="A50" s="3"/>
      <c r="B50" s="3"/>
      <c r="C50" s="555" t="s">
        <v>492</v>
      </c>
      <c r="D50" s="536"/>
      <c r="E50" s="536"/>
      <c r="F50" s="536"/>
      <c r="G50" s="536"/>
      <c r="H50" s="536"/>
      <c r="I50" s="536"/>
      <c r="J50" s="536"/>
      <c r="K50" s="536"/>
      <c r="L50" s="533"/>
      <c r="M50" s="555" t="s">
        <v>493</v>
      </c>
      <c r="N50" s="536"/>
      <c r="O50" s="536"/>
      <c r="P50" s="536"/>
      <c r="Q50" s="536"/>
      <c r="R50" s="536"/>
      <c r="S50" s="536"/>
      <c r="T50" s="533"/>
      <c r="U50" s="555" t="s">
        <v>494</v>
      </c>
      <c r="V50" s="536"/>
      <c r="W50" s="533"/>
      <c r="X50" s="11"/>
      <c r="Y50" s="3"/>
      <c r="Z50" s="3"/>
    </row>
    <row r="51" spans="1:26" ht="19.5" customHeight="1" x14ac:dyDescent="0.25">
      <c r="A51" s="3"/>
      <c r="B51" s="3"/>
      <c r="C51" s="871" t="s">
        <v>495</v>
      </c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3"/>
      <c r="X51" s="11"/>
      <c r="Y51" s="3"/>
      <c r="Z51" s="3"/>
    </row>
    <row r="52" spans="1:26" ht="26.25" customHeight="1" x14ac:dyDescent="0.25">
      <c r="A52" s="3"/>
      <c r="B52" s="3"/>
      <c r="C52" s="901" t="s">
        <v>496</v>
      </c>
      <c r="D52" s="533"/>
      <c r="E52" s="278"/>
      <c r="F52" s="583" t="s">
        <v>497</v>
      </c>
      <c r="G52" s="536"/>
      <c r="H52" s="536"/>
      <c r="I52" s="536"/>
      <c r="J52" s="536"/>
      <c r="K52" s="536"/>
      <c r="L52" s="533"/>
      <c r="M52" s="583" t="s">
        <v>498</v>
      </c>
      <c r="N52" s="536"/>
      <c r="O52" s="536"/>
      <c r="P52" s="536"/>
      <c r="Q52" s="536"/>
      <c r="R52" s="536"/>
      <c r="S52" s="536"/>
      <c r="T52" s="533"/>
      <c r="U52" s="786">
        <v>10000</v>
      </c>
      <c r="V52" s="536"/>
      <c r="W52" s="533"/>
      <c r="X52" s="11"/>
      <c r="Y52" s="3"/>
      <c r="Z52" s="3"/>
    </row>
    <row r="53" spans="1:26" ht="26.25" customHeight="1" x14ac:dyDescent="0.25">
      <c r="A53" s="3"/>
      <c r="B53" s="3"/>
      <c r="C53" s="901" t="s">
        <v>499</v>
      </c>
      <c r="D53" s="533"/>
      <c r="E53" s="278"/>
      <c r="F53" s="583" t="s">
        <v>500</v>
      </c>
      <c r="G53" s="536"/>
      <c r="H53" s="536"/>
      <c r="I53" s="536"/>
      <c r="J53" s="536"/>
      <c r="K53" s="536"/>
      <c r="L53" s="533"/>
      <c r="M53" s="583" t="s">
        <v>501</v>
      </c>
      <c r="N53" s="536"/>
      <c r="O53" s="536"/>
      <c r="P53" s="536"/>
      <c r="Q53" s="536"/>
      <c r="R53" s="536"/>
      <c r="S53" s="536"/>
      <c r="T53" s="533"/>
      <c r="U53" s="786">
        <v>6770</v>
      </c>
      <c r="V53" s="536"/>
      <c r="W53" s="533"/>
      <c r="X53" s="11"/>
      <c r="Y53" s="3"/>
      <c r="Z53" s="3"/>
    </row>
    <row r="54" spans="1:26" ht="26.25" customHeight="1" x14ac:dyDescent="0.25">
      <c r="A54" s="3"/>
      <c r="B54" s="3"/>
      <c r="C54" s="901" t="s">
        <v>502</v>
      </c>
      <c r="D54" s="533"/>
      <c r="E54" s="278"/>
      <c r="F54" s="583"/>
      <c r="G54" s="536"/>
      <c r="H54" s="536"/>
      <c r="I54" s="536"/>
      <c r="J54" s="536"/>
      <c r="K54" s="536"/>
      <c r="L54" s="533"/>
      <c r="M54" s="583"/>
      <c r="N54" s="536"/>
      <c r="O54" s="536"/>
      <c r="P54" s="536"/>
      <c r="Q54" s="536"/>
      <c r="R54" s="536"/>
      <c r="S54" s="536"/>
      <c r="T54" s="533"/>
      <c r="U54" s="786"/>
      <c r="V54" s="536"/>
      <c r="W54" s="533"/>
      <c r="X54" s="11"/>
      <c r="Y54" s="3"/>
      <c r="Z54" s="3"/>
    </row>
    <row r="55" spans="1:26" ht="26.25" customHeight="1" x14ac:dyDescent="0.25">
      <c r="A55" s="3"/>
      <c r="B55" s="3"/>
      <c r="C55" s="901" t="s">
        <v>503</v>
      </c>
      <c r="D55" s="533"/>
      <c r="E55" s="278"/>
      <c r="F55" s="583"/>
      <c r="G55" s="536"/>
      <c r="H55" s="536"/>
      <c r="I55" s="536"/>
      <c r="J55" s="536"/>
      <c r="K55" s="536"/>
      <c r="L55" s="533"/>
      <c r="M55" s="583"/>
      <c r="N55" s="536"/>
      <c r="O55" s="536"/>
      <c r="P55" s="536"/>
      <c r="Q55" s="536"/>
      <c r="R55" s="536"/>
      <c r="S55" s="536"/>
      <c r="T55" s="533"/>
      <c r="U55" s="786"/>
      <c r="V55" s="536"/>
      <c r="W55" s="533"/>
      <c r="X55" s="11"/>
      <c r="Y55" s="3"/>
      <c r="Z55" s="3"/>
    </row>
    <row r="56" spans="1:26" ht="26.25" customHeight="1" x14ac:dyDescent="0.25">
      <c r="A56" s="3"/>
      <c r="B56" s="3"/>
      <c r="C56" s="901" t="s">
        <v>504</v>
      </c>
      <c r="D56" s="533"/>
      <c r="E56" s="278"/>
      <c r="F56" s="583"/>
      <c r="G56" s="536"/>
      <c r="H56" s="536"/>
      <c r="I56" s="536"/>
      <c r="J56" s="536"/>
      <c r="K56" s="536"/>
      <c r="L56" s="533"/>
      <c r="M56" s="583"/>
      <c r="N56" s="536"/>
      <c r="O56" s="536"/>
      <c r="P56" s="536"/>
      <c r="Q56" s="536"/>
      <c r="R56" s="536"/>
      <c r="S56" s="536"/>
      <c r="T56" s="533"/>
      <c r="U56" s="786"/>
      <c r="V56" s="536"/>
      <c r="W56" s="533"/>
      <c r="X56" s="11"/>
      <c r="Y56" s="3"/>
      <c r="Z56" s="3"/>
    </row>
    <row r="57" spans="1:26" ht="21.75" customHeight="1" x14ac:dyDescent="0.25">
      <c r="A57" s="3"/>
      <c r="B57" s="3"/>
      <c r="C57" s="951" t="s">
        <v>505</v>
      </c>
      <c r="D57" s="536"/>
      <c r="E57" s="536"/>
      <c r="F57" s="536"/>
      <c r="G57" s="536"/>
      <c r="H57" s="536"/>
      <c r="I57" s="536"/>
      <c r="J57" s="536"/>
      <c r="K57" s="536"/>
      <c r="L57" s="536"/>
      <c r="M57" s="536"/>
      <c r="N57" s="536"/>
      <c r="O57" s="536"/>
      <c r="P57" s="536"/>
      <c r="Q57" s="536"/>
      <c r="R57" s="536"/>
      <c r="S57" s="536"/>
      <c r="T57" s="536"/>
      <c r="U57" s="536"/>
      <c r="V57" s="536"/>
      <c r="W57" s="533"/>
      <c r="X57" s="11"/>
      <c r="Y57" s="3"/>
      <c r="Z57" s="3"/>
    </row>
    <row r="58" spans="1:26" ht="21.75" customHeight="1" x14ac:dyDescent="0.25">
      <c r="A58" s="3"/>
      <c r="B58" s="3"/>
      <c r="C58" s="901" t="s">
        <v>496</v>
      </c>
      <c r="D58" s="533"/>
      <c r="E58" s="278"/>
      <c r="F58" s="583"/>
      <c r="G58" s="536"/>
      <c r="H58" s="536"/>
      <c r="I58" s="536"/>
      <c r="J58" s="536"/>
      <c r="K58" s="536"/>
      <c r="L58" s="533"/>
      <c r="M58" s="583"/>
      <c r="N58" s="536"/>
      <c r="O58" s="536"/>
      <c r="P58" s="536"/>
      <c r="Q58" s="536"/>
      <c r="R58" s="536"/>
      <c r="S58" s="536"/>
      <c r="T58" s="533"/>
      <c r="U58" s="786"/>
      <c r="V58" s="536"/>
      <c r="W58" s="533"/>
      <c r="X58" s="11"/>
      <c r="Y58" s="3"/>
      <c r="Z58" s="3"/>
    </row>
    <row r="59" spans="1:26" ht="21.75" customHeight="1" x14ac:dyDescent="0.25">
      <c r="A59" s="3"/>
      <c r="B59" s="3"/>
      <c r="C59" s="901" t="s">
        <v>499</v>
      </c>
      <c r="D59" s="533"/>
      <c r="E59" s="278"/>
      <c r="F59" s="583"/>
      <c r="G59" s="536"/>
      <c r="H59" s="536"/>
      <c r="I59" s="536"/>
      <c r="J59" s="536"/>
      <c r="K59" s="536"/>
      <c r="L59" s="533"/>
      <c r="M59" s="583"/>
      <c r="N59" s="536"/>
      <c r="O59" s="536"/>
      <c r="P59" s="536"/>
      <c r="Q59" s="536"/>
      <c r="R59" s="536"/>
      <c r="S59" s="536"/>
      <c r="T59" s="533"/>
      <c r="U59" s="786"/>
      <c r="V59" s="536"/>
      <c r="W59" s="533"/>
      <c r="X59" s="11"/>
      <c r="Y59" s="3"/>
      <c r="Z59" s="3"/>
    </row>
    <row r="60" spans="1:26" ht="21.75" customHeight="1" x14ac:dyDescent="0.25">
      <c r="A60" s="3"/>
      <c r="B60" s="3"/>
      <c r="C60" s="901" t="s">
        <v>502</v>
      </c>
      <c r="D60" s="533"/>
      <c r="E60" s="278"/>
      <c r="F60" s="583"/>
      <c r="G60" s="536"/>
      <c r="H60" s="536"/>
      <c r="I60" s="536"/>
      <c r="J60" s="536"/>
      <c r="K60" s="536"/>
      <c r="L60" s="533"/>
      <c r="M60" s="583"/>
      <c r="N60" s="536"/>
      <c r="O60" s="536"/>
      <c r="P60" s="536"/>
      <c r="Q60" s="536"/>
      <c r="R60" s="536"/>
      <c r="S60" s="536"/>
      <c r="T60" s="533"/>
      <c r="U60" s="786"/>
      <c r="V60" s="536"/>
      <c r="W60" s="533"/>
      <c r="X60" s="11"/>
      <c r="Y60" s="3"/>
      <c r="Z60" s="3"/>
    </row>
    <row r="61" spans="1:26" ht="9.75" customHeight="1" x14ac:dyDescent="0.25">
      <c r="A61" s="3"/>
      <c r="B61" s="3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3"/>
      <c r="Z61" s="3"/>
    </row>
    <row r="62" spans="1:26" ht="19.5" customHeight="1" x14ac:dyDescent="0.25">
      <c r="A62" s="3"/>
      <c r="B62" s="3"/>
      <c r="C62" s="537" t="s">
        <v>506</v>
      </c>
      <c r="D62" s="538"/>
      <c r="E62" s="538"/>
      <c r="F62" s="538"/>
      <c r="G62" s="538"/>
      <c r="H62" s="538"/>
      <c r="I62" s="538"/>
      <c r="J62" s="538"/>
      <c r="K62" s="538"/>
      <c r="L62" s="538"/>
      <c r="M62" s="538"/>
      <c r="N62" s="538"/>
      <c r="O62" s="538"/>
      <c r="P62" s="538"/>
      <c r="Q62" s="538"/>
      <c r="R62" s="538"/>
      <c r="S62" s="538"/>
      <c r="T62" s="538"/>
      <c r="U62" s="538"/>
      <c r="V62" s="538"/>
      <c r="W62" s="538"/>
      <c r="X62" s="11"/>
      <c r="Y62" s="3"/>
      <c r="Z62" s="3"/>
    </row>
    <row r="63" spans="1:26" ht="19.5" customHeight="1" x14ac:dyDescent="0.25">
      <c r="A63" s="3"/>
      <c r="B63" s="3"/>
      <c r="C63" s="3"/>
      <c r="D63" s="555" t="s">
        <v>507</v>
      </c>
      <c r="E63" s="536"/>
      <c r="F63" s="536"/>
      <c r="G63" s="536"/>
      <c r="H63" s="536"/>
      <c r="I63" s="533"/>
      <c r="J63" s="555" t="s">
        <v>508</v>
      </c>
      <c r="K63" s="536"/>
      <c r="L63" s="536"/>
      <c r="M63" s="536"/>
      <c r="N63" s="536"/>
      <c r="O63" s="533"/>
      <c r="P63" s="555" t="s">
        <v>509</v>
      </c>
      <c r="Q63" s="536"/>
      <c r="R63" s="533"/>
      <c r="S63" s="555" t="s">
        <v>510</v>
      </c>
      <c r="T63" s="536"/>
      <c r="U63" s="536"/>
      <c r="V63" s="536"/>
      <c r="W63" s="533"/>
      <c r="X63" s="11"/>
      <c r="Y63" s="3"/>
      <c r="Z63" s="3"/>
    </row>
    <row r="64" spans="1:26" ht="59.25" customHeight="1" x14ac:dyDescent="0.25">
      <c r="A64" s="3"/>
      <c r="B64" s="3"/>
      <c r="C64" s="279" t="s">
        <v>511</v>
      </c>
      <c r="D64" s="638" t="s">
        <v>512</v>
      </c>
      <c r="E64" s="536"/>
      <c r="F64" s="536"/>
      <c r="G64" s="536"/>
      <c r="H64" s="536"/>
      <c r="I64" s="533"/>
      <c r="J64" s="638" t="s">
        <v>513</v>
      </c>
      <c r="K64" s="536"/>
      <c r="L64" s="536"/>
      <c r="M64" s="536"/>
      <c r="N64" s="536"/>
      <c r="O64" s="533"/>
      <c r="P64" s="638" t="s">
        <v>514</v>
      </c>
      <c r="Q64" s="536"/>
      <c r="R64" s="533"/>
      <c r="S64" s="950"/>
      <c r="T64" s="536"/>
      <c r="U64" s="536"/>
      <c r="V64" s="536"/>
      <c r="W64" s="533"/>
      <c r="X64" s="11"/>
      <c r="Y64" s="3"/>
      <c r="Z64" s="3"/>
    </row>
    <row r="65" spans="1:26" ht="53.25" customHeight="1" x14ac:dyDescent="0.25">
      <c r="A65" s="3"/>
      <c r="B65" s="3"/>
      <c r="C65" s="279" t="s">
        <v>515</v>
      </c>
      <c r="D65" s="638" t="str">
        <f>+'Identificación 3'!G90</f>
        <v>Población con adecuado acceso al servicio de movilidad urbana</v>
      </c>
      <c r="E65" s="536"/>
      <c r="F65" s="536"/>
      <c r="G65" s="536"/>
      <c r="H65" s="536"/>
      <c r="I65" s="533"/>
      <c r="J65" s="638" t="s">
        <v>516</v>
      </c>
      <c r="K65" s="536"/>
      <c r="L65" s="536"/>
      <c r="M65" s="536"/>
      <c r="N65" s="536"/>
      <c r="O65" s="533"/>
      <c r="P65" s="583" t="s">
        <v>517</v>
      </c>
      <c r="Q65" s="536"/>
      <c r="R65" s="533"/>
      <c r="S65" s="638" t="s">
        <v>518</v>
      </c>
      <c r="T65" s="536"/>
      <c r="U65" s="536"/>
      <c r="V65" s="536"/>
      <c r="W65" s="533"/>
      <c r="X65" s="11"/>
      <c r="Y65" s="3"/>
      <c r="Z65" s="3"/>
    </row>
    <row r="66" spans="1:26" ht="30" customHeight="1" x14ac:dyDescent="0.25">
      <c r="A66" s="3"/>
      <c r="B66" s="3"/>
      <c r="C66" s="952" t="s">
        <v>519</v>
      </c>
      <c r="D66" s="638" t="str">
        <f>+'Identificación 3'!G93</f>
        <v>•  Adecuada infraestructura peatonal</v>
      </c>
      <c r="E66" s="536"/>
      <c r="F66" s="536"/>
      <c r="G66" s="536"/>
      <c r="H66" s="536"/>
      <c r="I66" s="533"/>
      <c r="J66" s="638" t="str">
        <f>""&amp;'Formulación 2'!K101&amp;" m2 de pistas pavimentadas en el 1er año de operación del proyecto"</f>
        <v>6502.6 m2 de pistas pavimentadas en el 1er año de operación del proyecto</v>
      </c>
      <c r="K66" s="536"/>
      <c r="L66" s="536"/>
      <c r="M66" s="536"/>
      <c r="N66" s="536"/>
      <c r="O66" s="533"/>
      <c r="P66" s="638" t="s">
        <v>520</v>
      </c>
      <c r="Q66" s="536"/>
      <c r="R66" s="533"/>
      <c r="S66" s="938" t="s">
        <v>521</v>
      </c>
      <c r="T66" s="549"/>
      <c r="U66" s="549"/>
      <c r="V66" s="549"/>
      <c r="W66" s="550"/>
      <c r="X66" s="11"/>
      <c r="Y66" s="3"/>
      <c r="Z66" s="3"/>
    </row>
    <row r="67" spans="1:26" ht="30" customHeight="1" x14ac:dyDescent="0.25">
      <c r="A67" s="3"/>
      <c r="B67" s="3"/>
      <c r="C67" s="819"/>
      <c r="D67" s="638" t="str">
        <f>+'Identificación 3'!O93</f>
        <v>•   Adecuada infraestructura vehicular</v>
      </c>
      <c r="E67" s="536"/>
      <c r="F67" s="536"/>
      <c r="G67" s="536"/>
      <c r="H67" s="536"/>
      <c r="I67" s="533"/>
      <c r="J67" s="638" t="str">
        <f>""&amp;'Formulación 2'!W101&amp;" m2 de veredas pavimentadas en el 1er año de operación del proyecto"</f>
        <v>2889.6 m2 de veredas pavimentadas en el 1er año de operación del proyecto</v>
      </c>
      <c r="K67" s="536"/>
      <c r="L67" s="536"/>
      <c r="M67" s="536"/>
      <c r="N67" s="536"/>
      <c r="O67" s="533"/>
      <c r="P67" s="583"/>
      <c r="Q67" s="536"/>
      <c r="R67" s="533"/>
      <c r="S67" s="551"/>
      <c r="T67" s="552"/>
      <c r="U67" s="552"/>
      <c r="V67" s="552"/>
      <c r="W67" s="553"/>
      <c r="X67" s="11"/>
      <c r="Y67" s="3"/>
      <c r="Z67" s="3"/>
    </row>
    <row r="68" spans="1:26" ht="27" customHeight="1" x14ac:dyDescent="0.25">
      <c r="A68" s="3"/>
      <c r="B68" s="3"/>
      <c r="C68" s="952" t="s">
        <v>401</v>
      </c>
      <c r="D68" s="955" t="s">
        <v>522</v>
      </c>
      <c r="E68" s="549"/>
      <c r="F68" s="549"/>
      <c r="G68" s="549"/>
      <c r="H68" s="549"/>
      <c r="I68" s="550"/>
      <c r="J68" s="953" t="str">
        <f>IF('Formulación 3'!X7=0,"","Costo pistas                                                  S/ "&amp;ROUND('Formulación 3'!X7,2)&amp;"")</f>
        <v>Costo pistas                                                  S/ 2196354.82</v>
      </c>
      <c r="K68" s="536"/>
      <c r="L68" s="536"/>
      <c r="M68" s="536"/>
      <c r="N68" s="536"/>
      <c r="O68" s="533"/>
      <c r="P68" s="938" t="s">
        <v>523</v>
      </c>
      <c r="Q68" s="549"/>
      <c r="R68" s="550"/>
      <c r="S68" s="638" t="s">
        <v>524</v>
      </c>
      <c r="T68" s="536"/>
      <c r="U68" s="536"/>
      <c r="V68" s="536"/>
      <c r="W68" s="533"/>
      <c r="X68" s="11"/>
      <c r="Y68" s="3"/>
      <c r="Z68" s="3"/>
    </row>
    <row r="69" spans="1:26" ht="27" customHeight="1" x14ac:dyDescent="0.25">
      <c r="A69" s="3"/>
      <c r="B69" s="3"/>
      <c r="C69" s="954"/>
      <c r="D69" s="718"/>
      <c r="E69" s="538"/>
      <c r="F69" s="538"/>
      <c r="G69" s="538"/>
      <c r="H69" s="538"/>
      <c r="I69" s="719"/>
      <c r="J69" s="953" t="str">
        <f>IF('Formulación 3'!X18=0,"","Costo veredas                                              S/ "&amp;ROUND('Formulación 3'!X18,2)&amp;"")</f>
        <v>Costo veredas                                              S/ 538733.48</v>
      </c>
      <c r="K69" s="536"/>
      <c r="L69" s="536"/>
      <c r="M69" s="536"/>
      <c r="N69" s="536"/>
      <c r="O69" s="533"/>
      <c r="P69" s="718"/>
      <c r="Q69" s="538"/>
      <c r="R69" s="719"/>
      <c r="S69" s="939"/>
      <c r="T69" s="549"/>
      <c r="U69" s="549"/>
      <c r="V69" s="549"/>
      <c r="W69" s="550"/>
      <c r="X69" s="11"/>
      <c r="Y69" s="3"/>
      <c r="Z69" s="3"/>
    </row>
    <row r="70" spans="1:26" ht="27" customHeight="1" x14ac:dyDescent="0.25">
      <c r="A70" s="3"/>
      <c r="B70" s="3"/>
      <c r="C70" s="954"/>
      <c r="D70" s="718"/>
      <c r="E70" s="538"/>
      <c r="F70" s="538"/>
      <c r="G70" s="538"/>
      <c r="H70" s="538"/>
      <c r="I70" s="719"/>
      <c r="J70" s="953" t="str">
        <f>IF('Formulación 3'!X26=0,"","Costo pasaje peatotal                                              S/ "&amp;ROUND('Formulación 3'!X26,2)&amp;"")</f>
        <v/>
      </c>
      <c r="K70" s="536"/>
      <c r="L70" s="536"/>
      <c r="M70" s="536"/>
      <c r="N70" s="536"/>
      <c r="O70" s="533"/>
      <c r="P70" s="718"/>
      <c r="Q70" s="538"/>
      <c r="R70" s="719"/>
      <c r="S70" s="718"/>
      <c r="T70" s="538"/>
      <c r="U70" s="538"/>
      <c r="V70" s="538"/>
      <c r="W70" s="719"/>
      <c r="X70" s="11"/>
      <c r="Y70" s="3"/>
      <c r="Z70" s="3"/>
    </row>
    <row r="71" spans="1:26" ht="27" customHeight="1" x14ac:dyDescent="0.25">
      <c r="A71" s="3"/>
      <c r="B71" s="3"/>
      <c r="C71" s="954"/>
      <c r="D71" s="718"/>
      <c r="E71" s="538"/>
      <c r="F71" s="538"/>
      <c r="G71" s="538"/>
      <c r="H71" s="538"/>
      <c r="I71" s="719"/>
      <c r="J71" s="953" t="str">
        <f>IF('Formulación 3'!X35=0,"","Costo ciclovía                                              S/ "&amp;ROUND('Formulación 3'!X35,2)&amp;"")</f>
        <v>Costo ciclovía                                              S/ 316875.21</v>
      </c>
      <c r="K71" s="536"/>
      <c r="L71" s="536"/>
      <c r="M71" s="536"/>
      <c r="N71" s="536"/>
      <c r="O71" s="533"/>
      <c r="P71" s="551"/>
      <c r="Q71" s="552"/>
      <c r="R71" s="553"/>
      <c r="S71" s="718"/>
      <c r="T71" s="538"/>
      <c r="U71" s="538"/>
      <c r="V71" s="538"/>
      <c r="W71" s="719"/>
      <c r="X71" s="11"/>
      <c r="Y71" s="3"/>
      <c r="Z71" s="3"/>
    </row>
    <row r="72" spans="1:26" ht="27" customHeight="1" x14ac:dyDescent="0.25">
      <c r="A72" s="3"/>
      <c r="B72" s="3"/>
      <c r="C72" s="954"/>
      <c r="D72" s="718"/>
      <c r="E72" s="538"/>
      <c r="F72" s="538"/>
      <c r="G72" s="538"/>
      <c r="H72" s="538"/>
      <c r="I72" s="719"/>
      <c r="J72" s="953" t="str">
        <f>IF('Formulación 3'!X41=0,"","Impacto ambiental                                              S/ "&amp;ROUND('Formulación 3'!X41,2)&amp;"")</f>
        <v>Impacto ambiental                                              S/ 19293</v>
      </c>
      <c r="K72" s="536"/>
      <c r="L72" s="536"/>
      <c r="M72" s="536"/>
      <c r="N72" s="536"/>
      <c r="O72" s="533"/>
      <c r="P72" s="955"/>
      <c r="Q72" s="549"/>
      <c r="R72" s="550"/>
      <c r="S72" s="718"/>
      <c r="T72" s="538"/>
      <c r="U72" s="538"/>
      <c r="V72" s="538"/>
      <c r="W72" s="719"/>
      <c r="X72" s="11"/>
      <c r="Y72" s="3"/>
      <c r="Z72" s="3"/>
    </row>
    <row r="73" spans="1:26" ht="27" customHeight="1" x14ac:dyDescent="0.25">
      <c r="A73" s="3"/>
      <c r="B73" s="3"/>
      <c r="C73" s="954"/>
      <c r="D73" s="718"/>
      <c r="E73" s="538"/>
      <c r="F73" s="538"/>
      <c r="G73" s="538"/>
      <c r="H73" s="538"/>
      <c r="I73" s="719"/>
      <c r="J73" s="953" t="str">
        <f>IF('Formulación 3'!X42=0,"","Monitoreo arqueológico                                              S/ "&amp;ROUND('Formulación 3'!X42,2)&amp;"")</f>
        <v>Monitoreo arqueológico                                              S/ 12862</v>
      </c>
      <c r="K73" s="536"/>
      <c r="L73" s="536"/>
      <c r="M73" s="536"/>
      <c r="N73" s="536"/>
      <c r="O73" s="533"/>
      <c r="P73" s="718"/>
      <c r="Q73" s="538"/>
      <c r="R73" s="719"/>
      <c r="S73" s="718"/>
      <c r="T73" s="538"/>
      <c r="U73" s="538"/>
      <c r="V73" s="538"/>
      <c r="W73" s="719"/>
      <c r="X73" s="11"/>
      <c r="Y73" s="3"/>
      <c r="Z73" s="3"/>
    </row>
    <row r="74" spans="1:26" ht="27" customHeight="1" x14ac:dyDescent="0.25">
      <c r="A74" s="3"/>
      <c r="B74" s="3"/>
      <c r="C74" s="954"/>
      <c r="D74" s="718"/>
      <c r="E74" s="538"/>
      <c r="F74" s="538"/>
      <c r="G74" s="538"/>
      <c r="H74" s="538"/>
      <c r="I74" s="719"/>
      <c r="J74" s="953" t="str">
        <f>IF('Formulación 3'!X44=0,"","Costo expediente técnico                              S/ "&amp;ROUND('Formulación 3'!X44,2)&amp;"")</f>
        <v>Costo expediente técnico                              S/ 28000</v>
      </c>
      <c r="K74" s="536"/>
      <c r="L74" s="536"/>
      <c r="M74" s="536"/>
      <c r="N74" s="536"/>
      <c r="O74" s="533"/>
      <c r="P74" s="718"/>
      <c r="Q74" s="538"/>
      <c r="R74" s="719"/>
      <c r="S74" s="718"/>
      <c r="T74" s="538"/>
      <c r="U74" s="538"/>
      <c r="V74" s="538"/>
      <c r="W74" s="719"/>
      <c r="X74" s="3"/>
      <c r="Y74" s="3"/>
      <c r="Z74" s="3"/>
    </row>
    <row r="75" spans="1:26" ht="27" customHeight="1" x14ac:dyDescent="0.25">
      <c r="A75" s="3"/>
      <c r="B75" s="3"/>
      <c r="C75" s="954"/>
      <c r="D75" s="718"/>
      <c r="E75" s="538"/>
      <c r="F75" s="538"/>
      <c r="G75" s="538"/>
      <c r="H75" s="538"/>
      <c r="I75" s="719"/>
      <c r="J75" s="953" t="str">
        <f>IF('Formulación 3'!X45=0,"","Costo supervición                                         S/ "&amp;ROUND('Formulación 3'!X45,2)&amp;"")</f>
        <v>Costo supervición                                         S/ 68578</v>
      </c>
      <c r="K75" s="536"/>
      <c r="L75" s="536"/>
      <c r="M75" s="536"/>
      <c r="N75" s="536"/>
      <c r="O75" s="533"/>
      <c r="P75" s="718"/>
      <c r="Q75" s="538"/>
      <c r="R75" s="719"/>
      <c r="S75" s="718"/>
      <c r="T75" s="538"/>
      <c r="U75" s="538"/>
      <c r="V75" s="538"/>
      <c r="W75" s="719"/>
      <c r="X75" s="3"/>
      <c r="Y75" s="3"/>
      <c r="Z75" s="3"/>
    </row>
    <row r="76" spans="1:26" ht="27" customHeight="1" x14ac:dyDescent="0.25">
      <c r="A76" s="3"/>
      <c r="B76" s="3"/>
      <c r="C76" s="954"/>
      <c r="D76" s="718"/>
      <c r="E76" s="538"/>
      <c r="F76" s="538"/>
      <c r="G76" s="538"/>
      <c r="H76" s="538"/>
      <c r="I76" s="719"/>
      <c r="J76" s="953" t="str">
        <f>IF('Formulación 3'!X46=0,"","Costo gestión de la ejecución del proyecto   S/ "&amp;ROUND('Formulación 3'!X46,2)&amp;"")</f>
        <v/>
      </c>
      <c r="K76" s="536"/>
      <c r="L76" s="536"/>
      <c r="M76" s="536"/>
      <c r="N76" s="536"/>
      <c r="O76" s="533"/>
      <c r="P76" s="718"/>
      <c r="Q76" s="538"/>
      <c r="R76" s="719"/>
      <c r="S76" s="718"/>
      <c r="T76" s="538"/>
      <c r="U76" s="538"/>
      <c r="V76" s="538"/>
      <c r="W76" s="719"/>
      <c r="X76" s="3"/>
      <c r="Y76" s="3"/>
      <c r="Z76" s="3"/>
    </row>
    <row r="77" spans="1:26" ht="27" customHeight="1" x14ac:dyDescent="0.25">
      <c r="A77" s="3"/>
      <c r="B77" s="3"/>
      <c r="C77" s="954"/>
      <c r="D77" s="718"/>
      <c r="E77" s="538"/>
      <c r="F77" s="538"/>
      <c r="G77" s="538"/>
      <c r="H77" s="538"/>
      <c r="I77" s="719"/>
      <c r="J77" s="953" t="str">
        <f>IF('Formulación 3'!X47=0,"","Costo liquidación                                           S/ "&amp;ROUND('Formulación 3'!X47,2)&amp;"")</f>
        <v>Costo liquidación                                           S/ 21000</v>
      </c>
      <c r="K77" s="536"/>
      <c r="L77" s="536"/>
      <c r="M77" s="536"/>
      <c r="N77" s="536"/>
      <c r="O77" s="533"/>
      <c r="P77" s="718"/>
      <c r="Q77" s="538"/>
      <c r="R77" s="719"/>
      <c r="S77" s="718"/>
      <c r="T77" s="538"/>
      <c r="U77" s="538"/>
      <c r="V77" s="538"/>
      <c r="W77" s="719"/>
      <c r="X77" s="3"/>
      <c r="Y77" s="3"/>
      <c r="Z77" s="3"/>
    </row>
    <row r="78" spans="1:26" ht="27" customHeight="1" x14ac:dyDescent="0.25">
      <c r="A78" s="3"/>
      <c r="B78" s="3"/>
      <c r="C78" s="819"/>
      <c r="D78" s="551"/>
      <c r="E78" s="552"/>
      <c r="F78" s="552"/>
      <c r="G78" s="552"/>
      <c r="H78" s="552"/>
      <c r="I78" s="553"/>
      <c r="J78" s="956" t="str">
        <f>"Costo de inversión del proyecto             S/ "&amp;ROUND('Formulación 3'!X48,2)&amp;""</f>
        <v>Costo de inversión del proyecto             S/ 3201696.51</v>
      </c>
      <c r="K78" s="536"/>
      <c r="L78" s="536"/>
      <c r="M78" s="536"/>
      <c r="N78" s="536"/>
      <c r="O78" s="533"/>
      <c r="P78" s="551"/>
      <c r="Q78" s="552"/>
      <c r="R78" s="553"/>
      <c r="S78" s="551"/>
      <c r="T78" s="552"/>
      <c r="U78" s="552"/>
      <c r="V78" s="552"/>
      <c r="W78" s="553"/>
      <c r="X78" s="3"/>
      <c r="Y78" s="3"/>
      <c r="Z78" s="3"/>
    </row>
    <row r="79" spans="1:26" ht="11.25" customHeight="1" x14ac:dyDescent="0.25">
      <c r="A79" s="3"/>
      <c r="B79" s="3"/>
      <c r="C79" s="11"/>
      <c r="D79" s="11"/>
      <c r="E79" s="11"/>
      <c r="F79" s="11"/>
      <c r="G79" s="11"/>
      <c r="H79" s="11"/>
      <c r="I79" s="11"/>
      <c r="J79" s="11"/>
      <c r="K79" s="959"/>
      <c r="L79" s="549"/>
      <c r="M79" s="549"/>
      <c r="N79" s="3"/>
      <c r="O79" s="3"/>
      <c r="P79" s="3"/>
      <c r="Q79" s="3"/>
      <c r="R79" s="3"/>
      <c r="S79" s="11"/>
      <c r="T79" s="11"/>
      <c r="U79" s="11"/>
      <c r="V79" s="11"/>
      <c r="W79" s="3"/>
      <c r="X79" s="3"/>
      <c r="Y79" s="3"/>
      <c r="Z79" s="3"/>
    </row>
    <row r="80" spans="1:26" ht="19.5" customHeight="1" x14ac:dyDescent="0.25">
      <c r="A80" s="3"/>
      <c r="B80" s="3"/>
      <c r="C80" s="537" t="s">
        <v>525</v>
      </c>
      <c r="D80" s="538"/>
      <c r="E80" s="538"/>
      <c r="F80" s="538"/>
      <c r="G80" s="538"/>
      <c r="H80" s="538"/>
      <c r="I80" s="538"/>
      <c r="J80" s="538"/>
      <c r="K80" s="538"/>
      <c r="L80" s="538"/>
      <c r="M80" s="538"/>
      <c r="N80" s="538"/>
      <c r="O80" s="538"/>
      <c r="P80" s="538"/>
      <c r="Q80" s="538"/>
      <c r="R80" s="538"/>
      <c r="S80" s="538"/>
      <c r="T80" s="538"/>
      <c r="U80" s="538"/>
      <c r="V80" s="538"/>
      <c r="W80" s="538"/>
      <c r="X80" s="3"/>
      <c r="Y80" s="3"/>
      <c r="Z80" s="3"/>
    </row>
    <row r="81" spans="1:26" ht="24" customHeight="1" x14ac:dyDescent="0.25">
      <c r="A81" s="3"/>
      <c r="B81" s="3"/>
      <c r="C81" s="583"/>
      <c r="D81" s="536"/>
      <c r="E81" s="536"/>
      <c r="F81" s="536"/>
      <c r="G81" s="536"/>
      <c r="H81" s="536"/>
      <c r="I81" s="536"/>
      <c r="J81" s="536"/>
      <c r="K81" s="536"/>
      <c r="L81" s="536"/>
      <c r="M81" s="536"/>
      <c r="N81" s="536"/>
      <c r="O81" s="536"/>
      <c r="P81" s="536"/>
      <c r="Q81" s="536"/>
      <c r="R81" s="536"/>
      <c r="S81" s="536"/>
      <c r="T81" s="536"/>
      <c r="U81" s="536"/>
      <c r="V81" s="536"/>
      <c r="W81" s="533"/>
      <c r="X81" s="3"/>
      <c r="Y81" s="3"/>
      <c r="Z81" s="3"/>
    </row>
    <row r="82" spans="1:26" ht="24" customHeight="1" x14ac:dyDescent="0.25">
      <c r="A82" s="3"/>
      <c r="B82" s="3"/>
      <c r="C82" s="583"/>
      <c r="D82" s="536"/>
      <c r="E82" s="536"/>
      <c r="F82" s="536"/>
      <c r="G82" s="536"/>
      <c r="H82" s="536"/>
      <c r="I82" s="536"/>
      <c r="J82" s="536"/>
      <c r="K82" s="536"/>
      <c r="L82" s="536"/>
      <c r="M82" s="536"/>
      <c r="N82" s="536"/>
      <c r="O82" s="536"/>
      <c r="P82" s="536"/>
      <c r="Q82" s="536"/>
      <c r="R82" s="536"/>
      <c r="S82" s="536"/>
      <c r="T82" s="536"/>
      <c r="U82" s="536"/>
      <c r="V82" s="536"/>
      <c r="W82" s="533"/>
      <c r="X82" s="3"/>
      <c r="Y82" s="3"/>
      <c r="Z82" s="3"/>
    </row>
    <row r="83" spans="1:26" ht="24" customHeight="1" x14ac:dyDescent="0.25">
      <c r="A83" s="3"/>
      <c r="B83" s="3"/>
      <c r="C83" s="583"/>
      <c r="D83" s="536"/>
      <c r="E83" s="536"/>
      <c r="F83" s="536"/>
      <c r="G83" s="536"/>
      <c r="H83" s="536"/>
      <c r="I83" s="536"/>
      <c r="J83" s="536"/>
      <c r="K83" s="536"/>
      <c r="L83" s="536"/>
      <c r="M83" s="536"/>
      <c r="N83" s="536"/>
      <c r="O83" s="536"/>
      <c r="P83" s="536"/>
      <c r="Q83" s="536"/>
      <c r="R83" s="536"/>
      <c r="S83" s="536"/>
      <c r="T83" s="536"/>
      <c r="U83" s="536"/>
      <c r="V83" s="536"/>
      <c r="W83" s="533"/>
      <c r="X83" s="3"/>
      <c r="Y83" s="3"/>
      <c r="Z83" s="3"/>
    </row>
    <row r="84" spans="1:26" ht="24" customHeight="1" x14ac:dyDescent="0.25">
      <c r="A84" s="3"/>
      <c r="B84" s="3"/>
      <c r="C84" s="583"/>
      <c r="D84" s="536"/>
      <c r="E84" s="536"/>
      <c r="F84" s="536"/>
      <c r="G84" s="536"/>
      <c r="H84" s="536"/>
      <c r="I84" s="536"/>
      <c r="J84" s="536"/>
      <c r="K84" s="536"/>
      <c r="L84" s="536"/>
      <c r="M84" s="536"/>
      <c r="N84" s="536"/>
      <c r="O84" s="536"/>
      <c r="P84" s="536"/>
      <c r="Q84" s="536"/>
      <c r="R84" s="536"/>
      <c r="S84" s="536"/>
      <c r="T84" s="536"/>
      <c r="U84" s="536"/>
      <c r="V84" s="536"/>
      <c r="W84" s="533"/>
      <c r="X84" s="3"/>
      <c r="Y84" s="3"/>
      <c r="Z84" s="3"/>
    </row>
    <row r="85" spans="1:26" ht="19.5" customHeight="1" x14ac:dyDescent="0.25">
      <c r="A85" s="3"/>
      <c r="B85" s="3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3"/>
      <c r="Y85" s="3"/>
      <c r="Z85" s="3"/>
    </row>
    <row r="86" spans="1:26" ht="19.5" customHeight="1" x14ac:dyDescent="0.25">
      <c r="A86" s="3"/>
      <c r="B86" s="3"/>
      <c r="C86" s="537" t="s">
        <v>526</v>
      </c>
      <c r="D86" s="538"/>
      <c r="E86" s="538"/>
      <c r="F86" s="538"/>
      <c r="G86" s="538"/>
      <c r="H86" s="538"/>
      <c r="I86" s="538"/>
      <c r="J86" s="538"/>
      <c r="K86" s="538"/>
      <c r="L86" s="538"/>
      <c r="M86" s="538"/>
      <c r="N86" s="538"/>
      <c r="O86" s="538"/>
      <c r="P86" s="538"/>
      <c r="Q86" s="538"/>
      <c r="R86" s="538"/>
      <c r="S86" s="538"/>
      <c r="T86" s="538"/>
      <c r="U86" s="538"/>
      <c r="V86" s="538"/>
      <c r="W86" s="538"/>
      <c r="X86" s="11"/>
      <c r="Y86" s="3"/>
      <c r="Z86" s="3"/>
    </row>
    <row r="87" spans="1:26" ht="19.5" customHeight="1" x14ac:dyDescent="0.25">
      <c r="A87" s="3"/>
      <c r="B87" s="3"/>
      <c r="C87" s="11" t="s">
        <v>527</v>
      </c>
      <c r="D87" s="11"/>
      <c r="E87" s="11"/>
      <c r="F87" s="3"/>
      <c r="G87" s="11"/>
      <c r="H87" s="11" t="s">
        <v>528</v>
      </c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3"/>
      <c r="Z87" s="3"/>
    </row>
    <row r="88" spans="1:26" ht="19.5" customHeight="1" x14ac:dyDescent="0.25">
      <c r="A88" s="3"/>
      <c r="B88" s="3"/>
      <c r="C88" s="11" t="s">
        <v>529</v>
      </c>
      <c r="D88" s="11"/>
      <c r="E88" s="11"/>
      <c r="F88" s="3"/>
      <c r="G88" s="11"/>
      <c r="H88" s="11" t="s">
        <v>530</v>
      </c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3"/>
      <c r="Z88" s="3"/>
    </row>
    <row r="89" spans="1:26" ht="19.5" customHeight="1" x14ac:dyDescent="0.25">
      <c r="A89" s="3"/>
      <c r="B89" s="3"/>
      <c r="C89" s="11" t="s">
        <v>531</v>
      </c>
      <c r="D89" s="11"/>
      <c r="E89" s="11"/>
      <c r="F89" s="3"/>
      <c r="G89" s="11"/>
      <c r="H89" s="11" t="s">
        <v>532</v>
      </c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3"/>
      <c r="Z89" s="3"/>
    </row>
    <row r="90" spans="1:26" ht="19.5" customHeight="1" x14ac:dyDescent="0.25">
      <c r="A90" s="3"/>
      <c r="B90" s="3"/>
      <c r="C90" s="11" t="s">
        <v>533</v>
      </c>
      <c r="D90" s="11"/>
      <c r="E90" s="11"/>
      <c r="F90" s="3"/>
      <c r="G90" s="11"/>
      <c r="H90" s="11" t="s">
        <v>534</v>
      </c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3"/>
      <c r="Z90" s="3"/>
    </row>
    <row r="91" spans="1:26" ht="19.5" customHeight="1" x14ac:dyDescent="0.25">
      <c r="A91" s="3"/>
      <c r="B91" s="3"/>
      <c r="C91" s="11" t="s">
        <v>535</v>
      </c>
      <c r="D91" s="11"/>
      <c r="E91" s="11"/>
      <c r="F91" s="3"/>
      <c r="G91" s="11"/>
      <c r="H91" s="11" t="s">
        <v>536</v>
      </c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3"/>
      <c r="Z91" s="3"/>
    </row>
    <row r="92" spans="1:26" ht="19.5" customHeight="1" x14ac:dyDescent="0.25">
      <c r="A92" s="3"/>
      <c r="B92" s="3"/>
      <c r="C92" s="11" t="s">
        <v>537</v>
      </c>
      <c r="D92" s="11"/>
      <c r="E92" s="11"/>
      <c r="F92" s="3"/>
      <c r="G92" s="11"/>
      <c r="H92" s="11" t="s">
        <v>538</v>
      </c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3"/>
      <c r="Z92" s="3"/>
    </row>
    <row r="93" spans="1:26" ht="19.5" customHeight="1" x14ac:dyDescent="0.25">
      <c r="A93" s="3"/>
      <c r="B93" s="3"/>
      <c r="C93" s="11" t="s">
        <v>539</v>
      </c>
      <c r="D93" s="11"/>
      <c r="E93" s="11"/>
      <c r="F93" s="3"/>
      <c r="G93" s="11"/>
      <c r="H93" s="11" t="s">
        <v>540</v>
      </c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3"/>
      <c r="Z93" s="3"/>
    </row>
    <row r="94" spans="1:26" ht="13.5" customHeight="1" x14ac:dyDescent="0.25">
      <c r="A94" s="3"/>
      <c r="B94" s="3"/>
      <c r="C94" s="11" t="s">
        <v>541</v>
      </c>
      <c r="D94" s="3"/>
      <c r="E94" s="3"/>
      <c r="F94" s="3"/>
      <c r="G94" s="3"/>
      <c r="H94" s="11" t="s">
        <v>542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5" customHeight="1" x14ac:dyDescent="0.25">
      <c r="A95" s="3"/>
      <c r="B95" s="3"/>
      <c r="C95" s="11" t="s">
        <v>543</v>
      </c>
      <c r="D95" s="3"/>
      <c r="E95" s="3"/>
      <c r="F95" s="3"/>
      <c r="G95" s="3"/>
      <c r="H95" s="11" t="s">
        <v>544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9.5" customHeight="1" x14ac:dyDescent="0.25">
      <c r="A96" s="3"/>
      <c r="B96" s="3"/>
      <c r="C96" s="11" t="s">
        <v>545</v>
      </c>
      <c r="D96" s="11"/>
      <c r="E96" s="11"/>
      <c r="F96" s="3"/>
      <c r="G96" s="11"/>
      <c r="H96" s="11" t="s">
        <v>546</v>
      </c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3"/>
      <c r="Z96" s="3"/>
    </row>
    <row r="97" spans="1:26" ht="13.5" customHeight="1" x14ac:dyDescent="0.25">
      <c r="A97" s="3"/>
      <c r="B97" s="3"/>
      <c r="C97" s="11" t="s">
        <v>547</v>
      </c>
      <c r="D97" s="3"/>
      <c r="E97" s="3"/>
      <c r="F97" s="3"/>
      <c r="G97" s="3"/>
      <c r="H97" s="11" t="s">
        <v>548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5" customHeight="1" x14ac:dyDescent="0.25">
      <c r="A98" s="3"/>
      <c r="B98" s="3"/>
      <c r="C98" s="11"/>
      <c r="D98" s="3"/>
      <c r="E98" s="3"/>
      <c r="F98" s="3"/>
      <c r="G98" s="3"/>
      <c r="H98" s="1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5" customHeight="1" x14ac:dyDescent="0.25">
      <c r="A99" s="3"/>
      <c r="B99" s="3"/>
      <c r="C99" s="27"/>
      <c r="D99" s="27"/>
      <c r="E99" s="27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9.5" customHeight="1" x14ac:dyDescent="0.25">
      <c r="A100" s="3"/>
      <c r="B100" s="3"/>
      <c r="C100" s="537" t="s">
        <v>549</v>
      </c>
      <c r="D100" s="538"/>
      <c r="E100" s="538"/>
      <c r="F100" s="538"/>
      <c r="G100" s="538"/>
      <c r="H100" s="538"/>
      <c r="I100" s="538"/>
      <c r="J100" s="538"/>
      <c r="K100" s="538"/>
      <c r="L100" s="538"/>
      <c r="M100" s="538"/>
      <c r="N100" s="538"/>
      <c r="O100" s="538"/>
      <c r="P100" s="538"/>
      <c r="Q100" s="538"/>
      <c r="R100" s="538"/>
      <c r="S100" s="538"/>
      <c r="T100" s="538"/>
      <c r="U100" s="538"/>
      <c r="V100" s="538"/>
      <c r="W100" s="538"/>
      <c r="X100" s="11"/>
      <c r="Y100" s="3"/>
      <c r="Z100" s="3"/>
    </row>
    <row r="101" spans="1:26" ht="19.5" customHeight="1" x14ac:dyDescent="0.25">
      <c r="A101" s="3"/>
      <c r="B101" s="3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3"/>
      <c r="Z101" s="3"/>
    </row>
    <row r="102" spans="1:26" ht="19.5" customHeight="1" x14ac:dyDescent="0.25">
      <c r="A102" s="3"/>
      <c r="B102" s="3"/>
      <c r="C102" s="11"/>
      <c r="D102" s="11"/>
      <c r="E102" s="11"/>
      <c r="F102" s="11"/>
      <c r="G102" s="11"/>
      <c r="H102" s="280"/>
      <c r="I102" s="280"/>
      <c r="J102" s="280"/>
      <c r="K102" s="280"/>
      <c r="L102" s="280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3"/>
      <c r="Z102" s="3"/>
    </row>
    <row r="103" spans="1:26" ht="19.5" customHeight="1" x14ac:dyDescent="0.25">
      <c r="A103" s="3"/>
      <c r="B103" s="3"/>
      <c r="C103" s="10"/>
      <c r="D103" s="10"/>
      <c r="E103" s="10"/>
      <c r="F103" s="3"/>
      <c r="G103" s="3"/>
      <c r="H103" s="957" t="s">
        <v>550</v>
      </c>
      <c r="I103" s="958"/>
      <c r="J103" s="958"/>
      <c r="K103" s="958"/>
      <c r="L103" s="958"/>
      <c r="M103" s="10"/>
      <c r="N103" s="10"/>
      <c r="O103" s="10"/>
      <c r="P103" s="957" t="s">
        <v>551</v>
      </c>
      <c r="Q103" s="958"/>
      <c r="R103" s="958"/>
      <c r="S103" s="958"/>
      <c r="T103" s="958"/>
      <c r="U103" s="10"/>
      <c r="V103" s="10"/>
      <c r="W103" s="11"/>
      <c r="X103" s="11"/>
      <c r="Y103" s="3"/>
      <c r="Z103" s="3"/>
    </row>
    <row r="104" spans="1:26" ht="13.5" customHeight="1" x14ac:dyDescent="0.25">
      <c r="A104" s="3"/>
      <c r="B104" s="3"/>
      <c r="C104" s="537"/>
      <c r="D104" s="538"/>
      <c r="E104" s="538"/>
      <c r="F104" s="538"/>
      <c r="G104" s="538"/>
      <c r="H104" s="538"/>
      <c r="I104" s="538"/>
      <c r="J104" s="538"/>
      <c r="K104" s="538"/>
      <c r="L104" s="538"/>
      <c r="M104" s="538"/>
      <c r="N104" s="538"/>
      <c r="O104" s="538"/>
      <c r="P104" s="538"/>
      <c r="Q104" s="538"/>
      <c r="R104" s="538"/>
      <c r="S104" s="538"/>
      <c r="T104" s="538"/>
      <c r="U104" s="538"/>
      <c r="V104" s="538"/>
      <c r="W104" s="538"/>
      <c r="X104" s="3"/>
      <c r="Y104" s="3"/>
      <c r="Z104" s="3"/>
    </row>
    <row r="105" spans="1:26" ht="13.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3.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3.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3.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3.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3.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3.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3.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3.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3.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3.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3.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3.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3.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3.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3.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3.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3.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3.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3.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3.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3.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3.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3.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3.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3.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3.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3.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3.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3.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3.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3.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3.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3.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3.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3.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3.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3.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3.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3.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3.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3.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3.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3.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3.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3.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3.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3.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3.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26">
    <mergeCell ref="C86:W86"/>
    <mergeCell ref="C100:W100"/>
    <mergeCell ref="H103:L103"/>
    <mergeCell ref="P103:T103"/>
    <mergeCell ref="C104:W104"/>
    <mergeCell ref="J73:O73"/>
    <mergeCell ref="J74:O74"/>
    <mergeCell ref="C80:W80"/>
    <mergeCell ref="C81:W81"/>
    <mergeCell ref="C82:W82"/>
    <mergeCell ref="C83:W83"/>
    <mergeCell ref="C84:W84"/>
    <mergeCell ref="K79:M79"/>
    <mergeCell ref="D65:I65"/>
    <mergeCell ref="J65:O65"/>
    <mergeCell ref="P65:R65"/>
    <mergeCell ref="C66:C67"/>
    <mergeCell ref="D66:I66"/>
    <mergeCell ref="J66:O66"/>
    <mergeCell ref="P66:R66"/>
    <mergeCell ref="P67:R67"/>
    <mergeCell ref="J70:O70"/>
    <mergeCell ref="C68:C78"/>
    <mergeCell ref="J72:O72"/>
    <mergeCell ref="J71:O71"/>
    <mergeCell ref="P68:R71"/>
    <mergeCell ref="P72:R78"/>
    <mergeCell ref="J75:O75"/>
    <mergeCell ref="J76:O76"/>
    <mergeCell ref="J77:O77"/>
    <mergeCell ref="J78:O78"/>
    <mergeCell ref="D67:I67"/>
    <mergeCell ref="J67:O67"/>
    <mergeCell ref="D68:I78"/>
    <mergeCell ref="J68:O68"/>
    <mergeCell ref="J69:O69"/>
    <mergeCell ref="F59:L59"/>
    <mergeCell ref="M59:T59"/>
    <mergeCell ref="U59:W59"/>
    <mergeCell ref="F56:L56"/>
    <mergeCell ref="M56:T56"/>
    <mergeCell ref="U56:W56"/>
    <mergeCell ref="C57:W57"/>
    <mergeCell ref="F58:L58"/>
    <mergeCell ref="M58:T58"/>
    <mergeCell ref="U58:W58"/>
    <mergeCell ref="P64:R64"/>
    <mergeCell ref="S64:W64"/>
    <mergeCell ref="C62:W62"/>
    <mergeCell ref="D63:I63"/>
    <mergeCell ref="J63:O63"/>
    <mergeCell ref="P63:R63"/>
    <mergeCell ref="S63:W63"/>
    <mergeCell ref="D64:I64"/>
    <mergeCell ref="J64:O64"/>
    <mergeCell ref="S65:W65"/>
    <mergeCell ref="S66:W67"/>
    <mergeCell ref="S68:W68"/>
    <mergeCell ref="S69:W78"/>
    <mergeCell ref="C23:F25"/>
    <mergeCell ref="C28:F29"/>
    <mergeCell ref="C30:F32"/>
    <mergeCell ref="E18:H18"/>
    <mergeCell ref="R18:S18"/>
    <mergeCell ref="C20:W20"/>
    <mergeCell ref="C22:F22"/>
    <mergeCell ref="H22:K22"/>
    <mergeCell ref="L22:M22"/>
    <mergeCell ref="C27:W27"/>
    <mergeCell ref="P28:S28"/>
    <mergeCell ref="T28:W29"/>
    <mergeCell ref="R29:S29"/>
    <mergeCell ref="R30:S30"/>
    <mergeCell ref="T30:W30"/>
    <mergeCell ref="R31:S31"/>
    <mergeCell ref="T31:W31"/>
    <mergeCell ref="H31:K31"/>
    <mergeCell ref="H32:K32"/>
    <mergeCell ref="L32:M32"/>
    <mergeCell ref="H25:K25"/>
    <mergeCell ref="L25:M25"/>
    <mergeCell ref="H28:K29"/>
    <mergeCell ref="L28:M29"/>
    <mergeCell ref="H30:K30"/>
    <mergeCell ref="L30:M30"/>
    <mergeCell ref="L31:M31"/>
    <mergeCell ref="R14:S14"/>
    <mergeCell ref="R15:S15"/>
    <mergeCell ref="R16:S16"/>
    <mergeCell ref="H23:K23"/>
    <mergeCell ref="L23:M23"/>
    <mergeCell ref="H24:K24"/>
    <mergeCell ref="L24:M24"/>
    <mergeCell ref="D10:G10"/>
    <mergeCell ref="D11:G11"/>
    <mergeCell ref="K11:L11"/>
    <mergeCell ref="M11:N11"/>
    <mergeCell ref="O11:P11"/>
    <mergeCell ref="D12:G12"/>
    <mergeCell ref="O12:P12"/>
    <mergeCell ref="I16:J16"/>
    <mergeCell ref="K16:L16"/>
    <mergeCell ref="M16:N16"/>
    <mergeCell ref="O16:P16"/>
    <mergeCell ref="D14:G14"/>
    <mergeCell ref="D15:G15"/>
    <mergeCell ref="I15:J15"/>
    <mergeCell ref="K15:L15"/>
    <mergeCell ref="M15:N15"/>
    <mergeCell ref="O15:P15"/>
    <mergeCell ref="D16:G16"/>
    <mergeCell ref="I14:J14"/>
    <mergeCell ref="O14:P14"/>
    <mergeCell ref="R10:S10"/>
    <mergeCell ref="I11:J11"/>
    <mergeCell ref="I12:J12"/>
    <mergeCell ref="K12:L12"/>
    <mergeCell ref="M12:N12"/>
    <mergeCell ref="R11:S11"/>
    <mergeCell ref="R12:S12"/>
    <mergeCell ref="R13:S13"/>
    <mergeCell ref="I13:J13"/>
    <mergeCell ref="K13:L13"/>
    <mergeCell ref="M13:N13"/>
    <mergeCell ref="O13:P13"/>
    <mergeCell ref="M10:N10"/>
    <mergeCell ref="O10:P10"/>
    <mergeCell ref="D9:G9"/>
    <mergeCell ref="I9:J9"/>
    <mergeCell ref="K9:L9"/>
    <mergeCell ref="M9:N9"/>
    <mergeCell ref="O9:P9"/>
    <mergeCell ref="B2:X2"/>
    <mergeCell ref="C3:W3"/>
    <mergeCell ref="C4:C5"/>
    <mergeCell ref="D4:L4"/>
    <mergeCell ref="Q4:Q5"/>
    <mergeCell ref="R4:S5"/>
    <mergeCell ref="D5:G5"/>
    <mergeCell ref="K7:L7"/>
    <mergeCell ref="M7:N7"/>
    <mergeCell ref="O7:P7"/>
    <mergeCell ref="R7:S7"/>
    <mergeCell ref="I7:J7"/>
    <mergeCell ref="I5:J5"/>
    <mergeCell ref="K5:L5"/>
    <mergeCell ref="D6:G6"/>
    <mergeCell ref="I6:J6"/>
    <mergeCell ref="K6:L6"/>
    <mergeCell ref="D7:G7"/>
    <mergeCell ref="R9:S9"/>
    <mergeCell ref="C55:D55"/>
    <mergeCell ref="C56:D56"/>
    <mergeCell ref="C58:D58"/>
    <mergeCell ref="C59:D59"/>
    <mergeCell ref="C60:D60"/>
    <mergeCell ref="F60:L60"/>
    <mergeCell ref="M60:T60"/>
    <mergeCell ref="U60:W60"/>
    <mergeCell ref="M5:N5"/>
    <mergeCell ref="O5:P5"/>
    <mergeCell ref="M6:N6"/>
    <mergeCell ref="O6:P6"/>
    <mergeCell ref="R6:S6"/>
    <mergeCell ref="I8:J8"/>
    <mergeCell ref="K8:L8"/>
    <mergeCell ref="M8:N8"/>
    <mergeCell ref="O8:P8"/>
    <mergeCell ref="R8:S8"/>
    <mergeCell ref="D8:G8"/>
    <mergeCell ref="I10:J10"/>
    <mergeCell ref="K10:L10"/>
    <mergeCell ref="K14:L14"/>
    <mergeCell ref="M14:N14"/>
    <mergeCell ref="D13:G13"/>
    <mergeCell ref="M44:N44"/>
    <mergeCell ref="F45:L45"/>
    <mergeCell ref="M45:N45"/>
    <mergeCell ref="F46:L46"/>
    <mergeCell ref="M46:N46"/>
    <mergeCell ref="F47:L47"/>
    <mergeCell ref="M47:N47"/>
    <mergeCell ref="C49:W49"/>
    <mergeCell ref="M50:T50"/>
    <mergeCell ref="U50:W50"/>
    <mergeCell ref="C45:D45"/>
    <mergeCell ref="C46:D46"/>
    <mergeCell ref="C47:D47"/>
    <mergeCell ref="C50:L50"/>
    <mergeCell ref="F55:L55"/>
    <mergeCell ref="M55:T55"/>
    <mergeCell ref="U55:W55"/>
    <mergeCell ref="I38:M38"/>
    <mergeCell ref="N38:W38"/>
    <mergeCell ref="R32:S32"/>
    <mergeCell ref="T32:W32"/>
    <mergeCell ref="C34:W34"/>
    <mergeCell ref="C35:M35"/>
    <mergeCell ref="N35:W35"/>
    <mergeCell ref="C37:W37"/>
    <mergeCell ref="C38:H38"/>
    <mergeCell ref="C39:H39"/>
    <mergeCell ref="I39:M39"/>
    <mergeCell ref="N39:W39"/>
    <mergeCell ref="C41:W41"/>
    <mergeCell ref="C42:D42"/>
    <mergeCell ref="M42:N42"/>
    <mergeCell ref="C43:D43"/>
    <mergeCell ref="M43:N43"/>
    <mergeCell ref="F42:L42"/>
    <mergeCell ref="F43:L43"/>
    <mergeCell ref="C44:D44"/>
    <mergeCell ref="F44:L44"/>
    <mergeCell ref="C51:W51"/>
    <mergeCell ref="F52:L52"/>
    <mergeCell ref="M52:T52"/>
    <mergeCell ref="U52:W52"/>
    <mergeCell ref="M53:T53"/>
    <mergeCell ref="U53:W53"/>
    <mergeCell ref="F53:L53"/>
    <mergeCell ref="F54:L54"/>
    <mergeCell ref="M54:T54"/>
    <mergeCell ref="U54:W54"/>
    <mergeCell ref="C52:D52"/>
    <mergeCell ref="C53:D53"/>
    <mergeCell ref="C54:D54"/>
  </mergeCells>
  <conditionalFormatting sqref="T30:T32">
    <cfRule type="cellIs" dxfId="1" priority="1" operator="equal">
      <formula>"Si"</formula>
    </cfRule>
  </conditionalFormatting>
  <conditionalFormatting sqref="T30:T32">
    <cfRule type="cellIs" dxfId="0" priority="2" operator="equal">
      <formula>"No"</formula>
    </cfRule>
  </conditionalFormatting>
  <printOptions horizontalCentered="1"/>
  <pageMargins left="0.25" right="0.25" top="0.75" bottom="0.75" header="0" footer="0"/>
  <pageSetup paperSize="9" orientation="portrait"/>
  <rowBreaks count="2" manualBreakCount="2">
    <brk id="48" man="1"/>
    <brk id="79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baseColWidth="10" defaultColWidth="12.54296875" defaultRowHeight="15" customHeight="1" x14ac:dyDescent="0.25"/>
  <cols>
    <col min="1" max="1" width="11.453125" customWidth="1"/>
    <col min="2" max="2" width="31.81640625" customWidth="1"/>
    <col min="3" max="3" width="42.1796875" customWidth="1"/>
    <col min="4" max="4" width="29" customWidth="1"/>
    <col min="5" max="5" width="46.81640625" customWidth="1"/>
    <col min="6" max="6" width="33.26953125" customWidth="1"/>
    <col min="7" max="7" width="34.453125" customWidth="1"/>
    <col min="8" max="8" width="19" customWidth="1"/>
    <col min="9" max="26" width="11.453125" customWidth="1"/>
  </cols>
  <sheetData>
    <row r="1" spans="1:26" ht="12.75" customHeight="1" x14ac:dyDescent="0.3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2.75" customHeight="1" x14ac:dyDescent="0.3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2.75" customHeight="1" x14ac:dyDescent="0.3">
      <c r="A3" s="160"/>
      <c r="B3" s="281" t="s">
        <v>552</v>
      </c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2.75" customHeight="1" x14ac:dyDescent="0.3">
      <c r="A4" s="160"/>
      <c r="B4" s="160" t="s">
        <v>553</v>
      </c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2.75" hidden="1" customHeight="1" x14ac:dyDescent="0.3">
      <c r="A5" s="160"/>
      <c r="B5" s="160" t="s">
        <v>554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12.75" hidden="1" customHeight="1" x14ac:dyDescent="0.3">
      <c r="A6" s="160"/>
      <c r="B6" s="160" t="s">
        <v>555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12.75" customHeight="1" x14ac:dyDescent="0.3">
      <c r="A7" s="160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25.5" customHeight="1" x14ac:dyDescent="0.3">
      <c r="A8" s="160"/>
      <c r="B8" s="282" t="s">
        <v>24</v>
      </c>
      <c r="C8" s="282" t="s">
        <v>60</v>
      </c>
      <c r="D8" s="281" t="s">
        <v>556</v>
      </c>
      <c r="E8" s="281" t="s">
        <v>160</v>
      </c>
      <c r="F8" s="281" t="s">
        <v>557</v>
      </c>
      <c r="G8" s="281" t="s">
        <v>335</v>
      </c>
      <c r="H8" s="281" t="s">
        <v>152</v>
      </c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12.75" customHeight="1" x14ac:dyDescent="0.3">
      <c r="A9" s="160"/>
      <c r="B9" s="283"/>
      <c r="C9" s="283"/>
      <c r="D9" s="283"/>
      <c r="E9" s="283"/>
      <c r="F9" s="283" t="s">
        <v>343</v>
      </c>
      <c r="G9" s="283" t="s">
        <v>343</v>
      </c>
      <c r="H9" s="283" t="s">
        <v>343</v>
      </c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12.75" customHeight="1" x14ac:dyDescent="0.3">
      <c r="A10" s="160"/>
      <c r="B10" s="283" t="s">
        <v>558</v>
      </c>
      <c r="C10" s="283" t="s">
        <v>559</v>
      </c>
      <c r="D10" s="283" t="s">
        <v>108</v>
      </c>
      <c r="E10" s="283" t="s">
        <v>172</v>
      </c>
      <c r="F10" s="283" t="s">
        <v>560</v>
      </c>
      <c r="G10" s="283" t="s">
        <v>164</v>
      </c>
      <c r="H10" s="283" t="s">
        <v>172</v>
      </c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2.75" customHeight="1" x14ac:dyDescent="0.3">
      <c r="A11" s="160"/>
      <c r="B11" s="283" t="s">
        <v>561</v>
      </c>
      <c r="C11" s="283" t="s">
        <v>562</v>
      </c>
      <c r="D11" s="283" t="s">
        <v>118</v>
      </c>
      <c r="E11" s="283" t="s">
        <v>165</v>
      </c>
      <c r="F11" s="283" t="s">
        <v>164</v>
      </c>
      <c r="G11" s="283" t="s">
        <v>563</v>
      </c>
      <c r="H11" s="283" t="s">
        <v>165</v>
      </c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12.75" customHeight="1" x14ac:dyDescent="0.3">
      <c r="A12" s="160"/>
      <c r="B12" s="283" t="s">
        <v>564</v>
      </c>
      <c r="C12" s="283" t="s">
        <v>565</v>
      </c>
      <c r="D12" s="283" t="s">
        <v>342</v>
      </c>
      <c r="E12" s="283" t="s">
        <v>167</v>
      </c>
      <c r="F12" s="283" t="s">
        <v>563</v>
      </c>
      <c r="G12" s="283" t="s">
        <v>171</v>
      </c>
      <c r="H12" s="283" t="s">
        <v>167</v>
      </c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15.75" customHeight="1" x14ac:dyDescent="0.3">
      <c r="A13" s="160"/>
      <c r="B13" s="283" t="s">
        <v>25</v>
      </c>
      <c r="C13" s="283" t="s">
        <v>61</v>
      </c>
      <c r="D13" s="283" t="s">
        <v>113</v>
      </c>
      <c r="E13" s="283" t="s">
        <v>169</v>
      </c>
      <c r="F13" s="283" t="s">
        <v>171</v>
      </c>
      <c r="G13" s="283" t="s">
        <v>166</v>
      </c>
      <c r="H13" s="283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12.75" customHeight="1" x14ac:dyDescent="0.3">
      <c r="A14" s="160"/>
      <c r="B14" s="283" t="s">
        <v>566</v>
      </c>
      <c r="C14" s="283"/>
      <c r="D14" s="283"/>
      <c r="E14" s="284" t="s">
        <v>567</v>
      </c>
      <c r="F14" s="283" t="s">
        <v>166</v>
      </c>
      <c r="G14" s="283"/>
      <c r="H14" s="283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12.75" customHeight="1" x14ac:dyDescent="0.3">
      <c r="A15" s="160"/>
      <c r="B15" s="283"/>
      <c r="C15" s="283"/>
      <c r="D15" s="283"/>
      <c r="E15" s="283"/>
      <c r="F15" s="283"/>
      <c r="G15" s="283"/>
      <c r="H15" s="283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12.75" customHeight="1" x14ac:dyDescent="0.3">
      <c r="A16" s="160"/>
      <c r="B16" s="281" t="s">
        <v>552</v>
      </c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12.75" customHeight="1" x14ac:dyDescent="0.3">
      <c r="A17" s="160"/>
      <c r="B17" s="160" t="s">
        <v>71</v>
      </c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12.75" customHeight="1" x14ac:dyDescent="0.3">
      <c r="A18" s="160"/>
      <c r="B18" s="160" t="s">
        <v>75</v>
      </c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12.75" customHeight="1" x14ac:dyDescent="0.3">
      <c r="A19" s="160"/>
      <c r="B19" s="160" t="s">
        <v>78</v>
      </c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2.75" customHeight="1" x14ac:dyDescent="0.3">
      <c r="A20" s="160"/>
      <c r="B20" s="160" t="s">
        <v>568</v>
      </c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2.75" customHeight="1" x14ac:dyDescent="0.3">
      <c r="A21" s="160"/>
      <c r="B21" s="160" t="s">
        <v>569</v>
      </c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2.75" customHeight="1" x14ac:dyDescent="0.3">
      <c r="A22" s="160"/>
      <c r="B22" s="160" t="s">
        <v>570</v>
      </c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2.75" customHeight="1" x14ac:dyDescent="0.3">
      <c r="A23" s="160"/>
      <c r="B23" s="160" t="s">
        <v>571</v>
      </c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12.75" customHeight="1" x14ac:dyDescent="0.3">
      <c r="A24" s="160"/>
      <c r="B24" s="160" t="s">
        <v>572</v>
      </c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12.75" customHeight="1" x14ac:dyDescent="0.3">
      <c r="A25" s="160"/>
      <c r="B25" s="160" t="s">
        <v>573</v>
      </c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12.75" customHeight="1" x14ac:dyDescent="0.3">
      <c r="A26" s="160"/>
      <c r="B26" s="160" t="s">
        <v>574</v>
      </c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12.75" customHeight="1" x14ac:dyDescent="0.3">
      <c r="A27" s="160"/>
      <c r="B27" s="160" t="s">
        <v>575</v>
      </c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12.75" customHeight="1" x14ac:dyDescent="0.3">
      <c r="A28" s="160"/>
      <c r="B28" s="160" t="s">
        <v>576</v>
      </c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12.75" customHeight="1" x14ac:dyDescent="0.3">
      <c r="A29" s="160"/>
      <c r="B29" s="160" t="s">
        <v>577</v>
      </c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12.75" customHeight="1" x14ac:dyDescent="0.3">
      <c r="A30" s="160"/>
      <c r="B30" s="160" t="s">
        <v>578</v>
      </c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12.75" customHeight="1" x14ac:dyDescent="0.3">
      <c r="A31" s="160"/>
      <c r="B31" s="160" t="s">
        <v>579</v>
      </c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2.75" customHeight="1" x14ac:dyDescent="0.3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12.75" customHeight="1" x14ac:dyDescent="0.3">
      <c r="A33" s="160"/>
      <c r="B33" s="285"/>
      <c r="C33" s="286"/>
      <c r="D33" s="286"/>
      <c r="E33" s="287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12.75" customHeight="1" x14ac:dyDescent="0.3">
      <c r="A34" s="160"/>
      <c r="B34" s="281" t="s">
        <v>468</v>
      </c>
      <c r="C34" s="281" t="s">
        <v>469</v>
      </c>
      <c r="D34" s="281" t="s">
        <v>580</v>
      </c>
      <c r="E34" s="281" t="s">
        <v>581</v>
      </c>
      <c r="F34" s="160"/>
      <c r="G34" s="160" t="s">
        <v>582</v>
      </c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12.75" customHeight="1" x14ac:dyDescent="0.3">
      <c r="A35" s="160"/>
      <c r="B35" s="288" t="s">
        <v>583</v>
      </c>
      <c r="C35" s="289" t="s">
        <v>164</v>
      </c>
      <c r="D35" s="285">
        <v>377.56</v>
      </c>
      <c r="E35" s="290" t="s">
        <v>356</v>
      </c>
      <c r="F35" s="160"/>
      <c r="G35" s="286">
        <v>308.99</v>
      </c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12.75" customHeight="1" x14ac:dyDescent="0.3">
      <c r="A36" s="160"/>
      <c r="B36" s="291" t="s">
        <v>584</v>
      </c>
      <c r="C36" s="292" t="s">
        <v>164</v>
      </c>
      <c r="D36" s="286">
        <v>395.99</v>
      </c>
      <c r="E36" s="293" t="s">
        <v>356</v>
      </c>
      <c r="F36" s="160"/>
      <c r="G36" s="286">
        <v>368.05</v>
      </c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12.75" customHeight="1" x14ac:dyDescent="0.3">
      <c r="A37" s="160"/>
      <c r="B37" s="291" t="s">
        <v>585</v>
      </c>
      <c r="C37" s="292" t="s">
        <v>164</v>
      </c>
      <c r="D37" s="286">
        <v>413.95</v>
      </c>
      <c r="E37" s="293" t="s">
        <v>356</v>
      </c>
      <c r="F37" s="160"/>
      <c r="G37" s="286">
        <v>335.85</v>
      </c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12.75" customHeight="1" x14ac:dyDescent="0.3">
      <c r="A38" s="160"/>
      <c r="B38" s="294" t="s">
        <v>586</v>
      </c>
      <c r="C38" s="295" t="s">
        <v>164</v>
      </c>
      <c r="D38" s="287">
        <v>627.70000000000005</v>
      </c>
      <c r="E38" s="296" t="s">
        <v>356</v>
      </c>
      <c r="F38" s="160"/>
      <c r="G38" s="286">
        <v>412.74</v>
      </c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12.75" customHeight="1" x14ac:dyDescent="0.3">
      <c r="A39" s="160"/>
      <c r="B39" s="288" t="s">
        <v>583</v>
      </c>
      <c r="C39" s="289" t="s">
        <v>560</v>
      </c>
      <c r="D39" s="285">
        <v>220.17</v>
      </c>
      <c r="E39" s="290" t="s">
        <v>356</v>
      </c>
      <c r="F39" s="160"/>
      <c r="G39" s="286">
        <v>307.20999999999998</v>
      </c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12.75" customHeight="1" x14ac:dyDescent="0.3">
      <c r="A40" s="160"/>
      <c r="B40" s="291" t="s">
        <v>584</v>
      </c>
      <c r="C40" s="292" t="s">
        <v>560</v>
      </c>
      <c r="D40" s="286">
        <v>257.39</v>
      </c>
      <c r="E40" s="293" t="s">
        <v>356</v>
      </c>
      <c r="F40" s="160"/>
      <c r="G40" s="286">
        <v>372.56</v>
      </c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12.75" customHeight="1" x14ac:dyDescent="0.3">
      <c r="A41" s="160"/>
      <c r="B41" s="291" t="s">
        <v>585</v>
      </c>
      <c r="C41" s="292" t="s">
        <v>560</v>
      </c>
      <c r="D41" s="286">
        <v>269.07</v>
      </c>
      <c r="E41" s="293" t="s">
        <v>356</v>
      </c>
      <c r="F41" s="160"/>
      <c r="G41" s="286">
        <v>339.96</v>
      </c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12.75" customHeight="1" x14ac:dyDescent="0.3">
      <c r="A42" s="160"/>
      <c r="B42" s="294" t="s">
        <v>586</v>
      </c>
      <c r="C42" s="295" t="s">
        <v>560</v>
      </c>
      <c r="D42" s="287">
        <v>408</v>
      </c>
      <c r="E42" s="296" t="s">
        <v>356</v>
      </c>
      <c r="F42" s="160"/>
      <c r="G42" s="286">
        <v>351.48</v>
      </c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13.5" customHeight="1" x14ac:dyDescent="0.3">
      <c r="A43" s="160"/>
      <c r="B43" s="288" t="s">
        <v>583</v>
      </c>
      <c r="C43" s="289" t="s">
        <v>171</v>
      </c>
      <c r="D43" s="285">
        <v>349.78</v>
      </c>
      <c r="E43" s="290" t="s">
        <v>356</v>
      </c>
      <c r="F43" s="160"/>
      <c r="G43" s="286">
        <v>366.8</v>
      </c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12.75" customHeight="1" x14ac:dyDescent="0.3">
      <c r="A44" s="160"/>
      <c r="B44" s="291" t="s">
        <v>584</v>
      </c>
      <c r="C44" s="292" t="s">
        <v>171</v>
      </c>
      <c r="D44" s="286">
        <v>368.27</v>
      </c>
      <c r="E44" s="293" t="s">
        <v>356</v>
      </c>
      <c r="F44" s="160"/>
      <c r="G44" s="286">
        <v>453.66</v>
      </c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2.75" customHeight="1" x14ac:dyDescent="0.3">
      <c r="A45" s="160"/>
      <c r="B45" s="291" t="s">
        <v>585</v>
      </c>
      <c r="C45" s="292" t="s">
        <v>171</v>
      </c>
      <c r="D45" s="286">
        <v>384.98</v>
      </c>
      <c r="E45" s="293" t="s">
        <v>356</v>
      </c>
      <c r="F45" s="160"/>
      <c r="G45" s="286">
        <v>413.95</v>
      </c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3.5" customHeight="1" x14ac:dyDescent="0.3">
      <c r="A46" s="160"/>
      <c r="B46" s="294" t="s">
        <v>586</v>
      </c>
      <c r="C46" s="295" t="s">
        <v>171</v>
      </c>
      <c r="D46" s="287">
        <v>583.76</v>
      </c>
      <c r="E46" s="296" t="s">
        <v>356</v>
      </c>
      <c r="F46" s="160"/>
      <c r="G46" s="286">
        <v>451.96</v>
      </c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2.75" customHeight="1" x14ac:dyDescent="0.3">
      <c r="A47" s="160"/>
      <c r="B47" s="288" t="s">
        <v>583</v>
      </c>
      <c r="C47" s="289" t="s">
        <v>563</v>
      </c>
      <c r="D47" s="297">
        <f t="shared" ref="D47:D50" si="0">+D43</f>
        <v>349.78</v>
      </c>
      <c r="E47" s="298" t="s">
        <v>356</v>
      </c>
      <c r="F47" s="160"/>
      <c r="G47" s="299">
        <v>366.8</v>
      </c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2.75" customHeight="1" x14ac:dyDescent="0.3">
      <c r="A48" s="160"/>
      <c r="B48" s="291" t="s">
        <v>584</v>
      </c>
      <c r="C48" s="292" t="s">
        <v>563</v>
      </c>
      <c r="D48" s="299">
        <f t="shared" si="0"/>
        <v>368.27</v>
      </c>
      <c r="E48" s="300" t="s">
        <v>356</v>
      </c>
      <c r="F48" s="160"/>
      <c r="G48" s="299">
        <v>453.66</v>
      </c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2.75" customHeight="1" x14ac:dyDescent="0.3">
      <c r="A49" s="160"/>
      <c r="B49" s="291" t="s">
        <v>585</v>
      </c>
      <c r="C49" s="292" t="s">
        <v>563</v>
      </c>
      <c r="D49" s="299">
        <f t="shared" si="0"/>
        <v>384.98</v>
      </c>
      <c r="E49" s="300" t="s">
        <v>356</v>
      </c>
      <c r="F49" s="160"/>
      <c r="G49" s="299">
        <v>413.95</v>
      </c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2.75" customHeight="1" x14ac:dyDescent="0.3">
      <c r="A50" s="160"/>
      <c r="B50" s="301" t="s">
        <v>586</v>
      </c>
      <c r="C50" s="302" t="s">
        <v>563</v>
      </c>
      <c r="D50" s="303">
        <f t="shared" si="0"/>
        <v>583.76</v>
      </c>
      <c r="E50" s="304" t="s">
        <v>356</v>
      </c>
      <c r="F50" s="160"/>
      <c r="G50" s="299">
        <v>451.96</v>
      </c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2.75" customHeight="1" x14ac:dyDescent="0.3">
      <c r="A51" s="160"/>
      <c r="B51" s="305"/>
      <c r="C51" s="305"/>
      <c r="D51" s="305"/>
      <c r="E51" s="305"/>
      <c r="F51" s="160"/>
      <c r="G51" s="306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2.75" customHeight="1" x14ac:dyDescent="0.3">
      <c r="A52" s="160"/>
      <c r="B52" s="307" t="s">
        <v>583</v>
      </c>
      <c r="C52" s="308" t="s">
        <v>164</v>
      </c>
      <c r="D52" s="309">
        <v>196.39</v>
      </c>
      <c r="E52" s="310" t="s">
        <v>370</v>
      </c>
      <c r="F52" s="160"/>
      <c r="G52" s="286">
        <v>143.72</v>
      </c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2.75" customHeight="1" x14ac:dyDescent="0.3">
      <c r="A53" s="160"/>
      <c r="B53" s="291" t="s">
        <v>584</v>
      </c>
      <c r="C53" s="292" t="s">
        <v>164</v>
      </c>
      <c r="D53" s="286">
        <v>225.11</v>
      </c>
      <c r="E53" s="293" t="s">
        <v>370</v>
      </c>
      <c r="F53" s="160"/>
      <c r="G53" s="286">
        <v>170.82</v>
      </c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2.75" customHeight="1" x14ac:dyDescent="0.3">
      <c r="A54" s="160"/>
      <c r="B54" s="291" t="s">
        <v>585</v>
      </c>
      <c r="C54" s="292" t="s">
        <v>164</v>
      </c>
      <c r="D54" s="286">
        <v>234.96</v>
      </c>
      <c r="E54" s="293" t="s">
        <v>370</v>
      </c>
      <c r="F54" s="160"/>
      <c r="G54" s="286">
        <v>155.87</v>
      </c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2.75" customHeight="1" x14ac:dyDescent="0.3">
      <c r="A55" s="160"/>
      <c r="B55" s="294" t="s">
        <v>586</v>
      </c>
      <c r="C55" s="295" t="s">
        <v>164</v>
      </c>
      <c r="D55" s="287">
        <v>292.93</v>
      </c>
      <c r="E55" s="296" t="s">
        <v>370</v>
      </c>
      <c r="F55" s="160"/>
      <c r="G55" s="286">
        <v>190.74</v>
      </c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2.75" customHeight="1" x14ac:dyDescent="0.3">
      <c r="A56" s="160"/>
      <c r="B56" s="288" t="s">
        <v>583</v>
      </c>
      <c r="C56" s="289" t="s">
        <v>171</v>
      </c>
      <c r="D56" s="285">
        <v>182.64</v>
      </c>
      <c r="E56" s="290" t="s">
        <v>370</v>
      </c>
      <c r="F56" s="160"/>
      <c r="G56" s="286">
        <v>178.42</v>
      </c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2.75" customHeight="1" x14ac:dyDescent="0.3">
      <c r="A57" s="160"/>
      <c r="B57" s="291" t="s">
        <v>584</v>
      </c>
      <c r="C57" s="292" t="s">
        <v>171</v>
      </c>
      <c r="D57" s="286">
        <v>209.35</v>
      </c>
      <c r="E57" s="293" t="s">
        <v>370</v>
      </c>
      <c r="F57" s="160"/>
      <c r="G57" s="286">
        <v>215.03</v>
      </c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2.75" customHeight="1" x14ac:dyDescent="0.3">
      <c r="A58" s="160"/>
      <c r="B58" s="291" t="s">
        <v>585</v>
      </c>
      <c r="C58" s="292" t="s">
        <v>171</v>
      </c>
      <c r="D58" s="286">
        <v>218.51</v>
      </c>
      <c r="E58" s="293" t="s">
        <v>370</v>
      </c>
      <c r="F58" s="160"/>
      <c r="G58" s="286">
        <v>196.21</v>
      </c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2.75" customHeight="1" x14ac:dyDescent="0.3">
      <c r="A59" s="160"/>
      <c r="B59" s="294" t="s">
        <v>586</v>
      </c>
      <c r="C59" s="295" t="s">
        <v>171</v>
      </c>
      <c r="D59" s="287">
        <v>272.43</v>
      </c>
      <c r="E59" s="296" t="s">
        <v>370</v>
      </c>
      <c r="F59" s="160"/>
      <c r="G59" s="286">
        <v>233.5</v>
      </c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2.75" customHeight="1" x14ac:dyDescent="0.3">
      <c r="A60" s="160"/>
      <c r="B60" s="288" t="s">
        <v>583</v>
      </c>
      <c r="C60" s="289" t="s">
        <v>563</v>
      </c>
      <c r="D60" s="297">
        <f t="shared" ref="D60:D63" si="1">+D56</f>
        <v>182.64</v>
      </c>
      <c r="E60" s="298" t="s">
        <v>370</v>
      </c>
      <c r="F60" s="160"/>
      <c r="G60" s="299">
        <v>178.42</v>
      </c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2.75" customHeight="1" x14ac:dyDescent="0.3">
      <c r="A61" s="160"/>
      <c r="B61" s="291" t="s">
        <v>584</v>
      </c>
      <c r="C61" s="292" t="s">
        <v>563</v>
      </c>
      <c r="D61" s="299">
        <f t="shared" si="1"/>
        <v>209.35</v>
      </c>
      <c r="E61" s="300" t="s">
        <v>370</v>
      </c>
      <c r="F61" s="160"/>
      <c r="G61" s="299">
        <v>215.03</v>
      </c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2.75" customHeight="1" x14ac:dyDescent="0.3">
      <c r="A62" s="160"/>
      <c r="B62" s="291" t="s">
        <v>585</v>
      </c>
      <c r="C62" s="292" t="s">
        <v>563</v>
      </c>
      <c r="D62" s="299">
        <f t="shared" si="1"/>
        <v>218.51</v>
      </c>
      <c r="E62" s="300" t="s">
        <v>370</v>
      </c>
      <c r="F62" s="160"/>
      <c r="G62" s="299">
        <v>196.21</v>
      </c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2.75" customHeight="1" x14ac:dyDescent="0.3">
      <c r="A63" s="160"/>
      <c r="B63" s="301" t="s">
        <v>586</v>
      </c>
      <c r="C63" s="302" t="s">
        <v>563</v>
      </c>
      <c r="D63" s="303">
        <f t="shared" si="1"/>
        <v>272.43</v>
      </c>
      <c r="E63" s="304" t="s">
        <v>370</v>
      </c>
      <c r="F63" s="160"/>
      <c r="G63" s="299">
        <v>233.5</v>
      </c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2.75" customHeight="1" x14ac:dyDescent="0.3">
      <c r="A64" s="160"/>
      <c r="B64" s="305"/>
      <c r="C64" s="305"/>
      <c r="D64" s="305"/>
      <c r="E64" s="305"/>
      <c r="F64" s="160"/>
      <c r="G64" s="299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2.75" customHeight="1" x14ac:dyDescent="0.3">
      <c r="A65" s="160"/>
      <c r="B65" s="307" t="s">
        <v>583</v>
      </c>
      <c r="C65" s="308" t="s">
        <v>164</v>
      </c>
      <c r="D65" s="309">
        <v>196.39</v>
      </c>
      <c r="E65" s="310" t="s">
        <v>381</v>
      </c>
      <c r="F65" s="160"/>
      <c r="G65" s="286">
        <v>143.72</v>
      </c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2.75" customHeight="1" x14ac:dyDescent="0.3">
      <c r="A66" s="160"/>
      <c r="B66" s="291" t="s">
        <v>584</v>
      </c>
      <c r="C66" s="292" t="s">
        <v>164</v>
      </c>
      <c r="D66" s="286">
        <v>225.11</v>
      </c>
      <c r="E66" s="293" t="s">
        <v>381</v>
      </c>
      <c r="F66" s="160"/>
      <c r="G66" s="286">
        <v>170.82</v>
      </c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2.75" customHeight="1" x14ac:dyDescent="0.3">
      <c r="A67" s="160"/>
      <c r="B67" s="291" t="s">
        <v>585</v>
      </c>
      <c r="C67" s="292" t="s">
        <v>164</v>
      </c>
      <c r="D67" s="286">
        <v>234.96</v>
      </c>
      <c r="E67" s="293" t="s">
        <v>381</v>
      </c>
      <c r="F67" s="160"/>
      <c r="G67" s="286">
        <v>155.87</v>
      </c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2.75" customHeight="1" x14ac:dyDescent="0.3">
      <c r="A68" s="160"/>
      <c r="B68" s="294" t="s">
        <v>586</v>
      </c>
      <c r="C68" s="295" t="s">
        <v>164</v>
      </c>
      <c r="D68" s="287">
        <v>292.93</v>
      </c>
      <c r="E68" s="296" t="s">
        <v>381</v>
      </c>
      <c r="F68" s="160"/>
      <c r="G68" s="286">
        <v>190.74</v>
      </c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2.75" customHeight="1" x14ac:dyDescent="0.3">
      <c r="A69" s="160"/>
      <c r="B69" s="288" t="s">
        <v>583</v>
      </c>
      <c r="C69" s="289" t="s">
        <v>171</v>
      </c>
      <c r="D69" s="285">
        <v>182.64</v>
      </c>
      <c r="E69" s="290" t="s">
        <v>381</v>
      </c>
      <c r="F69" s="160"/>
      <c r="G69" s="286">
        <v>178.42</v>
      </c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2.75" customHeight="1" x14ac:dyDescent="0.3">
      <c r="A70" s="160"/>
      <c r="B70" s="291" t="s">
        <v>584</v>
      </c>
      <c r="C70" s="292" t="s">
        <v>171</v>
      </c>
      <c r="D70" s="286">
        <v>209.35</v>
      </c>
      <c r="E70" s="293" t="s">
        <v>381</v>
      </c>
      <c r="F70" s="160"/>
      <c r="G70" s="286">
        <v>215.03</v>
      </c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2.75" customHeight="1" x14ac:dyDescent="0.3">
      <c r="A71" s="160"/>
      <c r="B71" s="291" t="s">
        <v>585</v>
      </c>
      <c r="C71" s="292" t="s">
        <v>171</v>
      </c>
      <c r="D71" s="286">
        <v>218.51</v>
      </c>
      <c r="E71" s="293" t="s">
        <v>381</v>
      </c>
      <c r="F71" s="160"/>
      <c r="G71" s="286">
        <v>196.21</v>
      </c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2.75" customHeight="1" x14ac:dyDescent="0.3">
      <c r="A72" s="160"/>
      <c r="B72" s="294" t="s">
        <v>586</v>
      </c>
      <c r="C72" s="295" t="s">
        <v>171</v>
      </c>
      <c r="D72" s="287">
        <v>272.43</v>
      </c>
      <c r="E72" s="296" t="s">
        <v>381</v>
      </c>
      <c r="F72" s="160"/>
      <c r="G72" s="286">
        <v>233.5</v>
      </c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2.75" customHeight="1" x14ac:dyDescent="0.3">
      <c r="A73" s="160"/>
      <c r="B73" s="288" t="s">
        <v>583</v>
      </c>
      <c r="C73" s="289" t="s">
        <v>563</v>
      </c>
      <c r="D73" s="297">
        <f t="shared" ref="D73:D76" si="2">+D69</f>
        <v>182.64</v>
      </c>
      <c r="E73" s="298" t="s">
        <v>381</v>
      </c>
      <c r="F73" s="160"/>
      <c r="G73" s="299">
        <v>178.42</v>
      </c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2.75" customHeight="1" x14ac:dyDescent="0.3">
      <c r="A74" s="160"/>
      <c r="B74" s="291" t="s">
        <v>584</v>
      </c>
      <c r="C74" s="292" t="s">
        <v>563</v>
      </c>
      <c r="D74" s="299">
        <f t="shared" si="2"/>
        <v>209.35</v>
      </c>
      <c r="E74" s="300" t="s">
        <v>381</v>
      </c>
      <c r="F74" s="160"/>
      <c r="G74" s="299">
        <v>215.03</v>
      </c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2.75" customHeight="1" x14ac:dyDescent="0.3">
      <c r="A75" s="160"/>
      <c r="B75" s="291" t="s">
        <v>585</v>
      </c>
      <c r="C75" s="292" t="s">
        <v>563</v>
      </c>
      <c r="D75" s="299">
        <f t="shared" si="2"/>
        <v>218.51</v>
      </c>
      <c r="E75" s="300" t="s">
        <v>381</v>
      </c>
      <c r="F75" s="160"/>
      <c r="G75" s="299">
        <v>196.21</v>
      </c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2.75" customHeight="1" x14ac:dyDescent="0.3">
      <c r="A76" s="160"/>
      <c r="B76" s="294" t="s">
        <v>586</v>
      </c>
      <c r="C76" s="295" t="s">
        <v>563</v>
      </c>
      <c r="D76" s="311">
        <f t="shared" si="2"/>
        <v>272.43</v>
      </c>
      <c r="E76" s="312" t="s">
        <v>381</v>
      </c>
      <c r="F76" s="160"/>
      <c r="G76" s="299">
        <v>233.5</v>
      </c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2.75" customHeight="1" x14ac:dyDescent="0.3">
      <c r="A77" s="160"/>
      <c r="B77" s="45" t="s">
        <v>587</v>
      </c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2.75" customHeight="1" x14ac:dyDescent="0.3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2.75" customHeight="1" x14ac:dyDescent="0.3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2.75" customHeight="1" x14ac:dyDescent="0.3">
      <c r="A80" s="160"/>
      <c r="B80" s="281" t="s">
        <v>24</v>
      </c>
      <c r="C80" s="281" t="s">
        <v>257</v>
      </c>
      <c r="D80" s="281" t="s">
        <v>588</v>
      </c>
      <c r="E80" s="281" t="s">
        <v>589</v>
      </c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3.5" customHeight="1" x14ac:dyDescent="0.3">
      <c r="A81" s="160"/>
      <c r="B81" s="967" t="s">
        <v>558</v>
      </c>
      <c r="C81" s="289" t="s">
        <v>590</v>
      </c>
      <c r="D81" s="970" t="s">
        <v>591</v>
      </c>
      <c r="E81" s="313" t="s">
        <v>592</v>
      </c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3.5" customHeight="1" x14ac:dyDescent="0.3">
      <c r="A82" s="160"/>
      <c r="B82" s="968"/>
      <c r="C82" s="292" t="s">
        <v>593</v>
      </c>
      <c r="D82" s="961"/>
      <c r="E82" s="314" t="s">
        <v>260</v>
      </c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3.5" customHeight="1" x14ac:dyDescent="0.3">
      <c r="A83" s="160"/>
      <c r="B83" s="968"/>
      <c r="C83" s="315"/>
      <c r="D83" s="961"/>
      <c r="E83" s="314" t="s">
        <v>594</v>
      </c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3.5" customHeight="1" x14ac:dyDescent="0.3">
      <c r="A84" s="160"/>
      <c r="B84" s="969"/>
      <c r="C84" s="315" t="s">
        <v>595</v>
      </c>
      <c r="D84" s="971"/>
      <c r="E84" s="316" t="s">
        <v>596</v>
      </c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3.5" customHeight="1" x14ac:dyDescent="0.3">
      <c r="A85" s="160"/>
      <c r="B85" s="967" t="s">
        <v>561</v>
      </c>
      <c r="C85" s="289" t="s">
        <v>597</v>
      </c>
      <c r="D85" s="970" t="s">
        <v>598</v>
      </c>
      <c r="E85" s="313" t="s">
        <v>592</v>
      </c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3.5" customHeight="1" x14ac:dyDescent="0.3">
      <c r="A86" s="160"/>
      <c r="B86" s="968"/>
      <c r="C86" s="292" t="s">
        <v>599</v>
      </c>
      <c r="D86" s="961"/>
      <c r="E86" s="314" t="s">
        <v>260</v>
      </c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3.5" customHeight="1" x14ac:dyDescent="0.3">
      <c r="A87" s="160"/>
      <c r="B87" s="968"/>
      <c r="C87" s="302"/>
      <c r="D87" s="961"/>
      <c r="E87" s="314" t="s">
        <v>594</v>
      </c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3.5" customHeight="1" x14ac:dyDescent="0.3">
      <c r="A88" s="160"/>
      <c r="B88" s="969"/>
      <c r="C88" s="315" t="s">
        <v>258</v>
      </c>
      <c r="D88" s="971"/>
      <c r="E88" s="316" t="s">
        <v>261</v>
      </c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3.5" customHeight="1" x14ac:dyDescent="0.3">
      <c r="A89" s="160"/>
      <c r="B89" s="967" t="s">
        <v>564</v>
      </c>
      <c r="C89" s="289" t="s">
        <v>600</v>
      </c>
      <c r="D89" s="970" t="s">
        <v>601</v>
      </c>
      <c r="E89" s="313" t="s">
        <v>592</v>
      </c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3.5" customHeight="1" x14ac:dyDescent="0.3">
      <c r="A90" s="160"/>
      <c r="B90" s="968"/>
      <c r="C90" s="292" t="s">
        <v>602</v>
      </c>
      <c r="D90" s="961"/>
      <c r="E90" s="314" t="s">
        <v>260</v>
      </c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3.5" customHeight="1" x14ac:dyDescent="0.3">
      <c r="A91" s="160"/>
      <c r="B91" s="968"/>
      <c r="C91" s="292"/>
      <c r="D91" s="961"/>
      <c r="E91" s="314" t="s">
        <v>594</v>
      </c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3.5" customHeight="1" x14ac:dyDescent="0.3">
      <c r="A92" s="160"/>
      <c r="B92" s="968"/>
      <c r="C92" s="317" t="s">
        <v>595</v>
      </c>
      <c r="D92" s="961"/>
      <c r="E92" s="318" t="s">
        <v>596</v>
      </c>
      <c r="F92" s="160"/>
      <c r="G92" s="160" t="s">
        <v>603</v>
      </c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3.5" customHeight="1" x14ac:dyDescent="0.3">
      <c r="A93" s="160"/>
      <c r="B93" s="968"/>
      <c r="C93" s="317" t="s">
        <v>258</v>
      </c>
      <c r="D93" s="961"/>
      <c r="E93" s="319" t="s">
        <v>261</v>
      </c>
      <c r="F93" s="160"/>
      <c r="G93" s="320" t="s">
        <v>604</v>
      </c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3.5" customHeight="1" x14ac:dyDescent="0.3">
      <c r="A94" s="160"/>
      <c r="B94" s="969"/>
      <c r="C94" s="321" t="s">
        <v>605</v>
      </c>
      <c r="D94" s="971"/>
      <c r="E94" s="322"/>
      <c r="F94" s="160"/>
      <c r="G94" s="320" t="s">
        <v>606</v>
      </c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3.5" customHeight="1" x14ac:dyDescent="0.3">
      <c r="A95" s="160"/>
      <c r="B95" s="967" t="s">
        <v>25</v>
      </c>
      <c r="C95" s="289" t="s">
        <v>600</v>
      </c>
      <c r="D95" s="970" t="s">
        <v>601</v>
      </c>
      <c r="E95" s="313" t="s">
        <v>592</v>
      </c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3.5" customHeight="1" x14ac:dyDescent="0.3">
      <c r="A96" s="160"/>
      <c r="B96" s="968"/>
      <c r="C96" s="292" t="s">
        <v>602</v>
      </c>
      <c r="D96" s="961"/>
      <c r="E96" s="314" t="s">
        <v>260</v>
      </c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3.5" customHeight="1" x14ac:dyDescent="0.3">
      <c r="A97" s="160"/>
      <c r="B97" s="968"/>
      <c r="C97" s="292"/>
      <c r="D97" s="961"/>
      <c r="E97" s="314" t="s">
        <v>594</v>
      </c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3.5" customHeight="1" x14ac:dyDescent="0.3">
      <c r="A98" s="160"/>
      <c r="B98" s="968"/>
      <c r="C98" s="317" t="s">
        <v>595</v>
      </c>
      <c r="D98" s="961"/>
      <c r="E98" s="318" t="s">
        <v>596</v>
      </c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3.5" customHeight="1" x14ac:dyDescent="0.3">
      <c r="A99" s="160"/>
      <c r="B99" s="968"/>
      <c r="C99" s="317" t="s">
        <v>258</v>
      </c>
      <c r="D99" s="961"/>
      <c r="E99" s="319" t="s">
        <v>261</v>
      </c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3.5" customHeight="1" x14ac:dyDescent="0.3">
      <c r="A100" s="160"/>
      <c r="B100" s="969"/>
      <c r="C100" s="321" t="s">
        <v>605</v>
      </c>
      <c r="D100" s="971"/>
      <c r="E100" s="323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3.5" customHeight="1" x14ac:dyDescent="0.3">
      <c r="A101" s="160"/>
      <c r="B101" s="967" t="s">
        <v>566</v>
      </c>
      <c r="C101" s="289" t="s">
        <v>607</v>
      </c>
      <c r="D101" s="963" t="s">
        <v>608</v>
      </c>
      <c r="E101" s="313" t="s">
        <v>592</v>
      </c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3.5" customHeight="1" x14ac:dyDescent="0.3">
      <c r="A102" s="160"/>
      <c r="B102" s="968"/>
      <c r="C102" s="292" t="s">
        <v>609</v>
      </c>
      <c r="D102" s="964"/>
      <c r="E102" s="314" t="s">
        <v>260</v>
      </c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3.5" customHeight="1" x14ac:dyDescent="0.3">
      <c r="A103" s="160"/>
      <c r="B103" s="968"/>
      <c r="C103" s="295"/>
      <c r="D103" s="964"/>
      <c r="E103" s="314" t="s">
        <v>594</v>
      </c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3.5" customHeight="1" x14ac:dyDescent="0.3">
      <c r="A104" s="160"/>
      <c r="B104" s="969"/>
      <c r="C104" s="295" t="s">
        <v>610</v>
      </c>
      <c r="D104" s="965"/>
      <c r="E104" s="316" t="s">
        <v>261</v>
      </c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3.5" customHeight="1" x14ac:dyDescent="0.3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3.5" customHeight="1" x14ac:dyDescent="0.3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22.5" customHeight="1" x14ac:dyDescent="0.3">
      <c r="A107" s="160"/>
      <c r="B107" s="160"/>
      <c r="C107" s="324" t="s">
        <v>267</v>
      </c>
      <c r="D107" s="325" t="s">
        <v>264</v>
      </c>
      <c r="E107" s="281" t="s">
        <v>611</v>
      </c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23.25" customHeight="1" x14ac:dyDescent="0.3">
      <c r="A108" s="160"/>
      <c r="B108" s="160"/>
      <c r="C108" s="326" t="s">
        <v>612</v>
      </c>
      <c r="D108" s="966" t="s">
        <v>265</v>
      </c>
      <c r="E108" s="326" t="s">
        <v>613</v>
      </c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3.5" customHeight="1" x14ac:dyDescent="0.3">
      <c r="A109" s="160"/>
      <c r="B109" s="160"/>
      <c r="C109" s="327" t="s">
        <v>614</v>
      </c>
      <c r="D109" s="719"/>
      <c r="E109" s="327" t="s">
        <v>269</v>
      </c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3.5" customHeight="1" x14ac:dyDescent="0.3">
      <c r="A110" s="160"/>
      <c r="B110" s="160"/>
      <c r="C110" s="327" t="s">
        <v>615</v>
      </c>
      <c r="D110" s="719"/>
      <c r="E110" s="327" t="s">
        <v>616</v>
      </c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3.5" customHeight="1" x14ac:dyDescent="0.3">
      <c r="A111" s="160"/>
      <c r="B111" s="160"/>
      <c r="C111" s="328"/>
      <c r="D111" s="719"/>
      <c r="E111" s="329" t="s">
        <v>617</v>
      </c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3.5" customHeight="1" x14ac:dyDescent="0.3">
      <c r="A112" s="160"/>
      <c r="B112" s="160"/>
      <c r="C112" s="330"/>
      <c r="D112" s="553"/>
      <c r="E112" s="331" t="s">
        <v>618</v>
      </c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3.5" customHeight="1" x14ac:dyDescent="0.3">
      <c r="A113" s="160"/>
      <c r="B113" s="160"/>
      <c r="C113" s="332"/>
      <c r="D113" s="333"/>
      <c r="E113" s="333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3.5" customHeight="1" x14ac:dyDescent="0.3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3.5" customHeight="1" x14ac:dyDescent="0.3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2.75" customHeight="1" x14ac:dyDescent="0.3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2.75" customHeight="1" x14ac:dyDescent="0.3">
      <c r="A117" s="160"/>
      <c r="B117" s="281" t="s">
        <v>619</v>
      </c>
      <c r="C117" s="160"/>
      <c r="D117" s="160"/>
      <c r="E117" s="160"/>
      <c r="F117" s="160"/>
      <c r="G117" s="281" t="s">
        <v>469</v>
      </c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4.25" customHeight="1" x14ac:dyDescent="0.3">
      <c r="A118" s="160"/>
      <c r="B118" s="334" t="s">
        <v>277</v>
      </c>
      <c r="C118" s="335"/>
      <c r="D118" s="336"/>
      <c r="E118" s="160"/>
      <c r="F118" s="160"/>
      <c r="G118" s="283" t="s">
        <v>620</v>
      </c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4.25" customHeight="1" x14ac:dyDescent="0.3">
      <c r="A119" s="160"/>
      <c r="B119" s="337" t="s">
        <v>621</v>
      </c>
      <c r="C119" s="335"/>
      <c r="D119" s="338"/>
      <c r="E119" s="160"/>
      <c r="F119" s="160"/>
      <c r="G119" s="283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4.25" customHeight="1" x14ac:dyDescent="0.3">
      <c r="A120" s="160"/>
      <c r="B120" s="337" t="s">
        <v>622</v>
      </c>
      <c r="C120" s="335"/>
      <c r="D120" s="338"/>
      <c r="E120" s="160"/>
      <c r="F120" s="160"/>
      <c r="G120" s="283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4.25" customHeight="1" x14ac:dyDescent="0.3">
      <c r="A121" s="160"/>
      <c r="B121" s="337" t="s">
        <v>623</v>
      </c>
      <c r="C121" s="335"/>
      <c r="D121" s="338"/>
      <c r="E121" s="160"/>
      <c r="F121" s="160"/>
      <c r="G121" s="283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2.75" customHeight="1" x14ac:dyDescent="0.3">
      <c r="A122" s="160"/>
      <c r="B122" s="337" t="s">
        <v>624</v>
      </c>
      <c r="C122" s="335"/>
      <c r="D122" s="339"/>
      <c r="E122" s="160"/>
      <c r="F122" s="160"/>
      <c r="G122" s="283" t="s">
        <v>625</v>
      </c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2.75" customHeight="1" x14ac:dyDescent="0.3">
      <c r="A123" s="160"/>
      <c r="B123" s="337" t="s">
        <v>626</v>
      </c>
      <c r="C123" s="335"/>
      <c r="D123" s="339"/>
      <c r="E123" s="160"/>
      <c r="F123" s="160"/>
      <c r="G123" s="283" t="s">
        <v>627</v>
      </c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2.75" customHeight="1" x14ac:dyDescent="0.3">
      <c r="A124" s="160"/>
      <c r="B124" s="337" t="s">
        <v>628</v>
      </c>
      <c r="C124" s="335"/>
      <c r="D124" s="339"/>
      <c r="E124" s="160"/>
      <c r="F124" s="160"/>
      <c r="G124" s="283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2.75" customHeight="1" x14ac:dyDescent="0.3">
      <c r="A125" s="160"/>
      <c r="B125" s="337" t="s">
        <v>629</v>
      </c>
      <c r="C125" s="335"/>
      <c r="D125" s="338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2.75" customHeight="1" x14ac:dyDescent="0.3">
      <c r="A126" s="160"/>
      <c r="B126" s="337" t="s">
        <v>275</v>
      </c>
      <c r="C126" s="335"/>
      <c r="D126" s="338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2.75" customHeight="1" x14ac:dyDescent="0.3">
      <c r="A127" s="160"/>
      <c r="B127" s="337" t="s">
        <v>279</v>
      </c>
      <c r="C127" s="335"/>
      <c r="D127" s="338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2.75" customHeight="1" x14ac:dyDescent="0.3">
      <c r="A128" s="160"/>
      <c r="B128" s="337" t="s">
        <v>630</v>
      </c>
      <c r="C128" s="335"/>
      <c r="D128" s="338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2.75" customHeight="1" x14ac:dyDescent="0.3">
      <c r="A129" s="160"/>
      <c r="B129" s="337" t="s">
        <v>631</v>
      </c>
      <c r="C129" s="335"/>
      <c r="D129" s="338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2.75" customHeight="1" x14ac:dyDescent="0.3">
      <c r="A130" s="160"/>
      <c r="B130" s="337" t="s">
        <v>632</v>
      </c>
      <c r="C130" s="335"/>
      <c r="D130" s="338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2.75" customHeight="1" x14ac:dyDescent="0.3">
      <c r="A131" s="160"/>
      <c r="B131" s="337" t="s">
        <v>633</v>
      </c>
      <c r="C131" s="335"/>
      <c r="D131" s="338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2.75" customHeight="1" x14ac:dyDescent="0.3">
      <c r="A132" s="160"/>
      <c r="B132" s="337" t="s">
        <v>634</v>
      </c>
      <c r="C132" s="335"/>
      <c r="D132" s="338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2.75" customHeight="1" x14ac:dyDescent="0.3">
      <c r="A133" s="160"/>
      <c r="B133" s="337" t="s">
        <v>635</v>
      </c>
      <c r="C133" s="335"/>
      <c r="D133" s="338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2.75" customHeight="1" x14ac:dyDescent="0.3">
      <c r="A134" s="160"/>
      <c r="B134" s="340" t="s">
        <v>636</v>
      </c>
      <c r="C134" s="335"/>
      <c r="D134" s="338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2.75" customHeight="1" x14ac:dyDescent="0.3">
      <c r="A135" s="160"/>
      <c r="B135" s="340" t="s">
        <v>637</v>
      </c>
      <c r="C135" s="341"/>
      <c r="D135" s="34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2.75" customHeight="1" x14ac:dyDescent="0.3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2.75" hidden="1" customHeight="1" x14ac:dyDescent="0.3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2.75" hidden="1" customHeight="1" x14ac:dyDescent="0.3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2.75" hidden="1" customHeight="1" x14ac:dyDescent="0.3">
      <c r="A139" s="160"/>
      <c r="B139" s="281" t="s">
        <v>638</v>
      </c>
      <c r="C139" s="281" t="s">
        <v>639</v>
      </c>
      <c r="D139" s="281" t="s">
        <v>640</v>
      </c>
      <c r="E139" s="281" t="s">
        <v>469</v>
      </c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2.75" hidden="1" customHeight="1" x14ac:dyDescent="0.3">
      <c r="A140" s="160"/>
      <c r="B140" s="283" t="s">
        <v>641</v>
      </c>
      <c r="C140" s="283" t="s">
        <v>642</v>
      </c>
      <c r="D140" s="283" t="s">
        <v>103</v>
      </c>
      <c r="E140" s="283" t="s">
        <v>643</v>
      </c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2.75" hidden="1" customHeight="1" x14ac:dyDescent="0.3">
      <c r="A141" s="160"/>
      <c r="B141" s="283" t="s">
        <v>644</v>
      </c>
      <c r="C141" s="283" t="s">
        <v>645</v>
      </c>
      <c r="D141" s="283" t="s">
        <v>115</v>
      </c>
      <c r="E141" s="283" t="s">
        <v>646</v>
      </c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2.75" hidden="1" customHeight="1" x14ac:dyDescent="0.3">
      <c r="A142" s="160"/>
      <c r="B142" s="283" t="s">
        <v>647</v>
      </c>
      <c r="C142" s="283" t="s">
        <v>648</v>
      </c>
      <c r="D142" s="283" t="s">
        <v>649</v>
      </c>
      <c r="E142" s="283" t="s">
        <v>650</v>
      </c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2.75" hidden="1" customHeight="1" x14ac:dyDescent="0.3">
      <c r="A143" s="160"/>
      <c r="B143" s="283" t="s">
        <v>651</v>
      </c>
      <c r="C143" s="283" t="s">
        <v>652</v>
      </c>
      <c r="D143" s="283" t="s">
        <v>120</v>
      </c>
      <c r="E143" s="283" t="s">
        <v>653</v>
      </c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2.75" hidden="1" customHeight="1" x14ac:dyDescent="0.3">
      <c r="A144" s="160"/>
      <c r="B144" s="283"/>
      <c r="C144" s="283" t="s">
        <v>654</v>
      </c>
      <c r="D144" s="283"/>
      <c r="E144" s="283" t="s">
        <v>655</v>
      </c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2.75" hidden="1" customHeight="1" x14ac:dyDescent="0.3">
      <c r="A145" s="160"/>
      <c r="B145" s="283"/>
      <c r="C145" s="283" t="s">
        <v>656</v>
      </c>
      <c r="D145" s="283"/>
      <c r="E145" s="283" t="s">
        <v>657</v>
      </c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2.75" hidden="1" customHeight="1" x14ac:dyDescent="0.3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2.75" hidden="1" customHeight="1" x14ac:dyDescent="0.3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2.75" hidden="1" customHeight="1" x14ac:dyDescent="0.3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2.75" hidden="1" customHeight="1" x14ac:dyDescent="0.3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2.75" hidden="1" customHeight="1" x14ac:dyDescent="0.3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2.75" hidden="1" customHeight="1" x14ac:dyDescent="0.3">
      <c r="A151" s="160"/>
      <c r="B151" s="281" t="s">
        <v>638</v>
      </c>
      <c r="C151" s="281" t="s">
        <v>469</v>
      </c>
      <c r="D151" s="281"/>
      <c r="E151" s="281" t="s">
        <v>658</v>
      </c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2.75" hidden="1" customHeight="1" x14ac:dyDescent="0.3">
      <c r="A152" s="160"/>
      <c r="B152" s="342" t="s">
        <v>641</v>
      </c>
      <c r="C152" s="342" t="s">
        <v>659</v>
      </c>
      <c r="D152" s="343"/>
      <c r="E152" s="343" t="s">
        <v>660</v>
      </c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2.75" hidden="1" customHeight="1" x14ac:dyDescent="0.3">
      <c r="A153" s="160"/>
      <c r="B153" s="344" t="s">
        <v>661</v>
      </c>
      <c r="C153" s="344" t="s">
        <v>662</v>
      </c>
      <c r="D153" s="335"/>
      <c r="E153" s="335" t="s">
        <v>663</v>
      </c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2.75" hidden="1" customHeight="1" x14ac:dyDescent="0.3">
      <c r="A154" s="160"/>
      <c r="B154" s="344" t="s">
        <v>651</v>
      </c>
      <c r="C154" s="344" t="s">
        <v>664</v>
      </c>
      <c r="D154" s="335"/>
      <c r="E154" s="335" t="s">
        <v>665</v>
      </c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2.75" hidden="1" customHeight="1" x14ac:dyDescent="0.3">
      <c r="A155" s="160"/>
      <c r="B155" s="344"/>
      <c r="C155" s="344" t="s">
        <v>666</v>
      </c>
      <c r="D155" s="335"/>
      <c r="E155" s="335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2.75" hidden="1" customHeight="1" x14ac:dyDescent="0.3">
      <c r="A156" s="160"/>
      <c r="B156" s="344"/>
      <c r="C156" s="344" t="s">
        <v>667</v>
      </c>
      <c r="D156" s="335"/>
      <c r="E156" s="335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2.75" hidden="1" customHeight="1" x14ac:dyDescent="0.3">
      <c r="A157" s="160"/>
      <c r="B157" s="345"/>
      <c r="C157" s="345" t="s">
        <v>668</v>
      </c>
      <c r="D157" s="341"/>
      <c r="E157" s="341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2.75" hidden="1" customHeight="1" x14ac:dyDescent="0.3">
      <c r="A158" s="160"/>
      <c r="B158" s="160"/>
      <c r="C158" s="283" t="s">
        <v>654</v>
      </c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2.75" hidden="1" customHeight="1" x14ac:dyDescent="0.3">
      <c r="A159" s="160"/>
      <c r="B159" s="160"/>
      <c r="C159" s="283" t="s">
        <v>656</v>
      </c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2.75" customHeight="1" x14ac:dyDescent="0.3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2.75" customHeight="1" x14ac:dyDescent="0.3">
      <c r="A161" s="160"/>
      <c r="B161" s="281" t="s">
        <v>669</v>
      </c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2.75" customHeight="1" x14ac:dyDescent="0.3">
      <c r="A162" s="160"/>
      <c r="B162" s="160" t="s">
        <v>424</v>
      </c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2.75" customHeight="1" x14ac:dyDescent="0.3">
      <c r="A163" s="160"/>
      <c r="B163" s="160" t="s">
        <v>425</v>
      </c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2.75" customHeight="1" x14ac:dyDescent="0.3">
      <c r="A164" s="160"/>
      <c r="B164" s="160" t="s">
        <v>617</v>
      </c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2.75" customHeight="1" x14ac:dyDescent="0.3">
      <c r="A165" s="160"/>
      <c r="B165" s="160" t="s">
        <v>426</v>
      </c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2.75" customHeight="1" x14ac:dyDescent="0.3">
      <c r="A166" s="160"/>
      <c r="B166" s="160" t="s">
        <v>427</v>
      </c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2.75" customHeight="1" x14ac:dyDescent="0.3">
      <c r="A167" s="346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8"/>
      <c r="X167" s="160"/>
      <c r="Y167" s="160"/>
      <c r="Z167" s="160"/>
    </row>
    <row r="168" spans="1:26" ht="12.75" customHeight="1" x14ac:dyDescent="0.3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2.75" customHeight="1" x14ac:dyDescent="0.3">
      <c r="A169" s="160"/>
      <c r="B169" s="349" t="s">
        <v>670</v>
      </c>
      <c r="C169" s="350" t="s">
        <v>671</v>
      </c>
      <c r="D169" s="349" t="s">
        <v>672</v>
      </c>
      <c r="E169" s="349" t="s">
        <v>673</v>
      </c>
      <c r="F169" s="349" t="s">
        <v>674</v>
      </c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2.75" customHeight="1" x14ac:dyDescent="0.3">
      <c r="A170" s="160"/>
      <c r="B170" s="972" t="s">
        <v>356</v>
      </c>
      <c r="C170" s="351" t="s">
        <v>359</v>
      </c>
      <c r="D170" s="352" t="s">
        <v>183</v>
      </c>
      <c r="E170" s="352" t="s">
        <v>675</v>
      </c>
      <c r="F170" s="352" t="s">
        <v>676</v>
      </c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2.75" customHeight="1" x14ac:dyDescent="0.3">
      <c r="A171" s="160"/>
      <c r="B171" s="961"/>
      <c r="C171" s="351" t="s">
        <v>358</v>
      </c>
      <c r="D171" s="352" t="s">
        <v>183</v>
      </c>
      <c r="E171" s="352" t="s">
        <v>675</v>
      </c>
      <c r="F171" s="352" t="s">
        <v>676</v>
      </c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2.75" customHeight="1" x14ac:dyDescent="0.3">
      <c r="A172" s="160"/>
      <c r="B172" s="961"/>
      <c r="C172" s="351" t="s">
        <v>677</v>
      </c>
      <c r="D172" s="352" t="s">
        <v>361</v>
      </c>
      <c r="E172" s="352" t="s">
        <v>675</v>
      </c>
      <c r="F172" s="352" t="s">
        <v>676</v>
      </c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2.75" customHeight="1" x14ac:dyDescent="0.3">
      <c r="A173" s="160"/>
      <c r="B173" s="961"/>
      <c r="C173" s="353" t="s">
        <v>380</v>
      </c>
      <c r="D173" s="352" t="s">
        <v>183</v>
      </c>
      <c r="E173" s="352" t="s">
        <v>675</v>
      </c>
      <c r="F173" s="352" t="s">
        <v>676</v>
      </c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2.75" customHeight="1" x14ac:dyDescent="0.3">
      <c r="A174" s="160"/>
      <c r="B174" s="961"/>
      <c r="C174" s="351" t="s">
        <v>678</v>
      </c>
      <c r="D174" s="352" t="s">
        <v>361</v>
      </c>
      <c r="E174" s="352" t="s">
        <v>675</v>
      </c>
      <c r="F174" s="352" t="s">
        <v>676</v>
      </c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2.75" customHeight="1" x14ac:dyDescent="0.3">
      <c r="A175" s="160"/>
      <c r="B175" s="961"/>
      <c r="C175" s="351" t="s">
        <v>363</v>
      </c>
      <c r="D175" s="352" t="s">
        <v>679</v>
      </c>
      <c r="E175" s="352" t="s">
        <v>675</v>
      </c>
      <c r="F175" s="352" t="s">
        <v>676</v>
      </c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2.75" customHeight="1" x14ac:dyDescent="0.3">
      <c r="A176" s="160"/>
      <c r="B176" s="961"/>
      <c r="C176" s="351" t="s">
        <v>365</v>
      </c>
      <c r="D176" s="352" t="s">
        <v>679</v>
      </c>
      <c r="E176" s="352" t="s">
        <v>675</v>
      </c>
      <c r="F176" s="352" t="s">
        <v>676</v>
      </c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2.75" customHeight="1" x14ac:dyDescent="0.3">
      <c r="A177" s="160"/>
      <c r="B177" s="961"/>
      <c r="C177" s="351" t="s">
        <v>377</v>
      </c>
      <c r="D177" s="352" t="s">
        <v>385</v>
      </c>
      <c r="E177" s="352" t="s">
        <v>675</v>
      </c>
      <c r="F177" s="352" t="s">
        <v>680</v>
      </c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2.75" customHeight="1" x14ac:dyDescent="0.3">
      <c r="A178" s="160"/>
      <c r="B178" s="961"/>
      <c r="C178" s="354" t="s">
        <v>681</v>
      </c>
      <c r="D178" s="352" t="s">
        <v>361</v>
      </c>
      <c r="E178" s="352" t="s">
        <v>675</v>
      </c>
      <c r="F178" s="352" t="s">
        <v>676</v>
      </c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2.75" customHeight="1" x14ac:dyDescent="0.3">
      <c r="A179" s="160"/>
      <c r="B179" s="961"/>
      <c r="C179" s="354" t="s">
        <v>682</v>
      </c>
      <c r="D179" s="352" t="s">
        <v>183</v>
      </c>
      <c r="E179" s="352" t="s">
        <v>675</v>
      </c>
      <c r="F179" s="352" t="s">
        <v>676</v>
      </c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2.75" customHeight="1" x14ac:dyDescent="0.3">
      <c r="A180" s="160"/>
      <c r="B180" s="961"/>
      <c r="C180" s="354" t="s">
        <v>683</v>
      </c>
      <c r="D180" s="352" t="s">
        <v>183</v>
      </c>
      <c r="E180" s="352" t="s">
        <v>675</v>
      </c>
      <c r="F180" s="352" t="s">
        <v>676</v>
      </c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2.75" customHeight="1" x14ac:dyDescent="0.3">
      <c r="A181" s="160"/>
      <c r="B181" s="961"/>
      <c r="C181" s="354" t="s">
        <v>684</v>
      </c>
      <c r="D181" s="352" t="s">
        <v>183</v>
      </c>
      <c r="E181" s="352" t="s">
        <v>675</v>
      </c>
      <c r="F181" s="352" t="s">
        <v>676</v>
      </c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2.75" customHeight="1" x14ac:dyDescent="0.3">
      <c r="A182" s="160"/>
      <c r="B182" s="961"/>
      <c r="C182" s="354" t="s">
        <v>685</v>
      </c>
      <c r="D182" s="352" t="s">
        <v>385</v>
      </c>
      <c r="E182" s="352" t="s">
        <v>675</v>
      </c>
      <c r="F182" s="352" t="s">
        <v>680</v>
      </c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2.75" customHeight="1" x14ac:dyDescent="0.3">
      <c r="A183" s="160"/>
      <c r="B183" s="961"/>
      <c r="C183" s="355" t="s">
        <v>367</v>
      </c>
      <c r="D183" s="352" t="s">
        <v>368</v>
      </c>
      <c r="E183" s="352"/>
      <c r="F183" s="352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2.75" customHeight="1" x14ac:dyDescent="0.3">
      <c r="A184" s="356"/>
      <c r="B184" s="961"/>
      <c r="C184" s="357" t="s">
        <v>686</v>
      </c>
      <c r="D184" s="358" t="s">
        <v>385</v>
      </c>
      <c r="E184" s="358"/>
      <c r="F184" s="358"/>
      <c r="G184" s="356"/>
      <c r="H184" s="356"/>
      <c r="I184" s="356"/>
      <c r="J184" s="356"/>
      <c r="K184" s="356"/>
      <c r="L184" s="356"/>
      <c r="M184" s="356"/>
      <c r="N184" s="356"/>
      <c r="O184" s="356"/>
      <c r="P184" s="356"/>
      <c r="Q184" s="356"/>
      <c r="R184" s="356"/>
      <c r="S184" s="356"/>
      <c r="T184" s="356"/>
      <c r="U184" s="356"/>
      <c r="V184" s="356"/>
      <c r="W184" s="356"/>
      <c r="X184" s="356"/>
      <c r="Y184" s="356"/>
      <c r="Z184" s="356"/>
    </row>
    <row r="185" spans="1:26" ht="12.75" customHeight="1" x14ac:dyDescent="0.3">
      <c r="A185" s="160"/>
      <c r="B185" s="961"/>
      <c r="C185" s="351" t="s">
        <v>687</v>
      </c>
      <c r="D185" s="352" t="s">
        <v>183</v>
      </c>
      <c r="E185" s="352" t="s">
        <v>675</v>
      </c>
      <c r="F185" s="352" t="s">
        <v>676</v>
      </c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2.75" customHeight="1" x14ac:dyDescent="0.3">
      <c r="A186" s="160"/>
      <c r="B186" s="962"/>
      <c r="C186" s="351" t="s">
        <v>688</v>
      </c>
      <c r="D186" s="352" t="s">
        <v>183</v>
      </c>
      <c r="E186" s="352" t="s">
        <v>675</v>
      </c>
      <c r="F186" s="352" t="s">
        <v>676</v>
      </c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2.75" customHeight="1" x14ac:dyDescent="0.3">
      <c r="A187" s="160"/>
      <c r="B187" s="960" t="s">
        <v>689</v>
      </c>
      <c r="C187" s="351" t="s">
        <v>690</v>
      </c>
      <c r="D187" s="352" t="s">
        <v>183</v>
      </c>
      <c r="E187" s="352" t="s">
        <v>675</v>
      </c>
      <c r="F187" s="352" t="s">
        <v>676</v>
      </c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2.75" customHeight="1" x14ac:dyDescent="0.3">
      <c r="A188" s="160"/>
      <c r="B188" s="961"/>
      <c r="C188" s="359" t="s">
        <v>370</v>
      </c>
      <c r="D188" s="352" t="s">
        <v>183</v>
      </c>
      <c r="E188" s="352" t="s">
        <v>675</v>
      </c>
      <c r="F188" s="352" t="s">
        <v>676</v>
      </c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2.75" customHeight="1" x14ac:dyDescent="0.3">
      <c r="A189" s="160"/>
      <c r="B189" s="961"/>
      <c r="C189" s="359" t="s">
        <v>678</v>
      </c>
      <c r="D189" s="352" t="s">
        <v>361</v>
      </c>
      <c r="E189" s="352" t="s">
        <v>691</v>
      </c>
      <c r="F189" s="352" t="s">
        <v>676</v>
      </c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2.75" customHeight="1" x14ac:dyDescent="0.3">
      <c r="A190" s="160"/>
      <c r="B190" s="961"/>
      <c r="C190" s="359" t="s">
        <v>377</v>
      </c>
      <c r="D190" s="352" t="s">
        <v>385</v>
      </c>
      <c r="E190" s="352" t="s">
        <v>675</v>
      </c>
      <c r="F190" s="352" t="s">
        <v>692</v>
      </c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2.75" customHeight="1" x14ac:dyDescent="0.3">
      <c r="A191" s="160"/>
      <c r="B191" s="961"/>
      <c r="C191" s="360" t="s">
        <v>380</v>
      </c>
      <c r="D191" s="352" t="s">
        <v>183</v>
      </c>
      <c r="E191" s="352" t="s">
        <v>675</v>
      </c>
      <c r="F191" s="352" t="s">
        <v>676</v>
      </c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2.75" customHeight="1" x14ac:dyDescent="0.3">
      <c r="A192" s="160"/>
      <c r="B192" s="961"/>
      <c r="C192" s="359" t="s">
        <v>365</v>
      </c>
      <c r="D192" s="352" t="s">
        <v>183</v>
      </c>
      <c r="E192" s="352" t="s">
        <v>675</v>
      </c>
      <c r="F192" s="352" t="s">
        <v>676</v>
      </c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2.75" customHeight="1" x14ac:dyDescent="0.3">
      <c r="A193" s="160"/>
      <c r="B193" s="961"/>
      <c r="C193" s="361" t="s">
        <v>373</v>
      </c>
      <c r="D193" s="352" t="s">
        <v>385</v>
      </c>
      <c r="E193" s="352" t="s">
        <v>693</v>
      </c>
      <c r="F193" s="352" t="s">
        <v>680</v>
      </c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2.75" customHeight="1" x14ac:dyDescent="0.3">
      <c r="A194" s="160"/>
      <c r="B194" s="961"/>
      <c r="C194" s="351" t="s">
        <v>694</v>
      </c>
      <c r="D194" s="352" t="s">
        <v>385</v>
      </c>
      <c r="E194" s="352" t="s">
        <v>695</v>
      </c>
      <c r="F194" s="352" t="s">
        <v>680</v>
      </c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2.75" customHeight="1" x14ac:dyDescent="0.3">
      <c r="A195" s="160"/>
      <c r="B195" s="961"/>
      <c r="C195" s="351" t="s">
        <v>696</v>
      </c>
      <c r="D195" s="352" t="s">
        <v>183</v>
      </c>
      <c r="E195" s="352" t="s">
        <v>675</v>
      </c>
      <c r="F195" s="352" t="s">
        <v>676</v>
      </c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2.75" customHeight="1" x14ac:dyDescent="0.3">
      <c r="A196" s="160"/>
      <c r="B196" s="961"/>
      <c r="C196" s="362" t="s">
        <v>697</v>
      </c>
      <c r="D196" s="352" t="s">
        <v>183</v>
      </c>
      <c r="E196" s="352" t="s">
        <v>693</v>
      </c>
      <c r="F196" s="352" t="s">
        <v>680</v>
      </c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2.75" customHeight="1" x14ac:dyDescent="0.3">
      <c r="A197" s="160"/>
      <c r="B197" s="961"/>
      <c r="C197" s="351" t="s">
        <v>698</v>
      </c>
      <c r="D197" s="352" t="s">
        <v>679</v>
      </c>
      <c r="E197" s="352" t="s">
        <v>691</v>
      </c>
      <c r="F197" s="352" t="s">
        <v>676</v>
      </c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2.75" customHeight="1" x14ac:dyDescent="0.3">
      <c r="A198" s="160"/>
      <c r="B198" s="961"/>
      <c r="C198" s="351" t="s">
        <v>699</v>
      </c>
      <c r="D198" s="352" t="s">
        <v>385</v>
      </c>
      <c r="E198" s="352" t="s">
        <v>693</v>
      </c>
      <c r="F198" s="352" t="s">
        <v>680</v>
      </c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2.75" customHeight="1" x14ac:dyDescent="0.3">
      <c r="A199" s="160"/>
      <c r="B199" s="962"/>
      <c r="C199" s="351" t="s">
        <v>700</v>
      </c>
      <c r="D199" s="352" t="s">
        <v>385</v>
      </c>
      <c r="E199" s="352" t="s">
        <v>675</v>
      </c>
      <c r="F199" s="352" t="s">
        <v>680</v>
      </c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2.75" customHeight="1" x14ac:dyDescent="0.3">
      <c r="A200" s="160"/>
      <c r="B200" s="972" t="s">
        <v>374</v>
      </c>
      <c r="C200" s="351" t="s">
        <v>690</v>
      </c>
      <c r="D200" s="352" t="s">
        <v>183</v>
      </c>
      <c r="E200" s="352" t="s">
        <v>675</v>
      </c>
      <c r="F200" s="352" t="s">
        <v>676</v>
      </c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2.75" customHeight="1" x14ac:dyDescent="0.3">
      <c r="A201" s="160"/>
      <c r="B201" s="961"/>
      <c r="C201" s="363" t="s">
        <v>376</v>
      </c>
      <c r="D201" s="352" t="s">
        <v>183</v>
      </c>
      <c r="E201" s="352" t="s">
        <v>675</v>
      </c>
      <c r="F201" s="352" t="s">
        <v>676</v>
      </c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2.75" customHeight="1" x14ac:dyDescent="0.3">
      <c r="A202" s="160"/>
      <c r="B202" s="961"/>
      <c r="C202" s="363" t="s">
        <v>377</v>
      </c>
      <c r="D202" s="352" t="s">
        <v>385</v>
      </c>
      <c r="E202" s="352" t="s">
        <v>675</v>
      </c>
      <c r="F202" s="352" t="s">
        <v>692</v>
      </c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2.75" customHeight="1" x14ac:dyDescent="0.3">
      <c r="A203" s="160"/>
      <c r="B203" s="961"/>
      <c r="C203" s="353" t="s">
        <v>373</v>
      </c>
      <c r="D203" s="352" t="s">
        <v>385</v>
      </c>
      <c r="E203" s="352" t="s">
        <v>695</v>
      </c>
      <c r="F203" s="352" t="s">
        <v>680</v>
      </c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2.75" customHeight="1" x14ac:dyDescent="0.3">
      <c r="A204" s="160"/>
      <c r="B204" s="961"/>
      <c r="C204" s="353" t="s">
        <v>378</v>
      </c>
      <c r="D204" s="352" t="s">
        <v>385</v>
      </c>
      <c r="E204" s="352" t="s">
        <v>675</v>
      </c>
      <c r="F204" s="352" t="s">
        <v>680</v>
      </c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2.75" customHeight="1" x14ac:dyDescent="0.3">
      <c r="A205" s="160"/>
      <c r="B205" s="961"/>
      <c r="C205" s="351" t="s">
        <v>380</v>
      </c>
      <c r="D205" s="352" t="s">
        <v>183</v>
      </c>
      <c r="E205" s="352" t="s">
        <v>675</v>
      </c>
      <c r="F205" s="352" t="s">
        <v>676</v>
      </c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2.75" customHeight="1" x14ac:dyDescent="0.3">
      <c r="A206" s="160"/>
      <c r="B206" s="961"/>
      <c r="C206" s="351" t="s">
        <v>701</v>
      </c>
      <c r="D206" s="352" t="s">
        <v>385</v>
      </c>
      <c r="E206" s="352" t="s">
        <v>675</v>
      </c>
      <c r="F206" s="352" t="s">
        <v>680</v>
      </c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2.75" customHeight="1" x14ac:dyDescent="0.3">
      <c r="A207" s="160"/>
      <c r="B207" s="961"/>
      <c r="C207" s="351" t="s">
        <v>696</v>
      </c>
      <c r="D207" s="352" t="s">
        <v>183</v>
      </c>
      <c r="E207" s="352" t="s">
        <v>675</v>
      </c>
      <c r="F207" s="352" t="s">
        <v>676</v>
      </c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2.75" customHeight="1" x14ac:dyDescent="0.3">
      <c r="A208" s="160"/>
      <c r="B208" s="961"/>
      <c r="C208" s="353" t="s">
        <v>677</v>
      </c>
      <c r="D208" s="352" t="s">
        <v>361</v>
      </c>
      <c r="E208" s="352" t="s">
        <v>675</v>
      </c>
      <c r="F208" s="352" t="s">
        <v>676</v>
      </c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2.75" customHeight="1" x14ac:dyDescent="0.3">
      <c r="A209" s="160"/>
      <c r="B209" s="962"/>
      <c r="C209" s="351" t="s">
        <v>678</v>
      </c>
      <c r="D209" s="352" t="s">
        <v>361</v>
      </c>
      <c r="E209" s="352" t="s">
        <v>691</v>
      </c>
      <c r="F209" s="352" t="s">
        <v>676</v>
      </c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2.75" customHeight="1" x14ac:dyDescent="0.3">
      <c r="A210" s="160"/>
      <c r="B210" s="960" t="s">
        <v>702</v>
      </c>
      <c r="C210" s="362" t="s">
        <v>358</v>
      </c>
      <c r="D210" s="352" t="s">
        <v>183</v>
      </c>
      <c r="E210" s="352" t="s">
        <v>675</v>
      </c>
      <c r="F210" s="352" t="s">
        <v>676</v>
      </c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2.75" customHeight="1" x14ac:dyDescent="0.3">
      <c r="A211" s="160"/>
      <c r="B211" s="961"/>
      <c r="C211" s="362" t="s">
        <v>383</v>
      </c>
      <c r="D211" s="352" t="s">
        <v>361</v>
      </c>
      <c r="E211" s="352" t="s">
        <v>675</v>
      </c>
      <c r="F211" s="352" t="s">
        <v>676</v>
      </c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2.75" customHeight="1" x14ac:dyDescent="0.3">
      <c r="A212" s="160"/>
      <c r="B212" s="961"/>
      <c r="C212" s="351" t="s">
        <v>384</v>
      </c>
      <c r="D212" s="352" t="s">
        <v>385</v>
      </c>
      <c r="E212" s="352" t="s">
        <v>693</v>
      </c>
      <c r="F212" s="352" t="s">
        <v>680</v>
      </c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2.75" customHeight="1" x14ac:dyDescent="0.3">
      <c r="A213" s="160"/>
      <c r="B213" s="961"/>
      <c r="C213" s="362" t="s">
        <v>377</v>
      </c>
      <c r="D213" s="352" t="s">
        <v>385</v>
      </c>
      <c r="E213" s="352" t="s">
        <v>675</v>
      </c>
      <c r="F213" s="352" t="s">
        <v>692</v>
      </c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2.75" customHeight="1" x14ac:dyDescent="0.3">
      <c r="A214" s="160"/>
      <c r="B214" s="961"/>
      <c r="C214" s="362" t="s">
        <v>386</v>
      </c>
      <c r="D214" s="352" t="s">
        <v>183</v>
      </c>
      <c r="E214" s="352" t="s">
        <v>675</v>
      </c>
      <c r="F214" s="352" t="s">
        <v>680</v>
      </c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2.75" customHeight="1" x14ac:dyDescent="0.3">
      <c r="A215" s="160"/>
      <c r="B215" s="962"/>
      <c r="C215" s="351" t="s">
        <v>684</v>
      </c>
      <c r="D215" s="352" t="s">
        <v>183</v>
      </c>
      <c r="E215" s="352" t="s">
        <v>675</v>
      </c>
      <c r="F215" s="352" t="s">
        <v>676</v>
      </c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2.75" customHeight="1" x14ac:dyDescent="0.3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2.75" customHeight="1" x14ac:dyDescent="0.3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2.75" customHeight="1" x14ac:dyDescent="0.3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2.75" customHeight="1" x14ac:dyDescent="0.3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2.75" customHeight="1" x14ac:dyDescent="0.3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2.75" customHeight="1" x14ac:dyDescent="0.3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2.75" customHeight="1" x14ac:dyDescent="0.3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2.75" customHeight="1" x14ac:dyDescent="0.3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2.75" customHeight="1" x14ac:dyDescent="0.3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2.75" customHeight="1" x14ac:dyDescent="0.3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2.75" customHeight="1" x14ac:dyDescent="0.3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2.75" customHeight="1" x14ac:dyDescent="0.3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2.75" customHeight="1" x14ac:dyDescent="0.3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2.75" customHeight="1" x14ac:dyDescent="0.3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2.75" customHeight="1" x14ac:dyDescent="0.3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2.75" customHeight="1" x14ac:dyDescent="0.3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2.75" customHeight="1" x14ac:dyDescent="0.3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2.75" customHeight="1" x14ac:dyDescent="0.3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2.75" customHeight="1" x14ac:dyDescent="0.3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2.75" customHeight="1" x14ac:dyDescent="0.3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2.75" customHeight="1" x14ac:dyDescent="0.3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2.75" customHeight="1" x14ac:dyDescent="0.3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2.75" customHeight="1" x14ac:dyDescent="0.3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2.75" customHeight="1" x14ac:dyDescent="0.3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2.75" customHeight="1" x14ac:dyDescent="0.3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2.75" customHeight="1" x14ac:dyDescent="0.3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2.75" customHeight="1" x14ac:dyDescent="0.3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2.75" customHeight="1" x14ac:dyDescent="0.3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2.75" customHeight="1" x14ac:dyDescent="0.3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2.75" customHeight="1" x14ac:dyDescent="0.3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2.75" customHeight="1" x14ac:dyDescent="0.3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2.75" customHeight="1" x14ac:dyDescent="0.3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2.75" customHeight="1" x14ac:dyDescent="0.3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</row>
    <row r="249" spans="1:26" ht="12.75" customHeight="1" x14ac:dyDescent="0.3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</row>
    <row r="250" spans="1:26" ht="12.75" customHeight="1" x14ac:dyDescent="0.3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</row>
    <row r="251" spans="1:26" ht="12.75" customHeight="1" x14ac:dyDescent="0.3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</row>
    <row r="252" spans="1:26" ht="12.75" customHeight="1" x14ac:dyDescent="0.3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</row>
    <row r="253" spans="1:26" ht="12.75" customHeight="1" x14ac:dyDescent="0.3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</row>
    <row r="254" spans="1:26" ht="12.75" customHeight="1" x14ac:dyDescent="0.3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</row>
    <row r="255" spans="1:26" ht="12.75" customHeight="1" x14ac:dyDescent="0.3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</row>
    <row r="256" spans="1:26" ht="12.75" customHeight="1" x14ac:dyDescent="0.3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</row>
    <row r="257" spans="1:26" ht="12.75" customHeight="1" x14ac:dyDescent="0.3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</row>
    <row r="258" spans="1:26" ht="12.75" customHeight="1" x14ac:dyDescent="0.3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</row>
    <row r="259" spans="1:26" ht="12.75" customHeight="1" x14ac:dyDescent="0.3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</row>
    <row r="260" spans="1:26" ht="12.75" customHeight="1" x14ac:dyDescent="0.3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</row>
    <row r="261" spans="1:26" ht="12.75" customHeight="1" x14ac:dyDescent="0.3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</row>
    <row r="262" spans="1:26" ht="12.75" customHeight="1" x14ac:dyDescent="0.3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</row>
    <row r="263" spans="1:26" ht="12.75" customHeight="1" x14ac:dyDescent="0.3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</row>
    <row r="264" spans="1:26" ht="12.75" customHeight="1" x14ac:dyDescent="0.3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</row>
    <row r="265" spans="1:26" ht="12.75" customHeight="1" x14ac:dyDescent="0.3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</row>
    <row r="266" spans="1:26" ht="12.75" customHeight="1" x14ac:dyDescent="0.3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</row>
    <row r="267" spans="1:26" ht="12.75" customHeight="1" x14ac:dyDescent="0.3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</row>
    <row r="268" spans="1:26" ht="12.75" customHeight="1" x14ac:dyDescent="0.3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</row>
    <row r="269" spans="1:26" ht="12.75" customHeight="1" x14ac:dyDescent="0.3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</row>
    <row r="270" spans="1:26" ht="12.75" customHeight="1" x14ac:dyDescent="0.3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</row>
    <row r="271" spans="1:26" ht="12.75" customHeight="1" x14ac:dyDescent="0.3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</row>
    <row r="272" spans="1:26" ht="12.75" customHeight="1" x14ac:dyDescent="0.3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</row>
    <row r="273" spans="1:26" ht="12.75" customHeight="1" x14ac:dyDescent="0.3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</row>
    <row r="274" spans="1:26" ht="12.75" customHeight="1" x14ac:dyDescent="0.3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</row>
    <row r="275" spans="1:26" ht="12.75" customHeight="1" x14ac:dyDescent="0.3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</row>
    <row r="276" spans="1:26" ht="12.75" customHeight="1" x14ac:dyDescent="0.3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</row>
    <row r="277" spans="1:26" ht="12.75" customHeight="1" x14ac:dyDescent="0.3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</row>
    <row r="278" spans="1:26" ht="12.75" customHeight="1" x14ac:dyDescent="0.3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</row>
    <row r="279" spans="1:26" ht="12.75" customHeight="1" x14ac:dyDescent="0.3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</row>
    <row r="280" spans="1:26" ht="12.75" customHeight="1" x14ac:dyDescent="0.3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</row>
    <row r="281" spans="1:26" ht="12.75" customHeight="1" x14ac:dyDescent="0.3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</row>
    <row r="282" spans="1:26" ht="12.75" customHeight="1" x14ac:dyDescent="0.3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</row>
    <row r="283" spans="1:26" ht="12.75" customHeight="1" x14ac:dyDescent="0.3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</row>
    <row r="284" spans="1:26" ht="12.75" customHeight="1" x14ac:dyDescent="0.3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</row>
    <row r="285" spans="1:26" ht="12.75" customHeight="1" x14ac:dyDescent="0.3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</row>
    <row r="286" spans="1:26" ht="12.75" customHeight="1" x14ac:dyDescent="0.3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</row>
    <row r="287" spans="1:26" ht="12.75" customHeight="1" x14ac:dyDescent="0.3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</row>
    <row r="288" spans="1:26" ht="12.75" customHeight="1" x14ac:dyDescent="0.3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</row>
    <row r="289" spans="1:26" ht="12.75" customHeight="1" x14ac:dyDescent="0.3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</row>
    <row r="290" spans="1:26" ht="12.75" customHeight="1" x14ac:dyDescent="0.3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</row>
    <row r="291" spans="1:26" ht="12.75" customHeight="1" x14ac:dyDescent="0.3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</row>
    <row r="292" spans="1:26" ht="12.75" customHeight="1" x14ac:dyDescent="0.3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</row>
    <row r="293" spans="1:26" ht="12.75" customHeight="1" x14ac:dyDescent="0.3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</row>
    <row r="294" spans="1:26" ht="12.75" customHeight="1" x14ac:dyDescent="0.3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</row>
    <row r="295" spans="1:26" ht="12.75" customHeight="1" x14ac:dyDescent="0.3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</row>
    <row r="296" spans="1:26" ht="12.75" customHeight="1" x14ac:dyDescent="0.3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</row>
    <row r="297" spans="1:26" ht="12.75" customHeight="1" x14ac:dyDescent="0.3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</row>
    <row r="298" spans="1:26" ht="12.75" customHeight="1" x14ac:dyDescent="0.3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</row>
    <row r="299" spans="1:26" ht="12.75" customHeight="1" x14ac:dyDescent="0.3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</row>
    <row r="300" spans="1:26" ht="12.75" customHeight="1" x14ac:dyDescent="0.3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</row>
    <row r="301" spans="1:26" ht="12.75" customHeight="1" x14ac:dyDescent="0.3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</row>
    <row r="302" spans="1:26" ht="12.75" customHeight="1" x14ac:dyDescent="0.3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</row>
    <row r="303" spans="1:26" ht="12.75" customHeight="1" x14ac:dyDescent="0.3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</row>
    <row r="304" spans="1:26" ht="12.75" customHeight="1" x14ac:dyDescent="0.3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</row>
    <row r="305" spans="1:26" ht="12.75" customHeight="1" x14ac:dyDescent="0.3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</row>
    <row r="306" spans="1:26" ht="12.75" customHeight="1" x14ac:dyDescent="0.3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</row>
    <row r="307" spans="1:26" ht="12.75" customHeight="1" x14ac:dyDescent="0.3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</row>
    <row r="308" spans="1:26" ht="12.75" customHeight="1" x14ac:dyDescent="0.3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</row>
    <row r="309" spans="1:26" ht="12.75" customHeight="1" x14ac:dyDescent="0.3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</row>
    <row r="310" spans="1:26" ht="12.75" customHeight="1" x14ac:dyDescent="0.3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</row>
    <row r="311" spans="1:26" ht="12.75" customHeight="1" x14ac:dyDescent="0.3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</row>
    <row r="312" spans="1:26" ht="12.75" customHeight="1" x14ac:dyDescent="0.3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</row>
    <row r="313" spans="1:26" ht="12.75" customHeight="1" x14ac:dyDescent="0.3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</row>
    <row r="314" spans="1:26" ht="12.75" customHeight="1" x14ac:dyDescent="0.3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</row>
    <row r="315" spans="1:26" ht="12.75" customHeight="1" x14ac:dyDescent="0.3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</row>
    <row r="316" spans="1:26" ht="12.75" customHeight="1" x14ac:dyDescent="0.3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</row>
    <row r="317" spans="1:26" ht="12.75" customHeight="1" x14ac:dyDescent="0.3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</row>
    <row r="318" spans="1:26" ht="12.75" customHeight="1" x14ac:dyDescent="0.3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</row>
    <row r="319" spans="1:26" ht="12.75" customHeight="1" x14ac:dyDescent="0.3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</row>
    <row r="320" spans="1:26" ht="12.75" customHeight="1" x14ac:dyDescent="0.3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</row>
    <row r="321" spans="1:26" ht="12.75" customHeight="1" x14ac:dyDescent="0.3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</row>
    <row r="322" spans="1:26" ht="12.75" customHeight="1" x14ac:dyDescent="0.3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</row>
    <row r="323" spans="1:26" ht="12.75" customHeight="1" x14ac:dyDescent="0.3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</row>
    <row r="324" spans="1:26" ht="12.75" customHeight="1" x14ac:dyDescent="0.3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</row>
    <row r="325" spans="1:26" ht="12.75" customHeight="1" x14ac:dyDescent="0.3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</row>
    <row r="326" spans="1:26" ht="12.75" customHeight="1" x14ac:dyDescent="0.3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</row>
    <row r="327" spans="1:26" ht="12.75" customHeight="1" x14ac:dyDescent="0.3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</row>
    <row r="328" spans="1:26" ht="12.75" customHeight="1" x14ac:dyDescent="0.3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</row>
    <row r="329" spans="1:26" ht="12.75" customHeight="1" x14ac:dyDescent="0.3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</row>
    <row r="330" spans="1:26" ht="12.75" customHeight="1" x14ac:dyDescent="0.3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</row>
    <row r="331" spans="1:26" ht="12.75" customHeight="1" x14ac:dyDescent="0.3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</row>
    <row r="332" spans="1:26" ht="12.75" customHeight="1" x14ac:dyDescent="0.3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</row>
    <row r="333" spans="1:26" ht="12.75" customHeight="1" x14ac:dyDescent="0.3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</row>
    <row r="334" spans="1:26" ht="12.75" customHeight="1" x14ac:dyDescent="0.3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</row>
    <row r="335" spans="1:26" ht="12.75" customHeight="1" x14ac:dyDescent="0.3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</row>
    <row r="336" spans="1:26" ht="12.75" customHeight="1" x14ac:dyDescent="0.3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</row>
    <row r="337" spans="1:26" ht="12.75" customHeight="1" x14ac:dyDescent="0.3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</row>
    <row r="338" spans="1:26" ht="12.75" customHeight="1" x14ac:dyDescent="0.3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</row>
    <row r="339" spans="1:26" ht="12.75" customHeight="1" x14ac:dyDescent="0.3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</row>
    <row r="340" spans="1:26" ht="12.75" customHeight="1" x14ac:dyDescent="0.3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</row>
    <row r="341" spans="1:26" ht="12.75" customHeight="1" x14ac:dyDescent="0.3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</row>
    <row r="342" spans="1:26" ht="12.75" customHeight="1" x14ac:dyDescent="0.3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</row>
    <row r="343" spans="1:26" ht="12.75" customHeight="1" x14ac:dyDescent="0.3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</row>
    <row r="344" spans="1:26" ht="12.75" customHeight="1" x14ac:dyDescent="0.3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</row>
    <row r="345" spans="1:26" ht="12.75" customHeight="1" x14ac:dyDescent="0.3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</row>
    <row r="346" spans="1:26" ht="12.75" customHeight="1" x14ac:dyDescent="0.3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</row>
    <row r="347" spans="1:26" ht="12.75" customHeight="1" x14ac:dyDescent="0.3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</row>
    <row r="348" spans="1:26" ht="12.75" customHeight="1" x14ac:dyDescent="0.3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</row>
    <row r="349" spans="1:26" ht="12.75" customHeight="1" x14ac:dyDescent="0.3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</row>
    <row r="350" spans="1:26" ht="12.75" customHeight="1" x14ac:dyDescent="0.3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</row>
    <row r="351" spans="1:26" ht="12.75" customHeight="1" x14ac:dyDescent="0.3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</row>
    <row r="352" spans="1:26" ht="12.75" customHeight="1" x14ac:dyDescent="0.3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</row>
    <row r="353" spans="1:26" ht="12.75" customHeight="1" x14ac:dyDescent="0.3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</row>
    <row r="354" spans="1:26" ht="12.75" customHeight="1" x14ac:dyDescent="0.3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</row>
    <row r="355" spans="1:26" ht="12.75" customHeight="1" x14ac:dyDescent="0.3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</row>
    <row r="356" spans="1:26" ht="12.75" customHeight="1" x14ac:dyDescent="0.3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</row>
    <row r="357" spans="1:26" ht="12.75" customHeight="1" x14ac:dyDescent="0.3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</row>
    <row r="358" spans="1:26" ht="12.75" customHeight="1" x14ac:dyDescent="0.3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</row>
    <row r="359" spans="1:26" ht="12.75" customHeight="1" x14ac:dyDescent="0.3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</row>
    <row r="360" spans="1:26" ht="12.75" customHeight="1" x14ac:dyDescent="0.3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</row>
    <row r="361" spans="1:26" ht="12.75" customHeight="1" x14ac:dyDescent="0.3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</row>
    <row r="362" spans="1:26" ht="12.75" customHeight="1" x14ac:dyDescent="0.3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</row>
    <row r="363" spans="1:26" ht="12.75" customHeight="1" x14ac:dyDescent="0.3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</row>
    <row r="364" spans="1:26" ht="12.75" customHeight="1" x14ac:dyDescent="0.3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</row>
    <row r="365" spans="1:26" ht="12.75" customHeight="1" x14ac:dyDescent="0.3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</row>
    <row r="366" spans="1:26" ht="12.75" customHeight="1" x14ac:dyDescent="0.3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</row>
    <row r="367" spans="1:26" ht="12.75" customHeight="1" x14ac:dyDescent="0.3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</row>
    <row r="368" spans="1:26" ht="12.75" customHeight="1" x14ac:dyDescent="0.3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</row>
    <row r="369" spans="1:26" ht="12.75" customHeight="1" x14ac:dyDescent="0.3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</row>
    <row r="370" spans="1:26" ht="12.75" customHeight="1" x14ac:dyDescent="0.3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</row>
    <row r="371" spans="1:26" ht="12.75" customHeight="1" x14ac:dyDescent="0.3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</row>
    <row r="372" spans="1:26" ht="12.75" customHeight="1" x14ac:dyDescent="0.3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</row>
    <row r="373" spans="1:26" ht="12.75" customHeight="1" x14ac:dyDescent="0.3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</row>
    <row r="374" spans="1:26" ht="12.75" customHeight="1" x14ac:dyDescent="0.3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</row>
    <row r="375" spans="1:26" ht="12.75" customHeight="1" x14ac:dyDescent="0.3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</row>
    <row r="376" spans="1:26" ht="12.75" customHeight="1" x14ac:dyDescent="0.3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</row>
    <row r="377" spans="1:26" ht="12.75" customHeight="1" x14ac:dyDescent="0.3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</row>
    <row r="378" spans="1:26" ht="12.75" customHeight="1" x14ac:dyDescent="0.3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</row>
    <row r="379" spans="1:26" ht="12.75" customHeight="1" x14ac:dyDescent="0.3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</row>
    <row r="380" spans="1:26" ht="12.75" customHeight="1" x14ac:dyDescent="0.3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</row>
    <row r="381" spans="1:26" ht="12.75" customHeight="1" x14ac:dyDescent="0.3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</row>
    <row r="382" spans="1:26" ht="12.75" customHeight="1" x14ac:dyDescent="0.3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</row>
    <row r="383" spans="1:26" ht="12.75" customHeight="1" x14ac:dyDescent="0.3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</row>
    <row r="384" spans="1:26" ht="12.75" customHeight="1" x14ac:dyDescent="0.3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</row>
    <row r="385" spans="1:26" ht="12.75" customHeight="1" x14ac:dyDescent="0.3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</row>
    <row r="386" spans="1:26" ht="12.75" customHeight="1" x14ac:dyDescent="0.3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</row>
    <row r="387" spans="1:26" ht="12.75" customHeight="1" x14ac:dyDescent="0.3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</row>
    <row r="388" spans="1:26" ht="12.75" customHeight="1" x14ac:dyDescent="0.3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</row>
    <row r="389" spans="1:26" ht="12.75" customHeight="1" x14ac:dyDescent="0.3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</row>
    <row r="390" spans="1:26" ht="12.75" customHeight="1" x14ac:dyDescent="0.3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</row>
    <row r="391" spans="1:26" ht="12.75" customHeight="1" x14ac:dyDescent="0.3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</row>
    <row r="392" spans="1:26" ht="12.75" customHeight="1" x14ac:dyDescent="0.3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</row>
    <row r="393" spans="1:26" ht="12.75" customHeight="1" x14ac:dyDescent="0.3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</row>
    <row r="394" spans="1:26" ht="12.75" customHeight="1" x14ac:dyDescent="0.3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</row>
    <row r="395" spans="1:26" ht="12.75" customHeight="1" x14ac:dyDescent="0.3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</row>
    <row r="396" spans="1:26" ht="12.75" customHeight="1" x14ac:dyDescent="0.3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</row>
    <row r="397" spans="1:26" ht="12.75" customHeight="1" x14ac:dyDescent="0.3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</row>
    <row r="398" spans="1:26" ht="12.75" customHeight="1" x14ac:dyDescent="0.3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</row>
    <row r="399" spans="1:26" ht="12.75" customHeight="1" x14ac:dyDescent="0.3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</row>
    <row r="400" spans="1:26" ht="12.75" customHeight="1" x14ac:dyDescent="0.3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</row>
    <row r="401" spans="1:26" ht="12.75" customHeight="1" x14ac:dyDescent="0.3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</row>
    <row r="402" spans="1:26" ht="12.75" customHeight="1" x14ac:dyDescent="0.3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</row>
    <row r="403" spans="1:26" ht="12.75" customHeight="1" x14ac:dyDescent="0.3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</row>
    <row r="404" spans="1:26" ht="12.75" customHeight="1" x14ac:dyDescent="0.3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</row>
    <row r="405" spans="1:26" ht="12.75" customHeight="1" x14ac:dyDescent="0.3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</row>
    <row r="406" spans="1:26" ht="12.75" customHeight="1" x14ac:dyDescent="0.3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</row>
    <row r="407" spans="1:26" ht="12.75" customHeight="1" x14ac:dyDescent="0.3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</row>
    <row r="408" spans="1:26" ht="12.75" customHeight="1" x14ac:dyDescent="0.3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</row>
    <row r="409" spans="1:26" ht="12.75" customHeight="1" x14ac:dyDescent="0.3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</row>
    <row r="410" spans="1:26" ht="12.75" customHeight="1" x14ac:dyDescent="0.3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</row>
    <row r="411" spans="1:26" ht="12.75" customHeight="1" x14ac:dyDescent="0.3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</row>
    <row r="412" spans="1:26" ht="12.75" customHeight="1" x14ac:dyDescent="0.3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</row>
    <row r="413" spans="1:26" ht="12.75" customHeight="1" x14ac:dyDescent="0.3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</row>
    <row r="414" spans="1:26" ht="12.75" customHeight="1" x14ac:dyDescent="0.3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</row>
    <row r="415" spans="1:26" ht="12.75" customHeight="1" x14ac:dyDescent="0.3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</row>
    <row r="416" spans="1:26" ht="12.75" customHeight="1" x14ac:dyDescent="0.3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</row>
    <row r="417" spans="1:26" ht="12.75" customHeight="1" x14ac:dyDescent="0.3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</row>
    <row r="418" spans="1:26" ht="12.75" customHeight="1" x14ac:dyDescent="0.3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</row>
    <row r="419" spans="1:26" ht="12.75" customHeight="1" x14ac:dyDescent="0.3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</row>
    <row r="420" spans="1:26" ht="12.75" customHeight="1" x14ac:dyDescent="0.3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</row>
    <row r="421" spans="1:26" ht="12.75" customHeight="1" x14ac:dyDescent="0.3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</row>
    <row r="422" spans="1:26" ht="12.75" customHeight="1" x14ac:dyDescent="0.3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</row>
    <row r="423" spans="1:26" ht="12.75" customHeight="1" x14ac:dyDescent="0.3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</row>
    <row r="424" spans="1:26" ht="12.75" customHeight="1" x14ac:dyDescent="0.3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</row>
    <row r="425" spans="1:26" ht="12.75" customHeight="1" x14ac:dyDescent="0.3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</row>
    <row r="426" spans="1:26" ht="12.75" customHeight="1" x14ac:dyDescent="0.3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</row>
    <row r="427" spans="1:26" ht="12.75" customHeight="1" x14ac:dyDescent="0.3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</row>
    <row r="428" spans="1:26" ht="12.75" customHeight="1" x14ac:dyDescent="0.3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</row>
    <row r="429" spans="1:26" ht="12.75" customHeight="1" x14ac:dyDescent="0.3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</row>
    <row r="430" spans="1:26" ht="12.75" customHeight="1" x14ac:dyDescent="0.3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</row>
    <row r="431" spans="1:26" ht="12.75" customHeight="1" x14ac:dyDescent="0.3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</row>
    <row r="432" spans="1:26" ht="12.75" customHeight="1" x14ac:dyDescent="0.3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</row>
    <row r="433" spans="1:26" ht="12.75" customHeight="1" x14ac:dyDescent="0.3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</row>
    <row r="434" spans="1:26" ht="12.75" customHeight="1" x14ac:dyDescent="0.3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</row>
    <row r="435" spans="1:26" ht="12.75" customHeight="1" x14ac:dyDescent="0.3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</row>
    <row r="436" spans="1:26" ht="12.75" customHeight="1" x14ac:dyDescent="0.3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</row>
    <row r="437" spans="1:26" ht="12.75" customHeight="1" x14ac:dyDescent="0.3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</row>
    <row r="438" spans="1:26" ht="12.75" customHeight="1" x14ac:dyDescent="0.3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</row>
    <row r="439" spans="1:26" ht="12.75" customHeight="1" x14ac:dyDescent="0.3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</row>
    <row r="440" spans="1:26" ht="12.75" customHeight="1" x14ac:dyDescent="0.3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</row>
    <row r="441" spans="1:26" ht="12.75" customHeight="1" x14ac:dyDescent="0.3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</row>
    <row r="442" spans="1:26" ht="12.75" customHeight="1" x14ac:dyDescent="0.3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</row>
    <row r="443" spans="1:26" ht="12.75" customHeight="1" x14ac:dyDescent="0.3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</row>
    <row r="444" spans="1:26" ht="12.75" customHeight="1" x14ac:dyDescent="0.3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</row>
    <row r="445" spans="1:26" ht="12.75" customHeight="1" x14ac:dyDescent="0.3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</row>
    <row r="446" spans="1:26" ht="12.75" customHeight="1" x14ac:dyDescent="0.3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</row>
    <row r="447" spans="1:26" ht="12.75" customHeight="1" x14ac:dyDescent="0.3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</row>
    <row r="448" spans="1:26" ht="12.75" customHeight="1" x14ac:dyDescent="0.3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</row>
    <row r="449" spans="1:26" ht="12.75" customHeight="1" x14ac:dyDescent="0.3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</row>
    <row r="450" spans="1:26" ht="12.75" customHeight="1" x14ac:dyDescent="0.3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</row>
    <row r="451" spans="1:26" ht="12.75" customHeight="1" x14ac:dyDescent="0.3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</row>
    <row r="452" spans="1:26" ht="12.75" customHeight="1" x14ac:dyDescent="0.3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</row>
    <row r="453" spans="1:26" ht="12.75" customHeight="1" x14ac:dyDescent="0.3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</row>
    <row r="454" spans="1:26" ht="12.75" customHeight="1" x14ac:dyDescent="0.3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</row>
    <row r="455" spans="1:26" ht="12.75" customHeight="1" x14ac:dyDescent="0.3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</row>
    <row r="456" spans="1:26" ht="12.75" customHeight="1" x14ac:dyDescent="0.3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</row>
    <row r="457" spans="1:26" ht="12.75" customHeight="1" x14ac:dyDescent="0.3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</row>
    <row r="458" spans="1:26" ht="12.75" customHeight="1" x14ac:dyDescent="0.3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</row>
    <row r="459" spans="1:26" ht="12.75" customHeight="1" x14ac:dyDescent="0.3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</row>
    <row r="460" spans="1:26" ht="12.75" customHeight="1" x14ac:dyDescent="0.3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</row>
    <row r="461" spans="1:26" ht="12.75" customHeight="1" x14ac:dyDescent="0.3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</row>
    <row r="462" spans="1:26" ht="12.75" customHeight="1" x14ac:dyDescent="0.3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</row>
    <row r="463" spans="1:26" ht="12.75" customHeight="1" x14ac:dyDescent="0.3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</row>
    <row r="464" spans="1:26" ht="12.75" customHeight="1" x14ac:dyDescent="0.3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</row>
    <row r="465" spans="1:26" ht="12.75" customHeight="1" x14ac:dyDescent="0.3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</row>
    <row r="466" spans="1:26" ht="12.75" customHeight="1" x14ac:dyDescent="0.3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</row>
    <row r="467" spans="1:26" ht="12.75" customHeight="1" x14ac:dyDescent="0.3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</row>
    <row r="468" spans="1:26" ht="12.75" customHeight="1" x14ac:dyDescent="0.3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</row>
    <row r="469" spans="1:26" ht="12.75" customHeight="1" x14ac:dyDescent="0.3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</row>
    <row r="470" spans="1:26" ht="12.75" customHeight="1" x14ac:dyDescent="0.3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</row>
    <row r="471" spans="1:26" ht="12.75" customHeight="1" x14ac:dyDescent="0.3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</row>
    <row r="472" spans="1:26" ht="12.75" customHeight="1" x14ac:dyDescent="0.3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</row>
    <row r="473" spans="1:26" ht="12.75" customHeight="1" x14ac:dyDescent="0.3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</row>
    <row r="474" spans="1:26" ht="12.75" customHeight="1" x14ac:dyDescent="0.3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</row>
    <row r="475" spans="1:26" ht="12.75" customHeight="1" x14ac:dyDescent="0.3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</row>
    <row r="476" spans="1:26" ht="12.75" customHeight="1" x14ac:dyDescent="0.3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</row>
    <row r="477" spans="1:26" ht="12.75" customHeight="1" x14ac:dyDescent="0.3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</row>
    <row r="478" spans="1:26" ht="12.75" customHeight="1" x14ac:dyDescent="0.3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</row>
    <row r="479" spans="1:26" ht="12.75" customHeight="1" x14ac:dyDescent="0.3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</row>
    <row r="480" spans="1:26" ht="12.75" customHeight="1" x14ac:dyDescent="0.3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</row>
    <row r="481" spans="1:26" ht="12.75" customHeight="1" x14ac:dyDescent="0.3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</row>
    <row r="482" spans="1:26" ht="12.75" customHeight="1" x14ac:dyDescent="0.3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</row>
    <row r="483" spans="1:26" ht="12.75" customHeight="1" x14ac:dyDescent="0.3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</row>
    <row r="484" spans="1:26" ht="12.75" customHeight="1" x14ac:dyDescent="0.3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</row>
    <row r="485" spans="1:26" ht="12.75" customHeight="1" x14ac:dyDescent="0.3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</row>
    <row r="486" spans="1:26" ht="12.75" customHeight="1" x14ac:dyDescent="0.3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</row>
    <row r="487" spans="1:26" ht="12.75" customHeight="1" x14ac:dyDescent="0.3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</row>
    <row r="488" spans="1:26" ht="12.75" customHeight="1" x14ac:dyDescent="0.3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</row>
    <row r="489" spans="1:26" ht="12.75" customHeight="1" x14ac:dyDescent="0.3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</row>
    <row r="490" spans="1:26" ht="12.75" customHeight="1" x14ac:dyDescent="0.3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</row>
    <row r="491" spans="1:26" ht="12.75" customHeight="1" x14ac:dyDescent="0.3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</row>
    <row r="492" spans="1:26" ht="12.75" customHeight="1" x14ac:dyDescent="0.3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</row>
    <row r="493" spans="1:26" ht="12.75" customHeight="1" x14ac:dyDescent="0.3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</row>
    <row r="494" spans="1:26" ht="12.75" customHeight="1" x14ac:dyDescent="0.3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</row>
    <row r="495" spans="1:26" ht="12.75" customHeight="1" x14ac:dyDescent="0.3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</row>
    <row r="496" spans="1:26" ht="12.75" customHeight="1" x14ac:dyDescent="0.3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</row>
    <row r="497" spans="1:26" ht="12.75" customHeight="1" x14ac:dyDescent="0.3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</row>
    <row r="498" spans="1:26" ht="12.75" customHeight="1" x14ac:dyDescent="0.3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</row>
    <row r="499" spans="1:26" ht="12.75" customHeight="1" x14ac:dyDescent="0.3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</row>
    <row r="500" spans="1:26" ht="12.75" customHeight="1" x14ac:dyDescent="0.3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</row>
    <row r="501" spans="1:26" ht="12.75" customHeight="1" x14ac:dyDescent="0.3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</row>
    <row r="502" spans="1:26" ht="12.75" customHeight="1" x14ac:dyDescent="0.3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</row>
    <row r="503" spans="1:26" ht="12.75" customHeight="1" x14ac:dyDescent="0.3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</row>
    <row r="504" spans="1:26" ht="12.75" customHeight="1" x14ac:dyDescent="0.3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</row>
    <row r="505" spans="1:26" ht="12.75" customHeight="1" x14ac:dyDescent="0.3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</row>
    <row r="506" spans="1:26" ht="12.75" customHeight="1" x14ac:dyDescent="0.3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</row>
    <row r="507" spans="1:26" ht="12.75" customHeight="1" x14ac:dyDescent="0.3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</row>
    <row r="508" spans="1:26" ht="12.75" customHeight="1" x14ac:dyDescent="0.3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</row>
    <row r="509" spans="1:26" ht="12.75" customHeight="1" x14ac:dyDescent="0.3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</row>
    <row r="510" spans="1:26" ht="12.75" customHeight="1" x14ac:dyDescent="0.3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</row>
    <row r="511" spans="1:26" ht="12.75" customHeight="1" x14ac:dyDescent="0.3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</row>
    <row r="512" spans="1:26" ht="12.75" customHeight="1" x14ac:dyDescent="0.3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</row>
    <row r="513" spans="1:26" ht="12.75" customHeight="1" x14ac:dyDescent="0.3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</row>
    <row r="514" spans="1:26" ht="12.75" customHeight="1" x14ac:dyDescent="0.3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</row>
    <row r="515" spans="1:26" ht="12.75" customHeight="1" x14ac:dyDescent="0.3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</row>
    <row r="516" spans="1:26" ht="12.75" customHeight="1" x14ac:dyDescent="0.3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</row>
    <row r="517" spans="1:26" ht="12.75" customHeight="1" x14ac:dyDescent="0.3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</row>
    <row r="518" spans="1:26" ht="12.75" customHeight="1" x14ac:dyDescent="0.3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</row>
    <row r="519" spans="1:26" ht="12.75" customHeight="1" x14ac:dyDescent="0.3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</row>
    <row r="520" spans="1:26" ht="12.75" customHeight="1" x14ac:dyDescent="0.3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</row>
    <row r="521" spans="1:26" ht="12.75" customHeight="1" x14ac:dyDescent="0.3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</row>
    <row r="522" spans="1:26" ht="12.75" customHeight="1" x14ac:dyDescent="0.3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</row>
    <row r="523" spans="1:26" ht="12.75" customHeight="1" x14ac:dyDescent="0.3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</row>
    <row r="524" spans="1:26" ht="12.75" customHeight="1" x14ac:dyDescent="0.3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</row>
    <row r="525" spans="1:26" ht="12.75" customHeight="1" x14ac:dyDescent="0.3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</row>
    <row r="526" spans="1:26" ht="12.75" customHeight="1" x14ac:dyDescent="0.3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</row>
    <row r="527" spans="1:26" ht="12.75" customHeight="1" x14ac:dyDescent="0.3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</row>
    <row r="528" spans="1:26" ht="12.75" customHeight="1" x14ac:dyDescent="0.3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</row>
    <row r="529" spans="1:26" ht="12.75" customHeight="1" x14ac:dyDescent="0.3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</row>
    <row r="530" spans="1:26" ht="12.75" customHeight="1" x14ac:dyDescent="0.3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</row>
    <row r="531" spans="1:26" ht="12.75" customHeight="1" x14ac:dyDescent="0.3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</row>
    <row r="532" spans="1:26" ht="12.75" customHeight="1" x14ac:dyDescent="0.3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</row>
    <row r="533" spans="1:26" ht="12.75" customHeight="1" x14ac:dyDescent="0.3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</row>
    <row r="534" spans="1:26" ht="12.75" customHeight="1" x14ac:dyDescent="0.3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</row>
    <row r="535" spans="1:26" ht="12.75" customHeight="1" x14ac:dyDescent="0.3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</row>
    <row r="536" spans="1:26" ht="12.75" customHeight="1" x14ac:dyDescent="0.3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</row>
    <row r="537" spans="1:26" ht="12.75" customHeight="1" x14ac:dyDescent="0.3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</row>
    <row r="538" spans="1:26" ht="12.75" customHeight="1" x14ac:dyDescent="0.3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</row>
    <row r="539" spans="1:26" ht="12.75" customHeight="1" x14ac:dyDescent="0.3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</row>
    <row r="540" spans="1:26" ht="12.75" customHeight="1" x14ac:dyDescent="0.3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</row>
    <row r="541" spans="1:26" ht="12.75" customHeight="1" x14ac:dyDescent="0.3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</row>
    <row r="542" spans="1:26" ht="12.75" customHeight="1" x14ac:dyDescent="0.3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</row>
    <row r="543" spans="1:26" ht="12.75" customHeight="1" x14ac:dyDescent="0.3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</row>
    <row r="544" spans="1:26" ht="12.75" customHeight="1" x14ac:dyDescent="0.3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</row>
    <row r="545" spans="1:26" ht="12.75" customHeight="1" x14ac:dyDescent="0.3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</row>
    <row r="546" spans="1:26" ht="12.75" customHeight="1" x14ac:dyDescent="0.3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</row>
    <row r="547" spans="1:26" ht="12.75" customHeight="1" x14ac:dyDescent="0.3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</row>
    <row r="548" spans="1:26" ht="12.75" customHeight="1" x14ac:dyDescent="0.3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</row>
    <row r="549" spans="1:26" ht="12.75" customHeight="1" x14ac:dyDescent="0.3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</row>
    <row r="550" spans="1:26" ht="12.75" customHeight="1" x14ac:dyDescent="0.3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</row>
    <row r="551" spans="1:26" ht="12.75" customHeight="1" x14ac:dyDescent="0.3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</row>
    <row r="552" spans="1:26" ht="12.75" customHeight="1" x14ac:dyDescent="0.3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</row>
    <row r="553" spans="1:26" ht="12.75" customHeight="1" x14ac:dyDescent="0.3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</row>
    <row r="554" spans="1:26" ht="12.75" customHeight="1" x14ac:dyDescent="0.3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</row>
    <row r="555" spans="1:26" ht="12.75" customHeight="1" x14ac:dyDescent="0.3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</row>
    <row r="556" spans="1:26" ht="12.75" customHeight="1" x14ac:dyDescent="0.3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</row>
    <row r="557" spans="1:26" ht="12.75" customHeight="1" x14ac:dyDescent="0.3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</row>
    <row r="558" spans="1:26" ht="12.75" customHeight="1" x14ac:dyDescent="0.3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</row>
    <row r="559" spans="1:26" ht="12.75" customHeight="1" x14ac:dyDescent="0.3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</row>
    <row r="560" spans="1:26" ht="12.75" customHeight="1" x14ac:dyDescent="0.3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</row>
    <row r="561" spans="1:26" ht="12.75" customHeight="1" x14ac:dyDescent="0.3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</row>
    <row r="562" spans="1:26" ht="12.75" customHeight="1" x14ac:dyDescent="0.3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</row>
    <row r="563" spans="1:26" ht="12.75" customHeight="1" x14ac:dyDescent="0.3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</row>
    <row r="564" spans="1:26" ht="12.75" customHeight="1" x14ac:dyDescent="0.3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</row>
    <row r="565" spans="1:26" ht="12.75" customHeight="1" x14ac:dyDescent="0.3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</row>
    <row r="566" spans="1:26" ht="12.75" customHeight="1" x14ac:dyDescent="0.3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</row>
    <row r="567" spans="1:26" ht="12.75" customHeight="1" x14ac:dyDescent="0.3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</row>
    <row r="568" spans="1:26" ht="12.75" customHeight="1" x14ac:dyDescent="0.3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</row>
    <row r="569" spans="1:26" ht="12.75" customHeight="1" x14ac:dyDescent="0.3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</row>
    <row r="570" spans="1:26" ht="12.75" customHeight="1" x14ac:dyDescent="0.3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</row>
    <row r="571" spans="1:26" ht="12.75" customHeight="1" x14ac:dyDescent="0.3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</row>
    <row r="572" spans="1:26" ht="12.75" customHeight="1" x14ac:dyDescent="0.3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</row>
    <row r="573" spans="1:26" ht="12.75" customHeight="1" x14ac:dyDescent="0.3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</row>
    <row r="574" spans="1:26" ht="12.75" customHeight="1" x14ac:dyDescent="0.3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</row>
    <row r="575" spans="1:26" ht="12.75" customHeight="1" x14ac:dyDescent="0.3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</row>
    <row r="576" spans="1:26" ht="12.75" customHeight="1" x14ac:dyDescent="0.3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</row>
    <row r="577" spans="1:26" ht="12.75" customHeight="1" x14ac:dyDescent="0.3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</row>
    <row r="578" spans="1:26" ht="12.75" customHeight="1" x14ac:dyDescent="0.3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</row>
    <row r="579" spans="1:26" ht="12.75" customHeight="1" x14ac:dyDescent="0.3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</row>
    <row r="580" spans="1:26" ht="12.75" customHeight="1" x14ac:dyDescent="0.3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</row>
    <row r="581" spans="1:26" ht="12.75" customHeight="1" x14ac:dyDescent="0.3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</row>
    <row r="582" spans="1:26" ht="12.75" customHeight="1" x14ac:dyDescent="0.3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</row>
    <row r="583" spans="1:26" ht="12.75" customHeight="1" x14ac:dyDescent="0.3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</row>
    <row r="584" spans="1:26" ht="12.75" customHeight="1" x14ac:dyDescent="0.3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</row>
    <row r="585" spans="1:26" ht="12.75" customHeight="1" x14ac:dyDescent="0.3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</row>
    <row r="586" spans="1:26" ht="12.75" customHeight="1" x14ac:dyDescent="0.3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</row>
    <row r="587" spans="1:26" ht="12.75" customHeight="1" x14ac:dyDescent="0.3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</row>
    <row r="588" spans="1:26" ht="12.75" customHeight="1" x14ac:dyDescent="0.3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</row>
    <row r="589" spans="1:26" ht="12.75" customHeight="1" x14ac:dyDescent="0.3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</row>
    <row r="590" spans="1:26" ht="12.75" customHeight="1" x14ac:dyDescent="0.3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</row>
    <row r="591" spans="1:26" ht="12.75" customHeight="1" x14ac:dyDescent="0.3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</row>
    <row r="592" spans="1:26" ht="12.75" customHeight="1" x14ac:dyDescent="0.3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</row>
    <row r="593" spans="1:26" ht="12.75" customHeight="1" x14ac:dyDescent="0.3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</row>
    <row r="594" spans="1:26" ht="12.75" customHeight="1" x14ac:dyDescent="0.3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</row>
    <row r="595" spans="1:26" ht="12.75" customHeight="1" x14ac:dyDescent="0.3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</row>
    <row r="596" spans="1:26" ht="12.75" customHeight="1" x14ac:dyDescent="0.3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</row>
    <row r="597" spans="1:26" ht="12.75" customHeight="1" x14ac:dyDescent="0.3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</row>
    <row r="598" spans="1:26" ht="12.75" customHeight="1" x14ac:dyDescent="0.3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</row>
    <row r="599" spans="1:26" ht="12.75" customHeight="1" x14ac:dyDescent="0.3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</row>
    <row r="600" spans="1:26" ht="12.75" customHeight="1" x14ac:dyDescent="0.3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</row>
    <row r="601" spans="1:26" ht="12.75" customHeight="1" x14ac:dyDescent="0.3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</row>
    <row r="602" spans="1:26" ht="12.75" customHeight="1" x14ac:dyDescent="0.3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</row>
    <row r="603" spans="1:26" ht="12.75" customHeight="1" x14ac:dyDescent="0.3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</row>
    <row r="604" spans="1:26" ht="12.75" customHeight="1" x14ac:dyDescent="0.3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</row>
    <row r="605" spans="1:26" ht="12.75" customHeight="1" x14ac:dyDescent="0.3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</row>
    <row r="606" spans="1:26" ht="12.75" customHeight="1" x14ac:dyDescent="0.3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</row>
    <row r="607" spans="1:26" ht="12.75" customHeight="1" x14ac:dyDescent="0.3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</row>
    <row r="608" spans="1:26" ht="12.75" customHeight="1" x14ac:dyDescent="0.3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</row>
    <row r="609" spans="1:26" ht="12.75" customHeight="1" x14ac:dyDescent="0.3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</row>
    <row r="610" spans="1:26" ht="12.75" customHeight="1" x14ac:dyDescent="0.3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</row>
    <row r="611" spans="1:26" ht="12.75" customHeight="1" x14ac:dyDescent="0.3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</row>
    <row r="612" spans="1:26" ht="12.75" customHeight="1" x14ac:dyDescent="0.3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</row>
    <row r="613" spans="1:26" ht="12.75" customHeight="1" x14ac:dyDescent="0.3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</row>
    <row r="614" spans="1:26" ht="12.75" customHeight="1" x14ac:dyDescent="0.3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</row>
    <row r="615" spans="1:26" ht="12.75" customHeight="1" x14ac:dyDescent="0.3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</row>
    <row r="616" spans="1:26" ht="12.75" customHeight="1" x14ac:dyDescent="0.3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</row>
    <row r="617" spans="1:26" ht="12.75" customHeight="1" x14ac:dyDescent="0.3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</row>
    <row r="618" spans="1:26" ht="12.75" customHeight="1" x14ac:dyDescent="0.3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</row>
    <row r="619" spans="1:26" ht="12.75" customHeight="1" x14ac:dyDescent="0.3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</row>
    <row r="620" spans="1:26" ht="12.75" customHeight="1" x14ac:dyDescent="0.3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</row>
    <row r="621" spans="1:26" ht="12.75" customHeight="1" x14ac:dyDescent="0.3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</row>
    <row r="622" spans="1:26" ht="12.75" customHeight="1" x14ac:dyDescent="0.3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</row>
    <row r="623" spans="1:26" ht="12.75" customHeight="1" x14ac:dyDescent="0.3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</row>
    <row r="624" spans="1:26" ht="12.75" customHeight="1" x14ac:dyDescent="0.3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</row>
    <row r="625" spans="1:26" ht="12.75" customHeight="1" x14ac:dyDescent="0.3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</row>
    <row r="626" spans="1:26" ht="12.75" customHeight="1" x14ac:dyDescent="0.3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</row>
    <row r="627" spans="1:26" ht="12.75" customHeight="1" x14ac:dyDescent="0.3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</row>
    <row r="628" spans="1:26" ht="12.75" customHeight="1" x14ac:dyDescent="0.3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</row>
    <row r="629" spans="1:26" ht="12.75" customHeight="1" x14ac:dyDescent="0.3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</row>
    <row r="630" spans="1:26" ht="12.75" customHeight="1" x14ac:dyDescent="0.3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</row>
    <row r="631" spans="1:26" ht="12.75" customHeight="1" x14ac:dyDescent="0.3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</row>
    <row r="632" spans="1:26" ht="12.75" customHeight="1" x14ac:dyDescent="0.3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</row>
    <row r="633" spans="1:26" ht="12.75" customHeight="1" x14ac:dyDescent="0.3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</row>
    <row r="634" spans="1:26" ht="12.75" customHeight="1" x14ac:dyDescent="0.3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</row>
    <row r="635" spans="1:26" ht="12.75" customHeight="1" x14ac:dyDescent="0.3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</row>
    <row r="636" spans="1:26" ht="12.75" customHeight="1" x14ac:dyDescent="0.3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</row>
    <row r="637" spans="1:26" ht="12.75" customHeight="1" x14ac:dyDescent="0.3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</row>
    <row r="638" spans="1:26" ht="12.75" customHeight="1" x14ac:dyDescent="0.3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</row>
    <row r="639" spans="1:26" ht="12.75" customHeight="1" x14ac:dyDescent="0.3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</row>
    <row r="640" spans="1:26" ht="12.75" customHeight="1" x14ac:dyDescent="0.3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</row>
    <row r="641" spans="1:26" ht="12.75" customHeight="1" x14ac:dyDescent="0.3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</row>
    <row r="642" spans="1:26" ht="12.75" customHeight="1" x14ac:dyDescent="0.3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</row>
    <row r="643" spans="1:26" ht="12.75" customHeight="1" x14ac:dyDescent="0.3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</row>
    <row r="644" spans="1:26" ht="12.75" customHeight="1" x14ac:dyDescent="0.3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</row>
    <row r="645" spans="1:26" ht="12.75" customHeight="1" x14ac:dyDescent="0.3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</row>
    <row r="646" spans="1:26" ht="12.75" customHeight="1" x14ac:dyDescent="0.3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</row>
    <row r="647" spans="1:26" ht="12.75" customHeight="1" x14ac:dyDescent="0.3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</row>
    <row r="648" spans="1:26" ht="12.75" customHeight="1" x14ac:dyDescent="0.3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</row>
    <row r="649" spans="1:26" ht="12.75" customHeight="1" x14ac:dyDescent="0.3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</row>
    <row r="650" spans="1:26" ht="12.75" customHeight="1" x14ac:dyDescent="0.3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</row>
    <row r="651" spans="1:26" ht="12.75" customHeight="1" x14ac:dyDescent="0.3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</row>
    <row r="652" spans="1:26" ht="12.75" customHeight="1" x14ac:dyDescent="0.3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</row>
    <row r="653" spans="1:26" ht="12.75" customHeight="1" x14ac:dyDescent="0.3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</row>
    <row r="654" spans="1:26" ht="12.75" customHeight="1" x14ac:dyDescent="0.3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</row>
    <row r="655" spans="1:26" ht="12.75" customHeight="1" x14ac:dyDescent="0.3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</row>
    <row r="656" spans="1:26" ht="12.75" customHeight="1" x14ac:dyDescent="0.3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</row>
    <row r="657" spans="1:26" ht="12.75" customHeight="1" x14ac:dyDescent="0.3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</row>
    <row r="658" spans="1:26" ht="12.75" customHeight="1" x14ac:dyDescent="0.3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</row>
    <row r="659" spans="1:26" ht="12.75" customHeight="1" x14ac:dyDescent="0.3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</row>
    <row r="660" spans="1:26" ht="12.75" customHeight="1" x14ac:dyDescent="0.3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</row>
    <row r="661" spans="1:26" ht="12.75" customHeight="1" x14ac:dyDescent="0.3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</row>
    <row r="662" spans="1:26" ht="12.75" customHeight="1" x14ac:dyDescent="0.3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</row>
    <row r="663" spans="1:26" ht="12.75" customHeight="1" x14ac:dyDescent="0.3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</row>
    <row r="664" spans="1:26" ht="12.75" customHeight="1" x14ac:dyDescent="0.3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</row>
    <row r="665" spans="1:26" ht="12.75" customHeight="1" x14ac:dyDescent="0.3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</row>
    <row r="666" spans="1:26" ht="12.75" customHeight="1" x14ac:dyDescent="0.3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</row>
    <row r="667" spans="1:26" ht="12.75" customHeight="1" x14ac:dyDescent="0.3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</row>
    <row r="668" spans="1:26" ht="12.75" customHeight="1" x14ac:dyDescent="0.3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</row>
    <row r="669" spans="1:26" ht="12.75" customHeight="1" x14ac:dyDescent="0.3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</row>
    <row r="670" spans="1:26" ht="12.75" customHeight="1" x14ac:dyDescent="0.3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</row>
    <row r="671" spans="1:26" ht="12.75" customHeight="1" x14ac:dyDescent="0.3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</row>
    <row r="672" spans="1:26" ht="12.75" customHeight="1" x14ac:dyDescent="0.3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</row>
    <row r="673" spans="1:26" ht="12.75" customHeight="1" x14ac:dyDescent="0.3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</row>
    <row r="674" spans="1:26" ht="12.75" customHeight="1" x14ac:dyDescent="0.3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</row>
    <row r="675" spans="1:26" ht="12.75" customHeight="1" x14ac:dyDescent="0.3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</row>
    <row r="676" spans="1:26" ht="12.75" customHeight="1" x14ac:dyDescent="0.3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</row>
    <row r="677" spans="1:26" ht="12.75" customHeight="1" x14ac:dyDescent="0.3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</row>
    <row r="678" spans="1:26" ht="12.75" customHeight="1" x14ac:dyDescent="0.3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</row>
    <row r="679" spans="1:26" ht="12.75" customHeight="1" x14ac:dyDescent="0.3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</row>
    <row r="680" spans="1:26" ht="12.75" customHeight="1" x14ac:dyDescent="0.3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</row>
    <row r="681" spans="1:26" ht="12.75" customHeight="1" x14ac:dyDescent="0.3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</row>
    <row r="682" spans="1:26" ht="12.75" customHeight="1" x14ac:dyDescent="0.3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</row>
    <row r="683" spans="1:26" ht="12.75" customHeight="1" x14ac:dyDescent="0.3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</row>
    <row r="684" spans="1:26" ht="12.75" customHeight="1" x14ac:dyDescent="0.3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</row>
    <row r="685" spans="1:26" ht="12.75" customHeight="1" x14ac:dyDescent="0.3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</row>
    <row r="686" spans="1:26" ht="12.75" customHeight="1" x14ac:dyDescent="0.3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</row>
    <row r="687" spans="1:26" ht="12.75" customHeight="1" x14ac:dyDescent="0.3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</row>
    <row r="688" spans="1:26" ht="12.75" customHeight="1" x14ac:dyDescent="0.3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</row>
    <row r="689" spans="1:26" ht="12.75" customHeight="1" x14ac:dyDescent="0.3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</row>
    <row r="690" spans="1:26" ht="12.75" customHeight="1" x14ac:dyDescent="0.3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</row>
    <row r="691" spans="1:26" ht="12.75" customHeight="1" x14ac:dyDescent="0.3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</row>
    <row r="692" spans="1:26" ht="12.75" customHeight="1" x14ac:dyDescent="0.3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</row>
    <row r="693" spans="1:26" ht="12.75" customHeight="1" x14ac:dyDescent="0.3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</row>
    <row r="694" spans="1:26" ht="12.75" customHeight="1" x14ac:dyDescent="0.3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</row>
    <row r="695" spans="1:26" ht="12.75" customHeight="1" x14ac:dyDescent="0.3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</row>
    <row r="696" spans="1:26" ht="12.75" customHeight="1" x14ac:dyDescent="0.3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</row>
    <row r="697" spans="1:26" ht="12.75" customHeight="1" x14ac:dyDescent="0.3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</row>
    <row r="698" spans="1:26" ht="12.75" customHeight="1" x14ac:dyDescent="0.3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</row>
    <row r="699" spans="1:26" ht="12.75" customHeight="1" x14ac:dyDescent="0.3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</row>
    <row r="700" spans="1:26" ht="12.75" customHeight="1" x14ac:dyDescent="0.3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</row>
    <row r="701" spans="1:26" ht="12.75" customHeight="1" x14ac:dyDescent="0.3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</row>
    <row r="702" spans="1:26" ht="12.75" customHeight="1" x14ac:dyDescent="0.3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</row>
    <row r="703" spans="1:26" ht="12.75" customHeight="1" x14ac:dyDescent="0.3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</row>
    <row r="704" spans="1:26" ht="12.75" customHeight="1" x14ac:dyDescent="0.3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</row>
    <row r="705" spans="1:26" ht="12.75" customHeight="1" x14ac:dyDescent="0.3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</row>
    <row r="706" spans="1:26" ht="12.75" customHeight="1" x14ac:dyDescent="0.3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</row>
    <row r="707" spans="1:26" ht="12.75" customHeight="1" x14ac:dyDescent="0.3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</row>
    <row r="708" spans="1:26" ht="12.75" customHeight="1" x14ac:dyDescent="0.3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</row>
    <row r="709" spans="1:26" ht="12.75" customHeight="1" x14ac:dyDescent="0.3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</row>
    <row r="710" spans="1:26" ht="12.75" customHeight="1" x14ac:dyDescent="0.3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</row>
    <row r="711" spans="1:26" ht="12.75" customHeight="1" x14ac:dyDescent="0.3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</row>
    <row r="712" spans="1:26" ht="12.75" customHeight="1" x14ac:dyDescent="0.3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</row>
    <row r="713" spans="1:26" ht="12.75" customHeight="1" x14ac:dyDescent="0.3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</row>
    <row r="714" spans="1:26" ht="12.75" customHeight="1" x14ac:dyDescent="0.3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</row>
    <row r="715" spans="1:26" ht="12.75" customHeight="1" x14ac:dyDescent="0.3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</row>
    <row r="716" spans="1:26" ht="12.75" customHeight="1" x14ac:dyDescent="0.3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</row>
    <row r="717" spans="1:26" ht="12.75" customHeight="1" x14ac:dyDescent="0.3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</row>
    <row r="718" spans="1:26" ht="12.75" customHeight="1" x14ac:dyDescent="0.3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</row>
    <row r="719" spans="1:26" ht="12.75" customHeight="1" x14ac:dyDescent="0.3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</row>
    <row r="720" spans="1:26" ht="12.75" customHeight="1" x14ac:dyDescent="0.3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</row>
    <row r="721" spans="1:26" ht="12.75" customHeight="1" x14ac:dyDescent="0.3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</row>
    <row r="722" spans="1:26" ht="12.75" customHeight="1" x14ac:dyDescent="0.3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</row>
    <row r="723" spans="1:26" ht="12.75" customHeight="1" x14ac:dyDescent="0.3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</row>
    <row r="724" spans="1:26" ht="12.75" customHeight="1" x14ac:dyDescent="0.3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</row>
    <row r="725" spans="1:26" ht="12.75" customHeight="1" x14ac:dyDescent="0.3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</row>
    <row r="726" spans="1:26" ht="12.75" customHeight="1" x14ac:dyDescent="0.3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</row>
    <row r="727" spans="1:26" ht="12.75" customHeight="1" x14ac:dyDescent="0.3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</row>
    <row r="728" spans="1:26" ht="12.75" customHeight="1" x14ac:dyDescent="0.3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</row>
    <row r="729" spans="1:26" ht="12.75" customHeight="1" x14ac:dyDescent="0.3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</row>
    <row r="730" spans="1:26" ht="12.75" customHeight="1" x14ac:dyDescent="0.3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</row>
    <row r="731" spans="1:26" ht="12.75" customHeight="1" x14ac:dyDescent="0.3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</row>
    <row r="732" spans="1:26" ht="12.75" customHeight="1" x14ac:dyDescent="0.3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</row>
    <row r="733" spans="1:26" ht="12.75" customHeight="1" x14ac:dyDescent="0.3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</row>
    <row r="734" spans="1:26" ht="12.75" customHeight="1" x14ac:dyDescent="0.3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</row>
    <row r="735" spans="1:26" ht="12.75" customHeight="1" x14ac:dyDescent="0.3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</row>
    <row r="736" spans="1:26" ht="12.75" customHeight="1" x14ac:dyDescent="0.3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</row>
    <row r="737" spans="1:26" ht="12.75" customHeight="1" x14ac:dyDescent="0.3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</row>
    <row r="738" spans="1:26" ht="12.75" customHeight="1" x14ac:dyDescent="0.3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</row>
    <row r="739" spans="1:26" ht="12.75" customHeight="1" x14ac:dyDescent="0.3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</row>
    <row r="740" spans="1:26" ht="12.75" customHeight="1" x14ac:dyDescent="0.3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</row>
    <row r="741" spans="1:26" ht="12.75" customHeight="1" x14ac:dyDescent="0.3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</row>
    <row r="742" spans="1:26" ht="12.75" customHeight="1" x14ac:dyDescent="0.3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</row>
    <row r="743" spans="1:26" ht="12.75" customHeight="1" x14ac:dyDescent="0.3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</row>
    <row r="744" spans="1:26" ht="12.75" customHeight="1" x14ac:dyDescent="0.3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</row>
    <row r="745" spans="1:26" ht="12.75" customHeight="1" x14ac:dyDescent="0.3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</row>
    <row r="746" spans="1:26" ht="12.75" customHeight="1" x14ac:dyDescent="0.3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</row>
    <row r="747" spans="1:26" ht="12.75" customHeight="1" x14ac:dyDescent="0.3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</row>
    <row r="748" spans="1:26" ht="12.75" customHeight="1" x14ac:dyDescent="0.3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</row>
    <row r="749" spans="1:26" ht="12.75" customHeight="1" x14ac:dyDescent="0.3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</row>
    <row r="750" spans="1:26" ht="12.75" customHeight="1" x14ac:dyDescent="0.3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</row>
    <row r="751" spans="1:26" ht="12.75" customHeight="1" x14ac:dyDescent="0.3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</row>
    <row r="752" spans="1:26" ht="12.75" customHeight="1" x14ac:dyDescent="0.3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</row>
    <row r="753" spans="1:26" ht="12.75" customHeight="1" x14ac:dyDescent="0.3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</row>
    <row r="754" spans="1:26" ht="12.75" customHeight="1" x14ac:dyDescent="0.3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</row>
    <row r="755" spans="1:26" ht="12.75" customHeight="1" x14ac:dyDescent="0.3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</row>
    <row r="756" spans="1:26" ht="12.75" customHeight="1" x14ac:dyDescent="0.3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</row>
    <row r="757" spans="1:26" ht="12.75" customHeight="1" x14ac:dyDescent="0.3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</row>
    <row r="758" spans="1:26" ht="12.75" customHeight="1" x14ac:dyDescent="0.3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</row>
    <row r="759" spans="1:26" ht="12.75" customHeight="1" x14ac:dyDescent="0.3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</row>
    <row r="760" spans="1:26" ht="12.75" customHeight="1" x14ac:dyDescent="0.3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</row>
    <row r="761" spans="1:26" ht="12.75" customHeight="1" x14ac:dyDescent="0.3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</row>
    <row r="762" spans="1:26" ht="12.75" customHeight="1" x14ac:dyDescent="0.3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</row>
    <row r="763" spans="1:26" ht="12.75" customHeight="1" x14ac:dyDescent="0.3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</row>
    <row r="764" spans="1:26" ht="12.75" customHeight="1" x14ac:dyDescent="0.3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</row>
    <row r="765" spans="1:26" ht="12.75" customHeight="1" x14ac:dyDescent="0.3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</row>
    <row r="766" spans="1:26" ht="12.75" customHeight="1" x14ac:dyDescent="0.3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</row>
    <row r="767" spans="1:26" ht="12.75" customHeight="1" x14ac:dyDescent="0.3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</row>
    <row r="768" spans="1:26" ht="12.75" customHeight="1" x14ac:dyDescent="0.3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</row>
    <row r="769" spans="1:26" ht="12.75" customHeight="1" x14ac:dyDescent="0.3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</row>
    <row r="770" spans="1:26" ht="12.75" customHeight="1" x14ac:dyDescent="0.3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</row>
    <row r="771" spans="1:26" ht="12.75" customHeight="1" x14ac:dyDescent="0.3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</row>
    <row r="772" spans="1:26" ht="12.75" customHeight="1" x14ac:dyDescent="0.3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</row>
    <row r="773" spans="1:26" ht="12.75" customHeight="1" x14ac:dyDescent="0.3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</row>
    <row r="774" spans="1:26" ht="12.75" customHeight="1" x14ac:dyDescent="0.3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</row>
    <row r="775" spans="1:26" ht="12.75" customHeight="1" x14ac:dyDescent="0.3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</row>
    <row r="776" spans="1:26" ht="12.75" customHeight="1" x14ac:dyDescent="0.3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</row>
    <row r="777" spans="1:26" ht="12.75" customHeight="1" x14ac:dyDescent="0.3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</row>
    <row r="778" spans="1:26" ht="12.75" customHeight="1" x14ac:dyDescent="0.3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</row>
    <row r="779" spans="1:26" ht="12.75" customHeight="1" x14ac:dyDescent="0.3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</row>
    <row r="780" spans="1:26" ht="12.75" customHeight="1" x14ac:dyDescent="0.3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</row>
    <row r="781" spans="1:26" ht="12.75" customHeight="1" x14ac:dyDescent="0.3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</row>
    <row r="782" spans="1:26" ht="12.75" customHeight="1" x14ac:dyDescent="0.3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</row>
    <row r="783" spans="1:26" ht="12.75" customHeight="1" x14ac:dyDescent="0.3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</row>
    <row r="784" spans="1:26" ht="12.75" customHeight="1" x14ac:dyDescent="0.3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</row>
    <row r="785" spans="1:26" ht="12.75" customHeight="1" x14ac:dyDescent="0.3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</row>
    <row r="786" spans="1:26" ht="12.75" customHeight="1" x14ac:dyDescent="0.3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</row>
    <row r="787" spans="1:26" ht="12.75" customHeight="1" x14ac:dyDescent="0.3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</row>
    <row r="788" spans="1:26" ht="12.75" customHeight="1" x14ac:dyDescent="0.3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</row>
    <row r="789" spans="1:26" ht="12.75" customHeight="1" x14ac:dyDescent="0.3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</row>
    <row r="790" spans="1:26" ht="12.75" customHeight="1" x14ac:dyDescent="0.3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</row>
    <row r="791" spans="1:26" ht="12.75" customHeight="1" x14ac:dyDescent="0.3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</row>
    <row r="792" spans="1:26" ht="12.75" customHeight="1" x14ac:dyDescent="0.3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</row>
    <row r="793" spans="1:26" ht="12.75" customHeight="1" x14ac:dyDescent="0.3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</row>
    <row r="794" spans="1:26" ht="12.75" customHeight="1" x14ac:dyDescent="0.3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</row>
    <row r="795" spans="1:26" ht="12.75" customHeight="1" x14ac:dyDescent="0.3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</row>
    <row r="796" spans="1:26" ht="12.75" customHeight="1" x14ac:dyDescent="0.3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</row>
    <row r="797" spans="1:26" ht="12.75" customHeight="1" x14ac:dyDescent="0.3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</row>
    <row r="798" spans="1:26" ht="12.75" customHeight="1" x14ac:dyDescent="0.3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</row>
    <row r="799" spans="1:26" ht="12.75" customHeight="1" x14ac:dyDescent="0.3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</row>
    <row r="800" spans="1:26" ht="12.75" customHeight="1" x14ac:dyDescent="0.3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</row>
    <row r="801" spans="1:26" ht="12.75" customHeight="1" x14ac:dyDescent="0.3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</row>
    <row r="802" spans="1:26" ht="12.75" customHeight="1" x14ac:dyDescent="0.3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</row>
    <row r="803" spans="1:26" ht="12.75" customHeight="1" x14ac:dyDescent="0.3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</row>
    <row r="804" spans="1:26" ht="12.75" customHeight="1" x14ac:dyDescent="0.3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</row>
    <row r="805" spans="1:26" ht="12.75" customHeight="1" x14ac:dyDescent="0.3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</row>
    <row r="806" spans="1:26" ht="12.75" customHeight="1" x14ac:dyDescent="0.3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</row>
    <row r="807" spans="1:26" ht="12.75" customHeight="1" x14ac:dyDescent="0.3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</row>
    <row r="808" spans="1:26" ht="12.75" customHeight="1" x14ac:dyDescent="0.3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</row>
    <row r="809" spans="1:26" ht="12.75" customHeight="1" x14ac:dyDescent="0.3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</row>
    <row r="810" spans="1:26" ht="12.75" customHeight="1" x14ac:dyDescent="0.3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</row>
    <row r="811" spans="1:26" ht="12.75" customHeight="1" x14ac:dyDescent="0.3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</row>
    <row r="812" spans="1:26" ht="12.75" customHeight="1" x14ac:dyDescent="0.3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</row>
    <row r="813" spans="1:26" ht="12.75" customHeight="1" x14ac:dyDescent="0.3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</row>
    <row r="814" spans="1:26" ht="12.75" customHeight="1" x14ac:dyDescent="0.3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</row>
    <row r="815" spans="1:26" ht="12.75" customHeight="1" x14ac:dyDescent="0.3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</row>
    <row r="816" spans="1:26" ht="12.75" customHeight="1" x14ac:dyDescent="0.3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</row>
    <row r="817" spans="1:26" ht="12.75" customHeight="1" x14ac:dyDescent="0.3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</row>
    <row r="818" spans="1:26" ht="12.75" customHeight="1" x14ac:dyDescent="0.3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</row>
    <row r="819" spans="1:26" ht="12.75" customHeight="1" x14ac:dyDescent="0.3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</row>
    <row r="820" spans="1:26" ht="12.75" customHeight="1" x14ac:dyDescent="0.3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</row>
    <row r="821" spans="1:26" ht="12.75" customHeight="1" x14ac:dyDescent="0.3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</row>
    <row r="822" spans="1:26" ht="12.75" customHeight="1" x14ac:dyDescent="0.3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</row>
    <row r="823" spans="1:26" ht="12.75" customHeight="1" x14ac:dyDescent="0.3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</row>
    <row r="824" spans="1:26" ht="12.75" customHeight="1" x14ac:dyDescent="0.3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</row>
    <row r="825" spans="1:26" ht="12.75" customHeight="1" x14ac:dyDescent="0.3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</row>
    <row r="826" spans="1:26" ht="12.75" customHeight="1" x14ac:dyDescent="0.3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</row>
    <row r="827" spans="1:26" ht="12.75" customHeight="1" x14ac:dyDescent="0.3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</row>
    <row r="828" spans="1:26" ht="12.75" customHeight="1" x14ac:dyDescent="0.3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</row>
    <row r="829" spans="1:26" ht="12.75" customHeight="1" x14ac:dyDescent="0.3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</row>
    <row r="830" spans="1:26" ht="12.75" customHeight="1" x14ac:dyDescent="0.3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</row>
    <row r="831" spans="1:26" ht="12.75" customHeight="1" x14ac:dyDescent="0.3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</row>
    <row r="832" spans="1:26" ht="12.75" customHeight="1" x14ac:dyDescent="0.3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</row>
    <row r="833" spans="1:26" ht="12.75" customHeight="1" x14ac:dyDescent="0.3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</row>
    <row r="834" spans="1:26" ht="12.75" customHeight="1" x14ac:dyDescent="0.3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</row>
    <row r="835" spans="1:26" ht="12.75" customHeight="1" x14ac:dyDescent="0.3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</row>
    <row r="836" spans="1:26" ht="12.75" customHeight="1" x14ac:dyDescent="0.3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</row>
    <row r="837" spans="1:26" ht="12.75" customHeight="1" x14ac:dyDescent="0.3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</row>
    <row r="838" spans="1:26" ht="12.75" customHeight="1" x14ac:dyDescent="0.3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</row>
    <row r="839" spans="1:26" ht="12.75" customHeight="1" x14ac:dyDescent="0.3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</row>
    <row r="840" spans="1:26" ht="12.75" customHeight="1" x14ac:dyDescent="0.3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</row>
    <row r="841" spans="1:26" ht="12.75" customHeight="1" x14ac:dyDescent="0.3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</row>
    <row r="842" spans="1:26" ht="12.75" customHeight="1" x14ac:dyDescent="0.3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</row>
    <row r="843" spans="1:26" ht="12.75" customHeight="1" x14ac:dyDescent="0.3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</row>
    <row r="844" spans="1:26" ht="12.75" customHeight="1" x14ac:dyDescent="0.3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</row>
    <row r="845" spans="1:26" ht="12.75" customHeight="1" x14ac:dyDescent="0.3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</row>
    <row r="846" spans="1:26" ht="12.75" customHeight="1" x14ac:dyDescent="0.3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</row>
    <row r="847" spans="1:26" ht="12.75" customHeight="1" x14ac:dyDescent="0.3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</row>
    <row r="848" spans="1:26" ht="12.75" customHeight="1" x14ac:dyDescent="0.3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</row>
    <row r="849" spans="1:26" ht="12.75" customHeight="1" x14ac:dyDescent="0.3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</row>
    <row r="850" spans="1:26" ht="12.75" customHeight="1" x14ac:dyDescent="0.3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</row>
    <row r="851" spans="1:26" ht="12.75" customHeight="1" x14ac:dyDescent="0.3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</row>
    <row r="852" spans="1:26" ht="12.75" customHeight="1" x14ac:dyDescent="0.3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</row>
    <row r="853" spans="1:26" ht="12.75" customHeight="1" x14ac:dyDescent="0.3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</row>
    <row r="854" spans="1:26" ht="12.75" customHeight="1" x14ac:dyDescent="0.3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</row>
    <row r="855" spans="1:26" ht="12.75" customHeight="1" x14ac:dyDescent="0.3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</row>
    <row r="856" spans="1:26" ht="12.75" customHeight="1" x14ac:dyDescent="0.3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</row>
    <row r="857" spans="1:26" ht="12.75" customHeight="1" x14ac:dyDescent="0.3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</row>
    <row r="858" spans="1:26" ht="12.75" customHeight="1" x14ac:dyDescent="0.3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</row>
    <row r="859" spans="1:26" ht="12.75" customHeight="1" x14ac:dyDescent="0.3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</row>
    <row r="860" spans="1:26" ht="12.75" customHeight="1" x14ac:dyDescent="0.3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</row>
    <row r="861" spans="1:26" ht="12.75" customHeight="1" x14ac:dyDescent="0.3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</row>
    <row r="862" spans="1:26" ht="12.75" customHeight="1" x14ac:dyDescent="0.3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</row>
    <row r="863" spans="1:26" ht="12.75" customHeight="1" x14ac:dyDescent="0.3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</row>
    <row r="864" spans="1:26" ht="12.75" customHeight="1" x14ac:dyDescent="0.3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</row>
    <row r="865" spans="1:26" ht="12.75" customHeight="1" x14ac:dyDescent="0.3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</row>
    <row r="866" spans="1:26" ht="12.75" customHeight="1" x14ac:dyDescent="0.3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</row>
    <row r="867" spans="1:26" ht="12.75" customHeight="1" x14ac:dyDescent="0.3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</row>
    <row r="868" spans="1:26" ht="12.75" customHeight="1" x14ac:dyDescent="0.3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</row>
    <row r="869" spans="1:26" ht="12.75" customHeight="1" x14ac:dyDescent="0.3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</row>
    <row r="870" spans="1:26" ht="12.75" customHeight="1" x14ac:dyDescent="0.3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</row>
    <row r="871" spans="1:26" ht="12.75" customHeight="1" x14ac:dyDescent="0.3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</row>
    <row r="872" spans="1:26" ht="12.75" customHeight="1" x14ac:dyDescent="0.3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</row>
    <row r="873" spans="1:26" ht="12.75" customHeight="1" x14ac:dyDescent="0.3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</row>
    <row r="874" spans="1:26" ht="12.75" customHeight="1" x14ac:dyDescent="0.3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</row>
    <row r="875" spans="1:26" ht="12.75" customHeight="1" x14ac:dyDescent="0.3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</row>
    <row r="876" spans="1:26" ht="12.75" customHeight="1" x14ac:dyDescent="0.3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</row>
    <row r="877" spans="1:26" ht="12.75" customHeight="1" x14ac:dyDescent="0.3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</row>
    <row r="878" spans="1:26" ht="12.75" customHeight="1" x14ac:dyDescent="0.3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</row>
    <row r="879" spans="1:26" ht="12.75" customHeight="1" x14ac:dyDescent="0.3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</row>
    <row r="880" spans="1:26" ht="12.75" customHeight="1" x14ac:dyDescent="0.3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</row>
    <row r="881" spans="1:26" ht="12.75" customHeight="1" x14ac:dyDescent="0.3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</row>
    <row r="882" spans="1:26" ht="12.75" customHeight="1" x14ac:dyDescent="0.3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</row>
    <row r="883" spans="1:26" ht="12.75" customHeight="1" x14ac:dyDescent="0.3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</row>
    <row r="884" spans="1:26" ht="12.75" customHeight="1" x14ac:dyDescent="0.3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</row>
    <row r="885" spans="1:26" ht="12.75" customHeight="1" x14ac:dyDescent="0.3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</row>
    <row r="886" spans="1:26" ht="12.75" customHeight="1" x14ac:dyDescent="0.3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</row>
    <row r="887" spans="1:26" ht="12.75" customHeight="1" x14ac:dyDescent="0.3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</row>
    <row r="888" spans="1:26" ht="12.75" customHeight="1" x14ac:dyDescent="0.3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</row>
    <row r="889" spans="1:26" ht="12.75" customHeight="1" x14ac:dyDescent="0.3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</row>
    <row r="890" spans="1:26" ht="12.75" customHeight="1" x14ac:dyDescent="0.3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</row>
    <row r="891" spans="1:26" ht="12.75" customHeight="1" x14ac:dyDescent="0.3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</row>
    <row r="892" spans="1:26" ht="12.75" customHeight="1" x14ac:dyDescent="0.3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</row>
    <row r="893" spans="1:26" ht="12.75" customHeight="1" x14ac:dyDescent="0.3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</row>
    <row r="894" spans="1:26" ht="12.75" customHeight="1" x14ac:dyDescent="0.3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</row>
    <row r="895" spans="1:26" ht="12.75" customHeight="1" x14ac:dyDescent="0.3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</row>
    <row r="896" spans="1:26" ht="12.75" customHeight="1" x14ac:dyDescent="0.3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</row>
    <row r="897" spans="1:26" ht="12.75" customHeight="1" x14ac:dyDescent="0.3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</row>
    <row r="898" spans="1:26" ht="12.75" customHeight="1" x14ac:dyDescent="0.3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</row>
    <row r="899" spans="1:26" ht="12.75" customHeight="1" x14ac:dyDescent="0.3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</row>
    <row r="900" spans="1:26" ht="12.75" customHeight="1" x14ac:dyDescent="0.3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</row>
    <row r="901" spans="1:26" ht="12.75" customHeight="1" x14ac:dyDescent="0.3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</row>
    <row r="902" spans="1:26" ht="12.75" customHeight="1" x14ac:dyDescent="0.3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</row>
    <row r="903" spans="1:26" ht="12.75" customHeight="1" x14ac:dyDescent="0.3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</row>
    <row r="904" spans="1:26" ht="12.75" customHeight="1" x14ac:dyDescent="0.3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</row>
    <row r="905" spans="1:26" ht="12.75" customHeight="1" x14ac:dyDescent="0.3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</row>
    <row r="906" spans="1:26" ht="12.75" customHeight="1" x14ac:dyDescent="0.3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</row>
    <row r="907" spans="1:26" ht="12.75" customHeight="1" x14ac:dyDescent="0.3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</row>
    <row r="908" spans="1:26" ht="12.75" customHeight="1" x14ac:dyDescent="0.3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</row>
    <row r="909" spans="1:26" ht="12.75" customHeight="1" x14ac:dyDescent="0.3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</row>
    <row r="910" spans="1:26" ht="12.75" customHeight="1" x14ac:dyDescent="0.3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</row>
    <row r="911" spans="1:26" ht="12.75" customHeight="1" x14ac:dyDescent="0.3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</row>
    <row r="912" spans="1:26" ht="12.75" customHeight="1" x14ac:dyDescent="0.3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</row>
    <row r="913" spans="1:26" ht="12.75" customHeight="1" x14ac:dyDescent="0.3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</row>
    <row r="914" spans="1:26" ht="12.75" customHeight="1" x14ac:dyDescent="0.3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</row>
    <row r="915" spans="1:26" ht="12.75" customHeight="1" x14ac:dyDescent="0.3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</row>
    <row r="916" spans="1:26" ht="12.75" customHeight="1" x14ac:dyDescent="0.3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</row>
    <row r="917" spans="1:26" ht="12.75" customHeight="1" x14ac:dyDescent="0.3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</row>
    <row r="918" spans="1:26" ht="12.75" customHeight="1" x14ac:dyDescent="0.3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</row>
    <row r="919" spans="1:26" ht="12.75" customHeight="1" x14ac:dyDescent="0.3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</row>
    <row r="920" spans="1:26" ht="12.75" customHeight="1" x14ac:dyDescent="0.3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</row>
    <row r="921" spans="1:26" ht="12.75" customHeight="1" x14ac:dyDescent="0.3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</row>
    <row r="922" spans="1:26" ht="12.75" customHeight="1" x14ac:dyDescent="0.3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</row>
    <row r="923" spans="1:26" ht="12.75" customHeight="1" x14ac:dyDescent="0.3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</row>
    <row r="924" spans="1:26" ht="12.75" customHeight="1" x14ac:dyDescent="0.3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</row>
    <row r="925" spans="1:26" ht="12.75" customHeight="1" x14ac:dyDescent="0.3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</row>
    <row r="926" spans="1:26" ht="12.75" customHeight="1" x14ac:dyDescent="0.3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</row>
    <row r="927" spans="1:26" ht="12.75" customHeight="1" x14ac:dyDescent="0.3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</row>
    <row r="928" spans="1:26" ht="12.75" customHeight="1" x14ac:dyDescent="0.3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</row>
    <row r="929" spans="1:26" ht="12.75" customHeight="1" x14ac:dyDescent="0.3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</row>
    <row r="930" spans="1:26" ht="12.75" customHeight="1" x14ac:dyDescent="0.3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</row>
    <row r="931" spans="1:26" ht="12.75" customHeight="1" x14ac:dyDescent="0.3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</row>
    <row r="932" spans="1:26" ht="12.75" customHeight="1" x14ac:dyDescent="0.3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</row>
    <row r="933" spans="1:26" ht="12.75" customHeight="1" x14ac:dyDescent="0.3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</row>
    <row r="934" spans="1:26" ht="12.75" customHeight="1" x14ac:dyDescent="0.3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</row>
    <row r="935" spans="1:26" ht="12.75" customHeight="1" x14ac:dyDescent="0.3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</row>
    <row r="936" spans="1:26" ht="12.75" customHeight="1" x14ac:dyDescent="0.3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</row>
    <row r="937" spans="1:26" ht="12.75" customHeight="1" x14ac:dyDescent="0.3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</row>
    <row r="938" spans="1:26" ht="12.75" customHeight="1" x14ac:dyDescent="0.3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</row>
    <row r="939" spans="1:26" ht="12.75" customHeight="1" x14ac:dyDescent="0.3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</row>
    <row r="940" spans="1:26" ht="12.75" customHeight="1" x14ac:dyDescent="0.3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</row>
    <row r="941" spans="1:26" ht="12.75" customHeight="1" x14ac:dyDescent="0.3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</row>
    <row r="942" spans="1:26" ht="12.75" customHeight="1" x14ac:dyDescent="0.3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</row>
    <row r="943" spans="1:26" ht="12.75" customHeight="1" x14ac:dyDescent="0.3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</row>
    <row r="944" spans="1:26" ht="12.75" customHeight="1" x14ac:dyDescent="0.3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</row>
    <row r="945" spans="1:26" ht="12.75" customHeight="1" x14ac:dyDescent="0.3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</row>
    <row r="946" spans="1:26" ht="12.75" customHeight="1" x14ac:dyDescent="0.3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</row>
    <row r="947" spans="1:26" ht="12.75" customHeight="1" x14ac:dyDescent="0.3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</row>
    <row r="948" spans="1:26" ht="12.75" customHeight="1" x14ac:dyDescent="0.3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</row>
    <row r="949" spans="1:26" ht="12.75" customHeight="1" x14ac:dyDescent="0.3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</row>
    <row r="950" spans="1:26" ht="12.75" customHeight="1" x14ac:dyDescent="0.3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</row>
    <row r="951" spans="1:26" ht="12.75" customHeight="1" x14ac:dyDescent="0.3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</row>
    <row r="952" spans="1:26" ht="12.75" customHeight="1" x14ac:dyDescent="0.3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</row>
    <row r="953" spans="1:26" ht="12.75" customHeight="1" x14ac:dyDescent="0.3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</row>
    <row r="954" spans="1:26" ht="12.75" customHeight="1" x14ac:dyDescent="0.3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</row>
    <row r="955" spans="1:26" ht="12.75" customHeight="1" x14ac:dyDescent="0.3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</row>
    <row r="956" spans="1:26" ht="12.75" customHeight="1" x14ac:dyDescent="0.3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</row>
    <row r="957" spans="1:26" ht="12.75" customHeight="1" x14ac:dyDescent="0.3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</row>
    <row r="958" spans="1:26" ht="12.75" customHeight="1" x14ac:dyDescent="0.3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</row>
    <row r="959" spans="1:26" ht="12.75" customHeight="1" x14ac:dyDescent="0.3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</row>
    <row r="960" spans="1:26" ht="12.75" customHeight="1" x14ac:dyDescent="0.3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</row>
    <row r="961" spans="1:26" ht="12.75" customHeight="1" x14ac:dyDescent="0.3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</row>
    <row r="962" spans="1:26" ht="12.75" customHeight="1" x14ac:dyDescent="0.3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</row>
    <row r="963" spans="1:26" ht="12.75" customHeight="1" x14ac:dyDescent="0.3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</row>
    <row r="964" spans="1:26" ht="12.75" customHeight="1" x14ac:dyDescent="0.3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</row>
    <row r="965" spans="1:26" ht="12.75" customHeight="1" x14ac:dyDescent="0.3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</row>
    <row r="966" spans="1:26" ht="12.75" customHeight="1" x14ac:dyDescent="0.3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</row>
    <row r="967" spans="1:26" ht="12.75" customHeight="1" x14ac:dyDescent="0.3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</row>
    <row r="968" spans="1:26" ht="12.75" customHeight="1" x14ac:dyDescent="0.3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</row>
    <row r="969" spans="1:26" ht="12.75" customHeight="1" x14ac:dyDescent="0.3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</row>
    <row r="970" spans="1:26" ht="12.75" customHeight="1" x14ac:dyDescent="0.3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</row>
    <row r="971" spans="1:26" ht="12.75" customHeight="1" x14ac:dyDescent="0.3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</row>
    <row r="972" spans="1:26" ht="12.75" customHeight="1" x14ac:dyDescent="0.3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</row>
    <row r="973" spans="1:26" ht="12.75" customHeight="1" x14ac:dyDescent="0.3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</row>
    <row r="974" spans="1:26" ht="12.75" customHeight="1" x14ac:dyDescent="0.3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</row>
    <row r="975" spans="1:26" ht="12.75" customHeight="1" x14ac:dyDescent="0.3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</row>
    <row r="976" spans="1:26" ht="12.75" customHeight="1" x14ac:dyDescent="0.3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</row>
    <row r="977" spans="1:26" ht="12.75" customHeight="1" x14ac:dyDescent="0.3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</row>
    <row r="978" spans="1:26" ht="12.75" customHeight="1" x14ac:dyDescent="0.3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</row>
    <row r="979" spans="1:26" ht="12.75" customHeight="1" x14ac:dyDescent="0.3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</row>
    <row r="980" spans="1:26" ht="12.75" customHeight="1" x14ac:dyDescent="0.3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</row>
    <row r="981" spans="1:26" ht="12.75" customHeight="1" x14ac:dyDescent="0.3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</row>
    <row r="982" spans="1:26" ht="12.75" customHeight="1" x14ac:dyDescent="0.3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</row>
    <row r="983" spans="1:26" ht="12.75" customHeight="1" x14ac:dyDescent="0.3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</row>
    <row r="984" spans="1:26" ht="12.75" customHeight="1" x14ac:dyDescent="0.3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</row>
    <row r="985" spans="1:26" ht="12.75" customHeight="1" x14ac:dyDescent="0.3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</row>
    <row r="986" spans="1:26" ht="12.75" customHeight="1" x14ac:dyDescent="0.3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</row>
    <row r="987" spans="1:26" ht="12.75" customHeight="1" x14ac:dyDescent="0.3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</row>
    <row r="988" spans="1:26" ht="12.75" customHeight="1" x14ac:dyDescent="0.3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</row>
    <row r="989" spans="1:26" ht="12.75" customHeight="1" x14ac:dyDescent="0.3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</row>
    <row r="990" spans="1:26" ht="12.75" customHeight="1" x14ac:dyDescent="0.3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</row>
    <row r="991" spans="1:26" ht="12.75" customHeight="1" x14ac:dyDescent="0.3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</row>
    <row r="992" spans="1:26" ht="12.75" customHeight="1" x14ac:dyDescent="0.3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</row>
    <row r="993" spans="1:26" ht="12.75" customHeight="1" x14ac:dyDescent="0.3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</row>
    <row r="994" spans="1:26" ht="12.75" customHeight="1" x14ac:dyDescent="0.3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</row>
    <row r="995" spans="1:26" ht="12.75" customHeight="1" x14ac:dyDescent="0.3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</row>
    <row r="996" spans="1:26" ht="12.75" customHeight="1" x14ac:dyDescent="0.3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</row>
    <row r="997" spans="1:26" ht="12.75" customHeight="1" x14ac:dyDescent="0.3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</row>
    <row r="998" spans="1:26" ht="12.75" customHeight="1" x14ac:dyDescent="0.3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</row>
    <row r="999" spans="1:26" ht="12.75" customHeight="1" x14ac:dyDescent="0.3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</row>
    <row r="1000" spans="1:26" ht="12.75" customHeight="1" x14ac:dyDescent="0.3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</row>
  </sheetData>
  <mergeCells count="15">
    <mergeCell ref="B210:B215"/>
    <mergeCell ref="D101:D104"/>
    <mergeCell ref="D108:D112"/>
    <mergeCell ref="B81:B84"/>
    <mergeCell ref="D81:D84"/>
    <mergeCell ref="B85:B88"/>
    <mergeCell ref="D85:D88"/>
    <mergeCell ref="B89:B94"/>
    <mergeCell ref="D89:D94"/>
    <mergeCell ref="D95:D100"/>
    <mergeCell ref="B95:B100"/>
    <mergeCell ref="B101:B104"/>
    <mergeCell ref="B170:B186"/>
    <mergeCell ref="B187:B199"/>
    <mergeCell ref="B200:B209"/>
  </mergeCells>
  <pageMargins left="0.7" right="0.7" top="0.75" bottom="0.75" header="0" footer="0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workbookViewId="0">
      <selection activeCell="G9" sqref="G9"/>
    </sheetView>
  </sheetViews>
  <sheetFormatPr baseColWidth="10" defaultColWidth="12.54296875" defaultRowHeight="15" customHeight="1" x14ac:dyDescent="0.25"/>
  <cols>
    <col min="1" max="1" width="11.453125" customWidth="1"/>
    <col min="2" max="2" width="4.7265625" customWidth="1"/>
    <col min="3" max="3" width="51.1796875" customWidth="1"/>
    <col min="4" max="4" width="16" customWidth="1"/>
    <col min="5" max="5" width="9.54296875" customWidth="1"/>
    <col min="6" max="6" width="11.7265625" customWidth="1"/>
    <col min="7" max="7" width="22.7265625" customWidth="1"/>
    <col min="8" max="8" width="23" customWidth="1"/>
    <col min="9" max="26" width="11.453125" customWidth="1"/>
  </cols>
  <sheetData>
    <row r="1" spans="1:26" ht="12.75" customHeight="1" x14ac:dyDescent="0.25">
      <c r="A1" s="364"/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</row>
    <row r="2" spans="1:26" ht="12.75" customHeight="1" x14ac:dyDescent="0.3">
      <c r="A2" s="364"/>
      <c r="B2" s="973" t="s">
        <v>703</v>
      </c>
      <c r="C2" s="529"/>
      <c r="D2" s="529"/>
      <c r="E2" s="529"/>
      <c r="F2" s="529"/>
      <c r="G2" s="529"/>
      <c r="H2" s="530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</row>
    <row r="3" spans="1:26" ht="32.25" customHeight="1" x14ac:dyDescent="0.3">
      <c r="A3" s="364"/>
      <c r="B3" s="974" t="s">
        <v>704</v>
      </c>
      <c r="C3" s="529"/>
      <c r="D3" s="529"/>
      <c r="E3" s="529"/>
      <c r="F3" s="529"/>
      <c r="G3" s="529"/>
      <c r="H3" s="530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</row>
    <row r="4" spans="1:26" ht="23.25" customHeight="1" x14ac:dyDescent="0.3">
      <c r="A4" s="364"/>
      <c r="B4" s="974" t="s">
        <v>705</v>
      </c>
      <c r="C4" s="530"/>
      <c r="D4" s="974" t="s">
        <v>706</v>
      </c>
      <c r="E4" s="529"/>
      <c r="F4" s="529"/>
      <c r="G4" s="530"/>
      <c r="H4" s="365" t="s">
        <v>707</v>
      </c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</row>
    <row r="5" spans="1:26" ht="12.75" customHeight="1" x14ac:dyDescent="0.25">
      <c r="A5" s="364"/>
      <c r="B5" s="366"/>
      <c r="C5" s="364"/>
      <c r="D5" s="364"/>
      <c r="E5" s="364"/>
      <c r="F5" s="364"/>
      <c r="G5" s="366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</row>
    <row r="6" spans="1:26" ht="65.25" customHeight="1" x14ac:dyDescent="0.25">
      <c r="A6" s="364"/>
      <c r="B6" s="367" t="s">
        <v>81</v>
      </c>
      <c r="C6" s="367" t="s">
        <v>708</v>
      </c>
      <c r="D6" s="367" t="s">
        <v>709</v>
      </c>
      <c r="E6" s="367" t="s">
        <v>710</v>
      </c>
      <c r="F6" s="367" t="s">
        <v>711</v>
      </c>
      <c r="G6" s="367" t="s">
        <v>712</v>
      </c>
      <c r="H6" s="367" t="s">
        <v>713</v>
      </c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</row>
    <row r="7" spans="1:26" ht="32.25" customHeight="1" x14ac:dyDescent="0.25">
      <c r="A7" s="364"/>
      <c r="B7" s="368">
        <v>1</v>
      </c>
      <c r="C7" s="369"/>
      <c r="D7" s="369"/>
      <c r="E7" s="369"/>
      <c r="F7" s="369"/>
      <c r="G7" s="369"/>
      <c r="H7" s="369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</row>
    <row r="8" spans="1:26" ht="32.25" customHeight="1" x14ac:dyDescent="0.25">
      <c r="A8" s="364"/>
      <c r="B8" s="368">
        <v>2</v>
      </c>
      <c r="C8" s="369"/>
      <c r="D8" s="369"/>
      <c r="E8" s="369"/>
      <c r="F8" s="369"/>
      <c r="G8" s="369"/>
      <c r="H8" s="369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</row>
    <row r="9" spans="1:26" ht="32.25" customHeight="1" x14ac:dyDescent="0.25">
      <c r="A9" s="364"/>
      <c r="B9" s="368">
        <v>3</v>
      </c>
      <c r="C9" s="369"/>
      <c r="D9" s="369"/>
      <c r="E9" s="369"/>
      <c r="F9" s="369"/>
      <c r="G9" s="369"/>
      <c r="H9" s="369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</row>
    <row r="10" spans="1:26" ht="32.25" customHeight="1" x14ac:dyDescent="0.25">
      <c r="A10" s="364"/>
      <c r="B10" s="368">
        <v>4</v>
      </c>
      <c r="C10" s="369"/>
      <c r="D10" s="369"/>
      <c r="E10" s="369"/>
      <c r="F10" s="369"/>
      <c r="G10" s="369"/>
      <c r="H10" s="369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</row>
    <row r="11" spans="1:26" ht="32.25" customHeight="1" x14ac:dyDescent="0.25">
      <c r="A11" s="364"/>
      <c r="B11" s="368">
        <v>5</v>
      </c>
      <c r="C11" s="369"/>
      <c r="D11" s="369"/>
      <c r="E11" s="369"/>
      <c r="F11" s="369"/>
      <c r="G11" s="369"/>
      <c r="H11" s="369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</row>
    <row r="12" spans="1:26" ht="32.25" customHeight="1" x14ac:dyDescent="0.25">
      <c r="A12" s="364"/>
      <c r="B12" s="368">
        <v>6</v>
      </c>
      <c r="C12" s="369"/>
      <c r="D12" s="369"/>
      <c r="E12" s="369"/>
      <c r="F12" s="369"/>
      <c r="G12" s="369"/>
      <c r="H12" s="369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</row>
    <row r="13" spans="1:26" ht="32.25" customHeight="1" x14ac:dyDescent="0.25">
      <c r="A13" s="364"/>
      <c r="B13" s="368">
        <v>7</v>
      </c>
      <c r="C13" s="369"/>
      <c r="D13" s="369"/>
      <c r="E13" s="369"/>
      <c r="F13" s="369"/>
      <c r="G13" s="369"/>
      <c r="H13" s="369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</row>
    <row r="14" spans="1:26" ht="32.25" customHeight="1" x14ac:dyDescent="0.25">
      <c r="A14" s="364"/>
      <c r="B14" s="368">
        <v>8</v>
      </c>
      <c r="C14" s="369"/>
      <c r="D14" s="369"/>
      <c r="E14" s="369"/>
      <c r="F14" s="369"/>
      <c r="G14" s="369" t="s">
        <v>748</v>
      </c>
      <c r="H14" s="369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</row>
    <row r="15" spans="1:26" ht="32.25" customHeight="1" x14ac:dyDescent="0.25">
      <c r="A15" s="364"/>
      <c r="B15" s="368">
        <v>9</v>
      </c>
      <c r="C15" s="369"/>
      <c r="D15" s="369"/>
      <c r="E15" s="369"/>
      <c r="F15" s="369"/>
      <c r="G15" s="369"/>
      <c r="H15" s="369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</row>
    <row r="16" spans="1:26" ht="32.25" customHeight="1" x14ac:dyDescent="0.25">
      <c r="A16" s="364"/>
      <c r="B16" s="368">
        <v>10</v>
      </c>
      <c r="C16" s="369"/>
      <c r="D16" s="369"/>
      <c r="E16" s="369"/>
      <c r="F16" s="369"/>
      <c r="G16" s="369"/>
      <c r="H16" s="369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</row>
    <row r="17" spans="1:26" ht="32.25" customHeight="1" x14ac:dyDescent="0.25">
      <c r="A17" s="364"/>
      <c r="B17" s="368">
        <v>11</v>
      </c>
      <c r="C17" s="369"/>
      <c r="D17" s="369"/>
      <c r="E17" s="369"/>
      <c r="F17" s="369"/>
      <c r="G17" s="369"/>
      <c r="H17" s="369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</row>
    <row r="18" spans="1:26" ht="32.25" customHeight="1" x14ac:dyDescent="0.25">
      <c r="A18" s="364"/>
      <c r="B18" s="368">
        <v>12</v>
      </c>
      <c r="C18" s="369"/>
      <c r="D18" s="369"/>
      <c r="E18" s="369"/>
      <c r="F18" s="369"/>
      <c r="G18" s="369"/>
      <c r="H18" s="369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</row>
    <row r="19" spans="1:26" ht="32.25" customHeight="1" x14ac:dyDescent="0.25">
      <c r="A19" s="364"/>
      <c r="B19" s="368">
        <v>13</v>
      </c>
      <c r="C19" s="369"/>
      <c r="D19" s="369"/>
      <c r="E19" s="369"/>
      <c r="F19" s="369"/>
      <c r="G19" s="369"/>
      <c r="H19" s="369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</row>
    <row r="20" spans="1:26" ht="32.25" customHeight="1" x14ac:dyDescent="0.25">
      <c r="A20" s="364"/>
      <c r="B20" s="368">
        <v>14</v>
      </c>
      <c r="C20" s="369"/>
      <c r="D20" s="369"/>
      <c r="E20" s="369"/>
      <c r="F20" s="369"/>
      <c r="G20" s="369"/>
      <c r="H20" s="369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</row>
    <row r="21" spans="1:26" ht="32.25" customHeight="1" x14ac:dyDescent="0.25">
      <c r="A21" s="364"/>
      <c r="B21" s="368">
        <v>15</v>
      </c>
      <c r="C21" s="369"/>
      <c r="D21" s="369"/>
      <c r="E21" s="369"/>
      <c r="F21" s="369"/>
      <c r="G21" s="369"/>
      <c r="H21" s="369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</row>
    <row r="22" spans="1:26" ht="32.25" customHeight="1" x14ac:dyDescent="0.25">
      <c r="A22" s="364"/>
      <c r="B22" s="368">
        <v>16</v>
      </c>
      <c r="C22" s="369"/>
      <c r="D22" s="369"/>
      <c r="E22" s="369"/>
      <c r="F22" s="369"/>
      <c r="G22" s="369"/>
      <c r="H22" s="369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</row>
    <row r="23" spans="1:26" ht="32.25" customHeight="1" x14ac:dyDescent="0.25">
      <c r="A23" s="364"/>
      <c r="B23" s="368">
        <v>17</v>
      </c>
      <c r="C23" s="369"/>
      <c r="D23" s="369"/>
      <c r="E23" s="369"/>
      <c r="F23" s="369"/>
      <c r="G23" s="369"/>
      <c r="H23" s="369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</row>
    <row r="24" spans="1:26" ht="32.25" customHeight="1" x14ac:dyDescent="0.25">
      <c r="A24" s="364"/>
      <c r="B24" s="368">
        <v>18</v>
      </c>
      <c r="C24" s="369"/>
      <c r="D24" s="369"/>
      <c r="E24" s="369"/>
      <c r="F24" s="369"/>
      <c r="G24" s="369"/>
      <c r="H24" s="369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</row>
    <row r="25" spans="1:26" ht="32.25" customHeight="1" x14ac:dyDescent="0.25">
      <c r="A25" s="364"/>
      <c r="B25" s="368">
        <v>19</v>
      </c>
      <c r="C25" s="369"/>
      <c r="D25" s="369"/>
      <c r="E25" s="369"/>
      <c r="F25" s="369"/>
      <c r="G25" s="369"/>
      <c r="H25" s="369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</row>
    <row r="26" spans="1:26" ht="32.25" customHeight="1" x14ac:dyDescent="0.25">
      <c r="A26" s="364"/>
      <c r="B26" s="368">
        <v>20</v>
      </c>
      <c r="C26" s="369"/>
      <c r="D26" s="369"/>
      <c r="E26" s="369"/>
      <c r="F26" s="369"/>
      <c r="G26" s="369"/>
      <c r="H26" s="369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</row>
    <row r="27" spans="1:26" ht="32.25" customHeight="1" x14ac:dyDescent="0.25">
      <c r="A27" s="364"/>
      <c r="B27" s="368">
        <v>21</v>
      </c>
      <c r="C27" s="369"/>
      <c r="D27" s="369"/>
      <c r="E27" s="369"/>
      <c r="F27" s="369"/>
      <c r="G27" s="369"/>
      <c r="H27" s="369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</row>
    <row r="28" spans="1:26" ht="32.25" customHeight="1" x14ac:dyDescent="0.25">
      <c r="A28" s="364"/>
      <c r="B28" s="368">
        <v>22</v>
      </c>
      <c r="C28" s="369"/>
      <c r="D28" s="369"/>
      <c r="E28" s="369"/>
      <c r="F28" s="369"/>
      <c r="G28" s="369"/>
      <c r="H28" s="369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</row>
    <row r="29" spans="1:26" ht="32.25" customHeight="1" x14ac:dyDescent="0.25">
      <c r="A29" s="364"/>
      <c r="B29" s="368">
        <v>23</v>
      </c>
      <c r="C29" s="369"/>
      <c r="D29" s="369"/>
      <c r="E29" s="369"/>
      <c r="F29" s="369"/>
      <c r="G29" s="369"/>
      <c r="H29" s="369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</row>
    <row r="30" spans="1:26" ht="32.25" customHeight="1" x14ac:dyDescent="0.25">
      <c r="A30" s="364"/>
      <c r="B30" s="368">
        <v>24</v>
      </c>
      <c r="C30" s="369"/>
      <c r="D30" s="369"/>
      <c r="E30" s="369"/>
      <c r="F30" s="369"/>
      <c r="G30" s="369"/>
      <c r="H30" s="369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</row>
    <row r="31" spans="1:26" ht="32.25" customHeight="1" x14ac:dyDescent="0.25">
      <c r="A31" s="364"/>
      <c r="B31" s="368">
        <v>25</v>
      </c>
      <c r="C31" s="369"/>
      <c r="D31" s="369"/>
      <c r="E31" s="369"/>
      <c r="F31" s="369"/>
      <c r="G31" s="369"/>
      <c r="H31" s="369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</row>
    <row r="32" spans="1:26" ht="32.25" customHeight="1" x14ac:dyDescent="0.25">
      <c r="A32" s="364"/>
      <c r="B32" s="368">
        <v>26</v>
      </c>
      <c r="C32" s="369"/>
      <c r="D32" s="369"/>
      <c r="E32" s="369"/>
      <c r="F32" s="369"/>
      <c r="G32" s="369"/>
      <c r="H32" s="369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</row>
    <row r="33" spans="1:26" ht="32.25" customHeight="1" x14ac:dyDescent="0.25">
      <c r="A33" s="364"/>
      <c r="B33" s="368">
        <v>27</v>
      </c>
      <c r="C33" s="369"/>
      <c r="D33" s="369"/>
      <c r="E33" s="369"/>
      <c r="F33" s="369"/>
      <c r="G33" s="369"/>
      <c r="H33" s="369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</row>
    <row r="34" spans="1:26" ht="32.25" customHeight="1" x14ac:dyDescent="0.25">
      <c r="A34" s="364"/>
      <c r="B34" s="368">
        <v>28</v>
      </c>
      <c r="C34" s="369"/>
      <c r="D34" s="369"/>
      <c r="E34" s="369"/>
      <c r="F34" s="369"/>
      <c r="G34" s="369"/>
      <c r="H34" s="369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</row>
    <row r="35" spans="1:26" ht="32.25" customHeight="1" x14ac:dyDescent="0.25">
      <c r="A35" s="364"/>
      <c r="B35" s="368">
        <v>29</v>
      </c>
      <c r="C35" s="369"/>
      <c r="D35" s="369"/>
      <c r="E35" s="369"/>
      <c r="F35" s="369"/>
      <c r="G35" s="369"/>
      <c r="H35" s="369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</row>
    <row r="36" spans="1:26" ht="32.25" customHeight="1" x14ac:dyDescent="0.25">
      <c r="A36" s="364"/>
      <c r="B36" s="368">
        <v>30</v>
      </c>
      <c r="C36" s="369"/>
      <c r="D36" s="369"/>
      <c r="E36" s="369"/>
      <c r="F36" s="369"/>
      <c r="G36" s="369"/>
      <c r="H36" s="369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</row>
    <row r="37" spans="1:26" ht="32.25" customHeight="1" x14ac:dyDescent="0.25">
      <c r="A37" s="364"/>
      <c r="B37" s="368">
        <v>31</v>
      </c>
      <c r="C37" s="369"/>
      <c r="D37" s="369"/>
      <c r="E37" s="369"/>
      <c r="F37" s="369"/>
      <c r="G37" s="369"/>
      <c r="H37" s="369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</row>
    <row r="38" spans="1:26" ht="32.25" customHeight="1" x14ac:dyDescent="0.25">
      <c r="A38" s="364"/>
      <c r="B38" s="368">
        <v>32</v>
      </c>
      <c r="C38" s="369"/>
      <c r="D38" s="369"/>
      <c r="E38" s="369"/>
      <c r="F38" s="369"/>
      <c r="G38" s="369"/>
      <c r="H38" s="369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</row>
    <row r="39" spans="1:26" ht="32.25" customHeight="1" x14ac:dyDescent="0.25">
      <c r="A39" s="364"/>
      <c r="B39" s="368">
        <v>33</v>
      </c>
      <c r="C39" s="369"/>
      <c r="D39" s="369"/>
      <c r="E39" s="369"/>
      <c r="F39" s="369"/>
      <c r="G39" s="369"/>
      <c r="H39" s="369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</row>
    <row r="40" spans="1:26" ht="32.25" customHeight="1" x14ac:dyDescent="0.25">
      <c r="A40" s="364"/>
      <c r="B40" s="368">
        <v>34</v>
      </c>
      <c r="C40" s="369"/>
      <c r="D40" s="369"/>
      <c r="E40" s="369"/>
      <c r="F40" s="369"/>
      <c r="G40" s="369"/>
      <c r="H40" s="369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</row>
    <row r="41" spans="1:26" ht="32.25" customHeight="1" x14ac:dyDescent="0.25">
      <c r="A41" s="364"/>
      <c r="B41" s="368">
        <v>35</v>
      </c>
      <c r="C41" s="369"/>
      <c r="D41" s="369"/>
      <c r="E41" s="369"/>
      <c r="F41" s="369"/>
      <c r="G41" s="369"/>
      <c r="H41" s="369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</row>
    <row r="42" spans="1:26" ht="12.75" customHeight="1" x14ac:dyDescent="0.25">
      <c r="A42" s="364"/>
      <c r="B42" s="364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</row>
    <row r="43" spans="1:26" ht="12.75" customHeight="1" x14ac:dyDescent="0.25">
      <c r="A43" s="364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</row>
    <row r="44" spans="1:26" ht="12.75" customHeight="1" x14ac:dyDescent="0.25">
      <c r="A44" s="364"/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</row>
    <row r="45" spans="1:26" ht="12.75" customHeight="1" x14ac:dyDescent="0.25">
      <c r="A45" s="364"/>
      <c r="B45" s="364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</row>
    <row r="46" spans="1:26" ht="12.75" customHeight="1" x14ac:dyDescent="0.25">
      <c r="A46" s="364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</row>
    <row r="47" spans="1:26" ht="12.75" customHeight="1" x14ac:dyDescent="0.25">
      <c r="A47" s="364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</row>
    <row r="48" spans="1:26" ht="12.75" customHeight="1" x14ac:dyDescent="0.2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</row>
    <row r="49" spans="1:26" ht="12.75" customHeight="1" x14ac:dyDescent="0.2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</row>
    <row r="50" spans="1:26" ht="12.75" customHeight="1" x14ac:dyDescent="0.25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</row>
    <row r="51" spans="1:26" ht="12.75" customHeight="1" x14ac:dyDescent="0.25">
      <c r="A51" s="364"/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</row>
    <row r="52" spans="1:26" ht="12.75" customHeight="1" x14ac:dyDescent="0.25">
      <c r="A52" s="364"/>
      <c r="B52" s="364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</row>
    <row r="53" spans="1:26" ht="12.75" customHeight="1" x14ac:dyDescent="0.25">
      <c r="A53" s="364"/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</row>
    <row r="54" spans="1:26" ht="12.75" customHeight="1" x14ac:dyDescent="0.25">
      <c r="A54" s="364"/>
      <c r="B54" s="364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</row>
    <row r="55" spans="1:26" ht="12.75" customHeight="1" x14ac:dyDescent="0.25">
      <c r="A55" s="364"/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</row>
    <row r="56" spans="1:26" ht="12.75" customHeight="1" x14ac:dyDescent="0.25">
      <c r="A56" s="364"/>
      <c r="B56" s="364"/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</row>
    <row r="57" spans="1:26" ht="12.75" customHeight="1" x14ac:dyDescent="0.25">
      <c r="A57" s="364"/>
      <c r="B57" s="364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4"/>
      <c r="Y57" s="364"/>
      <c r="Z57" s="364"/>
    </row>
    <row r="58" spans="1:26" ht="12.75" customHeight="1" x14ac:dyDescent="0.25">
      <c r="A58" s="364"/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</row>
    <row r="59" spans="1:26" ht="12.75" customHeight="1" x14ac:dyDescent="0.25">
      <c r="A59" s="364"/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</row>
    <row r="60" spans="1:26" ht="12.75" customHeight="1" x14ac:dyDescent="0.25">
      <c r="A60" s="364"/>
      <c r="B60" s="364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</row>
    <row r="61" spans="1:26" ht="12.75" customHeight="1" x14ac:dyDescent="0.25">
      <c r="A61" s="364"/>
      <c r="B61" s="364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</row>
    <row r="62" spans="1:26" ht="12.75" customHeight="1" x14ac:dyDescent="0.25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</row>
    <row r="63" spans="1:26" ht="12.75" customHeight="1" x14ac:dyDescent="0.25">
      <c r="A63" s="364"/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</row>
    <row r="64" spans="1:26" ht="12.75" customHeight="1" x14ac:dyDescent="0.25">
      <c r="A64" s="364"/>
      <c r="B64" s="364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</row>
    <row r="65" spans="1:26" ht="12.75" customHeight="1" x14ac:dyDescent="0.25">
      <c r="A65" s="364"/>
      <c r="B65" s="364"/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364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364"/>
      <c r="Z65" s="364"/>
    </row>
    <row r="66" spans="1:26" ht="12.75" customHeight="1" x14ac:dyDescent="0.25">
      <c r="A66" s="364"/>
      <c r="B66" s="364"/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</row>
    <row r="67" spans="1:26" ht="12.75" customHeight="1" x14ac:dyDescent="0.25">
      <c r="A67" s="364"/>
      <c r="B67" s="364"/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</row>
    <row r="68" spans="1:26" ht="12.75" customHeight="1" x14ac:dyDescent="0.25">
      <c r="A68" s="364"/>
      <c r="B68" s="364"/>
      <c r="C68" s="364"/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</row>
    <row r="69" spans="1:26" ht="12.75" customHeight="1" x14ac:dyDescent="0.25">
      <c r="A69" s="364"/>
      <c r="B69" s="364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</row>
    <row r="70" spans="1:26" ht="12.75" customHeight="1" x14ac:dyDescent="0.25">
      <c r="A70" s="364"/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364"/>
    </row>
    <row r="71" spans="1:26" ht="12.75" customHeight="1" x14ac:dyDescent="0.25">
      <c r="A71" s="364"/>
      <c r="B71" s="364"/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364"/>
      <c r="P71" s="364"/>
      <c r="Q71" s="364"/>
      <c r="R71" s="364"/>
      <c r="S71" s="364"/>
      <c r="T71" s="364"/>
      <c r="U71" s="364"/>
      <c r="V71" s="364"/>
      <c r="W71" s="364"/>
      <c r="X71" s="364"/>
      <c r="Y71" s="364"/>
      <c r="Z71" s="364"/>
    </row>
    <row r="72" spans="1:26" ht="12.75" customHeight="1" x14ac:dyDescent="0.25">
      <c r="A72" s="364"/>
      <c r="B72" s="364"/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  <c r="R72" s="364"/>
      <c r="S72" s="364"/>
      <c r="T72" s="364"/>
      <c r="U72" s="364"/>
      <c r="V72" s="364"/>
      <c r="W72" s="364"/>
      <c r="X72" s="364"/>
      <c r="Y72" s="364"/>
      <c r="Z72" s="364"/>
    </row>
    <row r="73" spans="1:26" ht="12.75" customHeight="1" x14ac:dyDescent="0.25">
      <c r="A73" s="364"/>
      <c r="B73" s="364"/>
      <c r="C73" s="364"/>
      <c r="D73" s="364"/>
      <c r="E73" s="364"/>
      <c r="F73" s="364"/>
      <c r="G73" s="364"/>
      <c r="H73" s="364"/>
      <c r="I73" s="364"/>
      <c r="J73" s="364"/>
      <c r="K73" s="364"/>
      <c r="L73" s="364"/>
      <c r="M73" s="364"/>
      <c r="N73" s="364"/>
      <c r="O73" s="364"/>
      <c r="P73" s="364"/>
      <c r="Q73" s="364"/>
      <c r="R73" s="364"/>
      <c r="S73" s="364"/>
      <c r="T73" s="364"/>
      <c r="U73" s="364"/>
      <c r="V73" s="364"/>
      <c r="W73" s="364"/>
      <c r="X73" s="364"/>
      <c r="Y73" s="364"/>
      <c r="Z73" s="364"/>
    </row>
    <row r="74" spans="1:26" ht="12.75" customHeight="1" x14ac:dyDescent="0.25">
      <c r="A74" s="364"/>
      <c r="B74" s="364"/>
      <c r="C74" s="364"/>
      <c r="D74" s="364"/>
      <c r="E74" s="364"/>
      <c r="F74" s="364"/>
      <c r="G74" s="364"/>
      <c r="H74" s="364"/>
      <c r="I74" s="364"/>
      <c r="J74" s="364"/>
      <c r="K74" s="364"/>
      <c r="L74" s="364"/>
      <c r="M74" s="364"/>
      <c r="N74" s="364"/>
      <c r="O74" s="364"/>
      <c r="P74" s="364"/>
      <c r="Q74" s="364"/>
      <c r="R74" s="364"/>
      <c r="S74" s="364"/>
      <c r="T74" s="364"/>
      <c r="U74" s="364"/>
      <c r="V74" s="364"/>
      <c r="W74" s="364"/>
      <c r="X74" s="364"/>
      <c r="Y74" s="364"/>
      <c r="Z74" s="364"/>
    </row>
    <row r="75" spans="1:26" ht="12.75" customHeight="1" x14ac:dyDescent="0.25">
      <c r="A75" s="364"/>
      <c r="B75" s="364"/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64"/>
      <c r="Q75" s="364"/>
      <c r="R75" s="364"/>
      <c r="S75" s="364"/>
      <c r="T75" s="364"/>
      <c r="U75" s="364"/>
      <c r="V75" s="364"/>
      <c r="W75" s="364"/>
      <c r="X75" s="364"/>
      <c r="Y75" s="364"/>
      <c r="Z75" s="364"/>
    </row>
    <row r="76" spans="1:26" ht="12.75" customHeight="1" x14ac:dyDescent="0.25">
      <c r="A76" s="364"/>
      <c r="B76" s="364"/>
      <c r="C76" s="364"/>
      <c r="D76" s="364"/>
      <c r="E76" s="364"/>
      <c r="F76" s="364"/>
      <c r="G76" s="364"/>
      <c r="H76" s="364"/>
      <c r="I76" s="364"/>
      <c r="J76" s="364"/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4"/>
      <c r="V76" s="364"/>
      <c r="W76" s="364"/>
      <c r="X76" s="364"/>
      <c r="Y76" s="364"/>
      <c r="Z76" s="364"/>
    </row>
    <row r="77" spans="1:26" ht="12.75" customHeight="1" x14ac:dyDescent="0.25">
      <c r="A77" s="364"/>
      <c r="B77" s="364"/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4"/>
      <c r="O77" s="364"/>
      <c r="P77" s="364"/>
      <c r="Q77" s="364"/>
      <c r="R77" s="364"/>
      <c r="S77" s="364"/>
      <c r="T77" s="364"/>
      <c r="U77" s="364"/>
      <c r="V77" s="364"/>
      <c r="W77" s="364"/>
      <c r="X77" s="364"/>
      <c r="Y77" s="364"/>
      <c r="Z77" s="364"/>
    </row>
    <row r="78" spans="1:26" ht="12.75" customHeight="1" x14ac:dyDescent="0.25">
      <c r="A78" s="364"/>
      <c r="B78" s="364"/>
      <c r="C78" s="364"/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  <c r="O78" s="364"/>
      <c r="P78" s="364"/>
      <c r="Q78" s="364"/>
      <c r="R78" s="364"/>
      <c r="S78" s="364"/>
      <c r="T78" s="364"/>
      <c r="U78" s="364"/>
      <c r="V78" s="364"/>
      <c r="W78" s="364"/>
      <c r="X78" s="364"/>
      <c r="Y78" s="364"/>
      <c r="Z78" s="364"/>
    </row>
    <row r="79" spans="1:26" ht="12.75" customHeight="1" x14ac:dyDescent="0.25">
      <c r="A79" s="364"/>
      <c r="B79" s="364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  <c r="Q79" s="364"/>
      <c r="R79" s="364"/>
      <c r="S79" s="364"/>
      <c r="T79" s="364"/>
      <c r="U79" s="364"/>
      <c r="V79" s="364"/>
      <c r="W79" s="364"/>
      <c r="X79" s="364"/>
      <c r="Y79" s="364"/>
      <c r="Z79" s="364"/>
    </row>
    <row r="80" spans="1:26" ht="12.75" customHeight="1" x14ac:dyDescent="0.25">
      <c r="A80" s="364"/>
      <c r="B80" s="364"/>
      <c r="C80" s="364"/>
      <c r="D80" s="364"/>
      <c r="E80" s="364"/>
      <c r="F80" s="364"/>
      <c r="G80" s="364"/>
      <c r="H80" s="364"/>
      <c r="I80" s="364"/>
      <c r="J80" s="364"/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4"/>
      <c r="V80" s="364"/>
      <c r="W80" s="364"/>
      <c r="X80" s="364"/>
      <c r="Y80" s="364"/>
      <c r="Z80" s="364"/>
    </row>
    <row r="81" spans="1:26" ht="12.75" customHeight="1" x14ac:dyDescent="0.25">
      <c r="A81" s="364"/>
      <c r="B81" s="364"/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  <c r="R81" s="364"/>
      <c r="S81" s="364"/>
      <c r="T81" s="364"/>
      <c r="U81" s="364"/>
      <c r="V81" s="364"/>
      <c r="W81" s="364"/>
      <c r="X81" s="364"/>
      <c r="Y81" s="364"/>
      <c r="Z81" s="364"/>
    </row>
    <row r="82" spans="1:26" ht="12.75" customHeight="1" x14ac:dyDescent="0.25">
      <c r="A82" s="364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6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364"/>
    </row>
    <row r="83" spans="1:26" ht="12.75" customHeight="1" x14ac:dyDescent="0.25">
      <c r="A83" s="364"/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364"/>
    </row>
    <row r="84" spans="1:26" ht="12.75" customHeight="1" x14ac:dyDescent="0.25">
      <c r="A84" s="364"/>
      <c r="B84" s="364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364"/>
      <c r="Z84" s="364"/>
    </row>
    <row r="85" spans="1:26" ht="12.75" customHeight="1" x14ac:dyDescent="0.25">
      <c r="A85" s="364"/>
      <c r="B85" s="364"/>
      <c r="C85" s="364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364"/>
      <c r="P85" s="364"/>
      <c r="Q85" s="364"/>
      <c r="R85" s="364"/>
      <c r="S85" s="364"/>
      <c r="T85" s="364"/>
      <c r="U85" s="364"/>
      <c r="V85" s="364"/>
      <c r="W85" s="364"/>
      <c r="X85" s="364"/>
      <c r="Y85" s="364"/>
      <c r="Z85" s="364"/>
    </row>
    <row r="86" spans="1:26" ht="12.75" customHeight="1" x14ac:dyDescent="0.25">
      <c r="A86" s="364"/>
      <c r="B86" s="364"/>
      <c r="C86" s="364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364"/>
      <c r="P86" s="364"/>
      <c r="Q86" s="364"/>
      <c r="R86" s="364"/>
      <c r="S86" s="364"/>
      <c r="T86" s="364"/>
      <c r="U86" s="364"/>
      <c r="V86" s="364"/>
      <c r="W86" s="364"/>
      <c r="X86" s="364"/>
      <c r="Y86" s="364"/>
      <c r="Z86" s="364"/>
    </row>
    <row r="87" spans="1:26" ht="12.75" customHeight="1" x14ac:dyDescent="0.25">
      <c r="A87" s="364"/>
      <c r="B87" s="364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4"/>
      <c r="V87" s="364"/>
      <c r="W87" s="364"/>
      <c r="X87" s="364"/>
      <c r="Y87" s="364"/>
      <c r="Z87" s="364"/>
    </row>
    <row r="88" spans="1:26" ht="12.75" customHeight="1" x14ac:dyDescent="0.25">
      <c r="A88" s="364"/>
      <c r="B88" s="364"/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4"/>
      <c r="V88" s="364"/>
      <c r="W88" s="364"/>
      <c r="X88" s="364"/>
      <c r="Y88" s="364"/>
      <c r="Z88" s="364"/>
    </row>
    <row r="89" spans="1:26" ht="12.75" customHeight="1" x14ac:dyDescent="0.25">
      <c r="A89" s="364"/>
      <c r="B89" s="364"/>
      <c r="C89" s="36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364"/>
      <c r="S89" s="364"/>
      <c r="T89" s="364"/>
      <c r="U89" s="364"/>
      <c r="V89" s="364"/>
      <c r="W89" s="364"/>
      <c r="X89" s="364"/>
      <c r="Y89" s="364"/>
      <c r="Z89" s="364"/>
    </row>
    <row r="90" spans="1:26" ht="12.75" customHeight="1" x14ac:dyDescent="0.25">
      <c r="A90" s="364"/>
      <c r="B90" s="364"/>
      <c r="C90" s="364"/>
      <c r="D90" s="364"/>
      <c r="E90" s="364"/>
      <c r="F90" s="364"/>
      <c r="G90" s="364"/>
      <c r="H90" s="364"/>
      <c r="I90" s="364"/>
      <c r="J90" s="364"/>
      <c r="K90" s="364"/>
      <c r="L90" s="364"/>
      <c r="M90" s="364"/>
      <c r="N90" s="364"/>
      <c r="O90" s="364"/>
      <c r="P90" s="364"/>
      <c r="Q90" s="364"/>
      <c r="R90" s="364"/>
      <c r="S90" s="364"/>
      <c r="T90" s="364"/>
      <c r="U90" s="364"/>
      <c r="V90" s="364"/>
      <c r="W90" s="364"/>
      <c r="X90" s="364"/>
      <c r="Y90" s="364"/>
      <c r="Z90" s="364"/>
    </row>
    <row r="91" spans="1:26" ht="12.75" customHeight="1" x14ac:dyDescent="0.25">
      <c r="A91" s="364"/>
      <c r="B91" s="364"/>
      <c r="C91" s="364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364"/>
      <c r="P91" s="364"/>
      <c r="Q91" s="364"/>
      <c r="R91" s="364"/>
      <c r="S91" s="364"/>
      <c r="T91" s="364"/>
      <c r="U91" s="364"/>
      <c r="V91" s="364"/>
      <c r="W91" s="364"/>
      <c r="X91" s="364"/>
      <c r="Y91" s="364"/>
      <c r="Z91" s="364"/>
    </row>
    <row r="92" spans="1:26" ht="12.75" customHeight="1" x14ac:dyDescent="0.25">
      <c r="A92" s="364"/>
      <c r="B92" s="364"/>
      <c r="C92" s="364"/>
      <c r="D92" s="364"/>
      <c r="E92" s="364"/>
      <c r="F92" s="364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364"/>
      <c r="Z92" s="364"/>
    </row>
    <row r="93" spans="1:26" ht="12.75" customHeight="1" x14ac:dyDescent="0.25">
      <c r="A93" s="364"/>
      <c r="B93" s="364"/>
      <c r="C93" s="364"/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364"/>
      <c r="O93" s="364"/>
      <c r="P93" s="364"/>
      <c r="Q93" s="364"/>
      <c r="R93" s="364"/>
      <c r="S93" s="364"/>
      <c r="T93" s="364"/>
      <c r="U93" s="364"/>
      <c r="V93" s="364"/>
      <c r="W93" s="364"/>
      <c r="X93" s="364"/>
      <c r="Y93" s="364"/>
      <c r="Z93" s="364"/>
    </row>
    <row r="94" spans="1:26" ht="12.75" customHeight="1" x14ac:dyDescent="0.25">
      <c r="A94" s="364"/>
      <c r="B94" s="364"/>
      <c r="C94" s="364"/>
      <c r="D94" s="364"/>
      <c r="E94" s="364"/>
      <c r="F94" s="364"/>
      <c r="G94" s="364"/>
      <c r="H94" s="364"/>
      <c r="I94" s="364"/>
      <c r="J94" s="364"/>
      <c r="K94" s="364"/>
      <c r="L94" s="364"/>
      <c r="M94" s="364"/>
      <c r="N94" s="364"/>
      <c r="O94" s="364"/>
      <c r="P94" s="364"/>
      <c r="Q94" s="364"/>
      <c r="R94" s="364"/>
      <c r="S94" s="364"/>
      <c r="T94" s="364"/>
      <c r="U94" s="364"/>
      <c r="V94" s="364"/>
      <c r="W94" s="364"/>
      <c r="X94" s="364"/>
      <c r="Y94" s="364"/>
      <c r="Z94" s="364"/>
    </row>
    <row r="95" spans="1:26" ht="12.75" customHeight="1" x14ac:dyDescent="0.25">
      <c r="A95" s="364"/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4"/>
    </row>
    <row r="96" spans="1:26" ht="12.75" customHeight="1" x14ac:dyDescent="0.25">
      <c r="A96" s="364"/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364"/>
    </row>
    <row r="97" spans="1:26" ht="12.75" customHeight="1" x14ac:dyDescent="0.25">
      <c r="A97" s="364"/>
      <c r="B97" s="364"/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4"/>
      <c r="V97" s="364"/>
      <c r="W97" s="364"/>
      <c r="X97" s="364"/>
      <c r="Y97" s="364"/>
      <c r="Z97" s="364"/>
    </row>
    <row r="98" spans="1:26" ht="12.75" customHeight="1" x14ac:dyDescent="0.25">
      <c r="A98" s="364"/>
      <c r="B98" s="364"/>
      <c r="C98" s="364"/>
      <c r="D98" s="364"/>
      <c r="E98" s="364"/>
      <c r="F98" s="364"/>
      <c r="G98" s="364"/>
      <c r="H98" s="364"/>
      <c r="I98" s="364"/>
      <c r="J98" s="364"/>
      <c r="K98" s="364"/>
      <c r="L98" s="364"/>
      <c r="M98" s="364"/>
      <c r="N98" s="364"/>
      <c r="O98" s="364"/>
      <c r="P98" s="364"/>
      <c r="Q98" s="364"/>
      <c r="R98" s="364"/>
      <c r="S98" s="364"/>
      <c r="T98" s="364"/>
      <c r="U98" s="364"/>
      <c r="V98" s="364"/>
      <c r="W98" s="364"/>
      <c r="X98" s="364"/>
      <c r="Y98" s="364"/>
      <c r="Z98" s="364"/>
    </row>
    <row r="99" spans="1:26" ht="12.75" customHeight="1" x14ac:dyDescent="0.25">
      <c r="A99" s="364"/>
      <c r="B99" s="364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4"/>
      <c r="Z99" s="364"/>
    </row>
    <row r="100" spans="1:26" ht="12.75" customHeight="1" x14ac:dyDescent="0.25">
      <c r="A100" s="364"/>
      <c r="B100" s="364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364"/>
      <c r="P100" s="364"/>
      <c r="Q100" s="364"/>
      <c r="R100" s="364"/>
      <c r="S100" s="364"/>
      <c r="T100" s="364"/>
      <c r="U100" s="364"/>
      <c r="V100" s="364"/>
      <c r="W100" s="364"/>
      <c r="X100" s="364"/>
      <c r="Y100" s="364"/>
      <c r="Z100" s="364"/>
    </row>
    <row r="101" spans="1:26" ht="12.75" customHeight="1" x14ac:dyDescent="0.25">
      <c r="A101" s="364"/>
      <c r="B101" s="364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4"/>
      <c r="V101" s="364"/>
      <c r="W101" s="364"/>
      <c r="X101" s="364"/>
      <c r="Y101" s="364"/>
      <c r="Z101" s="364"/>
    </row>
    <row r="102" spans="1:26" ht="12.75" customHeight="1" x14ac:dyDescent="0.25">
      <c r="A102" s="364"/>
      <c r="B102" s="364"/>
      <c r="C102" s="364"/>
      <c r="D102" s="364"/>
      <c r="E102" s="364"/>
      <c r="F102" s="364"/>
      <c r="G102" s="364"/>
      <c r="H102" s="364"/>
      <c r="I102" s="364"/>
      <c r="J102" s="364"/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4"/>
      <c r="V102" s="364"/>
      <c r="W102" s="364"/>
      <c r="X102" s="364"/>
      <c r="Y102" s="364"/>
      <c r="Z102" s="364"/>
    </row>
    <row r="103" spans="1:26" ht="12.75" customHeight="1" x14ac:dyDescent="0.25">
      <c r="A103" s="364"/>
      <c r="B103" s="364"/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364"/>
      <c r="P103" s="364"/>
      <c r="Q103" s="364"/>
      <c r="R103" s="364"/>
      <c r="S103" s="364"/>
      <c r="T103" s="364"/>
      <c r="U103" s="364"/>
      <c r="V103" s="364"/>
      <c r="W103" s="364"/>
      <c r="X103" s="364"/>
      <c r="Y103" s="364"/>
      <c r="Z103" s="364"/>
    </row>
    <row r="104" spans="1:26" ht="12.75" customHeight="1" x14ac:dyDescent="0.25">
      <c r="A104" s="364"/>
      <c r="B104" s="364"/>
      <c r="C104" s="364"/>
      <c r="D104" s="364"/>
      <c r="E104" s="364"/>
      <c r="F104" s="364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4"/>
      <c r="V104" s="364"/>
      <c r="W104" s="364"/>
      <c r="X104" s="364"/>
      <c r="Y104" s="364"/>
      <c r="Z104" s="364"/>
    </row>
    <row r="105" spans="1:26" ht="12.75" customHeight="1" x14ac:dyDescent="0.25">
      <c r="A105" s="364"/>
      <c r="B105" s="364"/>
      <c r="C105" s="364"/>
      <c r="D105" s="364"/>
      <c r="E105" s="364"/>
      <c r="F105" s="364"/>
      <c r="G105" s="364"/>
      <c r="H105" s="364"/>
      <c r="I105" s="364"/>
      <c r="J105" s="364"/>
      <c r="K105" s="364"/>
      <c r="L105" s="364"/>
      <c r="M105" s="364"/>
      <c r="N105" s="364"/>
      <c r="O105" s="364"/>
      <c r="P105" s="364"/>
      <c r="Q105" s="364"/>
      <c r="R105" s="364"/>
      <c r="S105" s="364"/>
      <c r="T105" s="364"/>
      <c r="U105" s="364"/>
      <c r="V105" s="364"/>
      <c r="W105" s="364"/>
      <c r="X105" s="364"/>
      <c r="Y105" s="364"/>
      <c r="Z105" s="364"/>
    </row>
    <row r="106" spans="1:26" ht="12.75" customHeight="1" x14ac:dyDescent="0.25">
      <c r="A106" s="364"/>
      <c r="B106" s="364"/>
      <c r="C106" s="364"/>
      <c r="D106" s="364"/>
      <c r="E106" s="364"/>
      <c r="F106" s="364"/>
      <c r="G106" s="364"/>
      <c r="H106" s="364"/>
      <c r="I106" s="364"/>
      <c r="J106" s="364"/>
      <c r="K106" s="364"/>
      <c r="L106" s="364"/>
      <c r="M106" s="364"/>
      <c r="N106" s="364"/>
      <c r="O106" s="364"/>
      <c r="P106" s="364"/>
      <c r="Q106" s="364"/>
      <c r="R106" s="364"/>
      <c r="S106" s="364"/>
      <c r="T106" s="364"/>
      <c r="U106" s="364"/>
      <c r="V106" s="364"/>
      <c r="W106" s="364"/>
      <c r="X106" s="364"/>
      <c r="Y106" s="364"/>
      <c r="Z106" s="364"/>
    </row>
    <row r="107" spans="1:26" ht="12.75" customHeight="1" x14ac:dyDescent="0.25">
      <c r="A107" s="364"/>
      <c r="B107" s="364"/>
      <c r="C107" s="364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364"/>
      <c r="P107" s="364"/>
      <c r="Q107" s="364"/>
      <c r="R107" s="364"/>
      <c r="S107" s="364"/>
      <c r="T107" s="364"/>
      <c r="U107" s="364"/>
      <c r="V107" s="364"/>
      <c r="W107" s="364"/>
      <c r="X107" s="364"/>
      <c r="Y107" s="364"/>
      <c r="Z107" s="364"/>
    </row>
    <row r="108" spans="1:26" ht="12.75" customHeight="1" x14ac:dyDescent="0.25">
      <c r="A108" s="364"/>
      <c r="B108" s="364"/>
      <c r="C108" s="364"/>
      <c r="D108" s="364"/>
      <c r="E108" s="364"/>
      <c r="F108" s="364"/>
      <c r="G108" s="364"/>
      <c r="H108" s="364"/>
      <c r="I108" s="364"/>
      <c r="J108" s="364"/>
      <c r="K108" s="364"/>
      <c r="L108" s="36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364"/>
    </row>
    <row r="109" spans="1:26" ht="12.75" customHeight="1" x14ac:dyDescent="0.25">
      <c r="A109" s="364"/>
      <c r="B109" s="364"/>
      <c r="C109" s="364"/>
      <c r="D109" s="364"/>
      <c r="E109" s="364"/>
      <c r="F109" s="364"/>
      <c r="G109" s="364"/>
      <c r="H109" s="364"/>
      <c r="I109" s="364"/>
      <c r="J109" s="364"/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</row>
    <row r="110" spans="1:26" ht="12.75" customHeight="1" x14ac:dyDescent="0.25">
      <c r="A110" s="364"/>
      <c r="B110" s="364"/>
      <c r="C110" s="364"/>
      <c r="D110" s="364"/>
      <c r="E110" s="364"/>
      <c r="F110" s="364"/>
      <c r="G110" s="364"/>
      <c r="H110" s="364"/>
      <c r="I110" s="364"/>
      <c r="J110" s="364"/>
      <c r="K110" s="364"/>
      <c r="L110" s="364"/>
      <c r="M110" s="364"/>
      <c r="N110" s="364"/>
      <c r="O110" s="364"/>
      <c r="P110" s="364"/>
      <c r="Q110" s="364"/>
      <c r="R110" s="364"/>
      <c r="S110" s="364"/>
      <c r="T110" s="364"/>
      <c r="U110" s="364"/>
      <c r="V110" s="364"/>
      <c r="W110" s="364"/>
      <c r="X110" s="364"/>
      <c r="Y110" s="364"/>
      <c r="Z110" s="364"/>
    </row>
    <row r="111" spans="1:26" ht="12.75" customHeight="1" x14ac:dyDescent="0.25">
      <c r="A111" s="364"/>
      <c r="B111" s="364"/>
      <c r="C111" s="364"/>
      <c r="D111" s="364"/>
      <c r="E111" s="364"/>
      <c r="F111" s="364"/>
      <c r="G111" s="364"/>
      <c r="H111" s="364"/>
      <c r="I111" s="364"/>
      <c r="J111" s="364"/>
      <c r="K111" s="364"/>
      <c r="L111" s="364"/>
      <c r="M111" s="364"/>
      <c r="N111" s="364"/>
      <c r="O111" s="364"/>
      <c r="P111" s="364"/>
      <c r="Q111" s="364"/>
      <c r="R111" s="364"/>
      <c r="S111" s="364"/>
      <c r="T111" s="364"/>
      <c r="U111" s="364"/>
      <c r="V111" s="364"/>
      <c r="W111" s="364"/>
      <c r="X111" s="364"/>
      <c r="Y111" s="364"/>
      <c r="Z111" s="364"/>
    </row>
    <row r="112" spans="1:26" ht="12.75" customHeight="1" x14ac:dyDescent="0.25">
      <c r="A112" s="364"/>
      <c r="B112" s="364"/>
      <c r="C112" s="364"/>
      <c r="D112" s="364"/>
      <c r="E112" s="364"/>
      <c r="F112" s="364"/>
      <c r="G112" s="364"/>
      <c r="H112" s="364"/>
      <c r="I112" s="364"/>
      <c r="J112" s="364"/>
      <c r="K112" s="364"/>
      <c r="L112" s="364"/>
      <c r="M112" s="364"/>
      <c r="N112" s="364"/>
      <c r="O112" s="364"/>
      <c r="P112" s="364"/>
      <c r="Q112" s="364"/>
      <c r="R112" s="364"/>
      <c r="S112" s="364"/>
      <c r="T112" s="364"/>
      <c r="U112" s="364"/>
      <c r="V112" s="364"/>
      <c r="W112" s="364"/>
      <c r="X112" s="364"/>
      <c r="Y112" s="364"/>
      <c r="Z112" s="364"/>
    </row>
    <row r="113" spans="1:26" ht="12.75" customHeight="1" x14ac:dyDescent="0.25">
      <c r="A113" s="364"/>
      <c r="B113" s="364"/>
      <c r="C113" s="364"/>
      <c r="D113" s="364"/>
      <c r="E113" s="364"/>
      <c r="F113" s="364"/>
      <c r="G113" s="364"/>
      <c r="H113" s="364"/>
      <c r="I113" s="364"/>
      <c r="J113" s="364"/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</row>
    <row r="114" spans="1:26" ht="12.75" customHeight="1" x14ac:dyDescent="0.25">
      <c r="A114" s="364"/>
      <c r="B114" s="364"/>
      <c r="C114" s="364"/>
      <c r="D114" s="364"/>
      <c r="E114" s="364"/>
      <c r="F114" s="364"/>
      <c r="G114" s="364"/>
      <c r="H114" s="364"/>
      <c r="I114" s="364"/>
      <c r="J114" s="364"/>
      <c r="K114" s="364"/>
      <c r="L114" s="364"/>
      <c r="M114" s="364"/>
      <c r="N114" s="364"/>
      <c r="O114" s="364"/>
      <c r="P114" s="364"/>
      <c r="Q114" s="364"/>
      <c r="R114" s="364"/>
      <c r="S114" s="364"/>
      <c r="T114" s="364"/>
      <c r="U114" s="364"/>
      <c r="V114" s="364"/>
      <c r="W114" s="364"/>
      <c r="X114" s="364"/>
      <c r="Y114" s="364"/>
      <c r="Z114" s="364"/>
    </row>
    <row r="115" spans="1:26" ht="12.75" customHeight="1" x14ac:dyDescent="0.25">
      <c r="A115" s="364"/>
      <c r="B115" s="364"/>
      <c r="C115" s="364"/>
      <c r="D115" s="364"/>
      <c r="E115" s="364"/>
      <c r="F115" s="364"/>
      <c r="G115" s="364"/>
      <c r="H115" s="364"/>
      <c r="I115" s="364"/>
      <c r="J115" s="364"/>
      <c r="K115" s="364"/>
      <c r="L115" s="364"/>
      <c r="M115" s="364"/>
      <c r="N115" s="364"/>
      <c r="O115" s="364"/>
      <c r="P115" s="364"/>
      <c r="Q115" s="364"/>
      <c r="R115" s="364"/>
      <c r="S115" s="364"/>
      <c r="T115" s="364"/>
      <c r="U115" s="364"/>
      <c r="V115" s="364"/>
      <c r="W115" s="364"/>
      <c r="X115" s="364"/>
      <c r="Y115" s="364"/>
      <c r="Z115" s="364"/>
    </row>
    <row r="116" spans="1:26" ht="12.75" customHeight="1" x14ac:dyDescent="0.25">
      <c r="A116" s="364"/>
      <c r="B116" s="364"/>
      <c r="C116" s="364"/>
      <c r="D116" s="364"/>
      <c r="E116" s="364"/>
      <c r="F116" s="364"/>
      <c r="G116" s="364"/>
      <c r="H116" s="364"/>
      <c r="I116" s="364"/>
      <c r="J116" s="364"/>
      <c r="K116" s="364"/>
      <c r="L116" s="364"/>
      <c r="M116" s="364"/>
      <c r="N116" s="364"/>
      <c r="O116" s="364"/>
      <c r="P116" s="364"/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</row>
    <row r="117" spans="1:26" ht="12.75" customHeight="1" x14ac:dyDescent="0.25">
      <c r="A117" s="364"/>
      <c r="B117" s="364"/>
      <c r="C117" s="364"/>
      <c r="D117" s="364"/>
      <c r="E117" s="364"/>
      <c r="F117" s="364"/>
      <c r="G117" s="364"/>
      <c r="H117" s="364"/>
      <c r="I117" s="364"/>
      <c r="J117" s="364"/>
      <c r="K117" s="364"/>
      <c r="L117" s="364"/>
      <c r="M117" s="364"/>
      <c r="N117" s="364"/>
      <c r="O117" s="364"/>
      <c r="P117" s="364"/>
      <c r="Q117" s="364"/>
      <c r="R117" s="364"/>
      <c r="S117" s="364"/>
      <c r="T117" s="364"/>
      <c r="U117" s="364"/>
      <c r="V117" s="364"/>
      <c r="W117" s="364"/>
      <c r="X117" s="364"/>
      <c r="Y117" s="364"/>
      <c r="Z117" s="364"/>
    </row>
    <row r="118" spans="1:26" ht="12.75" customHeight="1" x14ac:dyDescent="0.25">
      <c r="A118" s="364"/>
      <c r="B118" s="364"/>
      <c r="C118" s="364"/>
      <c r="D118" s="364"/>
      <c r="E118" s="364"/>
      <c r="F118" s="364"/>
      <c r="G118" s="364"/>
      <c r="H118" s="364"/>
      <c r="I118" s="364"/>
      <c r="J118" s="364"/>
      <c r="K118" s="364"/>
      <c r="L118" s="364"/>
      <c r="M118" s="364"/>
      <c r="N118" s="364"/>
      <c r="O118" s="364"/>
      <c r="P118" s="364"/>
      <c r="Q118" s="364"/>
      <c r="R118" s="364"/>
      <c r="S118" s="364"/>
      <c r="T118" s="364"/>
      <c r="U118" s="364"/>
      <c r="V118" s="364"/>
      <c r="W118" s="364"/>
      <c r="X118" s="364"/>
      <c r="Y118" s="364"/>
      <c r="Z118" s="364"/>
    </row>
    <row r="119" spans="1:26" ht="12.75" customHeight="1" x14ac:dyDescent="0.25">
      <c r="A119" s="364"/>
      <c r="B119" s="364"/>
      <c r="C119" s="364"/>
      <c r="D119" s="364"/>
      <c r="E119" s="364"/>
      <c r="F119" s="364"/>
      <c r="G119" s="364"/>
      <c r="H119" s="364"/>
      <c r="I119" s="364"/>
      <c r="J119" s="364"/>
      <c r="K119" s="364"/>
      <c r="L119" s="364"/>
      <c r="M119" s="364"/>
      <c r="N119" s="364"/>
      <c r="O119" s="364"/>
      <c r="P119" s="364"/>
      <c r="Q119" s="364"/>
      <c r="R119" s="364"/>
      <c r="S119" s="364"/>
      <c r="T119" s="364"/>
      <c r="U119" s="364"/>
      <c r="V119" s="364"/>
      <c r="W119" s="364"/>
      <c r="X119" s="364"/>
      <c r="Y119" s="364"/>
      <c r="Z119" s="364"/>
    </row>
    <row r="120" spans="1:26" ht="12.75" customHeight="1" x14ac:dyDescent="0.25">
      <c r="A120" s="364"/>
      <c r="B120" s="364"/>
      <c r="C120" s="364"/>
      <c r="D120" s="364"/>
      <c r="E120" s="364"/>
      <c r="F120" s="364"/>
      <c r="G120" s="364"/>
      <c r="H120" s="364"/>
      <c r="I120" s="364"/>
      <c r="J120" s="364"/>
      <c r="K120" s="364"/>
      <c r="L120" s="364"/>
      <c r="M120" s="364"/>
      <c r="N120" s="364"/>
      <c r="O120" s="364"/>
      <c r="P120" s="364"/>
      <c r="Q120" s="364"/>
      <c r="R120" s="364"/>
      <c r="S120" s="364"/>
      <c r="T120" s="364"/>
      <c r="U120" s="364"/>
      <c r="V120" s="364"/>
      <c r="W120" s="364"/>
      <c r="X120" s="364"/>
      <c r="Y120" s="364"/>
      <c r="Z120" s="364"/>
    </row>
    <row r="121" spans="1:26" ht="12.75" customHeight="1" x14ac:dyDescent="0.25">
      <c r="A121" s="364"/>
      <c r="B121" s="364"/>
      <c r="C121" s="364"/>
      <c r="D121" s="364"/>
      <c r="E121" s="364"/>
      <c r="F121" s="364"/>
      <c r="G121" s="364"/>
      <c r="H121" s="364"/>
      <c r="I121" s="364"/>
      <c r="J121" s="364"/>
      <c r="K121" s="364"/>
      <c r="L121" s="364"/>
      <c r="M121" s="364"/>
      <c r="N121" s="364"/>
      <c r="O121" s="364"/>
      <c r="P121" s="364"/>
      <c r="Q121" s="364"/>
      <c r="R121" s="364"/>
      <c r="S121" s="364"/>
      <c r="T121" s="364"/>
      <c r="U121" s="364"/>
      <c r="V121" s="364"/>
      <c r="W121" s="364"/>
      <c r="X121" s="364"/>
      <c r="Y121" s="364"/>
      <c r="Z121" s="364"/>
    </row>
    <row r="122" spans="1:26" ht="12.75" customHeight="1" x14ac:dyDescent="0.25">
      <c r="A122" s="364"/>
      <c r="B122" s="364"/>
      <c r="C122" s="364"/>
      <c r="D122" s="364"/>
      <c r="E122" s="364"/>
      <c r="F122" s="364"/>
      <c r="G122" s="364"/>
      <c r="H122" s="364"/>
      <c r="I122" s="364"/>
      <c r="J122" s="364"/>
      <c r="K122" s="364"/>
      <c r="L122" s="364"/>
      <c r="M122" s="364"/>
      <c r="N122" s="364"/>
      <c r="O122" s="364"/>
      <c r="P122" s="364"/>
      <c r="Q122" s="364"/>
      <c r="R122" s="364"/>
      <c r="S122" s="364"/>
      <c r="T122" s="364"/>
      <c r="U122" s="364"/>
      <c r="V122" s="364"/>
      <c r="W122" s="364"/>
      <c r="X122" s="364"/>
      <c r="Y122" s="364"/>
      <c r="Z122" s="364"/>
    </row>
    <row r="123" spans="1:26" ht="12.75" customHeight="1" x14ac:dyDescent="0.25">
      <c r="A123" s="364"/>
      <c r="B123" s="364"/>
      <c r="C123" s="364"/>
      <c r="D123" s="364"/>
      <c r="E123" s="364"/>
      <c r="F123" s="364"/>
      <c r="G123" s="364"/>
      <c r="H123" s="364"/>
      <c r="I123" s="364"/>
      <c r="J123" s="364"/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</row>
    <row r="124" spans="1:26" ht="12.75" customHeight="1" x14ac:dyDescent="0.25">
      <c r="A124" s="364"/>
      <c r="B124" s="364"/>
      <c r="C124" s="364"/>
      <c r="D124" s="364"/>
      <c r="E124" s="364"/>
      <c r="F124" s="364"/>
      <c r="G124" s="364"/>
      <c r="H124" s="364"/>
      <c r="I124" s="364"/>
      <c r="J124" s="364"/>
      <c r="K124" s="364"/>
      <c r="L124" s="364"/>
      <c r="M124" s="364"/>
      <c r="N124" s="364"/>
      <c r="O124" s="364"/>
      <c r="P124" s="364"/>
      <c r="Q124" s="364"/>
      <c r="R124" s="364"/>
      <c r="S124" s="364"/>
      <c r="T124" s="364"/>
      <c r="U124" s="364"/>
      <c r="V124" s="364"/>
      <c r="W124" s="364"/>
      <c r="X124" s="364"/>
      <c r="Y124" s="364"/>
      <c r="Z124" s="364"/>
    </row>
    <row r="125" spans="1:26" ht="12.75" customHeight="1" x14ac:dyDescent="0.25">
      <c r="A125" s="364"/>
      <c r="B125" s="364"/>
      <c r="C125" s="364"/>
      <c r="D125" s="364"/>
      <c r="E125" s="364"/>
      <c r="F125" s="364"/>
      <c r="G125" s="364"/>
      <c r="H125" s="364"/>
      <c r="I125" s="364"/>
      <c r="J125" s="364"/>
      <c r="K125" s="364"/>
      <c r="L125" s="364"/>
      <c r="M125" s="364"/>
      <c r="N125" s="364"/>
      <c r="O125" s="364"/>
      <c r="P125" s="364"/>
      <c r="Q125" s="364"/>
      <c r="R125" s="364"/>
      <c r="S125" s="364"/>
      <c r="T125" s="364"/>
      <c r="U125" s="364"/>
      <c r="V125" s="364"/>
      <c r="W125" s="364"/>
      <c r="X125" s="364"/>
      <c r="Y125" s="364"/>
      <c r="Z125" s="364"/>
    </row>
    <row r="126" spans="1:26" ht="12.75" customHeight="1" x14ac:dyDescent="0.25">
      <c r="A126" s="364"/>
      <c r="B126" s="364"/>
      <c r="C126" s="364"/>
      <c r="D126" s="364"/>
      <c r="E126" s="364"/>
      <c r="F126" s="364"/>
      <c r="G126" s="364"/>
      <c r="H126" s="364"/>
      <c r="I126" s="364"/>
      <c r="J126" s="364"/>
      <c r="K126" s="364"/>
      <c r="L126" s="364"/>
      <c r="M126" s="364"/>
      <c r="N126" s="364"/>
      <c r="O126" s="364"/>
      <c r="P126" s="364"/>
      <c r="Q126" s="364"/>
      <c r="R126" s="364"/>
      <c r="S126" s="364"/>
      <c r="T126" s="364"/>
      <c r="U126" s="364"/>
      <c r="V126" s="364"/>
      <c r="W126" s="364"/>
      <c r="X126" s="364"/>
      <c r="Y126" s="364"/>
      <c r="Z126" s="364"/>
    </row>
    <row r="127" spans="1:26" ht="12.75" customHeight="1" x14ac:dyDescent="0.25">
      <c r="A127" s="364"/>
      <c r="B127" s="364"/>
      <c r="C127" s="364"/>
      <c r="D127" s="364"/>
      <c r="E127" s="364"/>
      <c r="F127" s="364"/>
      <c r="G127" s="364"/>
      <c r="H127" s="364"/>
      <c r="I127" s="364"/>
      <c r="J127" s="364"/>
      <c r="K127" s="364"/>
      <c r="L127" s="364"/>
      <c r="M127" s="364"/>
      <c r="N127" s="364"/>
      <c r="O127" s="364"/>
      <c r="P127" s="364"/>
      <c r="Q127" s="364"/>
      <c r="R127" s="364"/>
      <c r="S127" s="364"/>
      <c r="T127" s="364"/>
      <c r="U127" s="364"/>
      <c r="V127" s="364"/>
      <c r="W127" s="364"/>
      <c r="X127" s="364"/>
      <c r="Y127" s="364"/>
      <c r="Z127" s="364"/>
    </row>
    <row r="128" spans="1:26" ht="12.75" customHeight="1" x14ac:dyDescent="0.25">
      <c r="A128" s="364"/>
      <c r="B128" s="364"/>
      <c r="C128" s="364"/>
      <c r="D128" s="364"/>
      <c r="E128" s="364"/>
      <c r="F128" s="364"/>
      <c r="G128" s="364"/>
      <c r="H128" s="364"/>
      <c r="I128" s="364"/>
      <c r="J128" s="364"/>
      <c r="K128" s="364"/>
      <c r="L128" s="364"/>
      <c r="M128" s="364"/>
      <c r="N128" s="364"/>
      <c r="O128" s="364"/>
      <c r="P128" s="364"/>
      <c r="Q128" s="364"/>
      <c r="R128" s="364"/>
      <c r="S128" s="364"/>
      <c r="T128" s="364"/>
      <c r="U128" s="364"/>
      <c r="V128" s="364"/>
      <c r="W128" s="364"/>
      <c r="X128" s="364"/>
      <c r="Y128" s="364"/>
      <c r="Z128" s="364"/>
    </row>
    <row r="129" spans="1:26" ht="12.75" customHeight="1" x14ac:dyDescent="0.25">
      <c r="A129" s="364"/>
      <c r="B129" s="364"/>
      <c r="C129" s="364"/>
      <c r="D129" s="364"/>
      <c r="E129" s="364"/>
      <c r="F129" s="364"/>
      <c r="G129" s="364"/>
      <c r="H129" s="364"/>
      <c r="I129" s="364"/>
      <c r="J129" s="364"/>
      <c r="K129" s="364"/>
      <c r="L129" s="364"/>
      <c r="M129" s="364"/>
      <c r="N129" s="364"/>
      <c r="O129" s="364"/>
      <c r="P129" s="364"/>
      <c r="Q129" s="364"/>
      <c r="R129" s="364"/>
      <c r="S129" s="364"/>
      <c r="T129" s="364"/>
      <c r="U129" s="364"/>
      <c r="V129" s="364"/>
      <c r="W129" s="364"/>
      <c r="X129" s="364"/>
      <c r="Y129" s="364"/>
      <c r="Z129" s="364"/>
    </row>
    <row r="130" spans="1:26" ht="12.75" customHeight="1" x14ac:dyDescent="0.25">
      <c r="A130" s="364"/>
      <c r="B130" s="364"/>
      <c r="C130" s="364"/>
      <c r="D130" s="364"/>
      <c r="E130" s="364"/>
      <c r="F130" s="364"/>
      <c r="G130" s="364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</row>
    <row r="131" spans="1:26" ht="12.75" customHeight="1" x14ac:dyDescent="0.25">
      <c r="A131" s="364"/>
      <c r="B131" s="364"/>
      <c r="C131" s="364"/>
      <c r="D131" s="364"/>
      <c r="E131" s="364"/>
      <c r="F131" s="364"/>
      <c r="G131" s="364"/>
      <c r="H131" s="364"/>
      <c r="I131" s="364"/>
      <c r="J131" s="364"/>
      <c r="K131" s="364"/>
      <c r="L131" s="364"/>
      <c r="M131" s="364"/>
      <c r="N131" s="364"/>
      <c r="O131" s="364"/>
      <c r="P131" s="364"/>
      <c r="Q131" s="364"/>
      <c r="R131" s="364"/>
      <c r="S131" s="364"/>
      <c r="T131" s="364"/>
      <c r="U131" s="364"/>
      <c r="V131" s="364"/>
      <c r="W131" s="364"/>
      <c r="X131" s="364"/>
      <c r="Y131" s="364"/>
      <c r="Z131" s="364"/>
    </row>
    <row r="132" spans="1:26" ht="12.75" customHeight="1" x14ac:dyDescent="0.25">
      <c r="A132" s="364"/>
      <c r="B132" s="364"/>
      <c r="C132" s="364"/>
      <c r="D132" s="364"/>
      <c r="E132" s="364"/>
      <c r="F132" s="364"/>
      <c r="G132" s="364"/>
      <c r="H132" s="364"/>
      <c r="I132" s="364"/>
      <c r="J132" s="364"/>
      <c r="K132" s="364"/>
      <c r="L132" s="364"/>
      <c r="M132" s="364"/>
      <c r="N132" s="364"/>
      <c r="O132" s="364"/>
      <c r="P132" s="364"/>
      <c r="Q132" s="364"/>
      <c r="R132" s="364"/>
      <c r="S132" s="364"/>
      <c r="T132" s="364"/>
      <c r="U132" s="364"/>
      <c r="V132" s="364"/>
      <c r="W132" s="364"/>
      <c r="X132" s="364"/>
      <c r="Y132" s="364"/>
      <c r="Z132" s="364"/>
    </row>
    <row r="133" spans="1:26" ht="12.75" customHeight="1" x14ac:dyDescent="0.25">
      <c r="A133" s="364"/>
      <c r="B133" s="364"/>
      <c r="C133" s="364"/>
      <c r="D133" s="364"/>
      <c r="E133" s="364"/>
      <c r="F133" s="364"/>
      <c r="G133" s="364"/>
      <c r="H133" s="364"/>
      <c r="I133" s="364"/>
      <c r="J133" s="364"/>
      <c r="K133" s="364"/>
      <c r="L133" s="364"/>
      <c r="M133" s="364"/>
      <c r="N133" s="364"/>
      <c r="O133" s="364"/>
      <c r="P133" s="364"/>
      <c r="Q133" s="364"/>
      <c r="R133" s="364"/>
      <c r="S133" s="364"/>
      <c r="T133" s="364"/>
      <c r="U133" s="364"/>
      <c r="V133" s="364"/>
      <c r="W133" s="364"/>
      <c r="X133" s="364"/>
      <c r="Y133" s="364"/>
      <c r="Z133" s="364"/>
    </row>
    <row r="134" spans="1:26" ht="12.75" customHeight="1" x14ac:dyDescent="0.25">
      <c r="A134" s="364"/>
      <c r="B134" s="364"/>
      <c r="C134" s="364"/>
      <c r="D134" s="364"/>
      <c r="E134" s="364"/>
      <c r="F134" s="364"/>
      <c r="G134" s="364"/>
      <c r="H134" s="364"/>
      <c r="I134" s="364"/>
      <c r="J134" s="364"/>
      <c r="K134" s="364"/>
      <c r="L134" s="36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364"/>
    </row>
    <row r="135" spans="1:26" ht="12.75" customHeight="1" x14ac:dyDescent="0.25">
      <c r="A135" s="364"/>
      <c r="B135" s="364"/>
      <c r="C135" s="364"/>
      <c r="D135" s="364"/>
      <c r="E135" s="364"/>
      <c r="F135" s="364"/>
      <c r="G135" s="364"/>
      <c r="H135" s="364"/>
      <c r="I135" s="364"/>
      <c r="J135" s="364"/>
      <c r="K135" s="364"/>
      <c r="L135" s="36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364"/>
    </row>
    <row r="136" spans="1:26" ht="12.75" customHeight="1" x14ac:dyDescent="0.25">
      <c r="A136" s="364"/>
      <c r="B136" s="364"/>
      <c r="C136" s="364"/>
      <c r="D136" s="364"/>
      <c r="E136" s="364"/>
      <c r="F136" s="364"/>
      <c r="G136" s="364"/>
      <c r="H136" s="364"/>
      <c r="I136" s="364"/>
      <c r="J136" s="364"/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</row>
    <row r="137" spans="1:26" ht="12.75" customHeight="1" x14ac:dyDescent="0.25">
      <c r="A137" s="364"/>
      <c r="B137" s="364"/>
      <c r="C137" s="364"/>
      <c r="D137" s="364"/>
      <c r="E137" s="364"/>
      <c r="F137" s="364"/>
      <c r="G137" s="364"/>
      <c r="H137" s="364"/>
      <c r="I137" s="364"/>
      <c r="J137" s="364"/>
      <c r="K137" s="364"/>
      <c r="L137" s="364"/>
      <c r="M137" s="364"/>
      <c r="N137" s="364"/>
      <c r="O137" s="364"/>
      <c r="P137" s="364"/>
      <c r="Q137" s="364"/>
      <c r="R137" s="364"/>
      <c r="S137" s="364"/>
      <c r="T137" s="364"/>
      <c r="U137" s="364"/>
      <c r="V137" s="364"/>
      <c r="W137" s="364"/>
      <c r="X137" s="364"/>
      <c r="Y137" s="364"/>
      <c r="Z137" s="364"/>
    </row>
    <row r="138" spans="1:26" ht="12.75" customHeight="1" x14ac:dyDescent="0.25">
      <c r="A138" s="364"/>
      <c r="B138" s="364"/>
      <c r="C138" s="364"/>
      <c r="D138" s="364"/>
      <c r="E138" s="364"/>
      <c r="F138" s="364"/>
      <c r="G138" s="364"/>
      <c r="H138" s="364"/>
      <c r="I138" s="364"/>
      <c r="J138" s="364"/>
      <c r="K138" s="364"/>
      <c r="L138" s="364"/>
      <c r="M138" s="364"/>
      <c r="N138" s="364"/>
      <c r="O138" s="364"/>
      <c r="P138" s="364"/>
      <c r="Q138" s="364"/>
      <c r="R138" s="364"/>
      <c r="S138" s="364"/>
      <c r="T138" s="364"/>
      <c r="U138" s="364"/>
      <c r="V138" s="364"/>
      <c r="W138" s="364"/>
      <c r="X138" s="364"/>
      <c r="Y138" s="364"/>
      <c r="Z138" s="364"/>
    </row>
    <row r="139" spans="1:26" ht="12.75" customHeight="1" x14ac:dyDescent="0.25">
      <c r="A139" s="364"/>
      <c r="B139" s="364"/>
      <c r="C139" s="364"/>
      <c r="D139" s="364"/>
      <c r="E139" s="364"/>
      <c r="F139" s="364"/>
      <c r="G139" s="364"/>
      <c r="H139" s="364"/>
      <c r="I139" s="364"/>
      <c r="J139" s="364"/>
      <c r="K139" s="364"/>
      <c r="L139" s="364"/>
      <c r="M139" s="364"/>
      <c r="N139" s="364"/>
      <c r="O139" s="364"/>
      <c r="P139" s="364"/>
      <c r="Q139" s="364"/>
      <c r="R139" s="364"/>
      <c r="S139" s="364"/>
      <c r="T139" s="364"/>
      <c r="U139" s="364"/>
      <c r="V139" s="364"/>
      <c r="W139" s="364"/>
      <c r="X139" s="364"/>
      <c r="Y139" s="364"/>
      <c r="Z139" s="364"/>
    </row>
    <row r="140" spans="1:26" ht="12.75" customHeight="1" x14ac:dyDescent="0.25">
      <c r="A140" s="364"/>
      <c r="B140" s="364"/>
      <c r="C140" s="364"/>
      <c r="D140" s="364"/>
      <c r="E140" s="364"/>
      <c r="F140" s="364"/>
      <c r="G140" s="364"/>
      <c r="H140" s="364"/>
      <c r="I140" s="364"/>
      <c r="J140" s="364"/>
      <c r="K140" s="364"/>
      <c r="L140" s="364"/>
      <c r="M140" s="364"/>
      <c r="N140" s="364"/>
      <c r="O140" s="364"/>
      <c r="P140" s="364"/>
      <c r="Q140" s="364"/>
      <c r="R140" s="364"/>
      <c r="S140" s="364"/>
      <c r="T140" s="364"/>
      <c r="U140" s="364"/>
      <c r="V140" s="364"/>
      <c r="W140" s="364"/>
      <c r="X140" s="364"/>
      <c r="Y140" s="364"/>
      <c r="Z140" s="364"/>
    </row>
    <row r="141" spans="1:26" ht="12.75" customHeight="1" x14ac:dyDescent="0.25">
      <c r="A141" s="364"/>
      <c r="B141" s="364"/>
      <c r="C141" s="364"/>
      <c r="D141" s="364"/>
      <c r="E141" s="364"/>
      <c r="F141" s="364"/>
      <c r="G141" s="364"/>
      <c r="H141" s="364"/>
      <c r="I141" s="364"/>
      <c r="J141" s="364"/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</row>
    <row r="142" spans="1:26" ht="12.75" customHeight="1" x14ac:dyDescent="0.25">
      <c r="A142" s="364"/>
      <c r="B142" s="364"/>
      <c r="C142" s="364"/>
      <c r="D142" s="364"/>
      <c r="E142" s="364"/>
      <c r="F142" s="364"/>
      <c r="G142" s="364"/>
      <c r="H142" s="364"/>
      <c r="I142" s="364"/>
      <c r="J142" s="364"/>
      <c r="K142" s="364"/>
      <c r="L142" s="364"/>
      <c r="M142" s="364"/>
      <c r="N142" s="364"/>
      <c r="O142" s="364"/>
      <c r="P142" s="364"/>
      <c r="Q142" s="364"/>
      <c r="R142" s="364"/>
      <c r="S142" s="364"/>
      <c r="T142" s="364"/>
      <c r="U142" s="364"/>
      <c r="V142" s="364"/>
      <c r="W142" s="364"/>
      <c r="X142" s="364"/>
      <c r="Y142" s="364"/>
      <c r="Z142" s="364"/>
    </row>
    <row r="143" spans="1:26" ht="12.75" customHeight="1" x14ac:dyDescent="0.25">
      <c r="A143" s="364"/>
      <c r="B143" s="364"/>
      <c r="C143" s="364"/>
      <c r="D143" s="364"/>
      <c r="E143" s="364"/>
      <c r="F143" s="364"/>
      <c r="G143" s="364"/>
      <c r="H143" s="364"/>
      <c r="I143" s="364"/>
      <c r="J143" s="364"/>
      <c r="K143" s="364"/>
      <c r="L143" s="364"/>
      <c r="M143" s="364"/>
      <c r="N143" s="364"/>
      <c r="O143" s="364"/>
      <c r="P143" s="364"/>
      <c r="Q143" s="364"/>
      <c r="R143" s="364"/>
      <c r="S143" s="364"/>
      <c r="T143" s="364"/>
      <c r="U143" s="364"/>
      <c r="V143" s="364"/>
      <c r="W143" s="364"/>
      <c r="X143" s="364"/>
      <c r="Y143" s="364"/>
      <c r="Z143" s="364"/>
    </row>
    <row r="144" spans="1:26" ht="12.75" customHeight="1" x14ac:dyDescent="0.25">
      <c r="A144" s="364"/>
      <c r="B144" s="364"/>
      <c r="C144" s="364"/>
      <c r="D144" s="364"/>
      <c r="E144" s="364"/>
      <c r="F144" s="364"/>
      <c r="G144" s="364"/>
      <c r="H144" s="364"/>
      <c r="I144" s="364"/>
      <c r="J144" s="364"/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</row>
    <row r="145" spans="1:26" ht="12.75" customHeight="1" x14ac:dyDescent="0.25">
      <c r="A145" s="364"/>
      <c r="B145" s="364"/>
      <c r="C145" s="364"/>
      <c r="D145" s="364"/>
      <c r="E145" s="364"/>
      <c r="F145" s="364"/>
      <c r="G145" s="364"/>
      <c r="H145" s="364"/>
      <c r="I145" s="364"/>
      <c r="J145" s="364"/>
      <c r="K145" s="364"/>
      <c r="L145" s="364"/>
      <c r="M145" s="364"/>
      <c r="N145" s="364"/>
      <c r="O145" s="364"/>
      <c r="P145" s="364"/>
      <c r="Q145" s="364"/>
      <c r="R145" s="364"/>
      <c r="S145" s="364"/>
      <c r="T145" s="364"/>
      <c r="U145" s="364"/>
      <c r="V145" s="364"/>
      <c r="W145" s="364"/>
      <c r="X145" s="364"/>
      <c r="Y145" s="364"/>
      <c r="Z145" s="364"/>
    </row>
    <row r="146" spans="1:26" ht="12.75" customHeight="1" x14ac:dyDescent="0.25">
      <c r="A146" s="364"/>
      <c r="B146" s="364"/>
      <c r="C146" s="364"/>
      <c r="D146" s="364"/>
      <c r="E146" s="364"/>
      <c r="F146" s="364"/>
      <c r="G146" s="364"/>
      <c r="H146" s="364"/>
      <c r="I146" s="364"/>
      <c r="J146" s="364"/>
      <c r="K146" s="364"/>
      <c r="L146" s="364"/>
      <c r="M146" s="364"/>
      <c r="N146" s="364"/>
      <c r="O146" s="364"/>
      <c r="P146" s="364"/>
      <c r="Q146" s="364"/>
      <c r="R146" s="364"/>
      <c r="S146" s="364"/>
      <c r="T146" s="364"/>
      <c r="U146" s="364"/>
      <c r="V146" s="364"/>
      <c r="W146" s="364"/>
      <c r="X146" s="364"/>
      <c r="Y146" s="364"/>
      <c r="Z146" s="364"/>
    </row>
    <row r="147" spans="1:26" ht="12.75" customHeight="1" x14ac:dyDescent="0.25">
      <c r="A147" s="364"/>
      <c r="B147" s="364"/>
      <c r="C147" s="364"/>
      <c r="D147" s="364"/>
      <c r="E147" s="364"/>
      <c r="F147" s="364"/>
      <c r="G147" s="364"/>
      <c r="H147" s="364"/>
      <c r="I147" s="364"/>
      <c r="J147" s="364"/>
      <c r="K147" s="364"/>
      <c r="L147" s="364"/>
      <c r="M147" s="364"/>
      <c r="N147" s="364"/>
      <c r="O147" s="364"/>
      <c r="P147" s="364"/>
      <c r="Q147" s="364"/>
      <c r="R147" s="364"/>
      <c r="S147" s="364"/>
      <c r="T147" s="364"/>
      <c r="U147" s="364"/>
      <c r="V147" s="364"/>
      <c r="W147" s="364"/>
      <c r="X147" s="364"/>
      <c r="Y147" s="364"/>
      <c r="Z147" s="364"/>
    </row>
    <row r="148" spans="1:26" ht="12.75" customHeight="1" x14ac:dyDescent="0.25">
      <c r="A148" s="364"/>
      <c r="B148" s="364"/>
      <c r="C148" s="364"/>
      <c r="D148" s="364"/>
      <c r="E148" s="364"/>
      <c r="F148" s="364"/>
      <c r="G148" s="364"/>
      <c r="H148" s="364"/>
      <c r="I148" s="364"/>
      <c r="J148" s="364"/>
      <c r="K148" s="364"/>
      <c r="L148" s="364"/>
      <c r="M148" s="364"/>
      <c r="N148" s="364"/>
      <c r="O148" s="364"/>
      <c r="P148" s="364"/>
      <c r="Q148" s="364"/>
      <c r="R148" s="364"/>
      <c r="S148" s="364"/>
      <c r="T148" s="364"/>
      <c r="U148" s="364"/>
      <c r="V148" s="364"/>
      <c r="W148" s="364"/>
      <c r="X148" s="364"/>
      <c r="Y148" s="364"/>
      <c r="Z148" s="364"/>
    </row>
    <row r="149" spans="1:26" ht="12.75" customHeight="1" x14ac:dyDescent="0.25">
      <c r="A149" s="364"/>
      <c r="B149" s="364"/>
      <c r="C149" s="364"/>
      <c r="D149" s="364"/>
      <c r="E149" s="364"/>
      <c r="F149" s="364"/>
      <c r="G149" s="364"/>
      <c r="H149" s="364"/>
      <c r="I149" s="364"/>
      <c r="J149" s="364"/>
      <c r="K149" s="364"/>
      <c r="L149" s="364"/>
      <c r="M149" s="364"/>
      <c r="N149" s="364"/>
      <c r="O149" s="364"/>
      <c r="P149" s="364"/>
      <c r="Q149" s="364"/>
      <c r="R149" s="364"/>
      <c r="S149" s="364"/>
      <c r="T149" s="364"/>
      <c r="U149" s="364"/>
      <c r="V149" s="364"/>
      <c r="W149" s="364"/>
      <c r="X149" s="364"/>
      <c r="Y149" s="364"/>
      <c r="Z149" s="364"/>
    </row>
    <row r="150" spans="1:26" ht="12.75" customHeight="1" x14ac:dyDescent="0.25">
      <c r="A150" s="364"/>
      <c r="B150" s="364"/>
      <c r="C150" s="364"/>
      <c r="D150" s="364"/>
      <c r="E150" s="364"/>
      <c r="F150" s="364"/>
      <c r="G150" s="364"/>
      <c r="H150" s="364"/>
      <c r="I150" s="364"/>
      <c r="J150" s="364"/>
      <c r="K150" s="364"/>
      <c r="L150" s="364"/>
      <c r="M150" s="364"/>
      <c r="N150" s="364"/>
      <c r="O150" s="364"/>
      <c r="P150" s="364"/>
      <c r="Q150" s="364"/>
      <c r="R150" s="364"/>
      <c r="S150" s="364"/>
      <c r="T150" s="364"/>
      <c r="U150" s="364"/>
      <c r="V150" s="364"/>
      <c r="W150" s="364"/>
      <c r="X150" s="364"/>
      <c r="Y150" s="364"/>
      <c r="Z150" s="364"/>
    </row>
    <row r="151" spans="1:26" ht="12.75" customHeight="1" x14ac:dyDescent="0.25">
      <c r="A151" s="364"/>
      <c r="B151" s="364"/>
      <c r="C151" s="364"/>
      <c r="D151" s="364"/>
      <c r="E151" s="364"/>
      <c r="F151" s="364"/>
      <c r="G151" s="364"/>
      <c r="H151" s="364"/>
      <c r="I151" s="364"/>
      <c r="J151" s="364"/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  <c r="U151" s="364"/>
      <c r="V151" s="364"/>
      <c r="W151" s="364"/>
      <c r="X151" s="364"/>
      <c r="Y151" s="364"/>
      <c r="Z151" s="364"/>
    </row>
    <row r="152" spans="1:26" ht="12.75" customHeight="1" x14ac:dyDescent="0.25">
      <c r="A152" s="364"/>
      <c r="B152" s="364"/>
      <c r="C152" s="364"/>
      <c r="D152" s="364"/>
      <c r="E152" s="364"/>
      <c r="F152" s="364"/>
      <c r="G152" s="364"/>
      <c r="H152" s="364"/>
      <c r="I152" s="364"/>
      <c r="J152" s="364"/>
      <c r="K152" s="364"/>
      <c r="L152" s="364"/>
      <c r="M152" s="364"/>
      <c r="N152" s="364"/>
      <c r="O152" s="364"/>
      <c r="P152" s="364"/>
      <c r="Q152" s="364"/>
      <c r="R152" s="364"/>
      <c r="S152" s="364"/>
      <c r="T152" s="364"/>
      <c r="U152" s="364"/>
      <c r="V152" s="364"/>
      <c r="W152" s="364"/>
      <c r="X152" s="364"/>
      <c r="Y152" s="364"/>
      <c r="Z152" s="364"/>
    </row>
    <row r="153" spans="1:26" ht="12.75" customHeight="1" x14ac:dyDescent="0.25">
      <c r="A153" s="364"/>
      <c r="B153" s="364"/>
      <c r="C153" s="364"/>
      <c r="D153" s="364"/>
      <c r="E153" s="364"/>
      <c r="F153" s="364"/>
      <c r="G153" s="364"/>
      <c r="H153" s="364"/>
      <c r="I153" s="364"/>
      <c r="J153" s="364"/>
      <c r="K153" s="364"/>
      <c r="L153" s="364"/>
      <c r="M153" s="364"/>
      <c r="N153" s="364"/>
      <c r="O153" s="364"/>
      <c r="P153" s="364"/>
      <c r="Q153" s="364"/>
      <c r="R153" s="364"/>
      <c r="S153" s="364"/>
      <c r="T153" s="364"/>
      <c r="U153" s="364"/>
      <c r="V153" s="364"/>
      <c r="W153" s="364"/>
      <c r="X153" s="364"/>
      <c r="Y153" s="364"/>
      <c r="Z153" s="364"/>
    </row>
    <row r="154" spans="1:26" ht="12.75" customHeight="1" x14ac:dyDescent="0.25">
      <c r="A154" s="364"/>
      <c r="B154" s="364"/>
      <c r="C154" s="364"/>
      <c r="D154" s="364"/>
      <c r="E154" s="364"/>
      <c r="F154" s="364"/>
      <c r="G154" s="364"/>
      <c r="H154" s="364"/>
      <c r="I154" s="364"/>
      <c r="J154" s="364"/>
      <c r="K154" s="364"/>
      <c r="L154" s="364"/>
      <c r="M154" s="364"/>
      <c r="N154" s="364"/>
      <c r="O154" s="364"/>
      <c r="P154" s="364"/>
      <c r="Q154" s="364"/>
      <c r="R154" s="364"/>
      <c r="S154" s="364"/>
      <c r="T154" s="364"/>
      <c r="U154" s="364"/>
      <c r="V154" s="364"/>
      <c r="W154" s="364"/>
      <c r="X154" s="364"/>
      <c r="Y154" s="364"/>
      <c r="Z154" s="364"/>
    </row>
    <row r="155" spans="1:26" ht="12.75" customHeight="1" x14ac:dyDescent="0.25">
      <c r="A155" s="364"/>
      <c r="B155" s="364"/>
      <c r="C155" s="364"/>
      <c r="D155" s="364"/>
      <c r="E155" s="364"/>
      <c r="F155" s="364"/>
      <c r="G155" s="364"/>
      <c r="H155" s="364"/>
      <c r="I155" s="364"/>
      <c r="J155" s="364"/>
      <c r="K155" s="364"/>
      <c r="L155" s="364"/>
      <c r="M155" s="364"/>
      <c r="N155" s="364"/>
      <c r="O155" s="364"/>
      <c r="P155" s="364"/>
      <c r="Q155" s="364"/>
      <c r="R155" s="364"/>
      <c r="S155" s="364"/>
      <c r="T155" s="364"/>
      <c r="U155" s="364"/>
      <c r="V155" s="364"/>
      <c r="W155" s="364"/>
      <c r="X155" s="364"/>
      <c r="Y155" s="364"/>
      <c r="Z155" s="364"/>
    </row>
    <row r="156" spans="1:26" ht="12.75" customHeight="1" x14ac:dyDescent="0.25">
      <c r="A156" s="364"/>
      <c r="B156" s="364"/>
      <c r="C156" s="364"/>
      <c r="D156" s="364"/>
      <c r="E156" s="364"/>
      <c r="F156" s="364"/>
      <c r="G156" s="364"/>
      <c r="H156" s="364"/>
      <c r="I156" s="364"/>
      <c r="J156" s="364"/>
      <c r="K156" s="364"/>
      <c r="L156" s="364"/>
      <c r="M156" s="364"/>
      <c r="N156" s="364"/>
      <c r="O156" s="364"/>
      <c r="P156" s="364"/>
      <c r="Q156" s="364"/>
      <c r="R156" s="364"/>
      <c r="S156" s="364"/>
      <c r="T156" s="364"/>
      <c r="U156" s="364"/>
      <c r="V156" s="364"/>
      <c r="W156" s="364"/>
      <c r="X156" s="364"/>
      <c r="Y156" s="364"/>
      <c r="Z156" s="364"/>
    </row>
    <row r="157" spans="1:26" ht="12.75" customHeight="1" x14ac:dyDescent="0.25">
      <c r="A157" s="364"/>
      <c r="B157" s="364"/>
      <c r="C157" s="364"/>
      <c r="D157" s="364"/>
      <c r="E157" s="364"/>
      <c r="F157" s="364"/>
      <c r="G157" s="364"/>
      <c r="H157" s="364"/>
      <c r="I157" s="364"/>
      <c r="J157" s="364"/>
      <c r="K157" s="364"/>
      <c r="L157" s="364"/>
      <c r="M157" s="364"/>
      <c r="N157" s="364"/>
      <c r="O157" s="364"/>
      <c r="P157" s="364"/>
      <c r="Q157" s="364"/>
      <c r="R157" s="364"/>
      <c r="S157" s="364"/>
      <c r="T157" s="364"/>
      <c r="U157" s="364"/>
      <c r="V157" s="364"/>
      <c r="W157" s="364"/>
      <c r="X157" s="364"/>
      <c r="Y157" s="364"/>
      <c r="Z157" s="364"/>
    </row>
    <row r="158" spans="1:26" ht="12.75" customHeight="1" x14ac:dyDescent="0.25">
      <c r="A158" s="364"/>
      <c r="B158" s="364"/>
      <c r="C158" s="364"/>
      <c r="D158" s="364"/>
      <c r="E158" s="364"/>
      <c r="F158" s="364"/>
      <c r="G158" s="364"/>
      <c r="H158" s="364"/>
      <c r="I158" s="364"/>
      <c r="J158" s="364"/>
      <c r="K158" s="364"/>
      <c r="L158" s="364"/>
      <c r="M158" s="364"/>
      <c r="N158" s="364"/>
      <c r="O158" s="364"/>
      <c r="P158" s="364"/>
      <c r="Q158" s="364"/>
      <c r="R158" s="364"/>
      <c r="S158" s="364"/>
      <c r="T158" s="364"/>
      <c r="U158" s="364"/>
      <c r="V158" s="364"/>
      <c r="W158" s="364"/>
      <c r="X158" s="364"/>
      <c r="Y158" s="364"/>
      <c r="Z158" s="364"/>
    </row>
    <row r="159" spans="1:26" ht="12.75" customHeight="1" x14ac:dyDescent="0.25">
      <c r="A159" s="364"/>
      <c r="B159" s="364"/>
      <c r="C159" s="364"/>
      <c r="D159" s="364"/>
      <c r="E159" s="364"/>
      <c r="F159" s="364"/>
      <c r="G159" s="364"/>
      <c r="H159" s="364"/>
      <c r="I159" s="364"/>
      <c r="J159" s="364"/>
      <c r="K159" s="364"/>
      <c r="L159" s="364"/>
      <c r="M159" s="364"/>
      <c r="N159" s="364"/>
      <c r="O159" s="364"/>
      <c r="P159" s="364"/>
      <c r="Q159" s="364"/>
      <c r="R159" s="364"/>
      <c r="S159" s="364"/>
      <c r="T159" s="364"/>
      <c r="U159" s="364"/>
      <c r="V159" s="364"/>
      <c r="W159" s="364"/>
      <c r="X159" s="364"/>
      <c r="Y159" s="364"/>
      <c r="Z159" s="364"/>
    </row>
    <row r="160" spans="1:26" ht="12.75" customHeight="1" x14ac:dyDescent="0.25">
      <c r="A160" s="364"/>
      <c r="B160" s="364"/>
      <c r="C160" s="364"/>
      <c r="D160" s="364"/>
      <c r="E160" s="364"/>
      <c r="F160" s="364"/>
      <c r="G160" s="364"/>
      <c r="H160" s="364"/>
      <c r="I160" s="364"/>
      <c r="J160" s="364"/>
      <c r="K160" s="364"/>
      <c r="L160" s="364"/>
      <c r="M160" s="364"/>
      <c r="N160" s="364"/>
      <c r="O160" s="364"/>
      <c r="P160" s="364"/>
      <c r="Q160" s="364"/>
      <c r="R160" s="364"/>
      <c r="S160" s="364"/>
      <c r="T160" s="364"/>
      <c r="U160" s="364"/>
      <c r="V160" s="364"/>
      <c r="W160" s="364"/>
      <c r="X160" s="364"/>
      <c r="Y160" s="364"/>
      <c r="Z160" s="364"/>
    </row>
    <row r="161" spans="1:26" ht="12.75" customHeight="1" x14ac:dyDescent="0.25">
      <c r="A161" s="364"/>
      <c r="B161" s="364"/>
      <c r="C161" s="364"/>
      <c r="D161" s="364"/>
      <c r="E161" s="364"/>
      <c r="F161" s="364"/>
      <c r="G161" s="364"/>
      <c r="H161" s="364"/>
      <c r="I161" s="364"/>
      <c r="J161" s="364"/>
      <c r="K161" s="364"/>
      <c r="L161" s="364"/>
      <c r="M161" s="364"/>
      <c r="N161" s="364"/>
      <c r="O161" s="364"/>
      <c r="P161" s="364"/>
      <c r="Q161" s="364"/>
      <c r="R161" s="364"/>
      <c r="S161" s="364"/>
      <c r="T161" s="364"/>
      <c r="U161" s="364"/>
      <c r="V161" s="364"/>
      <c r="W161" s="364"/>
      <c r="X161" s="364"/>
      <c r="Y161" s="364"/>
      <c r="Z161" s="364"/>
    </row>
    <row r="162" spans="1:26" ht="12.75" customHeight="1" x14ac:dyDescent="0.25">
      <c r="A162" s="364"/>
      <c r="B162" s="364"/>
      <c r="C162" s="364"/>
      <c r="D162" s="364"/>
      <c r="E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  <c r="U162" s="364"/>
      <c r="V162" s="364"/>
      <c r="W162" s="364"/>
      <c r="X162" s="364"/>
      <c r="Y162" s="364"/>
      <c r="Z162" s="364"/>
    </row>
    <row r="163" spans="1:26" ht="12.75" customHeight="1" x14ac:dyDescent="0.25">
      <c r="A163" s="364"/>
      <c r="B163" s="364"/>
      <c r="C163" s="364"/>
      <c r="D163" s="364"/>
      <c r="E163" s="364"/>
      <c r="F163" s="364"/>
      <c r="G163" s="364"/>
      <c r="H163" s="364"/>
      <c r="I163" s="364"/>
      <c r="J163" s="364"/>
      <c r="K163" s="364"/>
      <c r="L163" s="364"/>
      <c r="M163" s="364"/>
      <c r="N163" s="364"/>
      <c r="O163" s="364"/>
      <c r="P163" s="364"/>
      <c r="Q163" s="364"/>
      <c r="R163" s="364"/>
      <c r="S163" s="364"/>
      <c r="T163" s="364"/>
      <c r="U163" s="364"/>
      <c r="V163" s="364"/>
      <c r="W163" s="364"/>
      <c r="X163" s="364"/>
      <c r="Y163" s="364"/>
      <c r="Z163" s="364"/>
    </row>
    <row r="164" spans="1:26" ht="12.75" customHeight="1" x14ac:dyDescent="0.25">
      <c r="A164" s="364"/>
      <c r="B164" s="364"/>
      <c r="C164" s="364"/>
      <c r="D164" s="364"/>
      <c r="E164" s="364"/>
      <c r="F164" s="364"/>
      <c r="G164" s="364"/>
      <c r="H164" s="364"/>
      <c r="I164" s="364"/>
      <c r="J164" s="364"/>
      <c r="K164" s="364"/>
      <c r="L164" s="364"/>
      <c r="M164" s="364"/>
      <c r="N164" s="364"/>
      <c r="O164" s="364"/>
      <c r="P164" s="364"/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</row>
    <row r="165" spans="1:26" ht="12.75" customHeight="1" x14ac:dyDescent="0.25">
      <c r="A165" s="364"/>
      <c r="B165" s="364"/>
      <c r="C165" s="364"/>
      <c r="D165" s="364"/>
      <c r="E165" s="364"/>
      <c r="F165" s="364"/>
      <c r="G165" s="364"/>
      <c r="H165" s="364"/>
      <c r="I165" s="364"/>
      <c r="J165" s="364"/>
      <c r="K165" s="364"/>
      <c r="L165" s="364"/>
      <c r="M165" s="364"/>
      <c r="N165" s="364"/>
      <c r="O165" s="364"/>
      <c r="P165" s="364"/>
      <c r="Q165" s="364"/>
      <c r="R165" s="364"/>
      <c r="S165" s="364"/>
      <c r="T165" s="364"/>
      <c r="U165" s="364"/>
      <c r="V165" s="364"/>
      <c r="W165" s="364"/>
      <c r="X165" s="364"/>
      <c r="Y165" s="364"/>
      <c r="Z165" s="364"/>
    </row>
    <row r="166" spans="1:26" ht="12.75" customHeight="1" x14ac:dyDescent="0.25">
      <c r="A166" s="364"/>
      <c r="B166" s="364"/>
      <c r="C166" s="364"/>
      <c r="D166" s="364"/>
      <c r="E166" s="364"/>
      <c r="F166" s="364"/>
      <c r="G166" s="364"/>
      <c r="H166" s="364"/>
      <c r="I166" s="364"/>
      <c r="J166" s="364"/>
      <c r="K166" s="364"/>
      <c r="L166" s="364"/>
      <c r="M166" s="364"/>
      <c r="N166" s="364"/>
      <c r="O166" s="364"/>
      <c r="P166" s="364"/>
      <c r="Q166" s="364"/>
      <c r="R166" s="364"/>
      <c r="S166" s="364"/>
      <c r="T166" s="364"/>
      <c r="U166" s="364"/>
      <c r="V166" s="364"/>
      <c r="W166" s="364"/>
      <c r="X166" s="364"/>
      <c r="Y166" s="364"/>
      <c r="Z166" s="364"/>
    </row>
    <row r="167" spans="1:26" ht="12.75" customHeight="1" x14ac:dyDescent="0.25">
      <c r="A167" s="364"/>
      <c r="B167" s="364"/>
      <c r="C167" s="364"/>
      <c r="D167" s="364"/>
      <c r="E167" s="364"/>
      <c r="F167" s="364"/>
      <c r="G167" s="364"/>
      <c r="H167" s="364"/>
      <c r="I167" s="364"/>
      <c r="J167" s="364"/>
      <c r="K167" s="364"/>
      <c r="L167" s="364"/>
      <c r="M167" s="364"/>
      <c r="N167" s="364"/>
      <c r="O167" s="364"/>
      <c r="P167" s="364"/>
      <c r="Q167" s="364"/>
      <c r="R167" s="364"/>
      <c r="S167" s="364"/>
      <c r="T167" s="364"/>
      <c r="U167" s="364"/>
      <c r="V167" s="364"/>
      <c r="W167" s="364"/>
      <c r="X167" s="364"/>
      <c r="Y167" s="364"/>
      <c r="Z167" s="364"/>
    </row>
    <row r="168" spans="1:26" ht="12.75" customHeight="1" x14ac:dyDescent="0.25">
      <c r="A168" s="364"/>
      <c r="B168" s="364"/>
      <c r="C168" s="364"/>
      <c r="D168" s="364"/>
      <c r="E168" s="364"/>
      <c r="F168" s="364"/>
      <c r="G168" s="364"/>
      <c r="H168" s="364"/>
      <c r="I168" s="364"/>
      <c r="J168" s="364"/>
      <c r="K168" s="364"/>
      <c r="L168" s="364"/>
      <c r="M168" s="364"/>
      <c r="N168" s="364"/>
      <c r="O168" s="364"/>
      <c r="P168" s="364"/>
      <c r="Q168" s="364"/>
      <c r="R168" s="364"/>
      <c r="S168" s="364"/>
      <c r="T168" s="364"/>
      <c r="U168" s="364"/>
      <c r="V168" s="364"/>
      <c r="W168" s="364"/>
      <c r="X168" s="364"/>
      <c r="Y168" s="364"/>
      <c r="Z168" s="364"/>
    </row>
    <row r="169" spans="1:26" ht="12.75" customHeight="1" x14ac:dyDescent="0.25">
      <c r="A169" s="364"/>
      <c r="B169" s="364"/>
      <c r="C169" s="364"/>
      <c r="D169" s="364"/>
      <c r="E169" s="364"/>
      <c r="F169" s="364"/>
      <c r="G169" s="364"/>
      <c r="H169" s="364"/>
      <c r="I169" s="364"/>
      <c r="J169" s="364"/>
      <c r="K169" s="364"/>
      <c r="L169" s="364"/>
      <c r="M169" s="364"/>
      <c r="N169" s="364"/>
      <c r="O169" s="364"/>
      <c r="P169" s="364"/>
      <c r="Q169" s="364"/>
      <c r="R169" s="364"/>
      <c r="S169" s="364"/>
      <c r="T169" s="364"/>
      <c r="U169" s="364"/>
      <c r="V169" s="364"/>
      <c r="W169" s="364"/>
      <c r="X169" s="364"/>
      <c r="Y169" s="364"/>
      <c r="Z169" s="364"/>
    </row>
    <row r="170" spans="1:26" ht="12.75" customHeight="1" x14ac:dyDescent="0.25">
      <c r="A170" s="364"/>
      <c r="B170" s="364"/>
      <c r="C170" s="364"/>
      <c r="D170" s="364"/>
      <c r="E170" s="364"/>
      <c r="F170" s="364"/>
      <c r="G170" s="364"/>
      <c r="H170" s="364"/>
      <c r="I170" s="364"/>
      <c r="J170" s="364"/>
      <c r="K170" s="364"/>
      <c r="L170" s="364"/>
      <c r="M170" s="364"/>
      <c r="N170" s="364"/>
      <c r="O170" s="364"/>
      <c r="P170" s="364"/>
      <c r="Q170" s="364"/>
      <c r="R170" s="364"/>
      <c r="S170" s="364"/>
      <c r="T170" s="364"/>
      <c r="U170" s="364"/>
      <c r="V170" s="364"/>
      <c r="W170" s="364"/>
      <c r="X170" s="364"/>
      <c r="Y170" s="364"/>
      <c r="Z170" s="364"/>
    </row>
    <row r="171" spans="1:26" ht="12.75" customHeight="1" x14ac:dyDescent="0.25">
      <c r="A171" s="364"/>
      <c r="B171" s="364"/>
      <c r="C171" s="364"/>
      <c r="D171" s="364"/>
      <c r="E171" s="364"/>
      <c r="F171" s="364"/>
      <c r="G171" s="364"/>
      <c r="H171" s="364"/>
      <c r="I171" s="364"/>
      <c r="J171" s="364"/>
      <c r="K171" s="364"/>
      <c r="L171" s="364"/>
      <c r="M171" s="364"/>
      <c r="N171" s="364"/>
      <c r="O171" s="364"/>
      <c r="P171" s="364"/>
      <c r="Q171" s="364"/>
      <c r="R171" s="364"/>
      <c r="S171" s="364"/>
      <c r="T171" s="364"/>
      <c r="U171" s="364"/>
      <c r="V171" s="364"/>
      <c r="W171" s="364"/>
      <c r="X171" s="364"/>
      <c r="Y171" s="364"/>
      <c r="Z171" s="364"/>
    </row>
    <row r="172" spans="1:26" ht="12.75" customHeight="1" x14ac:dyDescent="0.25">
      <c r="A172" s="364"/>
      <c r="B172" s="364"/>
      <c r="C172" s="364"/>
      <c r="D172" s="364"/>
      <c r="E172" s="364"/>
      <c r="F172" s="364"/>
      <c r="G172" s="364"/>
      <c r="H172" s="364"/>
      <c r="I172" s="364"/>
      <c r="J172" s="364"/>
      <c r="K172" s="364"/>
      <c r="L172" s="364"/>
      <c r="M172" s="364"/>
      <c r="N172" s="364"/>
      <c r="O172" s="364"/>
      <c r="P172" s="364"/>
      <c r="Q172" s="364"/>
      <c r="R172" s="364"/>
      <c r="S172" s="364"/>
      <c r="T172" s="364"/>
      <c r="U172" s="364"/>
      <c r="V172" s="364"/>
      <c r="W172" s="364"/>
      <c r="X172" s="364"/>
      <c r="Y172" s="364"/>
      <c r="Z172" s="364"/>
    </row>
    <row r="173" spans="1:26" ht="12.75" customHeight="1" x14ac:dyDescent="0.25">
      <c r="A173" s="364"/>
      <c r="B173" s="364"/>
      <c r="C173" s="364"/>
      <c r="D173" s="364"/>
      <c r="E173" s="364"/>
      <c r="F173" s="364"/>
      <c r="G173" s="364"/>
      <c r="H173" s="364"/>
      <c r="I173" s="364"/>
      <c r="J173" s="364"/>
      <c r="K173" s="364"/>
      <c r="L173" s="364"/>
      <c r="M173" s="364"/>
      <c r="N173" s="364"/>
      <c r="O173" s="364"/>
      <c r="P173" s="364"/>
      <c r="Q173" s="364"/>
      <c r="R173" s="364"/>
      <c r="S173" s="364"/>
      <c r="T173" s="364"/>
      <c r="U173" s="364"/>
      <c r="V173" s="364"/>
      <c r="W173" s="364"/>
      <c r="X173" s="364"/>
      <c r="Y173" s="364"/>
      <c r="Z173" s="364"/>
    </row>
    <row r="174" spans="1:26" ht="12.75" customHeight="1" x14ac:dyDescent="0.25">
      <c r="A174" s="364"/>
      <c r="B174" s="364"/>
      <c r="C174" s="364"/>
      <c r="D174" s="364"/>
      <c r="E174" s="364"/>
      <c r="F174" s="364"/>
      <c r="G174" s="364"/>
      <c r="H174" s="364"/>
      <c r="I174" s="364"/>
      <c r="J174" s="364"/>
      <c r="K174" s="364"/>
      <c r="L174" s="364"/>
      <c r="M174" s="364"/>
      <c r="N174" s="364"/>
      <c r="O174" s="364"/>
      <c r="P174" s="364"/>
      <c r="Q174" s="364"/>
      <c r="R174" s="364"/>
      <c r="S174" s="364"/>
      <c r="T174" s="364"/>
      <c r="U174" s="364"/>
      <c r="V174" s="364"/>
      <c r="W174" s="364"/>
      <c r="X174" s="364"/>
      <c r="Y174" s="364"/>
      <c r="Z174" s="364"/>
    </row>
    <row r="175" spans="1:26" ht="12.75" customHeight="1" x14ac:dyDescent="0.25">
      <c r="A175" s="364"/>
      <c r="B175" s="364"/>
      <c r="C175" s="364"/>
      <c r="D175" s="364"/>
      <c r="E175" s="364"/>
      <c r="F175" s="364"/>
      <c r="G175" s="364"/>
      <c r="H175" s="364"/>
      <c r="I175" s="364"/>
      <c r="J175" s="364"/>
      <c r="K175" s="364"/>
      <c r="L175" s="364"/>
      <c r="M175" s="364"/>
      <c r="N175" s="364"/>
      <c r="O175" s="364"/>
      <c r="P175" s="364"/>
      <c r="Q175" s="364"/>
      <c r="R175" s="364"/>
      <c r="S175" s="364"/>
      <c r="T175" s="364"/>
      <c r="U175" s="364"/>
      <c r="V175" s="364"/>
      <c r="W175" s="364"/>
      <c r="X175" s="364"/>
      <c r="Y175" s="364"/>
      <c r="Z175" s="364"/>
    </row>
    <row r="176" spans="1:26" ht="12.75" customHeight="1" x14ac:dyDescent="0.25">
      <c r="A176" s="364"/>
      <c r="B176" s="364"/>
      <c r="C176" s="364"/>
      <c r="D176" s="364"/>
      <c r="E176" s="364"/>
      <c r="F176" s="364"/>
      <c r="G176" s="364"/>
      <c r="H176" s="364"/>
      <c r="I176" s="364"/>
      <c r="J176" s="364"/>
      <c r="K176" s="364"/>
      <c r="L176" s="364"/>
      <c r="M176" s="364"/>
      <c r="N176" s="364"/>
      <c r="O176" s="364"/>
      <c r="P176" s="364"/>
      <c r="Q176" s="364"/>
      <c r="R176" s="364"/>
      <c r="S176" s="364"/>
      <c r="T176" s="364"/>
      <c r="U176" s="364"/>
      <c r="V176" s="364"/>
      <c r="W176" s="364"/>
      <c r="X176" s="364"/>
      <c r="Y176" s="364"/>
      <c r="Z176" s="364"/>
    </row>
    <row r="177" spans="1:26" ht="12.75" customHeight="1" x14ac:dyDescent="0.25">
      <c r="A177" s="364"/>
      <c r="B177" s="364"/>
      <c r="C177" s="364"/>
      <c r="D177" s="364"/>
      <c r="E177" s="364"/>
      <c r="F177" s="364"/>
      <c r="G177" s="364"/>
      <c r="H177" s="364"/>
      <c r="I177" s="364"/>
      <c r="J177" s="364"/>
      <c r="K177" s="364"/>
      <c r="L177" s="364"/>
      <c r="M177" s="364"/>
      <c r="N177" s="364"/>
      <c r="O177" s="364"/>
      <c r="P177" s="364"/>
      <c r="Q177" s="364"/>
      <c r="R177" s="364"/>
      <c r="S177" s="364"/>
      <c r="T177" s="364"/>
      <c r="U177" s="364"/>
      <c r="V177" s="364"/>
      <c r="W177" s="364"/>
      <c r="X177" s="364"/>
      <c r="Y177" s="364"/>
      <c r="Z177" s="364"/>
    </row>
    <row r="178" spans="1:26" ht="12.75" customHeight="1" x14ac:dyDescent="0.25">
      <c r="A178" s="364"/>
      <c r="B178" s="364"/>
      <c r="C178" s="364"/>
      <c r="D178" s="364"/>
      <c r="E178" s="364"/>
      <c r="F178" s="364"/>
      <c r="G178" s="364"/>
      <c r="H178" s="364"/>
      <c r="I178" s="364"/>
      <c r="J178" s="364"/>
      <c r="K178" s="364"/>
      <c r="L178" s="364"/>
      <c r="M178" s="364"/>
      <c r="N178" s="364"/>
      <c r="O178" s="364"/>
      <c r="P178" s="364"/>
      <c r="Q178" s="364"/>
      <c r="R178" s="364"/>
      <c r="S178" s="364"/>
      <c r="T178" s="364"/>
      <c r="U178" s="364"/>
      <c r="V178" s="364"/>
      <c r="W178" s="364"/>
      <c r="X178" s="364"/>
      <c r="Y178" s="364"/>
      <c r="Z178" s="364"/>
    </row>
    <row r="179" spans="1:26" ht="12.75" customHeight="1" x14ac:dyDescent="0.25">
      <c r="A179" s="364"/>
      <c r="B179" s="364"/>
      <c r="C179" s="364"/>
      <c r="D179" s="364"/>
      <c r="E179" s="364"/>
      <c r="F179" s="364"/>
      <c r="G179" s="364"/>
      <c r="H179" s="364"/>
      <c r="I179" s="364"/>
      <c r="J179" s="364"/>
      <c r="K179" s="364"/>
      <c r="L179" s="364"/>
      <c r="M179" s="364"/>
      <c r="N179" s="364"/>
      <c r="O179" s="364"/>
      <c r="P179" s="364"/>
      <c r="Q179" s="364"/>
      <c r="R179" s="364"/>
      <c r="S179" s="364"/>
      <c r="T179" s="364"/>
      <c r="U179" s="364"/>
      <c r="V179" s="364"/>
      <c r="W179" s="364"/>
      <c r="X179" s="364"/>
      <c r="Y179" s="364"/>
      <c r="Z179" s="364"/>
    </row>
    <row r="180" spans="1:26" ht="12.75" customHeight="1" x14ac:dyDescent="0.25">
      <c r="A180" s="364"/>
      <c r="B180" s="364"/>
      <c r="C180" s="364"/>
      <c r="D180" s="364"/>
      <c r="E180" s="364"/>
      <c r="F180" s="364"/>
      <c r="G180" s="364"/>
      <c r="H180" s="364"/>
      <c r="I180" s="364"/>
      <c r="J180" s="364"/>
      <c r="K180" s="364"/>
      <c r="L180" s="364"/>
      <c r="M180" s="364"/>
      <c r="N180" s="364"/>
      <c r="O180" s="364"/>
      <c r="P180" s="364"/>
      <c r="Q180" s="364"/>
      <c r="R180" s="364"/>
      <c r="S180" s="364"/>
      <c r="T180" s="364"/>
      <c r="U180" s="364"/>
      <c r="V180" s="364"/>
      <c r="W180" s="364"/>
      <c r="X180" s="364"/>
      <c r="Y180" s="364"/>
      <c r="Z180" s="364"/>
    </row>
    <row r="181" spans="1:26" ht="12.75" customHeight="1" x14ac:dyDescent="0.25">
      <c r="A181" s="364"/>
      <c r="B181" s="364"/>
      <c r="C181" s="364"/>
      <c r="D181" s="364"/>
      <c r="E181" s="364"/>
      <c r="F181" s="364"/>
      <c r="G181" s="364"/>
      <c r="H181" s="364"/>
      <c r="I181" s="364"/>
      <c r="J181" s="364"/>
      <c r="K181" s="364"/>
      <c r="L181" s="364"/>
      <c r="M181" s="364"/>
      <c r="N181" s="364"/>
      <c r="O181" s="364"/>
      <c r="P181" s="364"/>
      <c r="Q181" s="364"/>
      <c r="R181" s="364"/>
      <c r="S181" s="364"/>
      <c r="T181" s="364"/>
      <c r="U181" s="364"/>
      <c r="V181" s="364"/>
      <c r="W181" s="364"/>
      <c r="X181" s="364"/>
      <c r="Y181" s="364"/>
      <c r="Z181" s="364"/>
    </row>
    <row r="182" spans="1:26" ht="12.75" customHeight="1" x14ac:dyDescent="0.25">
      <c r="A182" s="364"/>
      <c r="B182" s="364"/>
      <c r="C182" s="364"/>
      <c r="D182" s="364"/>
      <c r="E182" s="364"/>
      <c r="F182" s="364"/>
      <c r="G182" s="364"/>
      <c r="H182" s="364"/>
      <c r="I182" s="364"/>
      <c r="J182" s="364"/>
      <c r="K182" s="364"/>
      <c r="L182" s="364"/>
      <c r="M182" s="364"/>
      <c r="N182" s="364"/>
      <c r="O182" s="364"/>
      <c r="P182" s="364"/>
      <c r="Q182" s="364"/>
      <c r="R182" s="364"/>
      <c r="S182" s="364"/>
      <c r="T182" s="364"/>
      <c r="U182" s="364"/>
      <c r="V182" s="364"/>
      <c r="W182" s="364"/>
      <c r="X182" s="364"/>
      <c r="Y182" s="364"/>
      <c r="Z182" s="364"/>
    </row>
    <row r="183" spans="1:26" ht="12.75" customHeight="1" x14ac:dyDescent="0.25">
      <c r="A183" s="364"/>
      <c r="B183" s="364"/>
      <c r="C183" s="364"/>
      <c r="D183" s="364"/>
      <c r="E183" s="364"/>
      <c r="F183" s="364"/>
      <c r="G183" s="364"/>
      <c r="H183" s="364"/>
      <c r="I183" s="364"/>
      <c r="J183" s="364"/>
      <c r="K183" s="364"/>
      <c r="L183" s="364"/>
      <c r="M183" s="364"/>
      <c r="N183" s="364"/>
      <c r="O183" s="364"/>
      <c r="P183" s="364"/>
      <c r="Q183" s="364"/>
      <c r="R183" s="364"/>
      <c r="S183" s="364"/>
      <c r="T183" s="364"/>
      <c r="U183" s="364"/>
      <c r="V183" s="364"/>
      <c r="W183" s="364"/>
      <c r="X183" s="364"/>
      <c r="Y183" s="364"/>
      <c r="Z183" s="364"/>
    </row>
    <row r="184" spans="1:26" ht="12.75" customHeight="1" x14ac:dyDescent="0.25">
      <c r="A184" s="364"/>
      <c r="B184" s="364"/>
      <c r="C184" s="364"/>
      <c r="D184" s="364"/>
      <c r="E184" s="364"/>
      <c r="F184" s="364"/>
      <c r="G184" s="364"/>
      <c r="H184" s="364"/>
      <c r="I184" s="364"/>
      <c r="J184" s="364"/>
      <c r="K184" s="364"/>
      <c r="L184" s="364"/>
      <c r="M184" s="364"/>
      <c r="N184" s="364"/>
      <c r="O184" s="364"/>
      <c r="P184" s="364"/>
      <c r="Q184" s="364"/>
      <c r="R184" s="364"/>
      <c r="S184" s="364"/>
      <c r="T184" s="364"/>
      <c r="U184" s="364"/>
      <c r="V184" s="364"/>
      <c r="W184" s="364"/>
      <c r="X184" s="364"/>
      <c r="Y184" s="364"/>
      <c r="Z184" s="364"/>
    </row>
    <row r="185" spans="1:26" ht="12.75" customHeight="1" x14ac:dyDescent="0.25">
      <c r="A185" s="364"/>
      <c r="B185" s="364"/>
      <c r="C185" s="364"/>
      <c r="D185" s="364"/>
      <c r="E185" s="364"/>
      <c r="F185" s="364"/>
      <c r="G185" s="364"/>
      <c r="H185" s="364"/>
      <c r="I185" s="364"/>
      <c r="J185" s="364"/>
      <c r="K185" s="364"/>
      <c r="L185" s="364"/>
      <c r="M185" s="364"/>
      <c r="N185" s="364"/>
      <c r="O185" s="364"/>
      <c r="P185" s="364"/>
      <c r="Q185" s="364"/>
      <c r="R185" s="364"/>
      <c r="S185" s="364"/>
      <c r="T185" s="364"/>
      <c r="U185" s="364"/>
      <c r="V185" s="364"/>
      <c r="W185" s="364"/>
      <c r="X185" s="364"/>
      <c r="Y185" s="364"/>
      <c r="Z185" s="364"/>
    </row>
    <row r="186" spans="1:26" ht="12.75" customHeight="1" x14ac:dyDescent="0.25">
      <c r="A186" s="364"/>
      <c r="B186" s="364"/>
      <c r="C186" s="364"/>
      <c r="D186" s="364"/>
      <c r="E186" s="364"/>
      <c r="F186" s="364"/>
      <c r="G186" s="364"/>
      <c r="H186" s="364"/>
      <c r="I186" s="364"/>
      <c r="J186" s="364"/>
      <c r="K186" s="364"/>
      <c r="L186" s="364"/>
      <c r="M186" s="364"/>
      <c r="N186" s="364"/>
      <c r="O186" s="364"/>
      <c r="P186" s="364"/>
      <c r="Q186" s="364"/>
      <c r="R186" s="364"/>
      <c r="S186" s="364"/>
      <c r="T186" s="364"/>
      <c r="U186" s="364"/>
      <c r="V186" s="364"/>
      <c r="W186" s="364"/>
      <c r="X186" s="364"/>
      <c r="Y186" s="364"/>
      <c r="Z186" s="364"/>
    </row>
    <row r="187" spans="1:26" ht="12.75" customHeight="1" x14ac:dyDescent="0.25">
      <c r="A187" s="364"/>
      <c r="B187" s="364"/>
      <c r="C187" s="364"/>
      <c r="D187" s="364"/>
      <c r="E187" s="364"/>
      <c r="F187" s="364"/>
      <c r="G187" s="364"/>
      <c r="H187" s="364"/>
      <c r="I187" s="364"/>
      <c r="J187" s="364"/>
      <c r="K187" s="364"/>
      <c r="L187" s="364"/>
      <c r="M187" s="364"/>
      <c r="N187" s="364"/>
      <c r="O187" s="364"/>
      <c r="P187" s="364"/>
      <c r="Q187" s="364"/>
      <c r="R187" s="364"/>
      <c r="S187" s="364"/>
      <c r="T187" s="364"/>
      <c r="U187" s="364"/>
      <c r="V187" s="364"/>
      <c r="W187" s="364"/>
      <c r="X187" s="364"/>
      <c r="Y187" s="364"/>
      <c r="Z187" s="364"/>
    </row>
    <row r="188" spans="1:26" ht="12.75" customHeight="1" x14ac:dyDescent="0.25">
      <c r="A188" s="364"/>
      <c r="B188" s="364"/>
      <c r="C188" s="364"/>
      <c r="D188" s="364"/>
      <c r="E188" s="364"/>
      <c r="F188" s="364"/>
      <c r="G188" s="364"/>
      <c r="H188" s="364"/>
      <c r="I188" s="364"/>
      <c r="J188" s="364"/>
      <c r="K188" s="364"/>
      <c r="L188" s="364"/>
      <c r="M188" s="364"/>
      <c r="N188" s="364"/>
      <c r="O188" s="364"/>
      <c r="P188" s="364"/>
      <c r="Q188" s="364"/>
      <c r="R188" s="364"/>
      <c r="S188" s="364"/>
      <c r="T188" s="364"/>
      <c r="U188" s="364"/>
      <c r="V188" s="364"/>
      <c r="W188" s="364"/>
      <c r="X188" s="364"/>
      <c r="Y188" s="364"/>
      <c r="Z188" s="364"/>
    </row>
    <row r="189" spans="1:26" ht="12.75" customHeight="1" x14ac:dyDescent="0.25">
      <c r="A189" s="364"/>
      <c r="B189" s="364"/>
      <c r="C189" s="364"/>
      <c r="D189" s="364"/>
      <c r="E189" s="364"/>
      <c r="F189" s="364"/>
      <c r="G189" s="364"/>
      <c r="H189" s="364"/>
      <c r="I189" s="364"/>
      <c r="J189" s="364"/>
      <c r="K189" s="364"/>
      <c r="L189" s="364"/>
      <c r="M189" s="364"/>
      <c r="N189" s="364"/>
      <c r="O189" s="364"/>
      <c r="P189" s="364"/>
      <c r="Q189" s="364"/>
      <c r="R189" s="364"/>
      <c r="S189" s="364"/>
      <c r="T189" s="364"/>
      <c r="U189" s="364"/>
      <c r="V189" s="364"/>
      <c r="W189" s="364"/>
      <c r="X189" s="364"/>
      <c r="Y189" s="364"/>
      <c r="Z189" s="364"/>
    </row>
    <row r="190" spans="1:26" ht="12.75" customHeight="1" x14ac:dyDescent="0.25">
      <c r="A190" s="364"/>
      <c r="B190" s="364"/>
      <c r="C190" s="364"/>
      <c r="D190" s="364"/>
      <c r="E190" s="364"/>
      <c r="F190" s="364"/>
      <c r="G190" s="364"/>
      <c r="H190" s="364"/>
      <c r="I190" s="364"/>
      <c r="J190" s="364"/>
      <c r="K190" s="364"/>
      <c r="L190" s="364"/>
      <c r="M190" s="364"/>
      <c r="N190" s="364"/>
      <c r="O190" s="364"/>
      <c r="P190" s="364"/>
      <c r="Q190" s="364"/>
      <c r="R190" s="364"/>
      <c r="S190" s="364"/>
      <c r="T190" s="364"/>
      <c r="U190" s="364"/>
      <c r="V190" s="364"/>
      <c r="W190" s="364"/>
      <c r="X190" s="364"/>
      <c r="Y190" s="364"/>
      <c r="Z190" s="364"/>
    </row>
    <row r="191" spans="1:26" ht="12.75" customHeight="1" x14ac:dyDescent="0.25">
      <c r="A191" s="364"/>
      <c r="B191" s="364"/>
      <c r="C191" s="364"/>
      <c r="D191" s="364"/>
      <c r="E191" s="364"/>
      <c r="F191" s="364"/>
      <c r="G191" s="364"/>
      <c r="H191" s="364"/>
      <c r="I191" s="364"/>
      <c r="J191" s="364"/>
      <c r="K191" s="364"/>
      <c r="L191" s="364"/>
      <c r="M191" s="364"/>
      <c r="N191" s="364"/>
      <c r="O191" s="364"/>
      <c r="P191" s="364"/>
      <c r="Q191" s="364"/>
      <c r="R191" s="364"/>
      <c r="S191" s="364"/>
      <c r="T191" s="364"/>
      <c r="U191" s="364"/>
      <c r="V191" s="364"/>
      <c r="W191" s="364"/>
      <c r="X191" s="364"/>
      <c r="Y191" s="364"/>
      <c r="Z191" s="364"/>
    </row>
    <row r="192" spans="1:26" ht="12.75" customHeight="1" x14ac:dyDescent="0.25">
      <c r="A192" s="364"/>
      <c r="B192" s="364"/>
      <c r="C192" s="364"/>
      <c r="D192" s="364"/>
      <c r="E192" s="364"/>
      <c r="F192" s="364"/>
      <c r="G192" s="364"/>
      <c r="H192" s="364"/>
      <c r="I192" s="364"/>
      <c r="J192" s="364"/>
      <c r="K192" s="364"/>
      <c r="L192" s="364"/>
      <c r="M192" s="364"/>
      <c r="N192" s="364"/>
      <c r="O192" s="364"/>
      <c r="P192" s="364"/>
      <c r="Q192" s="364"/>
      <c r="R192" s="364"/>
      <c r="S192" s="364"/>
      <c r="T192" s="364"/>
      <c r="U192" s="364"/>
      <c r="V192" s="364"/>
      <c r="W192" s="364"/>
      <c r="X192" s="364"/>
      <c r="Y192" s="364"/>
      <c r="Z192" s="364"/>
    </row>
    <row r="193" spans="1:26" ht="12.75" customHeight="1" x14ac:dyDescent="0.25">
      <c r="A193" s="364"/>
      <c r="B193" s="364"/>
      <c r="C193" s="364"/>
      <c r="D193" s="364"/>
      <c r="E193" s="364"/>
      <c r="F193" s="364"/>
      <c r="G193" s="364"/>
      <c r="H193" s="364"/>
      <c r="I193" s="364"/>
      <c r="J193" s="364"/>
      <c r="K193" s="364"/>
      <c r="L193" s="364"/>
      <c r="M193" s="364"/>
      <c r="N193" s="364"/>
      <c r="O193" s="364"/>
      <c r="P193" s="364"/>
      <c r="Q193" s="364"/>
      <c r="R193" s="364"/>
      <c r="S193" s="364"/>
      <c r="T193" s="364"/>
      <c r="U193" s="364"/>
      <c r="V193" s="364"/>
      <c r="W193" s="364"/>
      <c r="X193" s="364"/>
      <c r="Y193" s="364"/>
      <c r="Z193" s="364"/>
    </row>
    <row r="194" spans="1:26" ht="12.75" customHeight="1" x14ac:dyDescent="0.25">
      <c r="A194" s="364"/>
      <c r="B194" s="364"/>
      <c r="C194" s="364"/>
      <c r="D194" s="364"/>
      <c r="E194" s="364"/>
      <c r="F194" s="364"/>
      <c r="G194" s="364"/>
      <c r="H194" s="364"/>
      <c r="I194" s="364"/>
      <c r="J194" s="364"/>
      <c r="K194" s="364"/>
      <c r="L194" s="364"/>
      <c r="M194" s="364"/>
      <c r="N194" s="364"/>
      <c r="O194" s="364"/>
      <c r="P194" s="364"/>
      <c r="Q194" s="364"/>
      <c r="R194" s="364"/>
      <c r="S194" s="364"/>
      <c r="T194" s="364"/>
      <c r="U194" s="364"/>
      <c r="V194" s="364"/>
      <c r="W194" s="364"/>
      <c r="X194" s="364"/>
      <c r="Y194" s="364"/>
      <c r="Z194" s="364"/>
    </row>
    <row r="195" spans="1:26" ht="12.75" customHeight="1" x14ac:dyDescent="0.25">
      <c r="A195" s="364"/>
      <c r="B195" s="364"/>
      <c r="C195" s="364"/>
      <c r="D195" s="364"/>
      <c r="E195" s="364"/>
      <c r="F195" s="364"/>
      <c r="G195" s="364"/>
      <c r="H195" s="364"/>
      <c r="I195" s="364"/>
      <c r="J195" s="364"/>
      <c r="K195" s="364"/>
      <c r="L195" s="364"/>
      <c r="M195" s="364"/>
      <c r="N195" s="364"/>
      <c r="O195" s="364"/>
      <c r="P195" s="364"/>
      <c r="Q195" s="364"/>
      <c r="R195" s="364"/>
      <c r="S195" s="364"/>
      <c r="T195" s="364"/>
      <c r="U195" s="364"/>
      <c r="V195" s="364"/>
      <c r="W195" s="364"/>
      <c r="X195" s="364"/>
      <c r="Y195" s="364"/>
      <c r="Z195" s="364"/>
    </row>
    <row r="196" spans="1:26" ht="12.75" customHeight="1" x14ac:dyDescent="0.25">
      <c r="A196" s="364"/>
      <c r="B196" s="364"/>
      <c r="C196" s="364"/>
      <c r="D196" s="364"/>
      <c r="E196" s="364"/>
      <c r="F196" s="364"/>
      <c r="G196" s="364"/>
      <c r="H196" s="364"/>
      <c r="I196" s="364"/>
      <c r="J196" s="364"/>
      <c r="K196" s="364"/>
      <c r="L196" s="364"/>
      <c r="M196" s="364"/>
      <c r="N196" s="364"/>
      <c r="O196" s="364"/>
      <c r="P196" s="364"/>
      <c r="Q196" s="364"/>
      <c r="R196" s="364"/>
      <c r="S196" s="364"/>
      <c r="T196" s="364"/>
      <c r="U196" s="364"/>
      <c r="V196" s="364"/>
      <c r="W196" s="364"/>
      <c r="X196" s="364"/>
      <c r="Y196" s="364"/>
      <c r="Z196" s="364"/>
    </row>
    <row r="197" spans="1:26" ht="12.75" customHeight="1" x14ac:dyDescent="0.25">
      <c r="A197" s="364"/>
      <c r="B197" s="364"/>
      <c r="C197" s="364"/>
      <c r="D197" s="364"/>
      <c r="E197" s="364"/>
      <c r="F197" s="364"/>
      <c r="G197" s="364"/>
      <c r="H197" s="364"/>
      <c r="I197" s="364"/>
      <c r="J197" s="364"/>
      <c r="K197" s="364"/>
      <c r="L197" s="364"/>
      <c r="M197" s="364"/>
      <c r="N197" s="364"/>
      <c r="O197" s="364"/>
      <c r="P197" s="364"/>
      <c r="Q197" s="364"/>
      <c r="R197" s="364"/>
      <c r="S197" s="364"/>
      <c r="T197" s="364"/>
      <c r="U197" s="364"/>
      <c r="V197" s="364"/>
      <c r="W197" s="364"/>
      <c r="X197" s="364"/>
      <c r="Y197" s="364"/>
      <c r="Z197" s="364"/>
    </row>
    <row r="198" spans="1:26" ht="12.75" customHeight="1" x14ac:dyDescent="0.25">
      <c r="A198" s="364"/>
      <c r="B198" s="364"/>
      <c r="C198" s="364"/>
      <c r="D198" s="364"/>
      <c r="E198" s="364"/>
      <c r="F198" s="364"/>
      <c r="G198" s="364"/>
      <c r="H198" s="364"/>
      <c r="I198" s="364"/>
      <c r="J198" s="364"/>
      <c r="K198" s="364"/>
      <c r="L198" s="364"/>
      <c r="M198" s="364"/>
      <c r="N198" s="364"/>
      <c r="O198" s="364"/>
      <c r="P198" s="364"/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</row>
    <row r="199" spans="1:26" ht="12.75" customHeight="1" x14ac:dyDescent="0.25">
      <c r="A199" s="364"/>
      <c r="B199" s="364"/>
      <c r="C199" s="364"/>
      <c r="D199" s="364"/>
      <c r="E199" s="364"/>
      <c r="F199" s="364"/>
      <c r="G199" s="364"/>
      <c r="H199" s="364"/>
      <c r="I199" s="364"/>
      <c r="J199" s="364"/>
      <c r="K199" s="364"/>
      <c r="L199" s="364"/>
      <c r="M199" s="364"/>
      <c r="N199" s="364"/>
      <c r="O199" s="364"/>
      <c r="P199" s="364"/>
      <c r="Q199" s="364"/>
      <c r="R199" s="364"/>
      <c r="S199" s="364"/>
      <c r="T199" s="364"/>
      <c r="U199" s="364"/>
      <c r="V199" s="364"/>
      <c r="W199" s="364"/>
      <c r="X199" s="364"/>
      <c r="Y199" s="364"/>
      <c r="Z199" s="364"/>
    </row>
    <row r="200" spans="1:26" ht="12.75" customHeight="1" x14ac:dyDescent="0.25">
      <c r="A200" s="364"/>
      <c r="B200" s="364"/>
      <c r="C200" s="364"/>
      <c r="D200" s="364"/>
      <c r="E200" s="364"/>
      <c r="F200" s="364"/>
      <c r="G200" s="364"/>
      <c r="H200" s="364"/>
      <c r="I200" s="364"/>
      <c r="J200" s="364"/>
      <c r="K200" s="364"/>
      <c r="L200" s="364"/>
      <c r="M200" s="364"/>
      <c r="N200" s="364"/>
      <c r="O200" s="364"/>
      <c r="P200" s="364"/>
      <c r="Q200" s="364"/>
      <c r="R200" s="364"/>
      <c r="S200" s="364"/>
      <c r="T200" s="364"/>
      <c r="U200" s="364"/>
      <c r="V200" s="364"/>
      <c r="W200" s="364"/>
      <c r="X200" s="364"/>
      <c r="Y200" s="364"/>
      <c r="Z200" s="364"/>
    </row>
    <row r="201" spans="1:26" ht="12.75" customHeight="1" x14ac:dyDescent="0.25">
      <c r="A201" s="364"/>
      <c r="B201" s="364"/>
      <c r="C201" s="364"/>
      <c r="D201" s="364"/>
      <c r="E201" s="364"/>
      <c r="F201" s="364"/>
      <c r="G201" s="364"/>
      <c r="H201" s="364"/>
      <c r="I201" s="364"/>
      <c r="J201" s="364"/>
      <c r="K201" s="364"/>
      <c r="L201" s="364"/>
      <c r="M201" s="364"/>
      <c r="N201" s="364"/>
      <c r="O201" s="364"/>
      <c r="P201" s="364"/>
      <c r="Q201" s="364"/>
      <c r="R201" s="364"/>
      <c r="S201" s="364"/>
      <c r="T201" s="364"/>
      <c r="U201" s="364"/>
      <c r="V201" s="364"/>
      <c r="W201" s="364"/>
      <c r="X201" s="364"/>
      <c r="Y201" s="364"/>
      <c r="Z201" s="364"/>
    </row>
    <row r="202" spans="1:26" ht="12.75" customHeight="1" x14ac:dyDescent="0.25">
      <c r="A202" s="364"/>
      <c r="B202" s="364"/>
      <c r="C202" s="364"/>
      <c r="D202" s="364"/>
      <c r="E202" s="364"/>
      <c r="F202" s="364"/>
      <c r="G202" s="364"/>
      <c r="H202" s="364"/>
      <c r="I202" s="364"/>
      <c r="J202" s="364"/>
      <c r="K202" s="364"/>
      <c r="L202" s="364"/>
      <c r="M202" s="364"/>
      <c r="N202" s="364"/>
      <c r="O202" s="364"/>
      <c r="P202" s="364"/>
      <c r="Q202" s="364"/>
      <c r="R202" s="364"/>
      <c r="S202" s="364"/>
      <c r="T202" s="364"/>
      <c r="U202" s="364"/>
      <c r="V202" s="364"/>
      <c r="W202" s="364"/>
      <c r="X202" s="364"/>
      <c r="Y202" s="364"/>
      <c r="Z202" s="364"/>
    </row>
    <row r="203" spans="1:26" ht="12.75" customHeight="1" x14ac:dyDescent="0.25">
      <c r="A203" s="364"/>
      <c r="B203" s="364"/>
      <c r="C203" s="364"/>
      <c r="D203" s="364"/>
      <c r="E203" s="364"/>
      <c r="F203" s="364"/>
      <c r="G203" s="364"/>
      <c r="H203" s="364"/>
      <c r="I203" s="364"/>
      <c r="J203" s="364"/>
      <c r="K203" s="364"/>
      <c r="L203" s="364"/>
      <c r="M203" s="364"/>
      <c r="N203" s="364"/>
      <c r="O203" s="364"/>
      <c r="P203" s="364"/>
      <c r="Q203" s="364"/>
      <c r="R203" s="364"/>
      <c r="S203" s="364"/>
      <c r="T203" s="364"/>
      <c r="U203" s="364"/>
      <c r="V203" s="364"/>
      <c r="W203" s="364"/>
      <c r="X203" s="364"/>
      <c r="Y203" s="364"/>
      <c r="Z203" s="364"/>
    </row>
    <row r="204" spans="1:26" ht="12.75" customHeight="1" x14ac:dyDescent="0.25">
      <c r="A204" s="364"/>
      <c r="B204" s="364"/>
      <c r="C204" s="364"/>
      <c r="D204" s="364"/>
      <c r="E204" s="364"/>
      <c r="F204" s="364"/>
      <c r="G204" s="364"/>
      <c r="H204" s="364"/>
      <c r="I204" s="364"/>
      <c r="J204" s="364"/>
      <c r="K204" s="364"/>
      <c r="L204" s="364"/>
      <c r="M204" s="364"/>
      <c r="N204" s="364"/>
      <c r="O204" s="364"/>
      <c r="P204" s="364"/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</row>
    <row r="205" spans="1:26" ht="12.75" customHeight="1" x14ac:dyDescent="0.25">
      <c r="A205" s="364"/>
      <c r="B205" s="364"/>
      <c r="C205" s="364"/>
      <c r="D205" s="364"/>
      <c r="E205" s="364"/>
      <c r="F205" s="364"/>
      <c r="G205" s="364"/>
      <c r="H205" s="364"/>
      <c r="I205" s="364"/>
      <c r="J205" s="364"/>
      <c r="K205" s="364"/>
      <c r="L205" s="364"/>
      <c r="M205" s="364"/>
      <c r="N205" s="364"/>
      <c r="O205" s="364"/>
      <c r="P205" s="364"/>
      <c r="Q205" s="364"/>
      <c r="R205" s="364"/>
      <c r="S205" s="364"/>
      <c r="T205" s="364"/>
      <c r="U205" s="364"/>
      <c r="V205" s="364"/>
      <c r="W205" s="364"/>
      <c r="X205" s="364"/>
      <c r="Y205" s="364"/>
      <c r="Z205" s="364"/>
    </row>
    <row r="206" spans="1:26" ht="12.75" customHeight="1" x14ac:dyDescent="0.25">
      <c r="A206" s="364"/>
      <c r="B206" s="364"/>
      <c r="C206" s="364"/>
      <c r="D206" s="364"/>
      <c r="E206" s="364"/>
      <c r="F206" s="364"/>
      <c r="G206" s="364"/>
      <c r="H206" s="364"/>
      <c r="I206" s="364"/>
      <c r="J206" s="364"/>
      <c r="K206" s="364"/>
      <c r="L206" s="364"/>
      <c r="M206" s="364"/>
      <c r="N206" s="364"/>
      <c r="O206" s="364"/>
      <c r="P206" s="364"/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</row>
    <row r="207" spans="1:26" ht="12.75" customHeight="1" x14ac:dyDescent="0.25">
      <c r="A207" s="364"/>
      <c r="B207" s="364"/>
      <c r="C207" s="364"/>
      <c r="D207" s="364"/>
      <c r="E207" s="364"/>
      <c r="F207" s="364"/>
      <c r="G207" s="364"/>
      <c r="H207" s="364"/>
      <c r="I207" s="364"/>
      <c r="J207" s="364"/>
      <c r="K207" s="364"/>
      <c r="L207" s="364"/>
      <c r="M207" s="364"/>
      <c r="N207" s="364"/>
      <c r="O207" s="364"/>
      <c r="P207" s="364"/>
      <c r="Q207" s="364"/>
      <c r="R207" s="364"/>
      <c r="S207" s="364"/>
      <c r="T207" s="364"/>
      <c r="U207" s="364"/>
      <c r="V207" s="364"/>
      <c r="W207" s="364"/>
      <c r="X207" s="364"/>
      <c r="Y207" s="364"/>
      <c r="Z207" s="364"/>
    </row>
    <row r="208" spans="1:26" ht="12.75" customHeight="1" x14ac:dyDescent="0.25">
      <c r="A208" s="364"/>
      <c r="B208" s="364"/>
      <c r="C208" s="364"/>
      <c r="D208" s="364"/>
      <c r="E208" s="364"/>
      <c r="F208" s="364"/>
      <c r="G208" s="364"/>
      <c r="H208" s="364"/>
      <c r="I208" s="364"/>
      <c r="J208" s="364"/>
      <c r="K208" s="364"/>
      <c r="L208" s="364"/>
      <c r="M208" s="364"/>
      <c r="N208" s="364"/>
      <c r="O208" s="364"/>
      <c r="P208" s="364"/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</row>
    <row r="209" spans="1:26" ht="12.75" customHeight="1" x14ac:dyDescent="0.25">
      <c r="A209" s="364"/>
      <c r="B209" s="364"/>
      <c r="C209" s="364"/>
      <c r="D209" s="364"/>
      <c r="E209" s="364"/>
      <c r="F209" s="364"/>
      <c r="G209" s="364"/>
      <c r="H209" s="364"/>
      <c r="I209" s="364"/>
      <c r="J209" s="364"/>
      <c r="K209" s="364"/>
      <c r="L209" s="364"/>
      <c r="M209" s="364"/>
      <c r="N209" s="364"/>
      <c r="O209" s="364"/>
      <c r="P209" s="364"/>
      <c r="Q209" s="364"/>
      <c r="R209" s="364"/>
      <c r="S209" s="364"/>
      <c r="T209" s="364"/>
      <c r="U209" s="364"/>
      <c r="V209" s="364"/>
      <c r="W209" s="364"/>
      <c r="X209" s="364"/>
      <c r="Y209" s="364"/>
      <c r="Z209" s="364"/>
    </row>
    <row r="210" spans="1:26" ht="12.75" customHeight="1" x14ac:dyDescent="0.25">
      <c r="A210" s="364"/>
      <c r="B210" s="364"/>
      <c r="C210" s="364"/>
      <c r="D210" s="364"/>
      <c r="E210" s="364"/>
      <c r="F210" s="364"/>
      <c r="G210" s="364"/>
      <c r="H210" s="364"/>
      <c r="I210" s="364"/>
      <c r="J210" s="364"/>
      <c r="K210" s="364"/>
      <c r="L210" s="364"/>
      <c r="M210" s="364"/>
      <c r="N210" s="364"/>
      <c r="O210" s="364"/>
      <c r="P210" s="364"/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</row>
    <row r="211" spans="1:26" ht="12.75" customHeight="1" x14ac:dyDescent="0.25">
      <c r="A211" s="364"/>
      <c r="B211" s="364"/>
      <c r="C211" s="364"/>
      <c r="D211" s="364"/>
      <c r="E211" s="364"/>
      <c r="F211" s="364"/>
      <c r="G211" s="364"/>
      <c r="H211" s="364"/>
      <c r="I211" s="364"/>
      <c r="J211" s="364"/>
      <c r="K211" s="364"/>
      <c r="L211" s="364"/>
      <c r="M211" s="364"/>
      <c r="N211" s="364"/>
      <c r="O211" s="364"/>
      <c r="P211" s="364"/>
      <c r="Q211" s="364"/>
      <c r="R211" s="364"/>
      <c r="S211" s="364"/>
      <c r="T211" s="364"/>
      <c r="U211" s="364"/>
      <c r="V211" s="364"/>
      <c r="W211" s="364"/>
      <c r="X211" s="364"/>
      <c r="Y211" s="364"/>
      <c r="Z211" s="364"/>
    </row>
    <row r="212" spans="1:26" ht="12.75" customHeight="1" x14ac:dyDescent="0.25">
      <c r="A212" s="364"/>
      <c r="B212" s="364"/>
      <c r="C212" s="364"/>
      <c r="D212" s="364"/>
      <c r="E212" s="364"/>
      <c r="F212" s="364"/>
      <c r="G212" s="364"/>
      <c r="H212" s="364"/>
      <c r="I212" s="364"/>
      <c r="J212" s="364"/>
      <c r="K212" s="364"/>
      <c r="L212" s="364"/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</row>
    <row r="213" spans="1:26" ht="12.75" customHeight="1" x14ac:dyDescent="0.25">
      <c r="A213" s="364"/>
      <c r="B213" s="364"/>
      <c r="C213" s="364"/>
      <c r="D213" s="364"/>
      <c r="E213" s="364"/>
      <c r="F213" s="364"/>
      <c r="G213" s="364"/>
      <c r="H213" s="364"/>
      <c r="I213" s="364"/>
      <c r="J213" s="364"/>
      <c r="K213" s="364"/>
      <c r="L213" s="364"/>
      <c r="M213" s="364"/>
      <c r="N213" s="364"/>
      <c r="O213" s="364"/>
      <c r="P213" s="364"/>
      <c r="Q213" s="364"/>
      <c r="R213" s="364"/>
      <c r="S213" s="364"/>
      <c r="T213" s="364"/>
      <c r="U213" s="364"/>
      <c r="V213" s="364"/>
      <c r="W213" s="364"/>
      <c r="X213" s="364"/>
      <c r="Y213" s="364"/>
      <c r="Z213" s="364"/>
    </row>
    <row r="214" spans="1:26" ht="12.75" customHeight="1" x14ac:dyDescent="0.25">
      <c r="A214" s="364"/>
      <c r="B214" s="364"/>
      <c r="C214" s="364"/>
      <c r="D214" s="364"/>
      <c r="E214" s="364"/>
      <c r="F214" s="364"/>
      <c r="G214" s="364"/>
      <c r="H214" s="364"/>
      <c r="I214" s="364"/>
      <c r="J214" s="364"/>
      <c r="K214" s="364"/>
      <c r="L214" s="364"/>
      <c r="M214" s="364"/>
      <c r="N214" s="364"/>
      <c r="O214" s="364"/>
      <c r="P214" s="364"/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</row>
    <row r="215" spans="1:26" ht="12.75" customHeight="1" x14ac:dyDescent="0.25">
      <c r="A215" s="364"/>
      <c r="B215" s="364"/>
      <c r="C215" s="364"/>
      <c r="D215" s="364"/>
      <c r="E215" s="364"/>
      <c r="F215" s="364"/>
      <c r="G215" s="364"/>
      <c r="H215" s="364"/>
      <c r="I215" s="364"/>
      <c r="J215" s="364"/>
      <c r="K215" s="364"/>
      <c r="L215" s="364"/>
      <c r="M215" s="364"/>
      <c r="N215" s="364"/>
      <c r="O215" s="364"/>
      <c r="P215" s="364"/>
      <c r="Q215" s="364"/>
      <c r="R215" s="364"/>
      <c r="S215" s="364"/>
      <c r="T215" s="364"/>
      <c r="U215" s="364"/>
      <c r="V215" s="364"/>
      <c r="W215" s="364"/>
      <c r="X215" s="364"/>
      <c r="Y215" s="364"/>
      <c r="Z215" s="364"/>
    </row>
    <row r="216" spans="1:26" ht="12.75" customHeight="1" x14ac:dyDescent="0.25">
      <c r="A216" s="364"/>
      <c r="B216" s="364"/>
      <c r="C216" s="364"/>
      <c r="D216" s="364"/>
      <c r="E216" s="364"/>
      <c r="F216" s="364"/>
      <c r="G216" s="364"/>
      <c r="H216" s="364"/>
      <c r="I216" s="364"/>
      <c r="J216" s="364"/>
      <c r="K216" s="364"/>
      <c r="L216" s="364"/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</row>
    <row r="217" spans="1:26" ht="12.75" customHeight="1" x14ac:dyDescent="0.25">
      <c r="A217" s="364"/>
      <c r="B217" s="364"/>
      <c r="C217" s="364"/>
      <c r="D217" s="364"/>
      <c r="E217" s="364"/>
      <c r="F217" s="364"/>
      <c r="G217" s="364"/>
      <c r="H217" s="364"/>
      <c r="I217" s="364"/>
      <c r="J217" s="364"/>
      <c r="K217" s="364"/>
      <c r="L217" s="364"/>
      <c r="M217" s="364"/>
      <c r="N217" s="364"/>
      <c r="O217" s="364"/>
      <c r="P217" s="364"/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</row>
    <row r="218" spans="1:26" ht="12.75" customHeight="1" x14ac:dyDescent="0.25">
      <c r="A218" s="364"/>
      <c r="B218" s="364"/>
      <c r="C218" s="364"/>
      <c r="D218" s="364"/>
      <c r="E218" s="364"/>
      <c r="F218" s="364"/>
      <c r="G218" s="364"/>
      <c r="H218" s="364"/>
      <c r="I218" s="364"/>
      <c r="J218" s="364"/>
      <c r="K218" s="364"/>
      <c r="L218" s="364"/>
      <c r="M218" s="364"/>
      <c r="N218" s="364"/>
      <c r="O218" s="364"/>
      <c r="P218" s="364"/>
      <c r="Q218" s="364"/>
      <c r="R218" s="364"/>
      <c r="S218" s="364"/>
      <c r="T218" s="364"/>
      <c r="U218" s="364"/>
      <c r="V218" s="364"/>
      <c r="W218" s="364"/>
      <c r="X218" s="364"/>
      <c r="Y218" s="364"/>
      <c r="Z218" s="364"/>
    </row>
    <row r="219" spans="1:26" ht="12.75" customHeight="1" x14ac:dyDescent="0.25">
      <c r="A219" s="364"/>
      <c r="B219" s="364"/>
      <c r="C219" s="364"/>
      <c r="D219" s="364"/>
      <c r="E219" s="364"/>
      <c r="F219" s="364"/>
      <c r="G219" s="364"/>
      <c r="H219" s="364"/>
      <c r="I219" s="364"/>
      <c r="J219" s="364"/>
      <c r="K219" s="364"/>
      <c r="L219" s="364"/>
      <c r="M219" s="364"/>
      <c r="N219" s="364"/>
      <c r="O219" s="364"/>
      <c r="P219" s="364"/>
      <c r="Q219" s="364"/>
      <c r="R219" s="364"/>
      <c r="S219" s="364"/>
      <c r="T219" s="364"/>
      <c r="U219" s="364"/>
      <c r="V219" s="364"/>
      <c r="W219" s="364"/>
      <c r="X219" s="364"/>
      <c r="Y219" s="364"/>
      <c r="Z219" s="364"/>
    </row>
    <row r="220" spans="1:26" ht="12.75" customHeight="1" x14ac:dyDescent="0.25">
      <c r="A220" s="364"/>
      <c r="B220" s="364"/>
      <c r="C220" s="364"/>
      <c r="D220" s="364"/>
      <c r="E220" s="364"/>
      <c r="F220" s="364"/>
      <c r="G220" s="364"/>
      <c r="H220" s="364"/>
      <c r="I220" s="364"/>
      <c r="J220" s="364"/>
      <c r="K220" s="364"/>
      <c r="L220" s="364"/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</row>
    <row r="221" spans="1:26" ht="12.75" customHeight="1" x14ac:dyDescent="0.25">
      <c r="A221" s="364"/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  <c r="P221" s="364"/>
      <c r="Q221" s="364"/>
      <c r="R221" s="364"/>
      <c r="S221" s="364"/>
      <c r="T221" s="364"/>
      <c r="U221" s="364"/>
      <c r="V221" s="364"/>
      <c r="W221" s="364"/>
      <c r="X221" s="364"/>
      <c r="Y221" s="364"/>
      <c r="Z221" s="364"/>
    </row>
    <row r="222" spans="1:26" ht="12.75" customHeight="1" x14ac:dyDescent="0.25">
      <c r="A222" s="364"/>
      <c r="B222" s="364"/>
      <c r="C222" s="364"/>
      <c r="D222" s="364"/>
      <c r="E222" s="364"/>
      <c r="F222" s="364"/>
      <c r="G222" s="364"/>
      <c r="H222" s="364"/>
      <c r="I222" s="364"/>
      <c r="J222" s="364"/>
      <c r="K222" s="364"/>
      <c r="L222" s="364"/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</row>
    <row r="223" spans="1:26" ht="12.75" customHeight="1" x14ac:dyDescent="0.25">
      <c r="A223" s="364"/>
      <c r="B223" s="364"/>
      <c r="C223" s="364"/>
      <c r="D223" s="364"/>
      <c r="E223" s="364"/>
      <c r="F223" s="364"/>
      <c r="G223" s="364"/>
      <c r="H223" s="364"/>
      <c r="I223" s="364"/>
      <c r="J223" s="364"/>
      <c r="K223" s="364"/>
      <c r="L223" s="364"/>
      <c r="M223" s="364"/>
      <c r="N223" s="364"/>
      <c r="O223" s="364"/>
      <c r="P223" s="364"/>
      <c r="Q223" s="364"/>
      <c r="R223" s="364"/>
      <c r="S223" s="364"/>
      <c r="T223" s="364"/>
      <c r="U223" s="364"/>
      <c r="V223" s="364"/>
      <c r="W223" s="364"/>
      <c r="X223" s="364"/>
      <c r="Y223" s="364"/>
      <c r="Z223" s="364"/>
    </row>
    <row r="224" spans="1:26" ht="12.75" customHeight="1" x14ac:dyDescent="0.25">
      <c r="A224" s="364"/>
      <c r="B224" s="364"/>
      <c r="C224" s="364"/>
      <c r="D224" s="364"/>
      <c r="E224" s="364"/>
      <c r="F224" s="364"/>
      <c r="G224" s="364"/>
      <c r="H224" s="364"/>
      <c r="I224" s="364"/>
      <c r="J224" s="364"/>
      <c r="K224" s="364"/>
      <c r="L224" s="364"/>
      <c r="M224" s="364"/>
      <c r="N224" s="364"/>
      <c r="O224" s="364"/>
      <c r="P224" s="364"/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</row>
    <row r="225" spans="1:26" ht="12.75" customHeight="1" x14ac:dyDescent="0.25">
      <c r="A225" s="364"/>
      <c r="B225" s="364"/>
      <c r="C225" s="364"/>
      <c r="D225" s="364"/>
      <c r="E225" s="364"/>
      <c r="F225" s="364"/>
      <c r="G225" s="364"/>
      <c r="H225" s="364"/>
      <c r="I225" s="364"/>
      <c r="J225" s="364"/>
      <c r="K225" s="364"/>
      <c r="L225" s="364"/>
      <c r="M225" s="364"/>
      <c r="N225" s="364"/>
      <c r="O225" s="364"/>
      <c r="P225" s="364"/>
      <c r="Q225" s="364"/>
      <c r="R225" s="364"/>
      <c r="S225" s="364"/>
      <c r="T225" s="364"/>
      <c r="U225" s="364"/>
      <c r="V225" s="364"/>
      <c r="W225" s="364"/>
      <c r="X225" s="364"/>
      <c r="Y225" s="364"/>
      <c r="Z225" s="364"/>
    </row>
    <row r="226" spans="1:26" ht="12.75" customHeight="1" x14ac:dyDescent="0.25">
      <c r="A226" s="364"/>
      <c r="B226" s="364"/>
      <c r="C226" s="364"/>
      <c r="D226" s="364"/>
      <c r="E226" s="364"/>
      <c r="F226" s="364"/>
      <c r="G226" s="364"/>
      <c r="H226" s="364"/>
      <c r="I226" s="364"/>
      <c r="J226" s="364"/>
      <c r="K226" s="364"/>
      <c r="L226" s="364"/>
      <c r="M226" s="364"/>
      <c r="N226" s="364"/>
      <c r="O226" s="364"/>
      <c r="P226" s="364"/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</row>
    <row r="227" spans="1:26" ht="12.75" customHeight="1" x14ac:dyDescent="0.25">
      <c r="A227" s="364"/>
      <c r="B227" s="364"/>
      <c r="C227" s="364"/>
      <c r="D227" s="364"/>
      <c r="E227" s="364"/>
      <c r="F227" s="364"/>
      <c r="G227" s="364"/>
      <c r="H227" s="364"/>
      <c r="I227" s="364"/>
      <c r="J227" s="364"/>
      <c r="K227" s="364"/>
      <c r="L227" s="364"/>
      <c r="M227" s="364"/>
      <c r="N227" s="364"/>
      <c r="O227" s="364"/>
      <c r="P227" s="364"/>
      <c r="Q227" s="364"/>
      <c r="R227" s="364"/>
      <c r="S227" s="364"/>
      <c r="T227" s="364"/>
      <c r="U227" s="364"/>
      <c r="V227" s="364"/>
      <c r="W227" s="364"/>
      <c r="X227" s="364"/>
      <c r="Y227" s="364"/>
      <c r="Z227" s="364"/>
    </row>
    <row r="228" spans="1:26" ht="12.75" customHeight="1" x14ac:dyDescent="0.25">
      <c r="A228" s="364"/>
      <c r="B228" s="364"/>
      <c r="C228" s="364"/>
      <c r="D228" s="364"/>
      <c r="E228" s="364"/>
      <c r="F228" s="364"/>
      <c r="G228" s="364"/>
      <c r="H228" s="364"/>
      <c r="I228" s="364"/>
      <c r="J228" s="364"/>
      <c r="K228" s="364"/>
      <c r="L228" s="364"/>
      <c r="M228" s="364"/>
      <c r="N228" s="364"/>
      <c r="O228" s="364"/>
      <c r="P228" s="364"/>
      <c r="Q228" s="364"/>
      <c r="R228" s="364"/>
      <c r="S228" s="364"/>
      <c r="T228" s="364"/>
      <c r="U228" s="364"/>
      <c r="V228" s="364"/>
      <c r="W228" s="364"/>
      <c r="X228" s="364"/>
      <c r="Y228" s="364"/>
      <c r="Z228" s="364"/>
    </row>
    <row r="229" spans="1:26" ht="12.75" customHeight="1" x14ac:dyDescent="0.25">
      <c r="A229" s="364"/>
      <c r="B229" s="364"/>
      <c r="C229" s="364"/>
      <c r="D229" s="364"/>
      <c r="E229" s="364"/>
      <c r="F229" s="364"/>
      <c r="G229" s="364"/>
      <c r="H229" s="364"/>
      <c r="I229" s="364"/>
      <c r="J229" s="364"/>
      <c r="K229" s="364"/>
      <c r="L229" s="364"/>
      <c r="M229" s="364"/>
      <c r="N229" s="364"/>
      <c r="O229" s="364"/>
      <c r="P229" s="364"/>
      <c r="Q229" s="364"/>
      <c r="R229" s="364"/>
      <c r="S229" s="364"/>
      <c r="T229" s="364"/>
      <c r="U229" s="364"/>
      <c r="V229" s="364"/>
      <c r="W229" s="364"/>
      <c r="X229" s="364"/>
      <c r="Y229" s="364"/>
      <c r="Z229" s="364"/>
    </row>
    <row r="230" spans="1:26" ht="12.75" customHeight="1" x14ac:dyDescent="0.25">
      <c r="A230" s="364"/>
      <c r="B230" s="364"/>
      <c r="C230" s="364"/>
      <c r="D230" s="364"/>
      <c r="E230" s="364"/>
      <c r="F230" s="364"/>
      <c r="G230" s="364"/>
      <c r="H230" s="364"/>
      <c r="I230" s="364"/>
      <c r="J230" s="364"/>
      <c r="K230" s="364"/>
      <c r="L230" s="364"/>
      <c r="M230" s="364"/>
      <c r="N230" s="364"/>
      <c r="O230" s="364"/>
      <c r="P230" s="364"/>
      <c r="Q230" s="364"/>
      <c r="R230" s="364"/>
      <c r="S230" s="364"/>
      <c r="T230" s="364"/>
      <c r="U230" s="364"/>
      <c r="V230" s="364"/>
      <c r="W230" s="364"/>
      <c r="X230" s="364"/>
      <c r="Y230" s="364"/>
      <c r="Z230" s="364"/>
    </row>
    <row r="231" spans="1:26" ht="12.75" customHeight="1" x14ac:dyDescent="0.25">
      <c r="A231" s="364"/>
      <c r="B231" s="364"/>
      <c r="C231" s="364"/>
      <c r="D231" s="364"/>
      <c r="E231" s="364"/>
      <c r="F231" s="364"/>
      <c r="G231" s="364"/>
      <c r="H231" s="364"/>
      <c r="I231" s="364"/>
      <c r="J231" s="364"/>
      <c r="K231" s="364"/>
      <c r="L231" s="364"/>
      <c r="M231" s="364"/>
      <c r="N231" s="364"/>
      <c r="O231" s="364"/>
      <c r="P231" s="364"/>
      <c r="Q231" s="364"/>
      <c r="R231" s="364"/>
      <c r="S231" s="364"/>
      <c r="T231" s="364"/>
      <c r="U231" s="364"/>
      <c r="V231" s="364"/>
      <c r="W231" s="364"/>
      <c r="X231" s="364"/>
      <c r="Y231" s="364"/>
      <c r="Z231" s="364"/>
    </row>
    <row r="232" spans="1:26" ht="12.75" customHeight="1" x14ac:dyDescent="0.25">
      <c r="A232" s="364"/>
      <c r="B232" s="364"/>
      <c r="C232" s="364"/>
      <c r="D232" s="364"/>
      <c r="E232" s="364"/>
      <c r="F232" s="364"/>
      <c r="G232" s="364"/>
      <c r="H232" s="364"/>
      <c r="I232" s="364"/>
      <c r="J232" s="364"/>
      <c r="K232" s="364"/>
      <c r="L232" s="364"/>
      <c r="M232" s="364"/>
      <c r="N232" s="364"/>
      <c r="O232" s="364"/>
      <c r="P232" s="364"/>
      <c r="Q232" s="364"/>
      <c r="R232" s="364"/>
      <c r="S232" s="364"/>
      <c r="T232" s="364"/>
      <c r="U232" s="364"/>
      <c r="V232" s="364"/>
      <c r="W232" s="364"/>
      <c r="X232" s="364"/>
      <c r="Y232" s="364"/>
      <c r="Z232" s="364"/>
    </row>
    <row r="233" spans="1:26" ht="12.75" customHeight="1" x14ac:dyDescent="0.25">
      <c r="A233" s="364"/>
      <c r="B233" s="364"/>
      <c r="C233" s="364"/>
      <c r="D233" s="364"/>
      <c r="E233" s="364"/>
      <c r="F233" s="364"/>
      <c r="G233" s="364"/>
      <c r="H233" s="364"/>
      <c r="I233" s="364"/>
      <c r="J233" s="364"/>
      <c r="K233" s="364"/>
      <c r="L233" s="364"/>
      <c r="M233" s="364"/>
      <c r="N233" s="364"/>
      <c r="O233" s="364"/>
      <c r="P233" s="364"/>
      <c r="Q233" s="364"/>
      <c r="R233" s="364"/>
      <c r="S233" s="364"/>
      <c r="T233" s="364"/>
      <c r="U233" s="364"/>
      <c r="V233" s="364"/>
      <c r="W233" s="364"/>
      <c r="X233" s="364"/>
      <c r="Y233" s="364"/>
      <c r="Z233" s="364"/>
    </row>
    <row r="234" spans="1:26" ht="12.75" customHeight="1" x14ac:dyDescent="0.25">
      <c r="A234" s="364"/>
      <c r="B234" s="364"/>
      <c r="C234" s="364"/>
      <c r="D234" s="364"/>
      <c r="E234" s="364"/>
      <c r="F234" s="364"/>
      <c r="G234" s="364"/>
      <c r="H234" s="364"/>
      <c r="I234" s="364"/>
      <c r="J234" s="364"/>
      <c r="K234" s="364"/>
      <c r="L234" s="364"/>
      <c r="M234" s="364"/>
      <c r="N234" s="364"/>
      <c r="O234" s="364"/>
      <c r="P234" s="364"/>
      <c r="Q234" s="364"/>
      <c r="R234" s="364"/>
      <c r="S234" s="364"/>
      <c r="T234" s="364"/>
      <c r="U234" s="364"/>
      <c r="V234" s="364"/>
      <c r="W234" s="364"/>
      <c r="X234" s="364"/>
      <c r="Y234" s="364"/>
      <c r="Z234" s="364"/>
    </row>
    <row r="235" spans="1:26" ht="12.75" customHeight="1" x14ac:dyDescent="0.25">
      <c r="A235" s="364"/>
      <c r="B235" s="364"/>
      <c r="C235" s="364"/>
      <c r="D235" s="364"/>
      <c r="E235" s="364"/>
      <c r="F235" s="364"/>
      <c r="G235" s="364"/>
      <c r="H235" s="364"/>
      <c r="I235" s="364"/>
      <c r="J235" s="364"/>
      <c r="K235" s="364"/>
      <c r="L235" s="364"/>
      <c r="M235" s="364"/>
      <c r="N235" s="364"/>
      <c r="O235" s="364"/>
      <c r="P235" s="364"/>
      <c r="Q235" s="364"/>
      <c r="R235" s="364"/>
      <c r="S235" s="364"/>
      <c r="T235" s="364"/>
      <c r="U235" s="364"/>
      <c r="V235" s="364"/>
      <c r="W235" s="364"/>
      <c r="X235" s="364"/>
      <c r="Y235" s="364"/>
      <c r="Z235" s="364"/>
    </row>
    <row r="236" spans="1:26" ht="12.75" customHeight="1" x14ac:dyDescent="0.25">
      <c r="A236" s="364"/>
      <c r="B236" s="364"/>
      <c r="C236" s="364"/>
      <c r="D236" s="364"/>
      <c r="E236" s="364"/>
      <c r="F236" s="364"/>
      <c r="G236" s="364"/>
      <c r="H236" s="364"/>
      <c r="I236" s="364"/>
      <c r="J236" s="364"/>
      <c r="K236" s="364"/>
      <c r="L236" s="364"/>
      <c r="M236" s="364"/>
      <c r="N236" s="364"/>
      <c r="O236" s="364"/>
      <c r="P236" s="364"/>
      <c r="Q236" s="364"/>
      <c r="R236" s="364"/>
      <c r="S236" s="364"/>
      <c r="T236" s="364"/>
      <c r="U236" s="364"/>
      <c r="V236" s="364"/>
      <c r="W236" s="364"/>
      <c r="X236" s="364"/>
      <c r="Y236" s="364"/>
      <c r="Z236" s="364"/>
    </row>
    <row r="237" spans="1:26" ht="12.75" customHeight="1" x14ac:dyDescent="0.25">
      <c r="A237" s="364"/>
      <c r="B237" s="364"/>
      <c r="C237" s="364"/>
      <c r="D237" s="364"/>
      <c r="E237" s="364"/>
      <c r="F237" s="364"/>
      <c r="G237" s="364"/>
      <c r="H237" s="364"/>
      <c r="I237" s="364"/>
      <c r="J237" s="364"/>
      <c r="K237" s="364"/>
      <c r="L237" s="364"/>
      <c r="M237" s="364"/>
      <c r="N237" s="364"/>
      <c r="O237" s="364"/>
      <c r="P237" s="364"/>
      <c r="Q237" s="364"/>
      <c r="R237" s="364"/>
      <c r="S237" s="364"/>
      <c r="T237" s="364"/>
      <c r="U237" s="364"/>
      <c r="V237" s="364"/>
      <c r="W237" s="364"/>
      <c r="X237" s="364"/>
      <c r="Y237" s="364"/>
      <c r="Z237" s="364"/>
    </row>
    <row r="238" spans="1:26" ht="12.75" customHeight="1" x14ac:dyDescent="0.25">
      <c r="A238" s="364"/>
      <c r="B238" s="364"/>
      <c r="C238" s="364"/>
      <c r="D238" s="364"/>
      <c r="E238" s="364"/>
      <c r="F238" s="364"/>
      <c r="G238" s="364"/>
      <c r="H238" s="364"/>
      <c r="I238" s="364"/>
      <c r="J238" s="364"/>
      <c r="K238" s="364"/>
      <c r="L238" s="364"/>
      <c r="M238" s="364"/>
      <c r="N238" s="364"/>
      <c r="O238" s="364"/>
      <c r="P238" s="364"/>
      <c r="Q238" s="364"/>
      <c r="R238" s="364"/>
      <c r="S238" s="364"/>
      <c r="T238" s="364"/>
      <c r="U238" s="364"/>
      <c r="V238" s="364"/>
      <c r="W238" s="364"/>
      <c r="X238" s="364"/>
      <c r="Y238" s="364"/>
      <c r="Z238" s="364"/>
    </row>
    <row r="239" spans="1:26" ht="12.75" customHeight="1" x14ac:dyDescent="0.25">
      <c r="A239" s="364"/>
      <c r="B239" s="364"/>
      <c r="C239" s="364"/>
      <c r="D239" s="364"/>
      <c r="E239" s="364"/>
      <c r="F239" s="364"/>
      <c r="G239" s="364"/>
      <c r="H239" s="364"/>
      <c r="I239" s="364"/>
      <c r="J239" s="364"/>
      <c r="K239" s="364"/>
      <c r="L239" s="364"/>
      <c r="M239" s="364"/>
      <c r="N239" s="364"/>
      <c r="O239" s="364"/>
      <c r="P239" s="364"/>
      <c r="Q239" s="364"/>
      <c r="R239" s="364"/>
      <c r="S239" s="364"/>
      <c r="T239" s="364"/>
      <c r="U239" s="364"/>
      <c r="V239" s="364"/>
      <c r="W239" s="364"/>
      <c r="X239" s="364"/>
      <c r="Y239" s="364"/>
      <c r="Z239" s="364"/>
    </row>
    <row r="240" spans="1:26" ht="12.75" customHeight="1" x14ac:dyDescent="0.25">
      <c r="A240" s="364"/>
      <c r="B240" s="364"/>
      <c r="C240" s="364"/>
      <c r="D240" s="364"/>
      <c r="E240" s="364"/>
      <c r="F240" s="364"/>
      <c r="G240" s="364"/>
      <c r="H240" s="364"/>
      <c r="I240" s="364"/>
      <c r="J240" s="364"/>
      <c r="K240" s="364"/>
      <c r="L240" s="364"/>
      <c r="M240" s="364"/>
      <c r="N240" s="364"/>
      <c r="O240" s="364"/>
      <c r="P240" s="364"/>
      <c r="Q240" s="364"/>
      <c r="R240" s="364"/>
      <c r="S240" s="364"/>
      <c r="T240" s="364"/>
      <c r="U240" s="364"/>
      <c r="V240" s="364"/>
      <c r="W240" s="364"/>
      <c r="X240" s="364"/>
      <c r="Y240" s="364"/>
      <c r="Z240" s="364"/>
    </row>
    <row r="241" spans="1:26" ht="12.75" customHeight="1" x14ac:dyDescent="0.25">
      <c r="A241" s="364"/>
      <c r="B241" s="364"/>
      <c r="C241" s="364"/>
      <c r="D241" s="364"/>
      <c r="E241" s="364"/>
      <c r="F241" s="364"/>
      <c r="G241" s="364"/>
      <c r="H241" s="364"/>
      <c r="I241" s="364"/>
      <c r="J241" s="364"/>
      <c r="K241" s="364"/>
      <c r="L241" s="364"/>
      <c r="M241" s="364"/>
      <c r="N241" s="364"/>
      <c r="O241" s="364"/>
      <c r="P241" s="364"/>
      <c r="Q241" s="364"/>
      <c r="R241" s="364"/>
      <c r="S241" s="364"/>
      <c r="T241" s="364"/>
      <c r="U241" s="364"/>
      <c r="V241" s="364"/>
      <c r="W241" s="364"/>
      <c r="X241" s="364"/>
      <c r="Y241" s="364"/>
      <c r="Z241" s="364"/>
    </row>
    <row r="242" spans="1:26" ht="12.75" customHeight="1" x14ac:dyDescent="0.25">
      <c r="A242" s="364"/>
      <c r="B242" s="364"/>
      <c r="C242" s="364"/>
      <c r="D242" s="364"/>
      <c r="E242" s="364"/>
      <c r="F242" s="364"/>
      <c r="G242" s="364"/>
      <c r="H242" s="364"/>
      <c r="I242" s="364"/>
      <c r="J242" s="364"/>
      <c r="K242" s="364"/>
      <c r="L242" s="364"/>
      <c r="M242" s="364"/>
      <c r="N242" s="364"/>
      <c r="O242" s="364"/>
      <c r="P242" s="364"/>
      <c r="Q242" s="364"/>
      <c r="R242" s="364"/>
      <c r="S242" s="364"/>
      <c r="T242" s="364"/>
      <c r="U242" s="364"/>
      <c r="V242" s="364"/>
      <c r="W242" s="364"/>
      <c r="X242" s="364"/>
      <c r="Y242" s="364"/>
      <c r="Z242" s="364"/>
    </row>
    <row r="243" spans="1:26" ht="12.75" customHeight="1" x14ac:dyDescent="0.25">
      <c r="A243" s="364"/>
      <c r="B243" s="364"/>
      <c r="C243" s="364"/>
      <c r="D243" s="364"/>
      <c r="E243" s="364"/>
      <c r="F243" s="364"/>
      <c r="G243" s="364"/>
      <c r="H243" s="364"/>
      <c r="I243" s="364"/>
      <c r="J243" s="364"/>
      <c r="K243" s="364"/>
      <c r="L243" s="364"/>
      <c r="M243" s="364"/>
      <c r="N243" s="364"/>
      <c r="O243" s="364"/>
      <c r="P243" s="364"/>
      <c r="Q243" s="364"/>
      <c r="R243" s="364"/>
      <c r="S243" s="364"/>
      <c r="T243" s="364"/>
      <c r="U243" s="364"/>
      <c r="V243" s="364"/>
      <c r="W243" s="364"/>
      <c r="X243" s="364"/>
      <c r="Y243" s="364"/>
      <c r="Z243" s="364"/>
    </row>
    <row r="244" spans="1:26" ht="12.75" customHeight="1" x14ac:dyDescent="0.25">
      <c r="A244" s="364"/>
      <c r="B244" s="364"/>
      <c r="C244" s="364"/>
      <c r="D244" s="364"/>
      <c r="E244" s="364"/>
      <c r="F244" s="364"/>
      <c r="G244" s="364"/>
      <c r="H244" s="364"/>
      <c r="I244" s="364"/>
      <c r="J244" s="364"/>
      <c r="K244" s="364"/>
      <c r="L244" s="364"/>
      <c r="M244" s="364"/>
      <c r="N244" s="364"/>
      <c r="O244" s="364"/>
      <c r="P244" s="364"/>
      <c r="Q244" s="364"/>
      <c r="R244" s="364"/>
      <c r="S244" s="364"/>
      <c r="T244" s="364"/>
      <c r="U244" s="364"/>
      <c r="V244" s="364"/>
      <c r="W244" s="364"/>
      <c r="X244" s="364"/>
      <c r="Y244" s="364"/>
      <c r="Z244" s="364"/>
    </row>
    <row r="245" spans="1:26" ht="12.75" customHeight="1" x14ac:dyDescent="0.25">
      <c r="A245" s="364"/>
      <c r="B245" s="364"/>
      <c r="C245" s="364"/>
      <c r="D245" s="364"/>
      <c r="E245" s="364"/>
      <c r="F245" s="364"/>
      <c r="G245" s="364"/>
      <c r="H245" s="364"/>
      <c r="I245" s="364"/>
      <c r="J245" s="364"/>
      <c r="K245" s="364"/>
      <c r="L245" s="364"/>
      <c r="M245" s="364"/>
      <c r="N245" s="364"/>
      <c r="O245" s="364"/>
      <c r="P245" s="364"/>
      <c r="Q245" s="364"/>
      <c r="R245" s="364"/>
      <c r="S245" s="364"/>
      <c r="T245" s="364"/>
      <c r="U245" s="364"/>
      <c r="V245" s="364"/>
      <c r="W245" s="364"/>
      <c r="X245" s="364"/>
      <c r="Y245" s="364"/>
      <c r="Z245" s="364"/>
    </row>
    <row r="246" spans="1:26" ht="12.75" customHeight="1" x14ac:dyDescent="0.25">
      <c r="A246" s="364"/>
      <c r="B246" s="364"/>
      <c r="C246" s="364"/>
      <c r="D246" s="364"/>
      <c r="E246" s="364"/>
      <c r="F246" s="364"/>
      <c r="G246" s="364"/>
      <c r="H246" s="364"/>
      <c r="I246" s="364"/>
      <c r="J246" s="364"/>
      <c r="K246" s="364"/>
      <c r="L246" s="364"/>
      <c r="M246" s="364"/>
      <c r="N246" s="364"/>
      <c r="O246" s="364"/>
      <c r="P246" s="364"/>
      <c r="Q246" s="364"/>
      <c r="R246" s="364"/>
      <c r="S246" s="364"/>
      <c r="T246" s="364"/>
      <c r="U246" s="364"/>
      <c r="V246" s="364"/>
      <c r="W246" s="364"/>
      <c r="X246" s="364"/>
      <c r="Y246" s="364"/>
      <c r="Z246" s="364"/>
    </row>
    <row r="247" spans="1:26" ht="12.75" customHeight="1" x14ac:dyDescent="0.25">
      <c r="A247" s="364"/>
      <c r="B247" s="364"/>
      <c r="C247" s="364"/>
      <c r="D247" s="364"/>
      <c r="E247" s="364"/>
      <c r="F247" s="364"/>
      <c r="G247" s="364"/>
      <c r="H247" s="364"/>
      <c r="I247" s="364"/>
      <c r="J247" s="364"/>
      <c r="K247" s="364"/>
      <c r="L247" s="364"/>
      <c r="M247" s="364"/>
      <c r="N247" s="364"/>
      <c r="O247" s="364"/>
      <c r="P247" s="364"/>
      <c r="Q247" s="364"/>
      <c r="R247" s="364"/>
      <c r="S247" s="364"/>
      <c r="T247" s="364"/>
      <c r="U247" s="364"/>
      <c r="V247" s="364"/>
      <c r="W247" s="364"/>
      <c r="X247" s="364"/>
      <c r="Y247" s="364"/>
      <c r="Z247" s="364"/>
    </row>
    <row r="248" spans="1:26" ht="12.75" customHeight="1" x14ac:dyDescent="0.25">
      <c r="A248" s="364"/>
      <c r="B248" s="364"/>
      <c r="C248" s="364"/>
      <c r="D248" s="364"/>
      <c r="E248" s="364"/>
      <c r="F248" s="364"/>
      <c r="G248" s="364"/>
      <c r="H248" s="364"/>
      <c r="I248" s="364"/>
      <c r="J248" s="364"/>
      <c r="K248" s="364"/>
      <c r="L248" s="364"/>
      <c r="M248" s="364"/>
      <c r="N248" s="364"/>
      <c r="O248" s="364"/>
      <c r="P248" s="364"/>
      <c r="Q248" s="364"/>
      <c r="R248" s="364"/>
      <c r="S248" s="364"/>
      <c r="T248" s="364"/>
      <c r="U248" s="364"/>
      <c r="V248" s="364"/>
      <c r="W248" s="364"/>
      <c r="X248" s="364"/>
      <c r="Y248" s="364"/>
      <c r="Z248" s="364"/>
    </row>
    <row r="249" spans="1:26" ht="12.75" customHeight="1" x14ac:dyDescent="0.25">
      <c r="A249" s="364"/>
      <c r="B249" s="364"/>
      <c r="C249" s="364"/>
      <c r="D249" s="364"/>
      <c r="E249" s="364"/>
      <c r="F249" s="364"/>
      <c r="G249" s="364"/>
      <c r="H249" s="364"/>
      <c r="I249" s="364"/>
      <c r="J249" s="364"/>
      <c r="K249" s="364"/>
      <c r="L249" s="364"/>
      <c r="M249" s="364"/>
      <c r="N249" s="364"/>
      <c r="O249" s="364"/>
      <c r="P249" s="364"/>
      <c r="Q249" s="364"/>
      <c r="R249" s="364"/>
      <c r="S249" s="364"/>
      <c r="T249" s="364"/>
      <c r="U249" s="364"/>
      <c r="V249" s="364"/>
      <c r="W249" s="364"/>
      <c r="X249" s="364"/>
      <c r="Y249" s="364"/>
      <c r="Z249" s="364"/>
    </row>
    <row r="250" spans="1:26" ht="12.75" customHeight="1" x14ac:dyDescent="0.25">
      <c r="A250" s="364"/>
      <c r="B250" s="364"/>
      <c r="C250" s="364"/>
      <c r="D250" s="364"/>
      <c r="E250" s="364"/>
      <c r="F250" s="364"/>
      <c r="G250" s="364"/>
      <c r="H250" s="364"/>
      <c r="I250" s="364"/>
      <c r="J250" s="364"/>
      <c r="K250" s="364"/>
      <c r="L250" s="364"/>
      <c r="M250" s="364"/>
      <c r="N250" s="364"/>
      <c r="O250" s="364"/>
      <c r="P250" s="364"/>
      <c r="Q250" s="364"/>
      <c r="R250" s="364"/>
      <c r="S250" s="364"/>
      <c r="T250" s="364"/>
      <c r="U250" s="364"/>
      <c r="V250" s="364"/>
      <c r="W250" s="364"/>
      <c r="X250" s="364"/>
      <c r="Y250" s="364"/>
      <c r="Z250" s="364"/>
    </row>
    <row r="251" spans="1:26" ht="12.75" customHeight="1" x14ac:dyDescent="0.25">
      <c r="A251" s="364"/>
      <c r="B251" s="364"/>
      <c r="C251" s="364"/>
      <c r="D251" s="364"/>
      <c r="E251" s="364"/>
      <c r="F251" s="364"/>
      <c r="G251" s="364"/>
      <c r="H251" s="364"/>
      <c r="I251" s="364"/>
      <c r="J251" s="364"/>
      <c r="K251" s="364"/>
      <c r="L251" s="364"/>
      <c r="M251" s="364"/>
      <c r="N251" s="364"/>
      <c r="O251" s="364"/>
      <c r="P251" s="364"/>
      <c r="Q251" s="364"/>
      <c r="R251" s="364"/>
      <c r="S251" s="364"/>
      <c r="T251" s="364"/>
      <c r="U251" s="364"/>
      <c r="V251" s="364"/>
      <c r="W251" s="364"/>
      <c r="X251" s="364"/>
      <c r="Y251" s="364"/>
      <c r="Z251" s="364"/>
    </row>
    <row r="252" spans="1:26" ht="12.75" customHeight="1" x14ac:dyDescent="0.25">
      <c r="A252" s="364"/>
      <c r="B252" s="364"/>
      <c r="C252" s="364"/>
      <c r="D252" s="364"/>
      <c r="E252" s="364"/>
      <c r="F252" s="364"/>
      <c r="G252" s="364"/>
      <c r="H252" s="364"/>
      <c r="I252" s="364"/>
      <c r="J252" s="364"/>
      <c r="K252" s="364"/>
      <c r="L252" s="364"/>
      <c r="M252" s="364"/>
      <c r="N252" s="364"/>
      <c r="O252" s="364"/>
      <c r="P252" s="364"/>
      <c r="Q252" s="364"/>
      <c r="R252" s="364"/>
      <c r="S252" s="364"/>
      <c r="T252" s="364"/>
      <c r="U252" s="364"/>
      <c r="V252" s="364"/>
      <c r="W252" s="364"/>
      <c r="X252" s="364"/>
      <c r="Y252" s="364"/>
      <c r="Z252" s="364"/>
    </row>
    <row r="253" spans="1:26" ht="12.75" customHeight="1" x14ac:dyDescent="0.25">
      <c r="A253" s="364"/>
      <c r="B253" s="364"/>
      <c r="C253" s="364"/>
      <c r="D253" s="364"/>
      <c r="E253" s="364"/>
      <c r="F253" s="364"/>
      <c r="G253" s="364"/>
      <c r="H253" s="364"/>
      <c r="I253" s="364"/>
      <c r="J253" s="364"/>
      <c r="K253" s="364"/>
      <c r="L253" s="364"/>
      <c r="M253" s="364"/>
      <c r="N253" s="364"/>
      <c r="O253" s="364"/>
      <c r="P253" s="364"/>
      <c r="Q253" s="364"/>
      <c r="R253" s="364"/>
      <c r="S253" s="364"/>
      <c r="T253" s="364"/>
      <c r="U253" s="364"/>
      <c r="V253" s="364"/>
      <c r="W253" s="364"/>
      <c r="X253" s="364"/>
      <c r="Y253" s="364"/>
      <c r="Z253" s="364"/>
    </row>
    <row r="254" spans="1:26" ht="12.75" customHeight="1" x14ac:dyDescent="0.25">
      <c r="A254" s="364"/>
      <c r="B254" s="364"/>
      <c r="C254" s="364"/>
      <c r="D254" s="364"/>
      <c r="E254" s="364"/>
      <c r="F254" s="364"/>
      <c r="G254" s="364"/>
      <c r="H254" s="364"/>
      <c r="I254" s="364"/>
      <c r="J254" s="364"/>
      <c r="K254" s="364"/>
      <c r="L254" s="364"/>
      <c r="M254" s="364"/>
      <c r="N254" s="364"/>
      <c r="O254" s="364"/>
      <c r="P254" s="364"/>
      <c r="Q254" s="364"/>
      <c r="R254" s="364"/>
      <c r="S254" s="364"/>
      <c r="T254" s="364"/>
      <c r="U254" s="364"/>
      <c r="V254" s="364"/>
      <c r="W254" s="364"/>
      <c r="X254" s="364"/>
      <c r="Y254" s="364"/>
      <c r="Z254" s="364"/>
    </row>
    <row r="255" spans="1:26" ht="12.75" customHeight="1" x14ac:dyDescent="0.25">
      <c r="A255" s="364"/>
      <c r="B255" s="364"/>
      <c r="C255" s="364"/>
      <c r="D255" s="364"/>
      <c r="E255" s="364"/>
      <c r="F255" s="364"/>
      <c r="G255" s="364"/>
      <c r="H255" s="364"/>
      <c r="I255" s="364"/>
      <c r="J255" s="364"/>
      <c r="K255" s="364"/>
      <c r="L255" s="364"/>
      <c r="M255" s="364"/>
      <c r="N255" s="364"/>
      <c r="O255" s="364"/>
      <c r="P255" s="364"/>
      <c r="Q255" s="364"/>
      <c r="R255" s="364"/>
      <c r="S255" s="364"/>
      <c r="T255" s="364"/>
      <c r="U255" s="364"/>
      <c r="V255" s="364"/>
      <c r="W255" s="364"/>
      <c r="X255" s="364"/>
      <c r="Y255" s="364"/>
      <c r="Z255" s="364"/>
    </row>
    <row r="256" spans="1:26" ht="12.75" customHeight="1" x14ac:dyDescent="0.25">
      <c r="A256" s="364"/>
      <c r="B256" s="364"/>
      <c r="C256" s="364"/>
      <c r="D256" s="364"/>
      <c r="E256" s="364"/>
      <c r="F256" s="364"/>
      <c r="G256" s="364"/>
      <c r="H256" s="364"/>
      <c r="I256" s="364"/>
      <c r="J256" s="364"/>
      <c r="K256" s="364"/>
      <c r="L256" s="364"/>
      <c r="M256" s="364"/>
      <c r="N256" s="364"/>
      <c r="O256" s="364"/>
      <c r="P256" s="364"/>
      <c r="Q256" s="364"/>
      <c r="R256" s="364"/>
      <c r="S256" s="364"/>
      <c r="T256" s="364"/>
      <c r="U256" s="364"/>
      <c r="V256" s="364"/>
      <c r="W256" s="364"/>
      <c r="X256" s="364"/>
      <c r="Y256" s="364"/>
      <c r="Z256" s="364"/>
    </row>
    <row r="257" spans="1:26" ht="12.75" customHeight="1" x14ac:dyDescent="0.25">
      <c r="A257" s="364"/>
      <c r="B257" s="364"/>
      <c r="C257" s="364"/>
      <c r="D257" s="364"/>
      <c r="E257" s="364"/>
      <c r="F257" s="364"/>
      <c r="G257" s="364"/>
      <c r="H257" s="364"/>
      <c r="I257" s="364"/>
      <c r="J257" s="364"/>
      <c r="K257" s="364"/>
      <c r="L257" s="364"/>
      <c r="M257" s="364"/>
      <c r="N257" s="364"/>
      <c r="O257" s="364"/>
      <c r="P257" s="364"/>
      <c r="Q257" s="364"/>
      <c r="R257" s="364"/>
      <c r="S257" s="364"/>
      <c r="T257" s="364"/>
      <c r="U257" s="364"/>
      <c r="V257" s="364"/>
      <c r="W257" s="364"/>
      <c r="X257" s="364"/>
      <c r="Y257" s="364"/>
      <c r="Z257" s="364"/>
    </row>
    <row r="258" spans="1:26" ht="12.75" customHeight="1" x14ac:dyDescent="0.25">
      <c r="A258" s="364"/>
      <c r="B258" s="364"/>
      <c r="C258" s="364"/>
      <c r="D258" s="364"/>
      <c r="E258" s="364"/>
      <c r="F258" s="364"/>
      <c r="G258" s="364"/>
      <c r="H258" s="364"/>
      <c r="I258" s="364"/>
      <c r="J258" s="364"/>
      <c r="K258" s="364"/>
      <c r="L258" s="364"/>
      <c r="M258" s="364"/>
      <c r="N258" s="364"/>
      <c r="O258" s="364"/>
      <c r="P258" s="364"/>
      <c r="Q258" s="364"/>
      <c r="R258" s="364"/>
      <c r="S258" s="364"/>
      <c r="T258" s="364"/>
      <c r="U258" s="364"/>
      <c r="V258" s="364"/>
      <c r="W258" s="364"/>
      <c r="X258" s="364"/>
      <c r="Y258" s="364"/>
      <c r="Z258" s="364"/>
    </row>
    <row r="259" spans="1:26" ht="12.75" customHeight="1" x14ac:dyDescent="0.25">
      <c r="A259" s="364"/>
      <c r="B259" s="364"/>
      <c r="C259" s="364"/>
      <c r="D259" s="364"/>
      <c r="E259" s="364"/>
      <c r="F259" s="364"/>
      <c r="G259" s="364"/>
      <c r="H259" s="364"/>
      <c r="I259" s="364"/>
      <c r="J259" s="364"/>
      <c r="K259" s="364"/>
      <c r="L259" s="364"/>
      <c r="M259" s="364"/>
      <c r="N259" s="364"/>
      <c r="O259" s="364"/>
      <c r="P259" s="364"/>
      <c r="Q259" s="364"/>
      <c r="R259" s="364"/>
      <c r="S259" s="364"/>
      <c r="T259" s="364"/>
      <c r="U259" s="364"/>
      <c r="V259" s="364"/>
      <c r="W259" s="364"/>
      <c r="X259" s="364"/>
      <c r="Y259" s="364"/>
      <c r="Z259" s="364"/>
    </row>
    <row r="260" spans="1:26" ht="12.75" customHeight="1" x14ac:dyDescent="0.25">
      <c r="A260" s="364"/>
      <c r="B260" s="364"/>
      <c r="C260" s="364"/>
      <c r="D260" s="364"/>
      <c r="E260" s="364"/>
      <c r="F260" s="364"/>
      <c r="G260" s="364"/>
      <c r="H260" s="364"/>
      <c r="I260" s="364"/>
      <c r="J260" s="364"/>
      <c r="K260" s="364"/>
      <c r="L260" s="364"/>
      <c r="M260" s="364"/>
      <c r="N260" s="364"/>
      <c r="O260" s="364"/>
      <c r="P260" s="364"/>
      <c r="Q260" s="364"/>
      <c r="R260" s="364"/>
      <c r="S260" s="364"/>
      <c r="T260" s="364"/>
      <c r="U260" s="364"/>
      <c r="V260" s="364"/>
      <c r="W260" s="364"/>
      <c r="X260" s="364"/>
      <c r="Y260" s="364"/>
      <c r="Z260" s="364"/>
    </row>
    <row r="261" spans="1:26" ht="12.75" customHeight="1" x14ac:dyDescent="0.25">
      <c r="A261" s="364"/>
      <c r="B261" s="364"/>
      <c r="C261" s="364"/>
      <c r="D261" s="364"/>
      <c r="E261" s="364"/>
      <c r="F261" s="364"/>
      <c r="G261" s="364"/>
      <c r="H261" s="364"/>
      <c r="I261" s="364"/>
      <c r="J261" s="364"/>
      <c r="K261" s="364"/>
      <c r="L261" s="364"/>
      <c r="M261" s="364"/>
      <c r="N261" s="364"/>
      <c r="O261" s="364"/>
      <c r="P261" s="364"/>
      <c r="Q261" s="364"/>
      <c r="R261" s="364"/>
      <c r="S261" s="364"/>
      <c r="T261" s="364"/>
      <c r="U261" s="364"/>
      <c r="V261" s="364"/>
      <c r="W261" s="364"/>
      <c r="X261" s="364"/>
      <c r="Y261" s="364"/>
      <c r="Z261" s="364"/>
    </row>
    <row r="262" spans="1:26" ht="12.75" customHeight="1" x14ac:dyDescent="0.25">
      <c r="A262" s="364"/>
      <c r="B262" s="364"/>
      <c r="C262" s="364"/>
      <c r="D262" s="364"/>
      <c r="E262" s="364"/>
      <c r="F262" s="364"/>
      <c r="G262" s="364"/>
      <c r="H262" s="364"/>
      <c r="I262" s="364"/>
      <c r="J262" s="364"/>
      <c r="K262" s="364"/>
      <c r="L262" s="364"/>
      <c r="M262" s="364"/>
      <c r="N262" s="364"/>
      <c r="O262" s="364"/>
      <c r="P262" s="364"/>
      <c r="Q262" s="364"/>
      <c r="R262" s="364"/>
      <c r="S262" s="364"/>
      <c r="T262" s="364"/>
      <c r="U262" s="364"/>
      <c r="V262" s="364"/>
      <c r="W262" s="364"/>
      <c r="X262" s="364"/>
      <c r="Y262" s="364"/>
      <c r="Z262" s="364"/>
    </row>
    <row r="263" spans="1:26" ht="12.75" customHeight="1" x14ac:dyDescent="0.25">
      <c r="A263" s="364"/>
      <c r="B263" s="364"/>
      <c r="C263" s="364"/>
      <c r="D263" s="364"/>
      <c r="E263" s="364"/>
      <c r="F263" s="364"/>
      <c r="G263" s="364"/>
      <c r="H263" s="364"/>
      <c r="I263" s="364"/>
      <c r="J263" s="364"/>
      <c r="K263" s="364"/>
      <c r="L263" s="364"/>
      <c r="M263" s="364"/>
      <c r="N263" s="364"/>
      <c r="O263" s="364"/>
      <c r="P263" s="364"/>
      <c r="Q263" s="364"/>
      <c r="R263" s="364"/>
      <c r="S263" s="364"/>
      <c r="T263" s="364"/>
      <c r="U263" s="364"/>
      <c r="V263" s="364"/>
      <c r="W263" s="364"/>
      <c r="X263" s="364"/>
      <c r="Y263" s="364"/>
      <c r="Z263" s="364"/>
    </row>
    <row r="264" spans="1:26" ht="12.75" customHeight="1" x14ac:dyDescent="0.25">
      <c r="A264" s="364"/>
      <c r="B264" s="364"/>
      <c r="C264" s="364"/>
      <c r="D264" s="364"/>
      <c r="E264" s="364"/>
      <c r="F264" s="364"/>
      <c r="G264" s="364"/>
      <c r="H264" s="364"/>
      <c r="I264" s="364"/>
      <c r="J264" s="364"/>
      <c r="K264" s="364"/>
      <c r="L264" s="364"/>
      <c r="M264" s="364"/>
      <c r="N264" s="364"/>
      <c r="O264" s="364"/>
      <c r="P264" s="364"/>
      <c r="Q264" s="364"/>
      <c r="R264" s="364"/>
      <c r="S264" s="364"/>
      <c r="T264" s="364"/>
      <c r="U264" s="364"/>
      <c r="V264" s="364"/>
      <c r="W264" s="364"/>
      <c r="X264" s="364"/>
      <c r="Y264" s="364"/>
      <c r="Z264" s="364"/>
    </row>
    <row r="265" spans="1:26" ht="12.75" customHeight="1" x14ac:dyDescent="0.25">
      <c r="A265" s="364"/>
      <c r="B265" s="364"/>
      <c r="C265" s="364"/>
      <c r="D265" s="364"/>
      <c r="E265" s="364"/>
      <c r="F265" s="364"/>
      <c r="G265" s="364"/>
      <c r="H265" s="364"/>
      <c r="I265" s="364"/>
      <c r="J265" s="364"/>
      <c r="K265" s="364"/>
      <c r="L265" s="364"/>
      <c r="M265" s="364"/>
      <c r="N265" s="364"/>
      <c r="O265" s="364"/>
      <c r="P265" s="364"/>
      <c r="Q265" s="364"/>
      <c r="R265" s="364"/>
      <c r="S265" s="364"/>
      <c r="T265" s="364"/>
      <c r="U265" s="364"/>
      <c r="V265" s="364"/>
      <c r="W265" s="364"/>
      <c r="X265" s="364"/>
      <c r="Y265" s="364"/>
      <c r="Z265" s="364"/>
    </row>
    <row r="266" spans="1:26" ht="12.75" customHeight="1" x14ac:dyDescent="0.25">
      <c r="A266" s="364"/>
      <c r="B266" s="364"/>
      <c r="C266" s="364"/>
      <c r="D266" s="364"/>
      <c r="E266" s="364"/>
      <c r="F266" s="364"/>
      <c r="G266" s="364"/>
      <c r="H266" s="364"/>
      <c r="I266" s="364"/>
      <c r="J266" s="364"/>
      <c r="K266" s="364"/>
      <c r="L266" s="364"/>
      <c r="M266" s="364"/>
      <c r="N266" s="364"/>
      <c r="O266" s="364"/>
      <c r="P266" s="364"/>
      <c r="Q266" s="364"/>
      <c r="R266" s="364"/>
      <c r="S266" s="364"/>
      <c r="T266" s="364"/>
      <c r="U266" s="364"/>
      <c r="V266" s="364"/>
      <c r="W266" s="364"/>
      <c r="X266" s="364"/>
      <c r="Y266" s="364"/>
      <c r="Z266" s="364"/>
    </row>
    <row r="267" spans="1:26" ht="12.75" customHeight="1" x14ac:dyDescent="0.25">
      <c r="A267" s="364"/>
      <c r="B267" s="364"/>
      <c r="C267" s="364"/>
      <c r="D267" s="364"/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364"/>
      <c r="P267" s="364"/>
      <c r="Q267" s="364"/>
      <c r="R267" s="364"/>
      <c r="S267" s="364"/>
      <c r="T267" s="364"/>
      <c r="U267" s="364"/>
      <c r="V267" s="364"/>
      <c r="W267" s="364"/>
      <c r="X267" s="364"/>
      <c r="Y267" s="364"/>
      <c r="Z267" s="364"/>
    </row>
    <row r="268" spans="1:26" ht="12.75" customHeight="1" x14ac:dyDescent="0.25">
      <c r="A268" s="364"/>
      <c r="B268" s="364"/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</row>
    <row r="269" spans="1:26" ht="12.75" customHeight="1" x14ac:dyDescent="0.25">
      <c r="A269" s="364"/>
      <c r="B269" s="364"/>
      <c r="C269" s="364"/>
      <c r="D269" s="364"/>
      <c r="E269" s="364"/>
      <c r="F269" s="364"/>
      <c r="G269" s="364"/>
      <c r="H269" s="364"/>
      <c r="I269" s="364"/>
      <c r="J269" s="364"/>
      <c r="K269" s="364"/>
      <c r="L269" s="364"/>
      <c r="M269" s="364"/>
      <c r="N269" s="364"/>
      <c r="O269" s="364"/>
      <c r="P269" s="364"/>
      <c r="Q269" s="364"/>
      <c r="R269" s="364"/>
      <c r="S269" s="364"/>
      <c r="T269" s="364"/>
      <c r="U269" s="364"/>
      <c r="V269" s="364"/>
      <c r="W269" s="364"/>
      <c r="X269" s="364"/>
      <c r="Y269" s="364"/>
      <c r="Z269" s="364"/>
    </row>
    <row r="270" spans="1:26" ht="12.75" customHeight="1" x14ac:dyDescent="0.25">
      <c r="A270" s="364"/>
      <c r="B270" s="364"/>
      <c r="C270" s="364"/>
      <c r="D270" s="364"/>
      <c r="E270" s="364"/>
      <c r="F270" s="364"/>
      <c r="G270" s="364"/>
      <c r="H270" s="364"/>
      <c r="I270" s="364"/>
      <c r="J270" s="364"/>
      <c r="K270" s="364"/>
      <c r="L270" s="364"/>
      <c r="M270" s="364"/>
      <c r="N270" s="364"/>
      <c r="O270" s="364"/>
      <c r="P270" s="364"/>
      <c r="Q270" s="364"/>
      <c r="R270" s="364"/>
      <c r="S270" s="364"/>
      <c r="T270" s="364"/>
      <c r="U270" s="364"/>
      <c r="V270" s="364"/>
      <c r="W270" s="364"/>
      <c r="X270" s="364"/>
      <c r="Y270" s="364"/>
      <c r="Z270" s="364"/>
    </row>
    <row r="271" spans="1:26" ht="12.75" customHeight="1" x14ac:dyDescent="0.25">
      <c r="A271" s="364"/>
      <c r="B271" s="364"/>
      <c r="C271" s="364"/>
      <c r="D271" s="364"/>
      <c r="E271" s="364"/>
      <c r="F271" s="364"/>
      <c r="G271" s="364"/>
      <c r="H271" s="364"/>
      <c r="I271" s="364"/>
      <c r="J271" s="364"/>
      <c r="K271" s="364"/>
      <c r="L271" s="364"/>
      <c r="M271" s="364"/>
      <c r="N271" s="364"/>
      <c r="O271" s="364"/>
      <c r="P271" s="364"/>
      <c r="Q271" s="364"/>
      <c r="R271" s="364"/>
      <c r="S271" s="364"/>
      <c r="T271" s="364"/>
      <c r="U271" s="364"/>
      <c r="V271" s="364"/>
      <c r="W271" s="364"/>
      <c r="X271" s="364"/>
      <c r="Y271" s="364"/>
      <c r="Z271" s="364"/>
    </row>
    <row r="272" spans="1:26" ht="12.75" customHeight="1" x14ac:dyDescent="0.25">
      <c r="A272" s="364"/>
      <c r="B272" s="364"/>
      <c r="C272" s="364"/>
      <c r="D272" s="364"/>
      <c r="E272" s="364"/>
      <c r="F272" s="364"/>
      <c r="G272" s="364"/>
      <c r="H272" s="364"/>
      <c r="I272" s="364"/>
      <c r="J272" s="364"/>
      <c r="K272" s="364"/>
      <c r="L272" s="364"/>
      <c r="M272" s="364"/>
      <c r="N272" s="364"/>
      <c r="O272" s="364"/>
      <c r="P272" s="364"/>
      <c r="Q272" s="364"/>
      <c r="R272" s="364"/>
      <c r="S272" s="364"/>
      <c r="T272" s="364"/>
      <c r="U272" s="364"/>
      <c r="V272" s="364"/>
      <c r="W272" s="364"/>
      <c r="X272" s="364"/>
      <c r="Y272" s="364"/>
      <c r="Z272" s="364"/>
    </row>
    <row r="273" spans="1:26" ht="12.75" customHeight="1" x14ac:dyDescent="0.25">
      <c r="A273" s="364"/>
      <c r="B273" s="364"/>
      <c r="C273" s="364"/>
      <c r="D273" s="364"/>
      <c r="E273" s="364"/>
      <c r="F273" s="364"/>
      <c r="G273" s="364"/>
      <c r="H273" s="364"/>
      <c r="I273" s="364"/>
      <c r="J273" s="364"/>
      <c r="K273" s="364"/>
      <c r="L273" s="364"/>
      <c r="M273" s="364"/>
      <c r="N273" s="364"/>
      <c r="O273" s="364"/>
      <c r="P273" s="364"/>
      <c r="Q273" s="364"/>
      <c r="R273" s="364"/>
      <c r="S273" s="364"/>
      <c r="T273" s="364"/>
      <c r="U273" s="364"/>
      <c r="V273" s="364"/>
      <c r="W273" s="364"/>
      <c r="X273" s="364"/>
      <c r="Y273" s="364"/>
      <c r="Z273" s="364"/>
    </row>
    <row r="274" spans="1:26" ht="12.75" customHeight="1" x14ac:dyDescent="0.25">
      <c r="A274" s="364"/>
      <c r="B274" s="364"/>
      <c r="C274" s="364"/>
      <c r="D274" s="364"/>
      <c r="E274" s="364"/>
      <c r="F274" s="364"/>
      <c r="G274" s="364"/>
      <c r="H274" s="364"/>
      <c r="I274" s="364"/>
      <c r="J274" s="364"/>
      <c r="K274" s="364"/>
      <c r="L274" s="364"/>
      <c r="M274" s="364"/>
      <c r="N274" s="364"/>
      <c r="O274" s="364"/>
      <c r="P274" s="364"/>
      <c r="Q274" s="364"/>
      <c r="R274" s="364"/>
      <c r="S274" s="364"/>
      <c r="T274" s="364"/>
      <c r="U274" s="364"/>
      <c r="V274" s="364"/>
      <c r="W274" s="364"/>
      <c r="X274" s="364"/>
      <c r="Y274" s="364"/>
      <c r="Z274" s="364"/>
    </row>
    <row r="275" spans="1:26" ht="12.75" customHeight="1" x14ac:dyDescent="0.25">
      <c r="A275" s="364"/>
      <c r="B275" s="364"/>
      <c r="C275" s="364"/>
      <c r="D275" s="364"/>
      <c r="E275" s="364"/>
      <c r="F275" s="364"/>
      <c r="G275" s="364"/>
      <c r="H275" s="364"/>
      <c r="I275" s="364"/>
      <c r="J275" s="364"/>
      <c r="K275" s="364"/>
      <c r="L275" s="364"/>
      <c r="M275" s="364"/>
      <c r="N275" s="364"/>
      <c r="O275" s="364"/>
      <c r="P275" s="364"/>
      <c r="Q275" s="364"/>
      <c r="R275" s="364"/>
      <c r="S275" s="364"/>
      <c r="T275" s="364"/>
      <c r="U275" s="364"/>
      <c r="V275" s="364"/>
      <c r="W275" s="364"/>
      <c r="X275" s="364"/>
      <c r="Y275" s="364"/>
      <c r="Z275" s="364"/>
    </row>
    <row r="276" spans="1:26" ht="12.75" customHeight="1" x14ac:dyDescent="0.25">
      <c r="A276" s="364"/>
      <c r="B276" s="364"/>
      <c r="C276" s="364"/>
      <c r="D276" s="364"/>
      <c r="E276" s="364"/>
      <c r="F276" s="364"/>
      <c r="G276" s="364"/>
      <c r="H276" s="364"/>
      <c r="I276" s="364"/>
      <c r="J276" s="364"/>
      <c r="K276" s="364"/>
      <c r="L276" s="364"/>
      <c r="M276" s="364"/>
      <c r="N276" s="364"/>
      <c r="O276" s="364"/>
      <c r="P276" s="364"/>
      <c r="Q276" s="364"/>
      <c r="R276" s="364"/>
      <c r="S276" s="364"/>
      <c r="T276" s="364"/>
      <c r="U276" s="364"/>
      <c r="V276" s="364"/>
      <c r="W276" s="364"/>
      <c r="X276" s="364"/>
      <c r="Y276" s="364"/>
      <c r="Z276" s="364"/>
    </row>
    <row r="277" spans="1:26" ht="12.75" customHeight="1" x14ac:dyDescent="0.25">
      <c r="A277" s="364"/>
      <c r="B277" s="364"/>
      <c r="C277" s="364"/>
      <c r="D277" s="364"/>
      <c r="E277" s="364"/>
      <c r="F277" s="364"/>
      <c r="G277" s="364"/>
      <c r="H277" s="364"/>
      <c r="I277" s="364"/>
      <c r="J277" s="364"/>
      <c r="K277" s="364"/>
      <c r="L277" s="364"/>
      <c r="M277" s="364"/>
      <c r="N277" s="364"/>
      <c r="O277" s="364"/>
      <c r="P277" s="364"/>
      <c r="Q277" s="364"/>
      <c r="R277" s="364"/>
      <c r="S277" s="364"/>
      <c r="T277" s="364"/>
      <c r="U277" s="364"/>
      <c r="V277" s="364"/>
      <c r="W277" s="364"/>
      <c r="X277" s="364"/>
      <c r="Y277" s="364"/>
      <c r="Z277" s="364"/>
    </row>
    <row r="278" spans="1:26" ht="12.75" customHeight="1" x14ac:dyDescent="0.25">
      <c r="A278" s="364"/>
      <c r="B278" s="364"/>
      <c r="C278" s="364"/>
      <c r="D278" s="364"/>
      <c r="E278" s="364"/>
      <c r="F278" s="364"/>
      <c r="G278" s="364"/>
      <c r="H278" s="364"/>
      <c r="I278" s="364"/>
      <c r="J278" s="364"/>
      <c r="K278" s="364"/>
      <c r="L278" s="364"/>
      <c r="M278" s="364"/>
      <c r="N278" s="364"/>
      <c r="O278" s="364"/>
      <c r="P278" s="364"/>
      <c r="Q278" s="364"/>
      <c r="R278" s="364"/>
      <c r="S278" s="364"/>
      <c r="T278" s="364"/>
      <c r="U278" s="364"/>
      <c r="V278" s="364"/>
      <c r="W278" s="364"/>
      <c r="X278" s="364"/>
      <c r="Y278" s="364"/>
      <c r="Z278" s="364"/>
    </row>
    <row r="279" spans="1:26" ht="12.75" customHeight="1" x14ac:dyDescent="0.25">
      <c r="A279" s="364"/>
      <c r="B279" s="364"/>
      <c r="C279" s="364"/>
      <c r="D279" s="364"/>
      <c r="E279" s="364"/>
      <c r="F279" s="364"/>
      <c r="G279" s="364"/>
      <c r="H279" s="364"/>
      <c r="I279" s="364"/>
      <c r="J279" s="364"/>
      <c r="K279" s="364"/>
      <c r="L279" s="364"/>
      <c r="M279" s="364"/>
      <c r="N279" s="364"/>
      <c r="O279" s="364"/>
      <c r="P279" s="364"/>
      <c r="Q279" s="364"/>
      <c r="R279" s="364"/>
      <c r="S279" s="364"/>
      <c r="T279" s="364"/>
      <c r="U279" s="364"/>
      <c r="V279" s="364"/>
      <c r="W279" s="364"/>
      <c r="X279" s="364"/>
      <c r="Y279" s="364"/>
      <c r="Z279" s="364"/>
    </row>
    <row r="280" spans="1:26" ht="12.75" customHeight="1" x14ac:dyDescent="0.25">
      <c r="A280" s="364"/>
      <c r="B280" s="364"/>
      <c r="C280" s="364"/>
      <c r="D280" s="364"/>
      <c r="E280" s="364"/>
      <c r="F280" s="364"/>
      <c r="G280" s="364"/>
      <c r="H280" s="364"/>
      <c r="I280" s="364"/>
      <c r="J280" s="364"/>
      <c r="K280" s="364"/>
      <c r="L280" s="364"/>
      <c r="M280" s="364"/>
      <c r="N280" s="364"/>
      <c r="O280" s="364"/>
      <c r="P280" s="364"/>
      <c r="Q280" s="364"/>
      <c r="R280" s="364"/>
      <c r="S280" s="364"/>
      <c r="T280" s="364"/>
      <c r="U280" s="364"/>
      <c r="V280" s="364"/>
      <c r="W280" s="364"/>
      <c r="X280" s="364"/>
      <c r="Y280" s="364"/>
      <c r="Z280" s="364"/>
    </row>
    <row r="281" spans="1:26" ht="12.75" customHeight="1" x14ac:dyDescent="0.25">
      <c r="A281" s="364"/>
      <c r="B281" s="364"/>
      <c r="C281" s="364"/>
      <c r="D281" s="364"/>
      <c r="E281" s="364"/>
      <c r="F281" s="364"/>
      <c r="G281" s="364"/>
      <c r="H281" s="364"/>
      <c r="I281" s="364"/>
      <c r="J281" s="364"/>
      <c r="K281" s="364"/>
      <c r="L281" s="364"/>
      <c r="M281" s="364"/>
      <c r="N281" s="364"/>
      <c r="O281" s="364"/>
      <c r="P281" s="364"/>
      <c r="Q281" s="364"/>
      <c r="R281" s="364"/>
      <c r="S281" s="364"/>
      <c r="T281" s="364"/>
      <c r="U281" s="364"/>
      <c r="V281" s="364"/>
      <c r="W281" s="364"/>
      <c r="X281" s="364"/>
      <c r="Y281" s="364"/>
      <c r="Z281" s="364"/>
    </row>
    <row r="282" spans="1:26" ht="12.75" customHeight="1" x14ac:dyDescent="0.25">
      <c r="A282" s="364"/>
      <c r="B282" s="364"/>
      <c r="C282" s="364"/>
      <c r="D282" s="364"/>
      <c r="E282" s="364"/>
      <c r="F282" s="364"/>
      <c r="G282" s="364"/>
      <c r="H282" s="364"/>
      <c r="I282" s="364"/>
      <c r="J282" s="364"/>
      <c r="K282" s="364"/>
      <c r="L282" s="364"/>
      <c r="M282" s="364"/>
      <c r="N282" s="364"/>
      <c r="O282" s="364"/>
      <c r="P282" s="364"/>
      <c r="Q282" s="364"/>
      <c r="R282" s="364"/>
      <c r="S282" s="364"/>
      <c r="T282" s="364"/>
      <c r="U282" s="364"/>
      <c r="V282" s="364"/>
      <c r="W282" s="364"/>
      <c r="X282" s="364"/>
      <c r="Y282" s="364"/>
      <c r="Z282" s="364"/>
    </row>
    <row r="283" spans="1:26" ht="12.75" customHeight="1" x14ac:dyDescent="0.25">
      <c r="A283" s="364"/>
      <c r="B283" s="364"/>
      <c r="C283" s="364"/>
      <c r="D283" s="364"/>
      <c r="E283" s="364"/>
      <c r="F283" s="364"/>
      <c r="G283" s="364"/>
      <c r="H283" s="364"/>
      <c r="I283" s="364"/>
      <c r="J283" s="364"/>
      <c r="K283" s="364"/>
      <c r="L283" s="364"/>
      <c r="M283" s="364"/>
      <c r="N283" s="364"/>
      <c r="O283" s="364"/>
      <c r="P283" s="364"/>
      <c r="Q283" s="364"/>
      <c r="R283" s="364"/>
      <c r="S283" s="364"/>
      <c r="T283" s="364"/>
      <c r="U283" s="364"/>
      <c r="V283" s="364"/>
      <c r="W283" s="364"/>
      <c r="X283" s="364"/>
      <c r="Y283" s="364"/>
      <c r="Z283" s="364"/>
    </row>
    <row r="284" spans="1:26" ht="12.75" customHeight="1" x14ac:dyDescent="0.25">
      <c r="A284" s="364"/>
      <c r="B284" s="364"/>
      <c r="C284" s="364"/>
      <c r="D284" s="364"/>
      <c r="E284" s="364"/>
      <c r="F284" s="364"/>
      <c r="G284" s="364"/>
      <c r="H284" s="364"/>
      <c r="I284" s="364"/>
      <c r="J284" s="364"/>
      <c r="K284" s="364"/>
      <c r="L284" s="364"/>
      <c r="M284" s="364"/>
      <c r="N284" s="364"/>
      <c r="O284" s="364"/>
      <c r="P284" s="364"/>
      <c r="Q284" s="364"/>
      <c r="R284" s="364"/>
      <c r="S284" s="364"/>
      <c r="T284" s="364"/>
      <c r="U284" s="364"/>
      <c r="V284" s="364"/>
      <c r="W284" s="364"/>
      <c r="X284" s="364"/>
      <c r="Y284" s="364"/>
      <c r="Z284" s="364"/>
    </row>
    <row r="285" spans="1:26" ht="12.75" customHeight="1" x14ac:dyDescent="0.25">
      <c r="A285" s="364"/>
      <c r="B285" s="364"/>
      <c r="C285" s="364"/>
      <c r="D285" s="364"/>
      <c r="E285" s="364"/>
      <c r="F285" s="364"/>
      <c r="G285" s="364"/>
      <c r="H285" s="364"/>
      <c r="I285" s="364"/>
      <c r="J285" s="364"/>
      <c r="K285" s="364"/>
      <c r="L285" s="364"/>
      <c r="M285" s="364"/>
      <c r="N285" s="364"/>
      <c r="O285" s="364"/>
      <c r="P285" s="364"/>
      <c r="Q285" s="364"/>
      <c r="R285" s="364"/>
      <c r="S285" s="364"/>
      <c r="T285" s="364"/>
      <c r="U285" s="364"/>
      <c r="V285" s="364"/>
      <c r="W285" s="364"/>
      <c r="X285" s="364"/>
      <c r="Y285" s="364"/>
      <c r="Z285" s="364"/>
    </row>
    <row r="286" spans="1:26" ht="12.75" customHeight="1" x14ac:dyDescent="0.25">
      <c r="A286" s="364"/>
      <c r="B286" s="364"/>
      <c r="C286" s="364"/>
      <c r="D286" s="364"/>
      <c r="E286" s="364"/>
      <c r="F286" s="364"/>
      <c r="G286" s="364"/>
      <c r="H286" s="364"/>
      <c r="I286" s="364"/>
      <c r="J286" s="364"/>
      <c r="K286" s="364"/>
      <c r="L286" s="364"/>
      <c r="M286" s="364"/>
      <c r="N286" s="364"/>
      <c r="O286" s="364"/>
      <c r="P286" s="364"/>
      <c r="Q286" s="364"/>
      <c r="R286" s="364"/>
      <c r="S286" s="364"/>
      <c r="T286" s="364"/>
      <c r="U286" s="364"/>
      <c r="V286" s="364"/>
      <c r="W286" s="364"/>
      <c r="X286" s="364"/>
      <c r="Y286" s="364"/>
      <c r="Z286" s="364"/>
    </row>
    <row r="287" spans="1:26" ht="12.75" customHeight="1" x14ac:dyDescent="0.25">
      <c r="A287" s="364"/>
      <c r="B287" s="364"/>
      <c r="C287" s="364"/>
      <c r="D287" s="364"/>
      <c r="E287" s="364"/>
      <c r="F287" s="364"/>
      <c r="G287" s="364"/>
      <c r="H287" s="364"/>
      <c r="I287" s="364"/>
      <c r="J287" s="364"/>
      <c r="K287" s="364"/>
      <c r="L287" s="364"/>
      <c r="M287" s="364"/>
      <c r="N287" s="364"/>
      <c r="O287" s="364"/>
      <c r="P287" s="364"/>
      <c r="Q287" s="364"/>
      <c r="R287" s="364"/>
      <c r="S287" s="364"/>
      <c r="T287" s="364"/>
      <c r="U287" s="364"/>
      <c r="V287" s="364"/>
      <c r="W287" s="364"/>
      <c r="X287" s="364"/>
      <c r="Y287" s="364"/>
      <c r="Z287" s="364"/>
    </row>
    <row r="288" spans="1:26" ht="12.75" customHeight="1" x14ac:dyDescent="0.25">
      <c r="A288" s="364"/>
      <c r="B288" s="364"/>
      <c r="C288" s="364"/>
      <c r="D288" s="364"/>
      <c r="E288" s="364"/>
      <c r="F288" s="364"/>
      <c r="G288" s="364"/>
      <c r="H288" s="364"/>
      <c r="I288" s="364"/>
      <c r="J288" s="364"/>
      <c r="K288" s="364"/>
      <c r="L288" s="364"/>
      <c r="M288" s="364"/>
      <c r="N288" s="364"/>
      <c r="O288" s="364"/>
      <c r="P288" s="364"/>
      <c r="Q288" s="364"/>
      <c r="R288" s="364"/>
      <c r="S288" s="364"/>
      <c r="T288" s="364"/>
      <c r="U288" s="364"/>
      <c r="V288" s="364"/>
      <c r="W288" s="364"/>
      <c r="X288" s="364"/>
      <c r="Y288" s="364"/>
      <c r="Z288" s="364"/>
    </row>
    <row r="289" spans="1:26" ht="12.75" customHeight="1" x14ac:dyDescent="0.25">
      <c r="A289" s="364"/>
      <c r="B289" s="364"/>
      <c r="C289" s="364"/>
      <c r="D289" s="364"/>
      <c r="E289" s="364"/>
      <c r="F289" s="364"/>
      <c r="G289" s="364"/>
      <c r="H289" s="364"/>
      <c r="I289" s="364"/>
      <c r="J289" s="364"/>
      <c r="K289" s="364"/>
      <c r="L289" s="364"/>
      <c r="M289" s="364"/>
      <c r="N289" s="364"/>
      <c r="O289" s="364"/>
      <c r="P289" s="364"/>
      <c r="Q289" s="364"/>
      <c r="R289" s="364"/>
      <c r="S289" s="364"/>
      <c r="T289" s="364"/>
      <c r="U289" s="364"/>
      <c r="V289" s="364"/>
      <c r="W289" s="364"/>
      <c r="X289" s="364"/>
      <c r="Y289" s="364"/>
      <c r="Z289" s="364"/>
    </row>
    <row r="290" spans="1:26" ht="12.75" customHeight="1" x14ac:dyDescent="0.25">
      <c r="A290" s="364"/>
      <c r="B290" s="364"/>
      <c r="C290" s="364"/>
      <c r="D290" s="364"/>
      <c r="E290" s="364"/>
      <c r="F290" s="364"/>
      <c r="G290" s="364"/>
      <c r="H290" s="364"/>
      <c r="I290" s="364"/>
      <c r="J290" s="364"/>
      <c r="K290" s="364"/>
      <c r="L290" s="364"/>
      <c r="M290" s="364"/>
      <c r="N290" s="364"/>
      <c r="O290" s="364"/>
      <c r="P290" s="364"/>
      <c r="Q290" s="364"/>
      <c r="R290" s="364"/>
      <c r="S290" s="364"/>
      <c r="T290" s="364"/>
      <c r="U290" s="364"/>
      <c r="V290" s="364"/>
      <c r="W290" s="364"/>
      <c r="X290" s="364"/>
      <c r="Y290" s="364"/>
      <c r="Z290" s="364"/>
    </row>
    <row r="291" spans="1:26" ht="12.75" customHeight="1" x14ac:dyDescent="0.25">
      <c r="A291" s="364"/>
      <c r="B291" s="364"/>
      <c r="C291" s="364"/>
      <c r="D291" s="364"/>
      <c r="E291" s="364"/>
      <c r="F291" s="364"/>
      <c r="G291" s="364"/>
      <c r="H291" s="364"/>
      <c r="I291" s="364"/>
      <c r="J291" s="364"/>
      <c r="K291" s="364"/>
      <c r="L291" s="364"/>
      <c r="M291" s="364"/>
      <c r="N291" s="364"/>
      <c r="O291" s="364"/>
      <c r="P291" s="364"/>
      <c r="Q291" s="364"/>
      <c r="R291" s="364"/>
      <c r="S291" s="364"/>
      <c r="T291" s="364"/>
      <c r="U291" s="364"/>
      <c r="V291" s="364"/>
      <c r="W291" s="364"/>
      <c r="X291" s="364"/>
      <c r="Y291" s="364"/>
      <c r="Z291" s="364"/>
    </row>
    <row r="292" spans="1:26" ht="12.75" customHeight="1" x14ac:dyDescent="0.25">
      <c r="A292" s="364"/>
      <c r="B292" s="364"/>
      <c r="C292" s="364"/>
      <c r="D292" s="364"/>
      <c r="E292" s="364"/>
      <c r="F292" s="364"/>
      <c r="G292" s="364"/>
      <c r="H292" s="364"/>
      <c r="I292" s="364"/>
      <c r="J292" s="364"/>
      <c r="K292" s="364"/>
      <c r="L292" s="364"/>
      <c r="M292" s="364"/>
      <c r="N292" s="364"/>
      <c r="O292" s="364"/>
      <c r="P292" s="364"/>
      <c r="Q292" s="364"/>
      <c r="R292" s="364"/>
      <c r="S292" s="364"/>
      <c r="T292" s="364"/>
      <c r="U292" s="364"/>
      <c r="V292" s="364"/>
      <c r="W292" s="364"/>
      <c r="X292" s="364"/>
      <c r="Y292" s="364"/>
      <c r="Z292" s="364"/>
    </row>
    <row r="293" spans="1:26" ht="12.75" customHeight="1" x14ac:dyDescent="0.25">
      <c r="A293" s="364"/>
      <c r="B293" s="364"/>
      <c r="C293" s="364"/>
      <c r="D293" s="364"/>
      <c r="E293" s="364"/>
      <c r="F293" s="364"/>
      <c r="G293" s="364"/>
      <c r="H293" s="364"/>
      <c r="I293" s="364"/>
      <c r="J293" s="364"/>
      <c r="K293" s="364"/>
      <c r="L293" s="364"/>
      <c r="M293" s="364"/>
      <c r="N293" s="364"/>
      <c r="O293" s="364"/>
      <c r="P293" s="364"/>
      <c r="Q293" s="364"/>
      <c r="R293" s="364"/>
      <c r="S293" s="364"/>
      <c r="T293" s="364"/>
      <c r="U293" s="364"/>
      <c r="V293" s="364"/>
      <c r="W293" s="364"/>
      <c r="X293" s="364"/>
      <c r="Y293" s="364"/>
      <c r="Z293" s="364"/>
    </row>
    <row r="294" spans="1:26" ht="12.75" customHeight="1" x14ac:dyDescent="0.25">
      <c r="A294" s="364"/>
      <c r="B294" s="364"/>
      <c r="C294" s="364"/>
      <c r="D294" s="364"/>
      <c r="E294" s="364"/>
      <c r="F294" s="364"/>
      <c r="G294" s="364"/>
      <c r="H294" s="364"/>
      <c r="I294" s="364"/>
      <c r="J294" s="364"/>
      <c r="K294" s="364"/>
      <c r="L294" s="364"/>
      <c r="M294" s="364"/>
      <c r="N294" s="364"/>
      <c r="O294" s="364"/>
      <c r="P294" s="364"/>
      <c r="Q294" s="364"/>
      <c r="R294" s="364"/>
      <c r="S294" s="364"/>
      <c r="T294" s="364"/>
      <c r="U294" s="364"/>
      <c r="V294" s="364"/>
      <c r="W294" s="364"/>
      <c r="X294" s="364"/>
      <c r="Y294" s="364"/>
      <c r="Z294" s="364"/>
    </row>
    <row r="295" spans="1:26" ht="12.75" customHeight="1" x14ac:dyDescent="0.25">
      <c r="A295" s="364"/>
      <c r="B295" s="364"/>
      <c r="C295" s="364"/>
      <c r="D295" s="364"/>
      <c r="E295" s="364"/>
      <c r="F295" s="364"/>
      <c r="G295" s="364"/>
      <c r="H295" s="364"/>
      <c r="I295" s="364"/>
      <c r="J295" s="364"/>
      <c r="K295" s="364"/>
      <c r="L295" s="364"/>
      <c r="M295" s="364"/>
      <c r="N295" s="364"/>
      <c r="O295" s="364"/>
      <c r="P295" s="364"/>
      <c r="Q295" s="364"/>
      <c r="R295" s="364"/>
      <c r="S295" s="364"/>
      <c r="T295" s="364"/>
      <c r="U295" s="364"/>
      <c r="V295" s="364"/>
      <c r="W295" s="364"/>
      <c r="X295" s="364"/>
      <c r="Y295" s="364"/>
      <c r="Z295" s="364"/>
    </row>
    <row r="296" spans="1:26" ht="12.75" customHeight="1" x14ac:dyDescent="0.25">
      <c r="A296" s="364"/>
      <c r="B296" s="364"/>
      <c r="C296" s="364"/>
      <c r="D296" s="364"/>
      <c r="E296" s="364"/>
      <c r="F296" s="364"/>
      <c r="G296" s="364"/>
      <c r="H296" s="364"/>
      <c r="I296" s="364"/>
      <c r="J296" s="364"/>
      <c r="K296" s="364"/>
      <c r="L296" s="364"/>
      <c r="M296" s="364"/>
      <c r="N296" s="364"/>
      <c r="O296" s="364"/>
      <c r="P296" s="364"/>
      <c r="Q296" s="364"/>
      <c r="R296" s="364"/>
      <c r="S296" s="364"/>
      <c r="T296" s="364"/>
      <c r="U296" s="364"/>
      <c r="V296" s="364"/>
      <c r="W296" s="364"/>
      <c r="X296" s="364"/>
      <c r="Y296" s="364"/>
      <c r="Z296" s="364"/>
    </row>
    <row r="297" spans="1:26" ht="12.75" customHeight="1" x14ac:dyDescent="0.25">
      <c r="A297" s="364"/>
      <c r="B297" s="364"/>
      <c r="C297" s="364"/>
      <c r="D297" s="364"/>
      <c r="E297" s="364"/>
      <c r="F297" s="364"/>
      <c r="G297" s="364"/>
      <c r="H297" s="364"/>
      <c r="I297" s="364"/>
      <c r="J297" s="364"/>
      <c r="K297" s="364"/>
      <c r="L297" s="364"/>
      <c r="M297" s="364"/>
      <c r="N297" s="364"/>
      <c r="O297" s="364"/>
      <c r="P297" s="364"/>
      <c r="Q297" s="364"/>
      <c r="R297" s="364"/>
      <c r="S297" s="364"/>
      <c r="T297" s="364"/>
      <c r="U297" s="364"/>
      <c r="V297" s="364"/>
      <c r="W297" s="364"/>
      <c r="X297" s="364"/>
      <c r="Y297" s="364"/>
      <c r="Z297" s="364"/>
    </row>
    <row r="298" spans="1:26" ht="12.75" customHeight="1" x14ac:dyDescent="0.25">
      <c r="A298" s="364"/>
      <c r="B298" s="364"/>
      <c r="C298" s="364"/>
      <c r="D298" s="364"/>
      <c r="E298" s="364"/>
      <c r="F298" s="364"/>
      <c r="G298" s="364"/>
      <c r="H298" s="364"/>
      <c r="I298" s="364"/>
      <c r="J298" s="364"/>
      <c r="K298" s="364"/>
      <c r="L298" s="364"/>
      <c r="M298" s="364"/>
      <c r="N298" s="364"/>
      <c r="O298" s="364"/>
      <c r="P298" s="364"/>
      <c r="Q298" s="364"/>
      <c r="R298" s="364"/>
      <c r="S298" s="364"/>
      <c r="T298" s="364"/>
      <c r="U298" s="364"/>
      <c r="V298" s="364"/>
      <c r="W298" s="364"/>
      <c r="X298" s="364"/>
      <c r="Y298" s="364"/>
      <c r="Z298" s="364"/>
    </row>
    <row r="299" spans="1:26" ht="12.75" customHeight="1" x14ac:dyDescent="0.25">
      <c r="A299" s="364"/>
      <c r="B299" s="364"/>
      <c r="C299" s="364"/>
      <c r="D299" s="364"/>
      <c r="E299" s="364"/>
      <c r="F299" s="364"/>
      <c r="G299" s="364"/>
      <c r="H299" s="364"/>
      <c r="I299" s="364"/>
      <c r="J299" s="364"/>
      <c r="K299" s="364"/>
      <c r="L299" s="364"/>
      <c r="M299" s="364"/>
      <c r="N299" s="364"/>
      <c r="O299" s="364"/>
      <c r="P299" s="364"/>
      <c r="Q299" s="364"/>
      <c r="R299" s="364"/>
      <c r="S299" s="364"/>
      <c r="T299" s="364"/>
      <c r="U299" s="364"/>
      <c r="V299" s="364"/>
      <c r="W299" s="364"/>
      <c r="X299" s="364"/>
      <c r="Y299" s="364"/>
      <c r="Z299" s="364"/>
    </row>
    <row r="300" spans="1:26" ht="12.75" customHeight="1" x14ac:dyDescent="0.25">
      <c r="A300" s="364"/>
      <c r="B300" s="364"/>
      <c r="C300" s="364"/>
      <c r="D300" s="364"/>
      <c r="E300" s="364"/>
      <c r="F300" s="364"/>
      <c r="G300" s="364"/>
      <c r="H300" s="364"/>
      <c r="I300" s="364"/>
      <c r="J300" s="364"/>
      <c r="K300" s="364"/>
      <c r="L300" s="364"/>
      <c r="M300" s="364"/>
      <c r="N300" s="364"/>
      <c r="O300" s="364"/>
      <c r="P300" s="364"/>
      <c r="Q300" s="364"/>
      <c r="R300" s="364"/>
      <c r="S300" s="364"/>
      <c r="T300" s="364"/>
      <c r="U300" s="364"/>
      <c r="V300" s="364"/>
      <c r="W300" s="364"/>
      <c r="X300" s="364"/>
      <c r="Y300" s="364"/>
      <c r="Z300" s="364"/>
    </row>
    <row r="301" spans="1:26" ht="12.75" customHeight="1" x14ac:dyDescent="0.25">
      <c r="A301" s="364"/>
      <c r="B301" s="364"/>
      <c r="C301" s="364"/>
      <c r="D301" s="364"/>
      <c r="E301" s="364"/>
      <c r="F301" s="364"/>
      <c r="G301" s="364"/>
      <c r="H301" s="364"/>
      <c r="I301" s="364"/>
      <c r="J301" s="364"/>
      <c r="K301" s="364"/>
      <c r="L301" s="364"/>
      <c r="M301" s="364"/>
      <c r="N301" s="364"/>
      <c r="O301" s="364"/>
      <c r="P301" s="364"/>
      <c r="Q301" s="364"/>
      <c r="R301" s="364"/>
      <c r="S301" s="364"/>
      <c r="T301" s="364"/>
      <c r="U301" s="364"/>
      <c r="V301" s="364"/>
      <c r="W301" s="364"/>
      <c r="X301" s="364"/>
      <c r="Y301" s="364"/>
      <c r="Z301" s="364"/>
    </row>
    <row r="302" spans="1:26" ht="12.75" customHeight="1" x14ac:dyDescent="0.25">
      <c r="A302" s="364"/>
      <c r="B302" s="364"/>
      <c r="C302" s="364"/>
      <c r="D302" s="364"/>
      <c r="E302" s="364"/>
      <c r="F302" s="364"/>
      <c r="G302" s="364"/>
      <c r="H302" s="364"/>
      <c r="I302" s="364"/>
      <c r="J302" s="364"/>
      <c r="K302" s="364"/>
      <c r="L302" s="364"/>
      <c r="M302" s="364"/>
      <c r="N302" s="364"/>
      <c r="O302" s="364"/>
      <c r="P302" s="364"/>
      <c r="Q302" s="364"/>
      <c r="R302" s="364"/>
      <c r="S302" s="364"/>
      <c r="T302" s="364"/>
      <c r="U302" s="364"/>
      <c r="V302" s="364"/>
      <c r="W302" s="364"/>
      <c r="X302" s="364"/>
      <c r="Y302" s="364"/>
      <c r="Z302" s="364"/>
    </row>
    <row r="303" spans="1:26" ht="12.75" customHeight="1" x14ac:dyDescent="0.25">
      <c r="A303" s="364"/>
      <c r="B303" s="364"/>
      <c r="C303" s="364"/>
      <c r="D303" s="364"/>
      <c r="E303" s="364"/>
      <c r="F303" s="364"/>
      <c r="G303" s="364"/>
      <c r="H303" s="364"/>
      <c r="I303" s="364"/>
      <c r="J303" s="364"/>
      <c r="K303" s="364"/>
      <c r="L303" s="364"/>
      <c r="M303" s="364"/>
      <c r="N303" s="364"/>
      <c r="O303" s="364"/>
      <c r="P303" s="364"/>
      <c r="Q303" s="364"/>
      <c r="R303" s="364"/>
      <c r="S303" s="364"/>
      <c r="T303" s="364"/>
      <c r="U303" s="364"/>
      <c r="V303" s="364"/>
      <c r="W303" s="364"/>
      <c r="X303" s="364"/>
      <c r="Y303" s="364"/>
      <c r="Z303" s="364"/>
    </row>
    <row r="304" spans="1:26" ht="12.75" customHeight="1" x14ac:dyDescent="0.25">
      <c r="A304" s="364"/>
      <c r="B304" s="364"/>
      <c r="C304" s="364"/>
      <c r="D304" s="364"/>
      <c r="E304" s="364"/>
      <c r="F304" s="364"/>
      <c r="G304" s="364"/>
      <c r="H304" s="364"/>
      <c r="I304" s="364"/>
      <c r="J304" s="364"/>
      <c r="K304" s="364"/>
      <c r="L304" s="364"/>
      <c r="M304" s="364"/>
      <c r="N304" s="364"/>
      <c r="O304" s="364"/>
      <c r="P304" s="364"/>
      <c r="Q304" s="364"/>
      <c r="R304" s="364"/>
      <c r="S304" s="364"/>
      <c r="T304" s="364"/>
      <c r="U304" s="364"/>
      <c r="V304" s="364"/>
      <c r="W304" s="364"/>
      <c r="X304" s="364"/>
      <c r="Y304" s="364"/>
      <c r="Z304" s="364"/>
    </row>
    <row r="305" spans="1:26" ht="12.75" customHeight="1" x14ac:dyDescent="0.25">
      <c r="A305" s="364"/>
      <c r="B305" s="364"/>
      <c r="C305" s="364"/>
      <c r="D305" s="364"/>
      <c r="E305" s="364"/>
      <c r="F305" s="364"/>
      <c r="G305" s="364"/>
      <c r="H305" s="364"/>
      <c r="I305" s="364"/>
      <c r="J305" s="364"/>
      <c r="K305" s="364"/>
      <c r="L305" s="364"/>
      <c r="M305" s="364"/>
      <c r="N305" s="364"/>
      <c r="O305" s="364"/>
      <c r="P305" s="364"/>
      <c r="Q305" s="364"/>
      <c r="R305" s="364"/>
      <c r="S305" s="364"/>
      <c r="T305" s="364"/>
      <c r="U305" s="364"/>
      <c r="V305" s="364"/>
      <c r="W305" s="364"/>
      <c r="X305" s="364"/>
      <c r="Y305" s="364"/>
      <c r="Z305" s="364"/>
    </row>
    <row r="306" spans="1:26" ht="12.75" customHeight="1" x14ac:dyDescent="0.25">
      <c r="A306" s="364"/>
      <c r="B306" s="364"/>
      <c r="C306" s="364"/>
      <c r="D306" s="364"/>
      <c r="E306" s="364"/>
      <c r="F306" s="364"/>
      <c r="G306" s="364"/>
      <c r="H306" s="364"/>
      <c r="I306" s="364"/>
      <c r="J306" s="364"/>
      <c r="K306" s="364"/>
      <c r="L306" s="364"/>
      <c r="M306" s="364"/>
      <c r="N306" s="364"/>
      <c r="O306" s="364"/>
      <c r="P306" s="364"/>
      <c r="Q306" s="364"/>
      <c r="R306" s="364"/>
      <c r="S306" s="364"/>
      <c r="T306" s="364"/>
      <c r="U306" s="364"/>
      <c r="V306" s="364"/>
      <c r="W306" s="364"/>
      <c r="X306" s="364"/>
      <c r="Y306" s="364"/>
      <c r="Z306" s="364"/>
    </row>
    <row r="307" spans="1:26" ht="12.75" customHeight="1" x14ac:dyDescent="0.25">
      <c r="A307" s="364"/>
      <c r="B307" s="364"/>
      <c r="C307" s="364"/>
      <c r="D307" s="364"/>
      <c r="E307" s="364"/>
      <c r="F307" s="364"/>
      <c r="G307" s="364"/>
      <c r="H307" s="364"/>
      <c r="I307" s="364"/>
      <c r="J307" s="364"/>
      <c r="K307" s="364"/>
      <c r="L307" s="364"/>
      <c r="M307" s="364"/>
      <c r="N307" s="364"/>
      <c r="O307" s="364"/>
      <c r="P307" s="364"/>
      <c r="Q307" s="364"/>
      <c r="R307" s="364"/>
      <c r="S307" s="364"/>
      <c r="T307" s="364"/>
      <c r="U307" s="364"/>
      <c r="V307" s="364"/>
      <c r="W307" s="364"/>
      <c r="X307" s="364"/>
      <c r="Y307" s="364"/>
      <c r="Z307" s="364"/>
    </row>
    <row r="308" spans="1:26" ht="12.75" customHeight="1" x14ac:dyDescent="0.25">
      <c r="A308" s="364"/>
      <c r="B308" s="364"/>
      <c r="C308" s="364"/>
      <c r="D308" s="364"/>
      <c r="E308" s="364"/>
      <c r="F308" s="364"/>
      <c r="G308" s="364"/>
      <c r="H308" s="364"/>
      <c r="I308" s="364"/>
      <c r="J308" s="364"/>
      <c r="K308" s="364"/>
      <c r="L308" s="364"/>
      <c r="M308" s="364"/>
      <c r="N308" s="364"/>
      <c r="O308" s="364"/>
      <c r="P308" s="364"/>
      <c r="Q308" s="364"/>
      <c r="R308" s="364"/>
      <c r="S308" s="364"/>
      <c r="T308" s="364"/>
      <c r="U308" s="364"/>
      <c r="V308" s="364"/>
      <c r="W308" s="364"/>
      <c r="X308" s="364"/>
      <c r="Y308" s="364"/>
      <c r="Z308" s="364"/>
    </row>
    <row r="309" spans="1:26" ht="12.75" customHeight="1" x14ac:dyDescent="0.25">
      <c r="A309" s="364"/>
      <c r="B309" s="364"/>
      <c r="C309" s="364"/>
      <c r="D309" s="364"/>
      <c r="E309" s="364"/>
      <c r="F309" s="364"/>
      <c r="G309" s="364"/>
      <c r="H309" s="364"/>
      <c r="I309" s="364"/>
      <c r="J309" s="364"/>
      <c r="K309" s="364"/>
      <c r="L309" s="364"/>
      <c r="M309" s="364"/>
      <c r="N309" s="364"/>
      <c r="O309" s="364"/>
      <c r="P309" s="364"/>
      <c r="Q309" s="364"/>
      <c r="R309" s="364"/>
      <c r="S309" s="364"/>
      <c r="T309" s="364"/>
      <c r="U309" s="364"/>
      <c r="V309" s="364"/>
      <c r="W309" s="364"/>
      <c r="X309" s="364"/>
      <c r="Y309" s="364"/>
      <c r="Z309" s="364"/>
    </row>
    <row r="310" spans="1:26" ht="12.75" customHeight="1" x14ac:dyDescent="0.25">
      <c r="A310" s="364"/>
      <c r="B310" s="364"/>
      <c r="C310" s="364"/>
      <c r="D310" s="364"/>
      <c r="E310" s="364"/>
      <c r="F310" s="364"/>
      <c r="G310" s="364"/>
      <c r="H310" s="364"/>
      <c r="I310" s="364"/>
      <c r="J310" s="364"/>
      <c r="K310" s="364"/>
      <c r="L310" s="364"/>
      <c r="M310" s="364"/>
      <c r="N310" s="364"/>
      <c r="O310" s="364"/>
      <c r="P310" s="364"/>
      <c r="Q310" s="364"/>
      <c r="R310" s="364"/>
      <c r="S310" s="364"/>
      <c r="T310" s="364"/>
      <c r="U310" s="364"/>
      <c r="V310" s="364"/>
      <c r="W310" s="364"/>
      <c r="X310" s="364"/>
      <c r="Y310" s="364"/>
      <c r="Z310" s="364"/>
    </row>
    <row r="311" spans="1:26" ht="12.75" customHeight="1" x14ac:dyDescent="0.25">
      <c r="A311" s="364"/>
      <c r="B311" s="364"/>
      <c r="C311" s="364"/>
      <c r="D311" s="364"/>
      <c r="E311" s="364"/>
      <c r="F311" s="364"/>
      <c r="G311" s="364"/>
      <c r="H311" s="364"/>
      <c r="I311" s="364"/>
      <c r="J311" s="364"/>
      <c r="K311" s="364"/>
      <c r="L311" s="364"/>
      <c r="M311" s="364"/>
      <c r="N311" s="364"/>
      <c r="O311" s="364"/>
      <c r="P311" s="364"/>
      <c r="Q311" s="364"/>
      <c r="R311" s="364"/>
      <c r="S311" s="364"/>
      <c r="T311" s="364"/>
      <c r="U311" s="364"/>
      <c r="V311" s="364"/>
      <c r="W311" s="364"/>
      <c r="X311" s="364"/>
      <c r="Y311" s="364"/>
      <c r="Z311" s="364"/>
    </row>
    <row r="312" spans="1:26" ht="12.75" customHeight="1" x14ac:dyDescent="0.25">
      <c r="A312" s="364"/>
      <c r="B312" s="364"/>
      <c r="C312" s="364"/>
      <c r="D312" s="364"/>
      <c r="E312" s="364"/>
      <c r="F312" s="364"/>
      <c r="G312" s="364"/>
      <c r="H312" s="364"/>
      <c r="I312" s="364"/>
      <c r="J312" s="364"/>
      <c r="K312" s="364"/>
      <c r="L312" s="364"/>
      <c r="M312" s="364"/>
      <c r="N312" s="364"/>
      <c r="O312" s="364"/>
      <c r="P312" s="364"/>
      <c r="Q312" s="364"/>
      <c r="R312" s="364"/>
      <c r="S312" s="364"/>
      <c r="T312" s="364"/>
      <c r="U312" s="364"/>
      <c r="V312" s="364"/>
      <c r="W312" s="364"/>
      <c r="X312" s="364"/>
      <c r="Y312" s="364"/>
      <c r="Z312" s="364"/>
    </row>
    <row r="313" spans="1:26" ht="12.75" customHeight="1" x14ac:dyDescent="0.25">
      <c r="A313" s="364"/>
      <c r="B313" s="364"/>
      <c r="C313" s="364"/>
      <c r="D313" s="364"/>
      <c r="E313" s="364"/>
      <c r="F313" s="364"/>
      <c r="G313" s="364"/>
      <c r="H313" s="364"/>
      <c r="I313" s="364"/>
      <c r="J313" s="364"/>
      <c r="K313" s="364"/>
      <c r="L313" s="364"/>
      <c r="M313" s="364"/>
      <c r="N313" s="364"/>
      <c r="O313" s="364"/>
      <c r="P313" s="364"/>
      <c r="Q313" s="364"/>
      <c r="R313" s="364"/>
      <c r="S313" s="364"/>
      <c r="T313" s="364"/>
      <c r="U313" s="364"/>
      <c r="V313" s="364"/>
      <c r="W313" s="364"/>
      <c r="X313" s="364"/>
      <c r="Y313" s="364"/>
      <c r="Z313" s="364"/>
    </row>
    <row r="314" spans="1:26" ht="12.75" customHeight="1" x14ac:dyDescent="0.25">
      <c r="A314" s="364"/>
      <c r="B314" s="364"/>
      <c r="C314" s="364"/>
      <c r="D314" s="364"/>
      <c r="E314" s="364"/>
      <c r="F314" s="364"/>
      <c r="G314" s="364"/>
      <c r="H314" s="364"/>
      <c r="I314" s="364"/>
      <c r="J314" s="364"/>
      <c r="K314" s="364"/>
      <c r="L314" s="364"/>
      <c r="M314" s="364"/>
      <c r="N314" s="364"/>
      <c r="O314" s="364"/>
      <c r="P314" s="364"/>
      <c r="Q314" s="364"/>
      <c r="R314" s="364"/>
      <c r="S314" s="364"/>
      <c r="T314" s="364"/>
      <c r="U314" s="364"/>
      <c r="V314" s="364"/>
      <c r="W314" s="364"/>
      <c r="X314" s="364"/>
      <c r="Y314" s="364"/>
      <c r="Z314" s="364"/>
    </row>
    <row r="315" spans="1:26" ht="12.75" customHeight="1" x14ac:dyDescent="0.25">
      <c r="A315" s="364"/>
      <c r="B315" s="364"/>
      <c r="C315" s="364"/>
      <c r="D315" s="364"/>
      <c r="E315" s="364"/>
      <c r="F315" s="364"/>
      <c r="G315" s="364"/>
      <c r="H315" s="364"/>
      <c r="I315" s="364"/>
      <c r="J315" s="364"/>
      <c r="K315" s="364"/>
      <c r="L315" s="364"/>
      <c r="M315" s="364"/>
      <c r="N315" s="364"/>
      <c r="O315" s="364"/>
      <c r="P315" s="364"/>
      <c r="Q315" s="364"/>
      <c r="R315" s="364"/>
      <c r="S315" s="364"/>
      <c r="T315" s="364"/>
      <c r="U315" s="364"/>
      <c r="V315" s="364"/>
      <c r="W315" s="364"/>
      <c r="X315" s="364"/>
      <c r="Y315" s="364"/>
      <c r="Z315" s="364"/>
    </row>
    <row r="316" spans="1:26" ht="12.75" customHeight="1" x14ac:dyDescent="0.25">
      <c r="A316" s="364"/>
      <c r="B316" s="364"/>
      <c r="C316" s="364"/>
      <c r="D316" s="364"/>
      <c r="E316" s="364"/>
      <c r="F316" s="364"/>
      <c r="G316" s="364"/>
      <c r="H316" s="364"/>
      <c r="I316" s="364"/>
      <c r="J316" s="364"/>
      <c r="K316" s="364"/>
      <c r="L316" s="364"/>
      <c r="M316" s="364"/>
      <c r="N316" s="364"/>
      <c r="O316" s="364"/>
      <c r="P316" s="364"/>
      <c r="Q316" s="364"/>
      <c r="R316" s="364"/>
      <c r="S316" s="364"/>
      <c r="T316" s="364"/>
      <c r="U316" s="364"/>
      <c r="V316" s="364"/>
      <c r="W316" s="364"/>
      <c r="X316" s="364"/>
      <c r="Y316" s="364"/>
      <c r="Z316" s="364"/>
    </row>
    <row r="317" spans="1:26" ht="12.75" customHeight="1" x14ac:dyDescent="0.25">
      <c r="A317" s="364"/>
      <c r="B317" s="364"/>
      <c r="C317" s="364"/>
      <c r="D317" s="364"/>
      <c r="E317" s="364"/>
      <c r="F317" s="364"/>
      <c r="G317" s="364"/>
      <c r="H317" s="364"/>
      <c r="I317" s="364"/>
      <c r="J317" s="364"/>
      <c r="K317" s="364"/>
      <c r="L317" s="364"/>
      <c r="M317" s="364"/>
      <c r="N317" s="364"/>
      <c r="O317" s="364"/>
      <c r="P317" s="364"/>
      <c r="Q317" s="364"/>
      <c r="R317" s="364"/>
      <c r="S317" s="364"/>
      <c r="T317" s="364"/>
      <c r="U317" s="364"/>
      <c r="V317" s="364"/>
      <c r="W317" s="364"/>
      <c r="X317" s="364"/>
      <c r="Y317" s="364"/>
      <c r="Z317" s="364"/>
    </row>
    <row r="318" spans="1:26" ht="12.75" customHeight="1" x14ac:dyDescent="0.25">
      <c r="A318" s="364"/>
      <c r="B318" s="364"/>
      <c r="C318" s="364"/>
      <c r="D318" s="364"/>
      <c r="E318" s="364"/>
      <c r="F318" s="364"/>
      <c r="G318" s="364"/>
      <c r="H318" s="364"/>
      <c r="I318" s="364"/>
      <c r="J318" s="364"/>
      <c r="K318" s="364"/>
      <c r="L318" s="364"/>
      <c r="M318" s="364"/>
      <c r="N318" s="364"/>
      <c r="O318" s="364"/>
      <c r="P318" s="364"/>
      <c r="Q318" s="364"/>
      <c r="R318" s="364"/>
      <c r="S318" s="364"/>
      <c r="T318" s="364"/>
      <c r="U318" s="364"/>
      <c r="V318" s="364"/>
      <c r="W318" s="364"/>
      <c r="X318" s="364"/>
      <c r="Y318" s="364"/>
      <c r="Z318" s="364"/>
    </row>
    <row r="319" spans="1:26" ht="12.75" customHeight="1" x14ac:dyDescent="0.25">
      <c r="A319" s="364"/>
      <c r="B319" s="364"/>
      <c r="C319" s="364"/>
      <c r="D319" s="364"/>
      <c r="E319" s="364"/>
      <c r="F319" s="364"/>
      <c r="G319" s="364"/>
      <c r="H319" s="364"/>
      <c r="I319" s="364"/>
      <c r="J319" s="364"/>
      <c r="K319" s="364"/>
      <c r="L319" s="364"/>
      <c r="M319" s="364"/>
      <c r="N319" s="364"/>
      <c r="O319" s="364"/>
      <c r="P319" s="364"/>
      <c r="Q319" s="364"/>
      <c r="R319" s="364"/>
      <c r="S319" s="364"/>
      <c r="T319" s="364"/>
      <c r="U319" s="364"/>
      <c r="V319" s="364"/>
      <c r="W319" s="364"/>
      <c r="X319" s="364"/>
      <c r="Y319" s="364"/>
      <c r="Z319" s="364"/>
    </row>
    <row r="320" spans="1:26" ht="12.75" customHeight="1" x14ac:dyDescent="0.25">
      <c r="A320" s="364"/>
      <c r="B320" s="364"/>
      <c r="C320" s="364"/>
      <c r="D320" s="364"/>
      <c r="E320" s="364"/>
      <c r="F320" s="364"/>
      <c r="G320" s="364"/>
      <c r="H320" s="364"/>
      <c r="I320" s="364"/>
      <c r="J320" s="364"/>
      <c r="K320" s="364"/>
      <c r="L320" s="364"/>
      <c r="M320" s="364"/>
      <c r="N320" s="364"/>
      <c r="O320" s="364"/>
      <c r="P320" s="364"/>
      <c r="Q320" s="364"/>
      <c r="R320" s="364"/>
      <c r="S320" s="364"/>
      <c r="T320" s="364"/>
      <c r="U320" s="364"/>
      <c r="V320" s="364"/>
      <c r="W320" s="364"/>
      <c r="X320" s="364"/>
      <c r="Y320" s="364"/>
      <c r="Z320" s="364"/>
    </row>
    <row r="321" spans="1:26" ht="12.75" customHeight="1" x14ac:dyDescent="0.25">
      <c r="A321" s="364"/>
      <c r="B321" s="364"/>
      <c r="C321" s="364"/>
      <c r="D321" s="364"/>
      <c r="E321" s="364"/>
      <c r="F321" s="364"/>
      <c r="G321" s="364"/>
      <c r="H321" s="364"/>
      <c r="I321" s="364"/>
      <c r="J321" s="364"/>
      <c r="K321" s="364"/>
      <c r="L321" s="364"/>
      <c r="M321" s="364"/>
      <c r="N321" s="364"/>
      <c r="O321" s="364"/>
      <c r="P321" s="364"/>
      <c r="Q321" s="364"/>
      <c r="R321" s="364"/>
      <c r="S321" s="364"/>
      <c r="T321" s="364"/>
      <c r="U321" s="364"/>
      <c r="V321" s="364"/>
      <c r="W321" s="364"/>
      <c r="X321" s="364"/>
      <c r="Y321" s="364"/>
      <c r="Z321" s="364"/>
    </row>
    <row r="322" spans="1:26" ht="12.75" customHeight="1" x14ac:dyDescent="0.25">
      <c r="A322" s="364"/>
      <c r="B322" s="364"/>
      <c r="C322" s="364"/>
      <c r="D322" s="364"/>
      <c r="E322" s="364"/>
      <c r="F322" s="364"/>
      <c r="G322" s="364"/>
      <c r="H322" s="364"/>
      <c r="I322" s="364"/>
      <c r="J322" s="364"/>
      <c r="K322" s="364"/>
      <c r="L322" s="364"/>
      <c r="M322" s="364"/>
      <c r="N322" s="364"/>
      <c r="O322" s="364"/>
      <c r="P322" s="364"/>
      <c r="Q322" s="364"/>
      <c r="R322" s="364"/>
      <c r="S322" s="364"/>
      <c r="T322" s="364"/>
      <c r="U322" s="364"/>
      <c r="V322" s="364"/>
      <c r="W322" s="364"/>
      <c r="X322" s="364"/>
      <c r="Y322" s="364"/>
      <c r="Z322" s="364"/>
    </row>
    <row r="323" spans="1:26" ht="12.75" customHeight="1" x14ac:dyDescent="0.25">
      <c r="A323" s="364"/>
      <c r="B323" s="364"/>
      <c r="C323" s="364"/>
      <c r="D323" s="364"/>
      <c r="E323" s="364"/>
      <c r="F323" s="364"/>
      <c r="G323" s="364"/>
      <c r="H323" s="364"/>
      <c r="I323" s="364"/>
      <c r="J323" s="364"/>
      <c r="K323" s="364"/>
      <c r="L323" s="364"/>
      <c r="M323" s="364"/>
      <c r="N323" s="364"/>
      <c r="O323" s="364"/>
      <c r="P323" s="364"/>
      <c r="Q323" s="364"/>
      <c r="R323" s="364"/>
      <c r="S323" s="364"/>
      <c r="T323" s="364"/>
      <c r="U323" s="364"/>
      <c r="V323" s="364"/>
      <c r="W323" s="364"/>
      <c r="X323" s="364"/>
      <c r="Y323" s="364"/>
      <c r="Z323" s="364"/>
    </row>
    <row r="324" spans="1:26" ht="12.75" customHeight="1" x14ac:dyDescent="0.25">
      <c r="A324" s="364"/>
      <c r="B324" s="364"/>
      <c r="C324" s="364"/>
      <c r="D324" s="364"/>
      <c r="E324" s="364"/>
      <c r="F324" s="364"/>
      <c r="G324" s="364"/>
      <c r="H324" s="364"/>
      <c r="I324" s="364"/>
      <c r="J324" s="364"/>
      <c r="K324" s="364"/>
      <c r="L324" s="364"/>
      <c r="M324" s="364"/>
      <c r="N324" s="364"/>
      <c r="O324" s="364"/>
      <c r="P324" s="364"/>
      <c r="Q324" s="364"/>
      <c r="R324" s="364"/>
      <c r="S324" s="364"/>
      <c r="T324" s="364"/>
      <c r="U324" s="364"/>
      <c r="V324" s="364"/>
      <c r="W324" s="364"/>
      <c r="X324" s="364"/>
      <c r="Y324" s="364"/>
      <c r="Z324" s="364"/>
    </row>
    <row r="325" spans="1:26" ht="12.75" customHeight="1" x14ac:dyDescent="0.25">
      <c r="A325" s="364"/>
      <c r="B325" s="364"/>
      <c r="C325" s="364"/>
      <c r="D325" s="364"/>
      <c r="E325" s="364"/>
      <c r="F325" s="364"/>
      <c r="G325" s="364"/>
      <c r="H325" s="364"/>
      <c r="I325" s="364"/>
      <c r="J325" s="364"/>
      <c r="K325" s="364"/>
      <c r="L325" s="364"/>
      <c r="M325" s="364"/>
      <c r="N325" s="364"/>
      <c r="O325" s="364"/>
      <c r="P325" s="364"/>
      <c r="Q325" s="364"/>
      <c r="R325" s="364"/>
      <c r="S325" s="364"/>
      <c r="T325" s="364"/>
      <c r="U325" s="364"/>
      <c r="V325" s="364"/>
      <c r="W325" s="364"/>
      <c r="X325" s="364"/>
      <c r="Y325" s="364"/>
      <c r="Z325" s="364"/>
    </row>
    <row r="326" spans="1:26" ht="12.75" customHeight="1" x14ac:dyDescent="0.25">
      <c r="A326" s="364"/>
      <c r="B326" s="364"/>
      <c r="C326" s="364"/>
      <c r="D326" s="364"/>
      <c r="E326" s="364"/>
      <c r="F326" s="364"/>
      <c r="G326" s="364"/>
      <c r="H326" s="364"/>
      <c r="I326" s="364"/>
      <c r="J326" s="364"/>
      <c r="K326" s="364"/>
      <c r="L326" s="364"/>
      <c r="M326" s="364"/>
      <c r="N326" s="364"/>
      <c r="O326" s="364"/>
      <c r="P326" s="364"/>
      <c r="Q326" s="364"/>
      <c r="R326" s="364"/>
      <c r="S326" s="364"/>
      <c r="T326" s="364"/>
      <c r="U326" s="364"/>
      <c r="V326" s="364"/>
      <c r="W326" s="364"/>
      <c r="X326" s="364"/>
      <c r="Y326" s="364"/>
      <c r="Z326" s="364"/>
    </row>
    <row r="327" spans="1:26" ht="12.75" customHeight="1" x14ac:dyDescent="0.25">
      <c r="A327" s="364"/>
      <c r="B327" s="364"/>
      <c r="C327" s="364"/>
      <c r="D327" s="364"/>
      <c r="E327" s="364"/>
      <c r="F327" s="364"/>
      <c r="G327" s="364"/>
      <c r="H327" s="364"/>
      <c r="I327" s="364"/>
      <c r="J327" s="364"/>
      <c r="K327" s="364"/>
      <c r="L327" s="364"/>
      <c r="M327" s="364"/>
      <c r="N327" s="364"/>
      <c r="O327" s="364"/>
      <c r="P327" s="364"/>
      <c r="Q327" s="364"/>
      <c r="R327" s="364"/>
      <c r="S327" s="364"/>
      <c r="T327" s="364"/>
      <c r="U327" s="364"/>
      <c r="V327" s="364"/>
      <c r="W327" s="364"/>
      <c r="X327" s="364"/>
      <c r="Y327" s="364"/>
      <c r="Z327" s="364"/>
    </row>
    <row r="328" spans="1:26" ht="12.75" customHeight="1" x14ac:dyDescent="0.25">
      <c r="A328" s="364"/>
      <c r="B328" s="364"/>
      <c r="C328" s="364"/>
      <c r="D328" s="364"/>
      <c r="E328" s="364"/>
      <c r="F328" s="364"/>
      <c r="G328" s="364"/>
      <c r="H328" s="364"/>
      <c r="I328" s="364"/>
      <c r="J328" s="364"/>
      <c r="K328" s="364"/>
      <c r="L328" s="364"/>
      <c r="M328" s="364"/>
      <c r="N328" s="364"/>
      <c r="O328" s="364"/>
      <c r="P328" s="364"/>
      <c r="Q328" s="364"/>
      <c r="R328" s="364"/>
      <c r="S328" s="364"/>
      <c r="T328" s="364"/>
      <c r="U328" s="364"/>
      <c r="V328" s="364"/>
      <c r="W328" s="364"/>
      <c r="X328" s="364"/>
      <c r="Y328" s="364"/>
      <c r="Z328" s="364"/>
    </row>
    <row r="329" spans="1:26" ht="12.75" customHeight="1" x14ac:dyDescent="0.25">
      <c r="A329" s="364"/>
      <c r="B329" s="364"/>
      <c r="C329" s="364"/>
      <c r="D329" s="364"/>
      <c r="E329" s="364"/>
      <c r="F329" s="364"/>
      <c r="G329" s="364"/>
      <c r="H329" s="364"/>
      <c r="I329" s="364"/>
      <c r="J329" s="364"/>
      <c r="K329" s="364"/>
      <c r="L329" s="364"/>
      <c r="M329" s="364"/>
      <c r="N329" s="364"/>
      <c r="O329" s="364"/>
      <c r="P329" s="364"/>
      <c r="Q329" s="364"/>
      <c r="R329" s="364"/>
      <c r="S329" s="364"/>
      <c r="T329" s="364"/>
      <c r="U329" s="364"/>
      <c r="V329" s="364"/>
      <c r="W329" s="364"/>
      <c r="X329" s="364"/>
      <c r="Y329" s="364"/>
      <c r="Z329" s="364"/>
    </row>
    <row r="330" spans="1:26" ht="12.75" customHeight="1" x14ac:dyDescent="0.25">
      <c r="A330" s="364"/>
      <c r="B330" s="364"/>
      <c r="C330" s="364"/>
      <c r="D330" s="364"/>
      <c r="E330" s="364"/>
      <c r="F330" s="364"/>
      <c r="G330" s="364"/>
      <c r="H330" s="364"/>
      <c r="I330" s="364"/>
      <c r="J330" s="364"/>
      <c r="K330" s="364"/>
      <c r="L330" s="364"/>
      <c r="M330" s="364"/>
      <c r="N330" s="364"/>
      <c r="O330" s="364"/>
      <c r="P330" s="364"/>
      <c r="Q330" s="364"/>
      <c r="R330" s="364"/>
      <c r="S330" s="364"/>
      <c r="T330" s="364"/>
      <c r="U330" s="364"/>
      <c r="V330" s="364"/>
      <c r="W330" s="364"/>
      <c r="X330" s="364"/>
      <c r="Y330" s="364"/>
      <c r="Z330" s="364"/>
    </row>
    <row r="331" spans="1:26" ht="12.75" customHeight="1" x14ac:dyDescent="0.25">
      <c r="A331" s="364"/>
      <c r="B331" s="364"/>
      <c r="C331" s="364"/>
      <c r="D331" s="364"/>
      <c r="E331" s="364"/>
      <c r="F331" s="364"/>
      <c r="G331" s="364"/>
      <c r="H331" s="364"/>
      <c r="I331" s="364"/>
      <c r="J331" s="364"/>
      <c r="K331" s="364"/>
      <c r="L331" s="364"/>
      <c r="M331" s="364"/>
      <c r="N331" s="364"/>
      <c r="O331" s="364"/>
      <c r="P331" s="364"/>
      <c r="Q331" s="364"/>
      <c r="R331" s="364"/>
      <c r="S331" s="364"/>
      <c r="T331" s="364"/>
      <c r="U331" s="364"/>
      <c r="V331" s="364"/>
      <c r="W331" s="364"/>
      <c r="X331" s="364"/>
      <c r="Y331" s="364"/>
      <c r="Z331" s="364"/>
    </row>
    <row r="332" spans="1:26" ht="12.75" customHeight="1" x14ac:dyDescent="0.25">
      <c r="A332" s="364"/>
      <c r="B332" s="364"/>
      <c r="C332" s="364"/>
      <c r="D332" s="364"/>
      <c r="E332" s="364"/>
      <c r="F332" s="364"/>
      <c r="G332" s="364"/>
      <c r="H332" s="364"/>
      <c r="I332" s="364"/>
      <c r="J332" s="364"/>
      <c r="K332" s="364"/>
      <c r="L332" s="364"/>
      <c r="M332" s="364"/>
      <c r="N332" s="364"/>
      <c r="O332" s="364"/>
      <c r="P332" s="364"/>
      <c r="Q332" s="364"/>
      <c r="R332" s="364"/>
      <c r="S332" s="364"/>
      <c r="T332" s="364"/>
      <c r="U332" s="364"/>
      <c r="V332" s="364"/>
      <c r="W332" s="364"/>
      <c r="X332" s="364"/>
      <c r="Y332" s="364"/>
      <c r="Z332" s="364"/>
    </row>
    <row r="333" spans="1:26" ht="12.75" customHeight="1" x14ac:dyDescent="0.25">
      <c r="A333" s="364"/>
      <c r="B333" s="364"/>
      <c r="C333" s="364"/>
      <c r="D333" s="364"/>
      <c r="E333" s="364"/>
      <c r="F333" s="364"/>
      <c r="G333" s="364"/>
      <c r="H333" s="364"/>
      <c r="I333" s="364"/>
      <c r="J333" s="364"/>
      <c r="K333" s="364"/>
      <c r="L333" s="364"/>
      <c r="M333" s="364"/>
      <c r="N333" s="364"/>
      <c r="O333" s="364"/>
      <c r="P333" s="364"/>
      <c r="Q333" s="364"/>
      <c r="R333" s="364"/>
      <c r="S333" s="364"/>
      <c r="T333" s="364"/>
      <c r="U333" s="364"/>
      <c r="V333" s="364"/>
      <c r="W333" s="364"/>
      <c r="X333" s="364"/>
      <c r="Y333" s="364"/>
      <c r="Z333" s="364"/>
    </row>
    <row r="334" spans="1:26" ht="12.75" customHeight="1" x14ac:dyDescent="0.25">
      <c r="A334" s="364"/>
      <c r="B334" s="364"/>
      <c r="C334" s="364"/>
      <c r="D334" s="364"/>
      <c r="E334" s="364"/>
      <c r="F334" s="364"/>
      <c r="G334" s="364"/>
      <c r="H334" s="364"/>
      <c r="I334" s="364"/>
      <c r="J334" s="364"/>
      <c r="K334" s="364"/>
      <c r="L334" s="364"/>
      <c r="M334" s="364"/>
      <c r="N334" s="364"/>
      <c r="O334" s="364"/>
      <c r="P334" s="364"/>
      <c r="Q334" s="364"/>
      <c r="R334" s="364"/>
      <c r="S334" s="364"/>
      <c r="T334" s="364"/>
      <c r="U334" s="364"/>
      <c r="V334" s="364"/>
      <c r="W334" s="364"/>
      <c r="X334" s="364"/>
      <c r="Y334" s="364"/>
      <c r="Z334" s="364"/>
    </row>
    <row r="335" spans="1:26" ht="12.75" customHeight="1" x14ac:dyDescent="0.25">
      <c r="A335" s="364"/>
      <c r="B335" s="364"/>
      <c r="C335" s="364"/>
      <c r="D335" s="364"/>
      <c r="E335" s="364"/>
      <c r="F335" s="364"/>
      <c r="G335" s="364"/>
      <c r="H335" s="364"/>
      <c r="I335" s="364"/>
      <c r="J335" s="364"/>
      <c r="K335" s="364"/>
      <c r="L335" s="364"/>
      <c r="M335" s="364"/>
      <c r="N335" s="364"/>
      <c r="O335" s="364"/>
      <c r="P335" s="364"/>
      <c r="Q335" s="364"/>
      <c r="R335" s="364"/>
      <c r="S335" s="364"/>
      <c r="T335" s="364"/>
      <c r="U335" s="364"/>
      <c r="V335" s="364"/>
      <c r="W335" s="364"/>
      <c r="X335" s="364"/>
      <c r="Y335" s="364"/>
      <c r="Z335" s="364"/>
    </row>
    <row r="336" spans="1:26" ht="12.75" customHeight="1" x14ac:dyDescent="0.25">
      <c r="A336" s="364"/>
      <c r="B336" s="364"/>
      <c r="C336" s="364"/>
      <c r="D336" s="364"/>
      <c r="E336" s="364"/>
      <c r="F336" s="364"/>
      <c r="G336" s="364"/>
      <c r="H336" s="364"/>
      <c r="I336" s="364"/>
      <c r="J336" s="364"/>
      <c r="K336" s="364"/>
      <c r="L336" s="364"/>
      <c r="M336" s="364"/>
      <c r="N336" s="364"/>
      <c r="O336" s="364"/>
      <c r="P336" s="364"/>
      <c r="Q336" s="364"/>
      <c r="R336" s="364"/>
      <c r="S336" s="364"/>
      <c r="T336" s="364"/>
      <c r="U336" s="364"/>
      <c r="V336" s="364"/>
      <c r="W336" s="364"/>
      <c r="X336" s="364"/>
      <c r="Y336" s="364"/>
      <c r="Z336" s="364"/>
    </row>
    <row r="337" spans="1:26" ht="12.75" customHeight="1" x14ac:dyDescent="0.25">
      <c r="A337" s="364"/>
      <c r="B337" s="364"/>
      <c r="C337" s="364"/>
      <c r="D337" s="364"/>
      <c r="E337" s="364"/>
      <c r="F337" s="364"/>
      <c r="G337" s="364"/>
      <c r="H337" s="364"/>
      <c r="I337" s="364"/>
      <c r="J337" s="364"/>
      <c r="K337" s="364"/>
      <c r="L337" s="364"/>
      <c r="M337" s="364"/>
      <c r="N337" s="364"/>
      <c r="O337" s="364"/>
      <c r="P337" s="364"/>
      <c r="Q337" s="364"/>
      <c r="R337" s="364"/>
      <c r="S337" s="364"/>
      <c r="T337" s="364"/>
      <c r="U337" s="364"/>
      <c r="V337" s="364"/>
      <c r="W337" s="364"/>
      <c r="X337" s="364"/>
      <c r="Y337" s="364"/>
      <c r="Z337" s="364"/>
    </row>
    <row r="338" spans="1:26" ht="12.75" customHeight="1" x14ac:dyDescent="0.25">
      <c r="A338" s="364"/>
      <c r="B338" s="364"/>
      <c r="C338" s="364"/>
      <c r="D338" s="364"/>
      <c r="E338" s="364"/>
      <c r="F338" s="364"/>
      <c r="G338" s="364"/>
      <c r="H338" s="364"/>
      <c r="I338" s="364"/>
      <c r="J338" s="364"/>
      <c r="K338" s="364"/>
      <c r="L338" s="364"/>
      <c r="M338" s="364"/>
      <c r="N338" s="364"/>
      <c r="O338" s="364"/>
      <c r="P338" s="364"/>
      <c r="Q338" s="364"/>
      <c r="R338" s="364"/>
      <c r="S338" s="364"/>
      <c r="T338" s="364"/>
      <c r="U338" s="364"/>
      <c r="V338" s="364"/>
      <c r="W338" s="364"/>
      <c r="X338" s="364"/>
      <c r="Y338" s="364"/>
      <c r="Z338" s="364"/>
    </row>
    <row r="339" spans="1:26" ht="12.75" customHeight="1" x14ac:dyDescent="0.25">
      <c r="A339" s="364"/>
      <c r="B339" s="364"/>
      <c r="C339" s="364"/>
      <c r="D339" s="364"/>
      <c r="E339" s="364"/>
      <c r="F339" s="364"/>
      <c r="G339" s="364"/>
      <c r="H339" s="364"/>
      <c r="I339" s="364"/>
      <c r="J339" s="364"/>
      <c r="K339" s="364"/>
      <c r="L339" s="364"/>
      <c r="M339" s="364"/>
      <c r="N339" s="364"/>
      <c r="O339" s="364"/>
      <c r="P339" s="364"/>
      <c r="Q339" s="364"/>
      <c r="R339" s="364"/>
      <c r="S339" s="364"/>
      <c r="T339" s="364"/>
      <c r="U339" s="364"/>
      <c r="V339" s="364"/>
      <c r="W339" s="364"/>
      <c r="X339" s="364"/>
      <c r="Y339" s="364"/>
      <c r="Z339" s="364"/>
    </row>
    <row r="340" spans="1:26" ht="12.75" customHeight="1" x14ac:dyDescent="0.25">
      <c r="A340" s="364"/>
      <c r="B340" s="364"/>
      <c r="C340" s="364"/>
      <c r="D340" s="364"/>
      <c r="E340" s="364"/>
      <c r="F340" s="364"/>
      <c r="G340" s="364"/>
      <c r="H340" s="364"/>
      <c r="I340" s="364"/>
      <c r="J340" s="364"/>
      <c r="K340" s="364"/>
      <c r="L340" s="364"/>
      <c r="M340" s="364"/>
      <c r="N340" s="364"/>
      <c r="O340" s="364"/>
      <c r="P340" s="364"/>
      <c r="Q340" s="364"/>
      <c r="R340" s="364"/>
      <c r="S340" s="364"/>
      <c r="T340" s="364"/>
      <c r="U340" s="364"/>
      <c r="V340" s="364"/>
      <c r="W340" s="364"/>
      <c r="X340" s="364"/>
      <c r="Y340" s="364"/>
      <c r="Z340" s="364"/>
    </row>
    <row r="341" spans="1:26" ht="12.75" customHeight="1" x14ac:dyDescent="0.25">
      <c r="A341" s="364"/>
      <c r="B341" s="364"/>
      <c r="C341" s="364"/>
      <c r="D341" s="364"/>
      <c r="E341" s="364"/>
      <c r="F341" s="364"/>
      <c r="G341" s="364"/>
      <c r="H341" s="364"/>
      <c r="I341" s="364"/>
      <c r="J341" s="364"/>
      <c r="K341" s="364"/>
      <c r="L341" s="364"/>
      <c r="M341" s="364"/>
      <c r="N341" s="364"/>
      <c r="O341" s="364"/>
      <c r="P341" s="364"/>
      <c r="Q341" s="364"/>
      <c r="R341" s="364"/>
      <c r="S341" s="364"/>
      <c r="T341" s="364"/>
      <c r="U341" s="364"/>
      <c r="V341" s="364"/>
      <c r="W341" s="364"/>
      <c r="X341" s="364"/>
      <c r="Y341" s="364"/>
      <c r="Z341" s="364"/>
    </row>
    <row r="342" spans="1:26" ht="12.75" customHeight="1" x14ac:dyDescent="0.25">
      <c r="A342" s="364"/>
      <c r="B342" s="364"/>
      <c r="C342" s="364"/>
      <c r="D342" s="364"/>
      <c r="E342" s="364"/>
      <c r="F342" s="364"/>
      <c r="G342" s="364"/>
      <c r="H342" s="364"/>
      <c r="I342" s="364"/>
      <c r="J342" s="364"/>
      <c r="K342" s="364"/>
      <c r="L342" s="364"/>
      <c r="M342" s="364"/>
      <c r="N342" s="364"/>
      <c r="O342" s="364"/>
      <c r="P342" s="364"/>
      <c r="Q342" s="364"/>
      <c r="R342" s="364"/>
      <c r="S342" s="364"/>
      <c r="T342" s="364"/>
      <c r="U342" s="364"/>
      <c r="V342" s="364"/>
      <c r="W342" s="364"/>
      <c r="X342" s="364"/>
      <c r="Y342" s="364"/>
      <c r="Z342" s="364"/>
    </row>
    <row r="343" spans="1:26" ht="12.75" customHeight="1" x14ac:dyDescent="0.25">
      <c r="A343" s="364"/>
      <c r="B343" s="364"/>
      <c r="C343" s="364"/>
      <c r="D343" s="364"/>
      <c r="E343" s="364"/>
      <c r="F343" s="364"/>
      <c r="G343" s="364"/>
      <c r="H343" s="364"/>
      <c r="I343" s="364"/>
      <c r="J343" s="364"/>
      <c r="K343" s="364"/>
      <c r="L343" s="364"/>
      <c r="M343" s="364"/>
      <c r="N343" s="364"/>
      <c r="O343" s="364"/>
      <c r="P343" s="364"/>
      <c r="Q343" s="364"/>
      <c r="R343" s="364"/>
      <c r="S343" s="364"/>
      <c r="T343" s="364"/>
      <c r="U343" s="364"/>
      <c r="V343" s="364"/>
      <c r="W343" s="364"/>
      <c r="X343" s="364"/>
      <c r="Y343" s="364"/>
      <c r="Z343" s="364"/>
    </row>
    <row r="344" spans="1:26" ht="12.75" customHeight="1" x14ac:dyDescent="0.25">
      <c r="A344" s="364"/>
      <c r="B344" s="364"/>
      <c r="C344" s="364"/>
      <c r="D344" s="364"/>
      <c r="E344" s="364"/>
      <c r="F344" s="364"/>
      <c r="G344" s="364"/>
      <c r="H344" s="364"/>
      <c r="I344" s="364"/>
      <c r="J344" s="364"/>
      <c r="K344" s="364"/>
      <c r="L344" s="364"/>
      <c r="M344" s="364"/>
      <c r="N344" s="364"/>
      <c r="O344" s="364"/>
      <c r="P344" s="364"/>
      <c r="Q344" s="364"/>
      <c r="R344" s="364"/>
      <c r="S344" s="364"/>
      <c r="T344" s="364"/>
      <c r="U344" s="364"/>
      <c r="V344" s="364"/>
      <c r="W344" s="364"/>
      <c r="X344" s="364"/>
      <c r="Y344" s="364"/>
      <c r="Z344" s="364"/>
    </row>
    <row r="345" spans="1:26" ht="12.75" customHeight="1" x14ac:dyDescent="0.25">
      <c r="A345" s="364"/>
      <c r="B345" s="364"/>
      <c r="C345" s="364"/>
      <c r="D345" s="364"/>
      <c r="E345" s="364"/>
      <c r="F345" s="364"/>
      <c r="G345" s="364"/>
      <c r="H345" s="364"/>
      <c r="I345" s="364"/>
      <c r="J345" s="364"/>
      <c r="K345" s="364"/>
      <c r="L345" s="364"/>
      <c r="M345" s="364"/>
      <c r="N345" s="364"/>
      <c r="O345" s="364"/>
      <c r="P345" s="364"/>
      <c r="Q345" s="364"/>
      <c r="R345" s="364"/>
      <c r="S345" s="364"/>
      <c r="T345" s="364"/>
      <c r="U345" s="364"/>
      <c r="V345" s="364"/>
      <c r="W345" s="364"/>
      <c r="X345" s="364"/>
      <c r="Y345" s="364"/>
      <c r="Z345" s="364"/>
    </row>
    <row r="346" spans="1:26" ht="12.75" customHeight="1" x14ac:dyDescent="0.25">
      <c r="A346" s="364"/>
      <c r="B346" s="364"/>
      <c r="C346" s="364"/>
      <c r="D346" s="364"/>
      <c r="E346" s="364"/>
      <c r="F346" s="364"/>
      <c r="G346" s="364"/>
      <c r="H346" s="364"/>
      <c r="I346" s="364"/>
      <c r="J346" s="364"/>
      <c r="K346" s="364"/>
      <c r="L346" s="364"/>
      <c r="M346" s="364"/>
      <c r="N346" s="364"/>
      <c r="O346" s="364"/>
      <c r="P346" s="364"/>
      <c r="Q346" s="364"/>
      <c r="R346" s="364"/>
      <c r="S346" s="364"/>
      <c r="T346" s="364"/>
      <c r="U346" s="364"/>
      <c r="V346" s="364"/>
      <c r="W346" s="364"/>
      <c r="X346" s="364"/>
      <c r="Y346" s="364"/>
      <c r="Z346" s="364"/>
    </row>
    <row r="347" spans="1:26" ht="12.75" customHeight="1" x14ac:dyDescent="0.25">
      <c r="A347" s="364"/>
      <c r="B347" s="364"/>
      <c r="C347" s="364"/>
      <c r="D347" s="364"/>
      <c r="E347" s="364"/>
      <c r="F347" s="364"/>
      <c r="G347" s="364"/>
      <c r="H347" s="364"/>
      <c r="I347" s="364"/>
      <c r="J347" s="364"/>
      <c r="K347" s="364"/>
      <c r="L347" s="364"/>
      <c r="M347" s="364"/>
      <c r="N347" s="364"/>
      <c r="O347" s="364"/>
      <c r="P347" s="364"/>
      <c r="Q347" s="364"/>
      <c r="R347" s="364"/>
      <c r="S347" s="364"/>
      <c r="T347" s="364"/>
      <c r="U347" s="364"/>
      <c r="V347" s="364"/>
      <c r="W347" s="364"/>
      <c r="X347" s="364"/>
      <c r="Y347" s="364"/>
      <c r="Z347" s="364"/>
    </row>
    <row r="348" spans="1:26" ht="12.75" customHeight="1" x14ac:dyDescent="0.25">
      <c r="A348" s="364"/>
      <c r="B348" s="364"/>
      <c r="C348" s="364"/>
      <c r="D348" s="364"/>
      <c r="E348" s="364"/>
      <c r="F348" s="364"/>
      <c r="G348" s="364"/>
      <c r="H348" s="364"/>
      <c r="I348" s="364"/>
      <c r="J348" s="364"/>
      <c r="K348" s="364"/>
      <c r="L348" s="364"/>
      <c r="M348" s="364"/>
      <c r="N348" s="364"/>
      <c r="O348" s="364"/>
      <c r="P348" s="364"/>
      <c r="Q348" s="364"/>
      <c r="R348" s="364"/>
      <c r="S348" s="364"/>
      <c r="T348" s="364"/>
      <c r="U348" s="364"/>
      <c r="V348" s="364"/>
      <c r="W348" s="364"/>
      <c r="X348" s="364"/>
      <c r="Y348" s="364"/>
      <c r="Z348" s="364"/>
    </row>
    <row r="349" spans="1:26" ht="12.75" customHeight="1" x14ac:dyDescent="0.25">
      <c r="A349" s="364"/>
      <c r="B349" s="364"/>
      <c r="C349" s="364"/>
      <c r="D349" s="364"/>
      <c r="E349" s="364"/>
      <c r="F349" s="364"/>
      <c r="G349" s="364"/>
      <c r="H349" s="364"/>
      <c r="I349" s="364"/>
      <c r="J349" s="364"/>
      <c r="K349" s="364"/>
      <c r="L349" s="364"/>
      <c r="M349" s="364"/>
      <c r="N349" s="364"/>
      <c r="O349" s="364"/>
      <c r="P349" s="364"/>
      <c r="Q349" s="364"/>
      <c r="R349" s="364"/>
      <c r="S349" s="364"/>
      <c r="T349" s="364"/>
      <c r="U349" s="364"/>
      <c r="V349" s="364"/>
      <c r="W349" s="364"/>
      <c r="X349" s="364"/>
      <c r="Y349" s="364"/>
      <c r="Z349" s="364"/>
    </row>
    <row r="350" spans="1:26" ht="12.75" customHeight="1" x14ac:dyDescent="0.25">
      <c r="A350" s="364"/>
      <c r="B350" s="364"/>
      <c r="C350" s="364"/>
      <c r="D350" s="364"/>
      <c r="E350" s="364"/>
      <c r="F350" s="364"/>
      <c r="G350" s="364"/>
      <c r="H350" s="364"/>
      <c r="I350" s="364"/>
      <c r="J350" s="364"/>
      <c r="K350" s="364"/>
      <c r="L350" s="364"/>
      <c r="M350" s="364"/>
      <c r="N350" s="364"/>
      <c r="O350" s="364"/>
      <c r="P350" s="364"/>
      <c r="Q350" s="364"/>
      <c r="R350" s="364"/>
      <c r="S350" s="364"/>
      <c r="T350" s="364"/>
      <c r="U350" s="364"/>
      <c r="V350" s="364"/>
      <c r="W350" s="364"/>
      <c r="X350" s="364"/>
      <c r="Y350" s="364"/>
      <c r="Z350" s="364"/>
    </row>
    <row r="351" spans="1:26" ht="12.75" customHeight="1" x14ac:dyDescent="0.25">
      <c r="A351" s="364"/>
      <c r="B351" s="364"/>
      <c r="C351" s="364"/>
      <c r="D351" s="364"/>
      <c r="E351" s="364"/>
      <c r="F351" s="364"/>
      <c r="G351" s="364"/>
      <c r="H351" s="364"/>
      <c r="I351" s="364"/>
      <c r="J351" s="364"/>
      <c r="K351" s="364"/>
      <c r="L351" s="364"/>
      <c r="M351" s="364"/>
      <c r="N351" s="364"/>
      <c r="O351" s="364"/>
      <c r="P351" s="364"/>
      <c r="Q351" s="364"/>
      <c r="R351" s="364"/>
      <c r="S351" s="364"/>
      <c r="T351" s="364"/>
      <c r="U351" s="364"/>
      <c r="V351" s="364"/>
      <c r="W351" s="364"/>
      <c r="X351" s="364"/>
      <c r="Y351" s="364"/>
      <c r="Z351" s="364"/>
    </row>
    <row r="352" spans="1:26" ht="12.75" customHeight="1" x14ac:dyDescent="0.25">
      <c r="A352" s="364"/>
      <c r="B352" s="364"/>
      <c r="C352" s="364"/>
      <c r="D352" s="364"/>
      <c r="E352" s="364"/>
      <c r="F352" s="364"/>
      <c r="G352" s="364"/>
      <c r="H352" s="364"/>
      <c r="I352" s="364"/>
      <c r="J352" s="364"/>
      <c r="K352" s="364"/>
      <c r="L352" s="364"/>
      <c r="M352" s="364"/>
      <c r="N352" s="364"/>
      <c r="O352" s="364"/>
      <c r="P352" s="364"/>
      <c r="Q352" s="364"/>
      <c r="R352" s="364"/>
      <c r="S352" s="364"/>
      <c r="T352" s="364"/>
      <c r="U352" s="364"/>
      <c r="V352" s="364"/>
      <c r="W352" s="364"/>
      <c r="X352" s="364"/>
      <c r="Y352" s="364"/>
      <c r="Z352" s="364"/>
    </row>
    <row r="353" spans="1:26" ht="12.75" customHeight="1" x14ac:dyDescent="0.25">
      <c r="A353" s="364"/>
      <c r="B353" s="364"/>
      <c r="C353" s="364"/>
      <c r="D353" s="364"/>
      <c r="E353" s="364"/>
      <c r="F353" s="364"/>
      <c r="G353" s="364"/>
      <c r="H353" s="364"/>
      <c r="I353" s="364"/>
      <c r="J353" s="364"/>
      <c r="K353" s="364"/>
      <c r="L353" s="364"/>
      <c r="M353" s="364"/>
      <c r="N353" s="364"/>
      <c r="O353" s="364"/>
      <c r="P353" s="364"/>
      <c r="Q353" s="364"/>
      <c r="R353" s="364"/>
      <c r="S353" s="364"/>
      <c r="T353" s="364"/>
      <c r="U353" s="364"/>
      <c r="V353" s="364"/>
      <c r="W353" s="364"/>
      <c r="X353" s="364"/>
      <c r="Y353" s="364"/>
      <c r="Z353" s="364"/>
    </row>
    <row r="354" spans="1:26" ht="12.75" customHeight="1" x14ac:dyDescent="0.25">
      <c r="A354" s="364"/>
      <c r="B354" s="364"/>
      <c r="C354" s="364"/>
      <c r="D354" s="364"/>
      <c r="E354" s="364"/>
      <c r="F354" s="364"/>
      <c r="G354" s="364"/>
      <c r="H354" s="364"/>
      <c r="I354" s="364"/>
      <c r="J354" s="364"/>
      <c r="K354" s="364"/>
      <c r="L354" s="364"/>
      <c r="M354" s="364"/>
      <c r="N354" s="364"/>
      <c r="O354" s="364"/>
      <c r="P354" s="364"/>
      <c r="Q354" s="364"/>
      <c r="R354" s="364"/>
      <c r="S354" s="364"/>
      <c r="T354" s="364"/>
      <c r="U354" s="364"/>
      <c r="V354" s="364"/>
      <c r="W354" s="364"/>
      <c r="X354" s="364"/>
      <c r="Y354" s="364"/>
      <c r="Z354" s="364"/>
    </row>
    <row r="355" spans="1:26" ht="12.75" customHeight="1" x14ac:dyDescent="0.25">
      <c r="A355" s="364"/>
      <c r="B355" s="364"/>
      <c r="C355" s="364"/>
      <c r="D355" s="364"/>
      <c r="E355" s="364"/>
      <c r="F355" s="364"/>
      <c r="G355" s="364"/>
      <c r="H355" s="364"/>
      <c r="I355" s="364"/>
      <c r="J355" s="364"/>
      <c r="K355" s="364"/>
      <c r="L355" s="364"/>
      <c r="M355" s="364"/>
      <c r="N355" s="364"/>
      <c r="O355" s="364"/>
      <c r="P355" s="364"/>
      <c r="Q355" s="364"/>
      <c r="R355" s="364"/>
      <c r="S355" s="364"/>
      <c r="T355" s="364"/>
      <c r="U355" s="364"/>
      <c r="V355" s="364"/>
      <c r="W355" s="364"/>
      <c r="X355" s="364"/>
      <c r="Y355" s="364"/>
      <c r="Z355" s="364"/>
    </row>
    <row r="356" spans="1:26" ht="12.75" customHeight="1" x14ac:dyDescent="0.25">
      <c r="A356" s="364"/>
      <c r="B356" s="364"/>
      <c r="C356" s="364"/>
      <c r="D356" s="364"/>
      <c r="E356" s="364"/>
      <c r="F356" s="364"/>
      <c r="G356" s="364"/>
      <c r="H356" s="364"/>
      <c r="I356" s="364"/>
      <c r="J356" s="364"/>
      <c r="K356" s="364"/>
      <c r="L356" s="364"/>
      <c r="M356" s="364"/>
      <c r="N356" s="364"/>
      <c r="O356" s="364"/>
      <c r="P356" s="364"/>
      <c r="Q356" s="364"/>
      <c r="R356" s="364"/>
      <c r="S356" s="364"/>
      <c r="T356" s="364"/>
      <c r="U356" s="364"/>
      <c r="V356" s="364"/>
      <c r="W356" s="364"/>
      <c r="X356" s="364"/>
      <c r="Y356" s="364"/>
      <c r="Z356" s="364"/>
    </row>
    <row r="357" spans="1:26" ht="12.75" customHeight="1" x14ac:dyDescent="0.25">
      <c r="A357" s="364"/>
      <c r="B357" s="364"/>
      <c r="C357" s="364"/>
      <c r="D357" s="364"/>
      <c r="E357" s="364"/>
      <c r="F357" s="364"/>
      <c r="G357" s="364"/>
      <c r="H357" s="364"/>
      <c r="I357" s="364"/>
      <c r="J357" s="364"/>
      <c r="K357" s="364"/>
      <c r="L357" s="364"/>
      <c r="M357" s="364"/>
      <c r="N357" s="364"/>
      <c r="O357" s="364"/>
      <c r="P357" s="364"/>
      <c r="Q357" s="364"/>
      <c r="R357" s="364"/>
      <c r="S357" s="364"/>
      <c r="T357" s="364"/>
      <c r="U357" s="364"/>
      <c r="V357" s="364"/>
      <c r="W357" s="364"/>
      <c r="X357" s="364"/>
      <c r="Y357" s="364"/>
      <c r="Z357" s="364"/>
    </row>
    <row r="358" spans="1:26" ht="12.75" customHeight="1" x14ac:dyDescent="0.25">
      <c r="A358" s="364"/>
      <c r="B358" s="364"/>
      <c r="C358" s="364"/>
      <c r="D358" s="364"/>
      <c r="E358" s="364"/>
      <c r="F358" s="364"/>
      <c r="G358" s="364"/>
      <c r="H358" s="364"/>
      <c r="I358" s="364"/>
      <c r="J358" s="364"/>
      <c r="K358" s="364"/>
      <c r="L358" s="364"/>
      <c r="M358" s="364"/>
      <c r="N358" s="364"/>
      <c r="O358" s="364"/>
      <c r="P358" s="364"/>
      <c r="Q358" s="364"/>
      <c r="R358" s="364"/>
      <c r="S358" s="364"/>
      <c r="T358" s="364"/>
      <c r="U358" s="364"/>
      <c r="V358" s="364"/>
      <c r="W358" s="364"/>
      <c r="X358" s="364"/>
      <c r="Y358" s="364"/>
      <c r="Z358" s="364"/>
    </row>
    <row r="359" spans="1:26" ht="12.75" customHeight="1" x14ac:dyDescent="0.25">
      <c r="A359" s="364"/>
      <c r="B359" s="364"/>
      <c r="C359" s="364"/>
      <c r="D359" s="364"/>
      <c r="E359" s="364"/>
      <c r="F359" s="364"/>
      <c r="G359" s="364"/>
      <c r="H359" s="364"/>
      <c r="I359" s="364"/>
      <c r="J359" s="364"/>
      <c r="K359" s="364"/>
      <c r="L359" s="364"/>
      <c r="M359" s="364"/>
      <c r="N359" s="364"/>
      <c r="O359" s="364"/>
      <c r="P359" s="364"/>
      <c r="Q359" s="364"/>
      <c r="R359" s="364"/>
      <c r="S359" s="364"/>
      <c r="T359" s="364"/>
      <c r="U359" s="364"/>
      <c r="V359" s="364"/>
      <c r="W359" s="364"/>
      <c r="X359" s="364"/>
      <c r="Y359" s="364"/>
      <c r="Z359" s="364"/>
    </row>
    <row r="360" spans="1:26" ht="12.75" customHeight="1" x14ac:dyDescent="0.25">
      <c r="A360" s="364"/>
      <c r="B360" s="364"/>
      <c r="C360" s="364"/>
      <c r="D360" s="364"/>
      <c r="E360" s="364"/>
      <c r="F360" s="364"/>
      <c r="G360" s="364"/>
      <c r="H360" s="364"/>
      <c r="I360" s="364"/>
      <c r="J360" s="364"/>
      <c r="K360" s="364"/>
      <c r="L360" s="364"/>
      <c r="M360" s="364"/>
      <c r="N360" s="364"/>
      <c r="O360" s="364"/>
      <c r="P360" s="364"/>
      <c r="Q360" s="364"/>
      <c r="R360" s="364"/>
      <c r="S360" s="364"/>
      <c r="T360" s="364"/>
      <c r="U360" s="364"/>
      <c r="V360" s="364"/>
      <c r="W360" s="364"/>
      <c r="X360" s="364"/>
      <c r="Y360" s="364"/>
      <c r="Z360" s="364"/>
    </row>
    <row r="361" spans="1:26" ht="12.75" customHeight="1" x14ac:dyDescent="0.25">
      <c r="A361" s="364"/>
      <c r="B361" s="364"/>
      <c r="C361" s="364"/>
      <c r="D361" s="364"/>
      <c r="E361" s="364"/>
      <c r="F361" s="364"/>
      <c r="G361" s="364"/>
      <c r="H361" s="364"/>
      <c r="I361" s="364"/>
      <c r="J361" s="364"/>
      <c r="K361" s="364"/>
      <c r="L361" s="364"/>
      <c r="M361" s="364"/>
      <c r="N361" s="364"/>
      <c r="O361" s="364"/>
      <c r="P361" s="364"/>
      <c r="Q361" s="364"/>
      <c r="R361" s="364"/>
      <c r="S361" s="364"/>
      <c r="T361" s="364"/>
      <c r="U361" s="364"/>
      <c r="V361" s="364"/>
      <c r="W361" s="364"/>
      <c r="X361" s="364"/>
      <c r="Y361" s="364"/>
      <c r="Z361" s="364"/>
    </row>
    <row r="362" spans="1:26" ht="12.75" customHeight="1" x14ac:dyDescent="0.25">
      <c r="A362" s="364"/>
      <c r="B362" s="364"/>
      <c r="C362" s="364"/>
      <c r="D362" s="364"/>
      <c r="E362" s="364"/>
      <c r="F362" s="364"/>
      <c r="G362" s="364"/>
      <c r="H362" s="364"/>
      <c r="I362" s="364"/>
      <c r="J362" s="364"/>
      <c r="K362" s="364"/>
      <c r="L362" s="364"/>
      <c r="M362" s="364"/>
      <c r="N362" s="364"/>
      <c r="O362" s="364"/>
      <c r="P362" s="364"/>
      <c r="Q362" s="364"/>
      <c r="R362" s="364"/>
      <c r="S362" s="364"/>
      <c r="T362" s="364"/>
      <c r="U362" s="364"/>
      <c r="V362" s="364"/>
      <c r="W362" s="364"/>
      <c r="X362" s="364"/>
      <c r="Y362" s="364"/>
      <c r="Z362" s="364"/>
    </row>
    <row r="363" spans="1:26" ht="12.75" customHeight="1" x14ac:dyDescent="0.25">
      <c r="A363" s="364"/>
      <c r="B363" s="364"/>
      <c r="C363" s="364"/>
      <c r="D363" s="364"/>
      <c r="E363" s="364"/>
      <c r="F363" s="364"/>
      <c r="G363" s="364"/>
      <c r="H363" s="364"/>
      <c r="I363" s="364"/>
      <c r="J363" s="364"/>
      <c r="K363" s="364"/>
      <c r="L363" s="364"/>
      <c r="M363" s="364"/>
      <c r="N363" s="364"/>
      <c r="O363" s="364"/>
      <c r="P363" s="364"/>
      <c r="Q363" s="364"/>
      <c r="R363" s="364"/>
      <c r="S363" s="364"/>
      <c r="T363" s="364"/>
      <c r="U363" s="364"/>
      <c r="V363" s="364"/>
      <c r="W363" s="364"/>
      <c r="X363" s="364"/>
      <c r="Y363" s="364"/>
      <c r="Z363" s="364"/>
    </row>
    <row r="364" spans="1:26" ht="12.75" customHeight="1" x14ac:dyDescent="0.25">
      <c r="A364" s="364"/>
      <c r="B364" s="364"/>
      <c r="C364" s="364"/>
      <c r="D364" s="364"/>
      <c r="E364" s="364"/>
      <c r="F364" s="364"/>
      <c r="G364" s="364"/>
      <c r="H364" s="364"/>
      <c r="I364" s="364"/>
      <c r="J364" s="364"/>
      <c r="K364" s="364"/>
      <c r="L364" s="364"/>
      <c r="M364" s="364"/>
      <c r="N364" s="364"/>
      <c r="O364" s="364"/>
      <c r="P364" s="364"/>
      <c r="Q364" s="364"/>
      <c r="R364" s="364"/>
      <c r="S364" s="364"/>
      <c r="T364" s="364"/>
      <c r="U364" s="364"/>
      <c r="V364" s="364"/>
      <c r="W364" s="364"/>
      <c r="X364" s="364"/>
      <c r="Y364" s="364"/>
      <c r="Z364" s="364"/>
    </row>
    <row r="365" spans="1:26" ht="12.75" customHeight="1" x14ac:dyDescent="0.25">
      <c r="A365" s="364"/>
      <c r="B365" s="364"/>
      <c r="C365" s="364"/>
      <c r="D365" s="364"/>
      <c r="E365" s="364"/>
      <c r="F365" s="364"/>
      <c r="G365" s="364"/>
      <c r="H365" s="364"/>
      <c r="I365" s="364"/>
      <c r="J365" s="364"/>
      <c r="K365" s="364"/>
      <c r="L365" s="364"/>
      <c r="M365" s="364"/>
      <c r="N365" s="364"/>
      <c r="O365" s="364"/>
      <c r="P365" s="364"/>
      <c r="Q365" s="364"/>
      <c r="R365" s="364"/>
      <c r="S365" s="364"/>
      <c r="T365" s="364"/>
      <c r="U365" s="364"/>
      <c r="V365" s="364"/>
      <c r="W365" s="364"/>
      <c r="X365" s="364"/>
      <c r="Y365" s="364"/>
      <c r="Z365" s="364"/>
    </row>
    <row r="366" spans="1:26" ht="12.75" customHeight="1" x14ac:dyDescent="0.25">
      <c r="A366" s="364"/>
      <c r="B366" s="364"/>
      <c r="C366" s="364"/>
      <c r="D366" s="364"/>
      <c r="E366" s="364"/>
      <c r="F366" s="364"/>
      <c r="G366" s="364"/>
      <c r="H366" s="364"/>
      <c r="I366" s="364"/>
      <c r="J366" s="364"/>
      <c r="K366" s="364"/>
      <c r="L366" s="364"/>
      <c r="M366" s="364"/>
      <c r="N366" s="364"/>
      <c r="O366" s="364"/>
      <c r="P366" s="364"/>
      <c r="Q366" s="364"/>
      <c r="R366" s="364"/>
      <c r="S366" s="364"/>
      <c r="T366" s="364"/>
      <c r="U366" s="364"/>
      <c r="V366" s="364"/>
      <c r="W366" s="364"/>
      <c r="X366" s="364"/>
      <c r="Y366" s="364"/>
      <c r="Z366" s="364"/>
    </row>
    <row r="367" spans="1:26" ht="12.75" customHeight="1" x14ac:dyDescent="0.25">
      <c r="A367" s="364"/>
      <c r="B367" s="364"/>
      <c r="C367" s="364"/>
      <c r="D367" s="364"/>
      <c r="E367" s="364"/>
      <c r="F367" s="364"/>
      <c r="G367" s="364"/>
      <c r="H367" s="364"/>
      <c r="I367" s="364"/>
      <c r="J367" s="364"/>
      <c r="K367" s="364"/>
      <c r="L367" s="364"/>
      <c r="M367" s="364"/>
      <c r="N367" s="364"/>
      <c r="O367" s="364"/>
      <c r="P367" s="364"/>
      <c r="Q367" s="364"/>
      <c r="R367" s="364"/>
      <c r="S367" s="364"/>
      <c r="T367" s="364"/>
      <c r="U367" s="364"/>
      <c r="V367" s="364"/>
      <c r="W367" s="364"/>
      <c r="X367" s="364"/>
      <c r="Y367" s="364"/>
      <c r="Z367" s="364"/>
    </row>
    <row r="368" spans="1:26" ht="12.75" customHeight="1" x14ac:dyDescent="0.25">
      <c r="A368" s="364"/>
      <c r="B368" s="364"/>
      <c r="C368" s="364"/>
      <c r="D368" s="364"/>
      <c r="E368" s="364"/>
      <c r="F368" s="364"/>
      <c r="G368" s="364"/>
      <c r="H368" s="364"/>
      <c r="I368" s="364"/>
      <c r="J368" s="364"/>
      <c r="K368" s="364"/>
      <c r="L368" s="364"/>
      <c r="M368" s="364"/>
      <c r="N368" s="364"/>
      <c r="O368" s="364"/>
      <c r="P368" s="364"/>
      <c r="Q368" s="364"/>
      <c r="R368" s="364"/>
      <c r="S368" s="364"/>
      <c r="T368" s="364"/>
      <c r="U368" s="364"/>
      <c r="V368" s="364"/>
      <c r="W368" s="364"/>
      <c r="X368" s="364"/>
      <c r="Y368" s="364"/>
      <c r="Z368" s="364"/>
    </row>
    <row r="369" spans="1:26" ht="12.75" customHeight="1" x14ac:dyDescent="0.25">
      <c r="A369" s="364"/>
      <c r="B369" s="364"/>
      <c r="C369" s="364"/>
      <c r="D369" s="364"/>
      <c r="E369" s="364"/>
      <c r="F369" s="364"/>
      <c r="G369" s="364"/>
      <c r="H369" s="364"/>
      <c r="I369" s="364"/>
      <c r="J369" s="364"/>
      <c r="K369" s="364"/>
      <c r="L369" s="364"/>
      <c r="M369" s="364"/>
      <c r="N369" s="364"/>
      <c r="O369" s="364"/>
      <c r="P369" s="364"/>
      <c r="Q369" s="364"/>
      <c r="R369" s="364"/>
      <c r="S369" s="364"/>
      <c r="T369" s="364"/>
      <c r="U369" s="364"/>
      <c r="V369" s="364"/>
      <c r="W369" s="364"/>
      <c r="X369" s="364"/>
      <c r="Y369" s="364"/>
      <c r="Z369" s="364"/>
    </row>
    <row r="370" spans="1:26" ht="12.75" customHeight="1" x14ac:dyDescent="0.25">
      <c r="A370" s="364"/>
      <c r="B370" s="364"/>
      <c r="C370" s="364"/>
      <c r="D370" s="364"/>
      <c r="E370" s="364"/>
      <c r="F370" s="364"/>
      <c r="G370" s="364"/>
      <c r="H370" s="364"/>
      <c r="I370" s="364"/>
      <c r="J370" s="364"/>
      <c r="K370" s="364"/>
      <c r="L370" s="364"/>
      <c r="M370" s="364"/>
      <c r="N370" s="364"/>
      <c r="O370" s="364"/>
      <c r="P370" s="364"/>
      <c r="Q370" s="364"/>
      <c r="R370" s="364"/>
      <c r="S370" s="364"/>
      <c r="T370" s="364"/>
      <c r="U370" s="364"/>
      <c r="V370" s="364"/>
      <c r="W370" s="364"/>
      <c r="X370" s="364"/>
      <c r="Y370" s="364"/>
      <c r="Z370" s="364"/>
    </row>
    <row r="371" spans="1:26" ht="12.75" customHeight="1" x14ac:dyDescent="0.25">
      <c r="A371" s="364"/>
      <c r="B371" s="364"/>
      <c r="C371" s="364"/>
      <c r="D371" s="364"/>
      <c r="E371" s="364"/>
      <c r="F371" s="364"/>
      <c r="G371" s="364"/>
      <c r="H371" s="364"/>
      <c r="I371" s="364"/>
      <c r="J371" s="364"/>
      <c r="K371" s="364"/>
      <c r="L371" s="364"/>
      <c r="M371" s="364"/>
      <c r="N371" s="364"/>
      <c r="O371" s="364"/>
      <c r="P371" s="364"/>
      <c r="Q371" s="364"/>
      <c r="R371" s="364"/>
      <c r="S371" s="364"/>
      <c r="T371" s="364"/>
      <c r="U371" s="364"/>
      <c r="V371" s="364"/>
      <c r="W371" s="364"/>
      <c r="X371" s="364"/>
      <c r="Y371" s="364"/>
      <c r="Z371" s="364"/>
    </row>
    <row r="372" spans="1:26" ht="12.75" customHeight="1" x14ac:dyDescent="0.25">
      <c r="A372" s="364"/>
      <c r="B372" s="364"/>
      <c r="C372" s="364"/>
      <c r="D372" s="364"/>
      <c r="E372" s="364"/>
      <c r="F372" s="364"/>
      <c r="G372" s="364"/>
      <c r="H372" s="364"/>
      <c r="I372" s="364"/>
      <c r="J372" s="364"/>
      <c r="K372" s="364"/>
      <c r="L372" s="364"/>
      <c r="M372" s="364"/>
      <c r="N372" s="364"/>
      <c r="O372" s="364"/>
      <c r="P372" s="364"/>
      <c r="Q372" s="364"/>
      <c r="R372" s="364"/>
      <c r="S372" s="364"/>
      <c r="T372" s="364"/>
      <c r="U372" s="364"/>
      <c r="V372" s="364"/>
      <c r="W372" s="364"/>
      <c r="X372" s="364"/>
      <c r="Y372" s="364"/>
      <c r="Z372" s="364"/>
    </row>
    <row r="373" spans="1:26" ht="12.75" customHeight="1" x14ac:dyDescent="0.25">
      <c r="A373" s="364"/>
      <c r="B373" s="364"/>
      <c r="C373" s="364"/>
      <c r="D373" s="364"/>
      <c r="E373" s="364"/>
      <c r="F373" s="364"/>
      <c r="G373" s="364"/>
      <c r="H373" s="364"/>
      <c r="I373" s="364"/>
      <c r="J373" s="364"/>
      <c r="K373" s="364"/>
      <c r="L373" s="364"/>
      <c r="M373" s="364"/>
      <c r="N373" s="364"/>
      <c r="O373" s="364"/>
      <c r="P373" s="364"/>
      <c r="Q373" s="364"/>
      <c r="R373" s="364"/>
      <c r="S373" s="364"/>
      <c r="T373" s="364"/>
      <c r="U373" s="364"/>
      <c r="V373" s="364"/>
      <c r="W373" s="364"/>
      <c r="X373" s="364"/>
      <c r="Y373" s="364"/>
      <c r="Z373" s="364"/>
    </row>
    <row r="374" spans="1:26" ht="12.75" customHeight="1" x14ac:dyDescent="0.25">
      <c r="A374" s="364"/>
      <c r="B374" s="364"/>
      <c r="C374" s="364"/>
      <c r="D374" s="364"/>
      <c r="E374" s="364"/>
      <c r="F374" s="364"/>
      <c r="G374" s="364"/>
      <c r="H374" s="364"/>
      <c r="I374" s="364"/>
      <c r="J374" s="364"/>
      <c r="K374" s="364"/>
      <c r="L374" s="364"/>
      <c r="M374" s="364"/>
      <c r="N374" s="364"/>
      <c r="O374" s="364"/>
      <c r="P374" s="364"/>
      <c r="Q374" s="364"/>
      <c r="R374" s="364"/>
      <c r="S374" s="364"/>
      <c r="T374" s="364"/>
      <c r="U374" s="364"/>
      <c r="V374" s="364"/>
      <c r="W374" s="364"/>
      <c r="X374" s="364"/>
      <c r="Y374" s="364"/>
      <c r="Z374" s="364"/>
    </row>
    <row r="375" spans="1:26" ht="12.75" customHeight="1" x14ac:dyDescent="0.25">
      <c r="A375" s="364"/>
      <c r="B375" s="364"/>
      <c r="C375" s="364"/>
      <c r="D375" s="364"/>
      <c r="E375" s="364"/>
      <c r="F375" s="364"/>
      <c r="G375" s="364"/>
      <c r="H375" s="364"/>
      <c r="I375" s="364"/>
      <c r="J375" s="364"/>
      <c r="K375" s="364"/>
      <c r="L375" s="364"/>
      <c r="M375" s="364"/>
      <c r="N375" s="364"/>
      <c r="O375" s="364"/>
      <c r="P375" s="364"/>
      <c r="Q375" s="364"/>
      <c r="R375" s="364"/>
      <c r="S375" s="364"/>
      <c r="T375" s="364"/>
      <c r="U375" s="364"/>
      <c r="V375" s="364"/>
      <c r="W375" s="364"/>
      <c r="X375" s="364"/>
      <c r="Y375" s="364"/>
      <c r="Z375" s="364"/>
    </row>
    <row r="376" spans="1:26" ht="12.75" customHeight="1" x14ac:dyDescent="0.25">
      <c r="A376" s="364"/>
      <c r="B376" s="364"/>
      <c r="C376" s="364"/>
      <c r="D376" s="364"/>
      <c r="E376" s="364"/>
      <c r="F376" s="364"/>
      <c r="G376" s="364"/>
      <c r="H376" s="364"/>
      <c r="I376" s="364"/>
      <c r="J376" s="364"/>
      <c r="K376" s="364"/>
      <c r="L376" s="364"/>
      <c r="M376" s="364"/>
      <c r="N376" s="364"/>
      <c r="O376" s="364"/>
      <c r="P376" s="364"/>
      <c r="Q376" s="364"/>
      <c r="R376" s="364"/>
      <c r="S376" s="364"/>
      <c r="T376" s="364"/>
      <c r="U376" s="364"/>
      <c r="V376" s="364"/>
      <c r="W376" s="364"/>
      <c r="X376" s="364"/>
      <c r="Y376" s="364"/>
      <c r="Z376" s="364"/>
    </row>
    <row r="377" spans="1:26" ht="12.75" customHeight="1" x14ac:dyDescent="0.25">
      <c r="A377" s="364"/>
      <c r="B377" s="364"/>
      <c r="C377" s="364"/>
      <c r="D377" s="364"/>
      <c r="E377" s="364"/>
      <c r="F377" s="364"/>
      <c r="G377" s="364"/>
      <c r="H377" s="364"/>
      <c r="I377" s="364"/>
      <c r="J377" s="364"/>
      <c r="K377" s="364"/>
      <c r="L377" s="364"/>
      <c r="M377" s="364"/>
      <c r="N377" s="364"/>
      <c r="O377" s="364"/>
      <c r="P377" s="364"/>
      <c r="Q377" s="364"/>
      <c r="R377" s="364"/>
      <c r="S377" s="364"/>
      <c r="T377" s="364"/>
      <c r="U377" s="364"/>
      <c r="V377" s="364"/>
      <c r="W377" s="364"/>
      <c r="X377" s="364"/>
      <c r="Y377" s="364"/>
      <c r="Z377" s="364"/>
    </row>
    <row r="378" spans="1:26" ht="12.75" customHeight="1" x14ac:dyDescent="0.25">
      <c r="A378" s="364"/>
      <c r="B378" s="364"/>
      <c r="C378" s="364"/>
      <c r="D378" s="364"/>
      <c r="E378" s="364"/>
      <c r="F378" s="364"/>
      <c r="G378" s="364"/>
      <c r="H378" s="364"/>
      <c r="I378" s="364"/>
      <c r="J378" s="364"/>
      <c r="K378" s="364"/>
      <c r="L378" s="364"/>
      <c r="M378" s="364"/>
      <c r="N378" s="364"/>
      <c r="O378" s="364"/>
      <c r="P378" s="364"/>
      <c r="Q378" s="364"/>
      <c r="R378" s="364"/>
      <c r="S378" s="364"/>
      <c r="T378" s="364"/>
      <c r="U378" s="364"/>
      <c r="V378" s="364"/>
      <c r="W378" s="364"/>
      <c r="X378" s="364"/>
      <c r="Y378" s="364"/>
      <c r="Z378" s="364"/>
    </row>
    <row r="379" spans="1:26" ht="12.75" customHeight="1" x14ac:dyDescent="0.25">
      <c r="A379" s="364"/>
      <c r="B379" s="364"/>
      <c r="C379" s="364"/>
      <c r="D379" s="364"/>
      <c r="E379" s="364"/>
      <c r="F379" s="364"/>
      <c r="G379" s="364"/>
      <c r="H379" s="364"/>
      <c r="I379" s="364"/>
      <c r="J379" s="364"/>
      <c r="K379" s="364"/>
      <c r="L379" s="364"/>
      <c r="M379" s="364"/>
      <c r="N379" s="364"/>
      <c r="O379" s="364"/>
      <c r="P379" s="364"/>
      <c r="Q379" s="364"/>
      <c r="R379" s="364"/>
      <c r="S379" s="364"/>
      <c r="T379" s="364"/>
      <c r="U379" s="364"/>
      <c r="V379" s="364"/>
      <c r="W379" s="364"/>
      <c r="X379" s="364"/>
      <c r="Y379" s="364"/>
      <c r="Z379" s="364"/>
    </row>
    <row r="380" spans="1:26" ht="12.75" customHeight="1" x14ac:dyDescent="0.25">
      <c r="A380" s="364"/>
      <c r="B380" s="364"/>
      <c r="C380" s="364"/>
      <c r="D380" s="364"/>
      <c r="E380" s="364"/>
      <c r="F380" s="364"/>
      <c r="G380" s="364"/>
      <c r="H380" s="364"/>
      <c r="I380" s="364"/>
      <c r="J380" s="364"/>
      <c r="K380" s="364"/>
      <c r="L380" s="364"/>
      <c r="M380" s="364"/>
      <c r="N380" s="364"/>
      <c r="O380" s="364"/>
      <c r="P380" s="364"/>
      <c r="Q380" s="364"/>
      <c r="R380" s="364"/>
      <c r="S380" s="364"/>
      <c r="T380" s="364"/>
      <c r="U380" s="364"/>
      <c r="V380" s="364"/>
      <c r="W380" s="364"/>
      <c r="X380" s="364"/>
      <c r="Y380" s="364"/>
      <c r="Z380" s="364"/>
    </row>
    <row r="381" spans="1:26" ht="12.75" customHeight="1" x14ac:dyDescent="0.25">
      <c r="A381" s="364"/>
      <c r="B381" s="364"/>
      <c r="C381" s="364"/>
      <c r="D381" s="364"/>
      <c r="E381" s="364"/>
      <c r="F381" s="364"/>
      <c r="G381" s="364"/>
      <c r="H381" s="364"/>
      <c r="I381" s="364"/>
      <c r="J381" s="364"/>
      <c r="K381" s="364"/>
      <c r="L381" s="364"/>
      <c r="M381" s="364"/>
      <c r="N381" s="364"/>
      <c r="O381" s="364"/>
      <c r="P381" s="364"/>
      <c r="Q381" s="364"/>
      <c r="R381" s="364"/>
      <c r="S381" s="364"/>
      <c r="T381" s="364"/>
      <c r="U381" s="364"/>
      <c r="V381" s="364"/>
      <c r="W381" s="364"/>
      <c r="X381" s="364"/>
      <c r="Y381" s="364"/>
      <c r="Z381" s="364"/>
    </row>
    <row r="382" spans="1:26" ht="12.75" customHeight="1" x14ac:dyDescent="0.25">
      <c r="A382" s="364"/>
      <c r="B382" s="364"/>
      <c r="C382" s="364"/>
      <c r="D382" s="364"/>
      <c r="E382" s="364"/>
      <c r="F382" s="364"/>
      <c r="G382" s="364"/>
      <c r="H382" s="364"/>
      <c r="I382" s="364"/>
      <c r="J382" s="364"/>
      <c r="K382" s="364"/>
      <c r="L382" s="364"/>
      <c r="M382" s="364"/>
      <c r="N382" s="364"/>
      <c r="O382" s="364"/>
      <c r="P382" s="364"/>
      <c r="Q382" s="364"/>
      <c r="R382" s="364"/>
      <c r="S382" s="364"/>
      <c r="T382" s="364"/>
      <c r="U382" s="364"/>
      <c r="V382" s="364"/>
      <c r="W382" s="364"/>
      <c r="X382" s="364"/>
      <c r="Y382" s="364"/>
      <c r="Z382" s="364"/>
    </row>
    <row r="383" spans="1:26" ht="12.75" customHeight="1" x14ac:dyDescent="0.25">
      <c r="A383" s="364"/>
      <c r="B383" s="364"/>
      <c r="C383" s="364"/>
      <c r="D383" s="364"/>
      <c r="E383" s="364"/>
      <c r="F383" s="364"/>
      <c r="G383" s="364"/>
      <c r="H383" s="364"/>
      <c r="I383" s="364"/>
      <c r="J383" s="364"/>
      <c r="K383" s="364"/>
      <c r="L383" s="364"/>
      <c r="M383" s="364"/>
      <c r="N383" s="364"/>
      <c r="O383" s="364"/>
      <c r="P383" s="364"/>
      <c r="Q383" s="364"/>
      <c r="R383" s="364"/>
      <c r="S383" s="364"/>
      <c r="T383" s="364"/>
      <c r="U383" s="364"/>
      <c r="V383" s="364"/>
      <c r="W383" s="364"/>
      <c r="X383" s="364"/>
      <c r="Y383" s="364"/>
      <c r="Z383" s="364"/>
    </row>
    <row r="384" spans="1:26" ht="12.75" customHeight="1" x14ac:dyDescent="0.25">
      <c r="A384" s="364"/>
      <c r="B384" s="364"/>
      <c r="C384" s="364"/>
      <c r="D384" s="364"/>
      <c r="E384" s="364"/>
      <c r="F384" s="364"/>
      <c r="G384" s="364"/>
      <c r="H384" s="364"/>
      <c r="I384" s="364"/>
      <c r="J384" s="364"/>
      <c r="K384" s="364"/>
      <c r="L384" s="364"/>
      <c r="M384" s="364"/>
      <c r="N384" s="364"/>
      <c r="O384" s="364"/>
      <c r="P384" s="364"/>
      <c r="Q384" s="364"/>
      <c r="R384" s="364"/>
      <c r="S384" s="364"/>
      <c r="T384" s="364"/>
      <c r="U384" s="364"/>
      <c r="V384" s="364"/>
      <c r="W384" s="364"/>
      <c r="X384" s="364"/>
      <c r="Y384" s="364"/>
      <c r="Z384" s="364"/>
    </row>
    <row r="385" spans="1:26" ht="12.75" customHeight="1" x14ac:dyDescent="0.25">
      <c r="A385" s="364"/>
      <c r="B385" s="364"/>
      <c r="C385" s="364"/>
      <c r="D385" s="364"/>
      <c r="E385" s="364"/>
      <c r="F385" s="364"/>
      <c r="G385" s="364"/>
      <c r="H385" s="364"/>
      <c r="I385" s="364"/>
      <c r="J385" s="364"/>
      <c r="K385" s="364"/>
      <c r="L385" s="364"/>
      <c r="M385" s="364"/>
      <c r="N385" s="364"/>
      <c r="O385" s="364"/>
      <c r="P385" s="364"/>
      <c r="Q385" s="364"/>
      <c r="R385" s="364"/>
      <c r="S385" s="364"/>
      <c r="T385" s="364"/>
      <c r="U385" s="364"/>
      <c r="V385" s="364"/>
      <c r="W385" s="364"/>
      <c r="X385" s="364"/>
      <c r="Y385" s="364"/>
      <c r="Z385" s="364"/>
    </row>
    <row r="386" spans="1:26" ht="12.75" customHeight="1" x14ac:dyDescent="0.25">
      <c r="A386" s="364"/>
      <c r="B386" s="364"/>
      <c r="C386" s="364"/>
      <c r="D386" s="364"/>
      <c r="E386" s="364"/>
      <c r="F386" s="364"/>
      <c r="G386" s="364"/>
      <c r="H386" s="364"/>
      <c r="I386" s="364"/>
      <c r="J386" s="364"/>
      <c r="K386" s="364"/>
      <c r="L386" s="364"/>
      <c r="M386" s="364"/>
      <c r="N386" s="364"/>
      <c r="O386" s="364"/>
      <c r="P386" s="364"/>
      <c r="Q386" s="364"/>
      <c r="R386" s="364"/>
      <c r="S386" s="364"/>
      <c r="T386" s="364"/>
      <c r="U386" s="364"/>
      <c r="V386" s="364"/>
      <c r="W386" s="364"/>
      <c r="X386" s="364"/>
      <c r="Y386" s="364"/>
      <c r="Z386" s="364"/>
    </row>
    <row r="387" spans="1:26" ht="12.75" customHeight="1" x14ac:dyDescent="0.25">
      <c r="A387" s="364"/>
      <c r="B387" s="364"/>
      <c r="C387" s="364"/>
      <c r="D387" s="364"/>
      <c r="E387" s="364"/>
      <c r="F387" s="364"/>
      <c r="G387" s="364"/>
      <c r="H387" s="364"/>
      <c r="I387" s="364"/>
      <c r="J387" s="364"/>
      <c r="K387" s="364"/>
      <c r="L387" s="364"/>
      <c r="M387" s="364"/>
      <c r="N387" s="364"/>
      <c r="O387" s="364"/>
      <c r="P387" s="364"/>
      <c r="Q387" s="364"/>
      <c r="R387" s="364"/>
      <c r="S387" s="364"/>
      <c r="T387" s="364"/>
      <c r="U387" s="364"/>
      <c r="V387" s="364"/>
      <c r="W387" s="364"/>
      <c r="X387" s="364"/>
      <c r="Y387" s="364"/>
      <c r="Z387" s="364"/>
    </row>
    <row r="388" spans="1:26" ht="12.75" customHeight="1" x14ac:dyDescent="0.25">
      <c r="A388" s="364"/>
      <c r="B388" s="364"/>
      <c r="C388" s="364"/>
      <c r="D388" s="364"/>
      <c r="E388" s="364"/>
      <c r="F388" s="364"/>
      <c r="G388" s="364"/>
      <c r="H388" s="364"/>
      <c r="I388" s="364"/>
      <c r="J388" s="364"/>
      <c r="K388" s="364"/>
      <c r="L388" s="364"/>
      <c r="M388" s="364"/>
      <c r="N388" s="364"/>
      <c r="O388" s="364"/>
      <c r="P388" s="364"/>
      <c r="Q388" s="364"/>
      <c r="R388" s="364"/>
      <c r="S388" s="364"/>
      <c r="T388" s="364"/>
      <c r="U388" s="364"/>
      <c r="V388" s="364"/>
      <c r="W388" s="364"/>
      <c r="X388" s="364"/>
      <c r="Y388" s="364"/>
      <c r="Z388" s="364"/>
    </row>
    <row r="389" spans="1:26" ht="12.75" customHeight="1" x14ac:dyDescent="0.25">
      <c r="A389" s="364"/>
      <c r="B389" s="364"/>
      <c r="C389" s="364"/>
      <c r="D389" s="364"/>
      <c r="E389" s="364"/>
      <c r="F389" s="364"/>
      <c r="G389" s="364"/>
      <c r="H389" s="364"/>
      <c r="I389" s="364"/>
      <c r="J389" s="364"/>
      <c r="K389" s="364"/>
      <c r="L389" s="364"/>
      <c r="M389" s="364"/>
      <c r="N389" s="364"/>
      <c r="O389" s="364"/>
      <c r="P389" s="364"/>
      <c r="Q389" s="364"/>
      <c r="R389" s="364"/>
      <c r="S389" s="364"/>
      <c r="T389" s="364"/>
      <c r="U389" s="364"/>
      <c r="V389" s="364"/>
      <c r="W389" s="364"/>
      <c r="X389" s="364"/>
      <c r="Y389" s="364"/>
      <c r="Z389" s="364"/>
    </row>
    <row r="390" spans="1:26" ht="12.75" customHeight="1" x14ac:dyDescent="0.25">
      <c r="A390" s="364"/>
      <c r="B390" s="364"/>
      <c r="C390" s="364"/>
      <c r="D390" s="364"/>
      <c r="E390" s="364"/>
      <c r="F390" s="364"/>
      <c r="G390" s="364"/>
      <c r="H390" s="364"/>
      <c r="I390" s="364"/>
      <c r="J390" s="364"/>
      <c r="K390" s="364"/>
      <c r="L390" s="364"/>
      <c r="M390" s="364"/>
      <c r="N390" s="364"/>
      <c r="O390" s="364"/>
      <c r="P390" s="364"/>
      <c r="Q390" s="364"/>
      <c r="R390" s="364"/>
      <c r="S390" s="364"/>
      <c r="T390" s="364"/>
      <c r="U390" s="364"/>
      <c r="V390" s="364"/>
      <c r="W390" s="364"/>
      <c r="X390" s="364"/>
      <c r="Y390" s="364"/>
      <c r="Z390" s="364"/>
    </row>
    <row r="391" spans="1:26" ht="12.75" customHeight="1" x14ac:dyDescent="0.25">
      <c r="A391" s="364"/>
      <c r="B391" s="364"/>
      <c r="C391" s="364"/>
      <c r="D391" s="364"/>
      <c r="E391" s="364"/>
      <c r="F391" s="364"/>
      <c r="G391" s="364"/>
      <c r="H391" s="364"/>
      <c r="I391" s="364"/>
      <c r="J391" s="364"/>
      <c r="K391" s="364"/>
      <c r="L391" s="364"/>
      <c r="M391" s="364"/>
      <c r="N391" s="364"/>
      <c r="O391" s="364"/>
      <c r="P391" s="364"/>
      <c r="Q391" s="364"/>
      <c r="R391" s="364"/>
      <c r="S391" s="364"/>
      <c r="T391" s="364"/>
      <c r="U391" s="364"/>
      <c r="V391" s="364"/>
      <c r="W391" s="364"/>
      <c r="X391" s="364"/>
      <c r="Y391" s="364"/>
      <c r="Z391" s="364"/>
    </row>
    <row r="392" spans="1:26" ht="12.75" customHeight="1" x14ac:dyDescent="0.25">
      <c r="A392" s="364"/>
      <c r="B392" s="364"/>
      <c r="C392" s="364"/>
      <c r="D392" s="364"/>
      <c r="E392" s="364"/>
      <c r="F392" s="364"/>
      <c r="G392" s="364"/>
      <c r="H392" s="364"/>
      <c r="I392" s="364"/>
      <c r="J392" s="364"/>
      <c r="K392" s="364"/>
      <c r="L392" s="364"/>
      <c r="M392" s="364"/>
      <c r="N392" s="364"/>
      <c r="O392" s="364"/>
      <c r="P392" s="364"/>
      <c r="Q392" s="364"/>
      <c r="R392" s="364"/>
      <c r="S392" s="364"/>
      <c r="T392" s="364"/>
      <c r="U392" s="364"/>
      <c r="V392" s="364"/>
      <c r="W392" s="364"/>
      <c r="X392" s="364"/>
      <c r="Y392" s="364"/>
      <c r="Z392" s="364"/>
    </row>
    <row r="393" spans="1:26" ht="12.75" customHeight="1" x14ac:dyDescent="0.25">
      <c r="A393" s="364"/>
      <c r="B393" s="364"/>
      <c r="C393" s="364"/>
      <c r="D393" s="364"/>
      <c r="E393" s="364"/>
      <c r="F393" s="364"/>
      <c r="G393" s="364"/>
      <c r="H393" s="364"/>
      <c r="I393" s="364"/>
      <c r="J393" s="364"/>
      <c r="K393" s="364"/>
      <c r="L393" s="364"/>
      <c r="M393" s="364"/>
      <c r="N393" s="364"/>
      <c r="O393" s="364"/>
      <c r="P393" s="364"/>
      <c r="Q393" s="364"/>
      <c r="R393" s="364"/>
      <c r="S393" s="364"/>
      <c r="T393" s="364"/>
      <c r="U393" s="364"/>
      <c r="V393" s="364"/>
      <c r="W393" s="364"/>
      <c r="X393" s="364"/>
      <c r="Y393" s="364"/>
      <c r="Z393" s="364"/>
    </row>
    <row r="394" spans="1:26" ht="12.75" customHeight="1" x14ac:dyDescent="0.25">
      <c r="A394" s="364"/>
      <c r="B394" s="364"/>
      <c r="C394" s="364"/>
      <c r="D394" s="364"/>
      <c r="E394" s="364"/>
      <c r="F394" s="364"/>
      <c r="G394" s="364"/>
      <c r="H394" s="364"/>
      <c r="I394" s="364"/>
      <c r="J394" s="364"/>
      <c r="K394" s="364"/>
      <c r="L394" s="364"/>
      <c r="M394" s="364"/>
      <c r="N394" s="364"/>
      <c r="O394" s="364"/>
      <c r="P394" s="364"/>
      <c r="Q394" s="364"/>
      <c r="R394" s="364"/>
      <c r="S394" s="364"/>
      <c r="T394" s="364"/>
      <c r="U394" s="364"/>
      <c r="V394" s="364"/>
      <c r="W394" s="364"/>
      <c r="X394" s="364"/>
      <c r="Y394" s="364"/>
      <c r="Z394" s="364"/>
    </row>
    <row r="395" spans="1:26" ht="12.75" customHeight="1" x14ac:dyDescent="0.25">
      <c r="A395" s="364"/>
      <c r="B395" s="364"/>
      <c r="C395" s="364"/>
      <c r="D395" s="364"/>
      <c r="E395" s="364"/>
      <c r="F395" s="364"/>
      <c r="G395" s="364"/>
      <c r="H395" s="364"/>
      <c r="I395" s="364"/>
      <c r="J395" s="364"/>
      <c r="K395" s="364"/>
      <c r="L395" s="364"/>
      <c r="M395" s="364"/>
      <c r="N395" s="364"/>
      <c r="O395" s="364"/>
      <c r="P395" s="364"/>
      <c r="Q395" s="364"/>
      <c r="R395" s="364"/>
      <c r="S395" s="364"/>
      <c r="T395" s="364"/>
      <c r="U395" s="364"/>
      <c r="V395" s="364"/>
      <c r="W395" s="364"/>
      <c r="X395" s="364"/>
      <c r="Y395" s="364"/>
      <c r="Z395" s="364"/>
    </row>
    <row r="396" spans="1:26" ht="12.75" customHeight="1" x14ac:dyDescent="0.25">
      <c r="A396" s="364"/>
      <c r="B396" s="364"/>
      <c r="C396" s="364"/>
      <c r="D396" s="364"/>
      <c r="E396" s="364"/>
      <c r="F396" s="364"/>
      <c r="G396" s="364"/>
      <c r="H396" s="364"/>
      <c r="I396" s="364"/>
      <c r="J396" s="364"/>
      <c r="K396" s="364"/>
      <c r="L396" s="364"/>
      <c r="M396" s="364"/>
      <c r="N396" s="364"/>
      <c r="O396" s="364"/>
      <c r="P396" s="364"/>
      <c r="Q396" s="364"/>
      <c r="R396" s="364"/>
      <c r="S396" s="364"/>
      <c r="T396" s="364"/>
      <c r="U396" s="364"/>
      <c r="V396" s="364"/>
      <c r="W396" s="364"/>
      <c r="X396" s="364"/>
      <c r="Y396" s="364"/>
      <c r="Z396" s="364"/>
    </row>
    <row r="397" spans="1:26" ht="12.75" customHeight="1" x14ac:dyDescent="0.25">
      <c r="A397" s="364"/>
      <c r="B397" s="364"/>
      <c r="C397" s="364"/>
      <c r="D397" s="364"/>
      <c r="E397" s="364"/>
      <c r="F397" s="364"/>
      <c r="G397" s="364"/>
      <c r="H397" s="364"/>
      <c r="I397" s="364"/>
      <c r="J397" s="364"/>
      <c r="K397" s="364"/>
      <c r="L397" s="364"/>
      <c r="M397" s="364"/>
      <c r="N397" s="364"/>
      <c r="O397" s="364"/>
      <c r="P397" s="364"/>
      <c r="Q397" s="364"/>
      <c r="R397" s="364"/>
      <c r="S397" s="364"/>
      <c r="T397" s="364"/>
      <c r="U397" s="364"/>
      <c r="V397" s="364"/>
      <c r="W397" s="364"/>
      <c r="X397" s="364"/>
      <c r="Y397" s="364"/>
      <c r="Z397" s="364"/>
    </row>
    <row r="398" spans="1:26" ht="12.75" customHeight="1" x14ac:dyDescent="0.25">
      <c r="A398" s="364"/>
      <c r="B398" s="364"/>
      <c r="C398" s="364"/>
      <c r="D398" s="364"/>
      <c r="E398" s="364"/>
      <c r="F398" s="364"/>
      <c r="G398" s="364"/>
      <c r="H398" s="364"/>
      <c r="I398" s="364"/>
      <c r="J398" s="364"/>
      <c r="K398" s="364"/>
      <c r="L398" s="364"/>
      <c r="M398" s="364"/>
      <c r="N398" s="364"/>
      <c r="O398" s="364"/>
      <c r="P398" s="364"/>
      <c r="Q398" s="364"/>
      <c r="R398" s="364"/>
      <c r="S398" s="364"/>
      <c r="T398" s="364"/>
      <c r="U398" s="364"/>
      <c r="V398" s="364"/>
      <c r="W398" s="364"/>
      <c r="X398" s="364"/>
      <c r="Y398" s="364"/>
      <c r="Z398" s="364"/>
    </row>
    <row r="399" spans="1:26" ht="12.75" customHeight="1" x14ac:dyDescent="0.25">
      <c r="A399" s="364"/>
      <c r="B399" s="364"/>
      <c r="C399" s="364"/>
      <c r="D399" s="364"/>
      <c r="E399" s="364"/>
      <c r="F399" s="364"/>
      <c r="G399" s="364"/>
      <c r="H399" s="364"/>
      <c r="I399" s="364"/>
      <c r="J399" s="364"/>
      <c r="K399" s="364"/>
      <c r="L399" s="364"/>
      <c r="M399" s="364"/>
      <c r="N399" s="364"/>
      <c r="O399" s="364"/>
      <c r="P399" s="364"/>
      <c r="Q399" s="364"/>
      <c r="R399" s="364"/>
      <c r="S399" s="364"/>
      <c r="T399" s="364"/>
      <c r="U399" s="364"/>
      <c r="V399" s="364"/>
      <c r="W399" s="364"/>
      <c r="X399" s="364"/>
      <c r="Y399" s="364"/>
      <c r="Z399" s="364"/>
    </row>
    <row r="400" spans="1:26" ht="12.75" customHeight="1" x14ac:dyDescent="0.25">
      <c r="A400" s="364"/>
      <c r="B400" s="364"/>
      <c r="C400" s="364"/>
      <c r="D400" s="364"/>
      <c r="E400" s="364"/>
      <c r="F400" s="364"/>
      <c r="G400" s="364"/>
      <c r="H400" s="364"/>
      <c r="I400" s="364"/>
      <c r="J400" s="364"/>
      <c r="K400" s="364"/>
      <c r="L400" s="364"/>
      <c r="M400" s="364"/>
      <c r="N400" s="364"/>
      <c r="O400" s="364"/>
      <c r="P400" s="364"/>
      <c r="Q400" s="364"/>
      <c r="R400" s="364"/>
      <c r="S400" s="364"/>
      <c r="T400" s="364"/>
      <c r="U400" s="364"/>
      <c r="V400" s="364"/>
      <c r="W400" s="364"/>
      <c r="X400" s="364"/>
      <c r="Y400" s="364"/>
      <c r="Z400" s="364"/>
    </row>
    <row r="401" spans="1:26" ht="12.75" customHeight="1" x14ac:dyDescent="0.25">
      <c r="A401" s="364"/>
      <c r="B401" s="364"/>
      <c r="C401" s="364"/>
      <c r="D401" s="364"/>
      <c r="E401" s="364"/>
      <c r="F401" s="364"/>
      <c r="G401" s="364"/>
      <c r="H401" s="364"/>
      <c r="I401" s="364"/>
      <c r="J401" s="364"/>
      <c r="K401" s="364"/>
      <c r="L401" s="364"/>
      <c r="M401" s="364"/>
      <c r="N401" s="364"/>
      <c r="O401" s="364"/>
      <c r="P401" s="364"/>
      <c r="Q401" s="364"/>
      <c r="R401" s="364"/>
      <c r="S401" s="364"/>
      <c r="T401" s="364"/>
      <c r="U401" s="364"/>
      <c r="V401" s="364"/>
      <c r="W401" s="364"/>
      <c r="X401" s="364"/>
      <c r="Y401" s="364"/>
      <c r="Z401" s="364"/>
    </row>
    <row r="402" spans="1:26" ht="12.75" customHeight="1" x14ac:dyDescent="0.25">
      <c r="A402" s="364"/>
      <c r="B402" s="364"/>
      <c r="C402" s="364"/>
      <c r="D402" s="364"/>
      <c r="E402" s="364"/>
      <c r="F402" s="364"/>
      <c r="G402" s="364"/>
      <c r="H402" s="364"/>
      <c r="I402" s="364"/>
      <c r="J402" s="364"/>
      <c r="K402" s="364"/>
      <c r="L402" s="364"/>
      <c r="M402" s="364"/>
      <c r="N402" s="364"/>
      <c r="O402" s="364"/>
      <c r="P402" s="364"/>
      <c r="Q402" s="364"/>
      <c r="R402" s="364"/>
      <c r="S402" s="364"/>
      <c r="T402" s="364"/>
      <c r="U402" s="364"/>
      <c r="V402" s="364"/>
      <c r="W402" s="364"/>
      <c r="X402" s="364"/>
      <c r="Y402" s="364"/>
      <c r="Z402" s="364"/>
    </row>
    <row r="403" spans="1:26" ht="12.75" customHeight="1" x14ac:dyDescent="0.25">
      <c r="A403" s="364"/>
      <c r="B403" s="364"/>
      <c r="C403" s="364"/>
      <c r="D403" s="364"/>
      <c r="E403" s="364"/>
      <c r="F403" s="364"/>
      <c r="G403" s="364"/>
      <c r="H403" s="364"/>
      <c r="I403" s="364"/>
      <c r="J403" s="364"/>
      <c r="K403" s="364"/>
      <c r="L403" s="364"/>
      <c r="M403" s="364"/>
      <c r="N403" s="364"/>
      <c r="O403" s="364"/>
      <c r="P403" s="364"/>
      <c r="Q403" s="364"/>
      <c r="R403" s="364"/>
      <c r="S403" s="364"/>
      <c r="T403" s="364"/>
      <c r="U403" s="364"/>
      <c r="V403" s="364"/>
      <c r="W403" s="364"/>
      <c r="X403" s="364"/>
      <c r="Y403" s="364"/>
      <c r="Z403" s="364"/>
    </row>
    <row r="404" spans="1:26" ht="12.75" customHeight="1" x14ac:dyDescent="0.25">
      <c r="A404" s="364"/>
      <c r="B404" s="364"/>
      <c r="C404" s="364"/>
      <c r="D404" s="364"/>
      <c r="E404" s="364"/>
      <c r="F404" s="364"/>
      <c r="G404" s="364"/>
      <c r="H404" s="364"/>
      <c r="I404" s="364"/>
      <c r="J404" s="364"/>
      <c r="K404" s="364"/>
      <c r="L404" s="364"/>
      <c r="M404" s="364"/>
      <c r="N404" s="364"/>
      <c r="O404" s="364"/>
      <c r="P404" s="364"/>
      <c r="Q404" s="364"/>
      <c r="R404" s="364"/>
      <c r="S404" s="364"/>
      <c r="T404" s="364"/>
      <c r="U404" s="364"/>
      <c r="V404" s="364"/>
      <c r="W404" s="364"/>
      <c r="X404" s="364"/>
      <c r="Y404" s="364"/>
      <c r="Z404" s="364"/>
    </row>
    <row r="405" spans="1:26" ht="12.75" customHeight="1" x14ac:dyDescent="0.25">
      <c r="A405" s="364"/>
      <c r="B405" s="364"/>
      <c r="C405" s="364"/>
      <c r="D405" s="364"/>
      <c r="E405" s="364"/>
      <c r="F405" s="364"/>
      <c r="G405" s="364"/>
      <c r="H405" s="364"/>
      <c r="I405" s="364"/>
      <c r="J405" s="364"/>
      <c r="K405" s="364"/>
      <c r="L405" s="364"/>
      <c r="M405" s="364"/>
      <c r="N405" s="364"/>
      <c r="O405" s="364"/>
      <c r="P405" s="364"/>
      <c r="Q405" s="364"/>
      <c r="R405" s="364"/>
      <c r="S405" s="364"/>
      <c r="T405" s="364"/>
      <c r="U405" s="364"/>
      <c r="V405" s="364"/>
      <c r="W405" s="364"/>
      <c r="X405" s="364"/>
      <c r="Y405" s="364"/>
      <c r="Z405" s="364"/>
    </row>
    <row r="406" spans="1:26" ht="12.75" customHeight="1" x14ac:dyDescent="0.25">
      <c r="A406" s="364"/>
      <c r="B406" s="364"/>
      <c r="C406" s="364"/>
      <c r="D406" s="364"/>
      <c r="E406" s="364"/>
      <c r="F406" s="364"/>
      <c r="G406" s="364"/>
      <c r="H406" s="364"/>
      <c r="I406" s="364"/>
      <c r="J406" s="364"/>
      <c r="K406" s="364"/>
      <c r="L406" s="364"/>
      <c r="M406" s="364"/>
      <c r="N406" s="364"/>
      <c r="O406" s="364"/>
      <c r="P406" s="364"/>
      <c r="Q406" s="364"/>
      <c r="R406" s="364"/>
      <c r="S406" s="364"/>
      <c r="T406" s="364"/>
      <c r="U406" s="364"/>
      <c r="V406" s="364"/>
      <c r="W406" s="364"/>
      <c r="X406" s="364"/>
      <c r="Y406" s="364"/>
      <c r="Z406" s="364"/>
    </row>
    <row r="407" spans="1:26" ht="12.75" customHeight="1" x14ac:dyDescent="0.25">
      <c r="A407" s="364"/>
      <c r="B407" s="364"/>
      <c r="C407" s="364"/>
      <c r="D407" s="364"/>
      <c r="E407" s="364"/>
      <c r="F407" s="364"/>
      <c r="G407" s="364"/>
      <c r="H407" s="364"/>
      <c r="I407" s="364"/>
      <c r="J407" s="364"/>
      <c r="K407" s="364"/>
      <c r="L407" s="364"/>
      <c r="M407" s="364"/>
      <c r="N407" s="364"/>
      <c r="O407" s="364"/>
      <c r="P407" s="364"/>
      <c r="Q407" s="364"/>
      <c r="R407" s="364"/>
      <c r="S407" s="364"/>
      <c r="T407" s="364"/>
      <c r="U407" s="364"/>
      <c r="V407" s="364"/>
      <c r="W407" s="364"/>
      <c r="X407" s="364"/>
      <c r="Y407" s="364"/>
      <c r="Z407" s="364"/>
    </row>
    <row r="408" spans="1:26" ht="12.75" customHeight="1" x14ac:dyDescent="0.25">
      <c r="A408" s="364"/>
      <c r="B408" s="364"/>
      <c r="C408" s="364"/>
      <c r="D408" s="364"/>
      <c r="E408" s="364"/>
      <c r="F408" s="364"/>
      <c r="G408" s="364"/>
      <c r="H408" s="364"/>
      <c r="I408" s="364"/>
      <c r="J408" s="364"/>
      <c r="K408" s="364"/>
      <c r="L408" s="364"/>
      <c r="M408" s="364"/>
      <c r="N408" s="364"/>
      <c r="O408" s="364"/>
      <c r="P408" s="364"/>
      <c r="Q408" s="364"/>
      <c r="R408" s="364"/>
      <c r="S408" s="364"/>
      <c r="T408" s="364"/>
      <c r="U408" s="364"/>
      <c r="V408" s="364"/>
      <c r="W408" s="364"/>
      <c r="X408" s="364"/>
      <c r="Y408" s="364"/>
      <c r="Z408" s="364"/>
    </row>
    <row r="409" spans="1:26" ht="12.75" customHeight="1" x14ac:dyDescent="0.25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64"/>
      <c r="P409" s="364"/>
      <c r="Q409" s="364"/>
      <c r="R409" s="364"/>
      <c r="S409" s="364"/>
      <c r="T409" s="364"/>
      <c r="U409" s="364"/>
      <c r="V409" s="364"/>
      <c r="W409" s="364"/>
      <c r="X409" s="364"/>
      <c r="Y409" s="364"/>
      <c r="Z409" s="364"/>
    </row>
    <row r="410" spans="1:26" ht="12.75" customHeight="1" x14ac:dyDescent="0.25">
      <c r="A410" s="364"/>
      <c r="B410" s="364"/>
      <c r="C410" s="364"/>
      <c r="D410" s="364"/>
      <c r="E410" s="364"/>
      <c r="F410" s="364"/>
      <c r="G410" s="364"/>
      <c r="H410" s="364"/>
      <c r="I410" s="364"/>
      <c r="J410" s="364"/>
      <c r="K410" s="364"/>
      <c r="L410" s="364"/>
      <c r="M410" s="364"/>
      <c r="N410" s="364"/>
      <c r="O410" s="364"/>
      <c r="P410" s="364"/>
      <c r="Q410" s="364"/>
      <c r="R410" s="364"/>
      <c r="S410" s="364"/>
      <c r="T410" s="364"/>
      <c r="U410" s="364"/>
      <c r="V410" s="364"/>
      <c r="W410" s="364"/>
      <c r="X410" s="364"/>
      <c r="Y410" s="364"/>
      <c r="Z410" s="364"/>
    </row>
    <row r="411" spans="1:26" ht="12.75" customHeight="1" x14ac:dyDescent="0.25">
      <c r="A411" s="364"/>
      <c r="B411" s="364"/>
      <c r="C411" s="364"/>
      <c r="D411" s="364"/>
      <c r="E411" s="364"/>
      <c r="F411" s="364"/>
      <c r="G411" s="364"/>
      <c r="H411" s="364"/>
      <c r="I411" s="364"/>
      <c r="J411" s="364"/>
      <c r="K411" s="364"/>
      <c r="L411" s="364"/>
      <c r="M411" s="364"/>
      <c r="N411" s="364"/>
      <c r="O411" s="364"/>
      <c r="P411" s="364"/>
      <c r="Q411" s="364"/>
      <c r="R411" s="364"/>
      <c r="S411" s="364"/>
      <c r="T411" s="364"/>
      <c r="U411" s="364"/>
      <c r="V411" s="364"/>
      <c r="W411" s="364"/>
      <c r="X411" s="364"/>
      <c r="Y411" s="364"/>
      <c r="Z411" s="364"/>
    </row>
    <row r="412" spans="1:26" ht="12.75" customHeight="1" x14ac:dyDescent="0.25">
      <c r="A412" s="364"/>
      <c r="B412" s="364"/>
      <c r="C412" s="364"/>
      <c r="D412" s="364"/>
      <c r="E412" s="364"/>
      <c r="F412" s="364"/>
      <c r="G412" s="364"/>
      <c r="H412" s="364"/>
      <c r="I412" s="364"/>
      <c r="J412" s="364"/>
      <c r="K412" s="364"/>
      <c r="L412" s="364"/>
      <c r="M412" s="364"/>
      <c r="N412" s="364"/>
      <c r="O412" s="364"/>
      <c r="P412" s="364"/>
      <c r="Q412" s="364"/>
      <c r="R412" s="364"/>
      <c r="S412" s="364"/>
      <c r="T412" s="364"/>
      <c r="U412" s="364"/>
      <c r="V412" s="364"/>
      <c r="W412" s="364"/>
      <c r="X412" s="364"/>
      <c r="Y412" s="364"/>
      <c r="Z412" s="364"/>
    </row>
    <row r="413" spans="1:26" ht="12.75" customHeight="1" x14ac:dyDescent="0.25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64"/>
      <c r="P413" s="364"/>
      <c r="Q413" s="364"/>
      <c r="R413" s="364"/>
      <c r="S413" s="364"/>
      <c r="T413" s="364"/>
      <c r="U413" s="364"/>
      <c r="V413" s="364"/>
      <c r="W413" s="364"/>
      <c r="X413" s="364"/>
      <c r="Y413" s="364"/>
      <c r="Z413" s="364"/>
    </row>
    <row r="414" spans="1:26" ht="12.75" customHeight="1" x14ac:dyDescent="0.25">
      <c r="A414" s="364"/>
      <c r="B414" s="364"/>
      <c r="C414" s="364"/>
      <c r="D414" s="364"/>
      <c r="E414" s="364"/>
      <c r="F414" s="364"/>
      <c r="G414" s="364"/>
      <c r="H414" s="364"/>
      <c r="I414" s="364"/>
      <c r="J414" s="364"/>
      <c r="K414" s="364"/>
      <c r="L414" s="364"/>
      <c r="M414" s="364"/>
      <c r="N414" s="364"/>
      <c r="O414" s="364"/>
      <c r="P414" s="364"/>
      <c r="Q414" s="364"/>
      <c r="R414" s="364"/>
      <c r="S414" s="364"/>
      <c r="T414" s="364"/>
      <c r="U414" s="364"/>
      <c r="V414" s="364"/>
      <c r="W414" s="364"/>
      <c r="X414" s="364"/>
      <c r="Y414" s="364"/>
      <c r="Z414" s="364"/>
    </row>
    <row r="415" spans="1:26" ht="12.75" customHeight="1" x14ac:dyDescent="0.25">
      <c r="A415" s="364"/>
      <c r="B415" s="364"/>
      <c r="C415" s="364"/>
      <c r="D415" s="364"/>
      <c r="E415" s="364"/>
      <c r="F415" s="364"/>
      <c r="G415" s="364"/>
      <c r="H415" s="364"/>
      <c r="I415" s="364"/>
      <c r="J415" s="364"/>
      <c r="K415" s="364"/>
      <c r="L415" s="364"/>
      <c r="M415" s="364"/>
      <c r="N415" s="364"/>
      <c r="O415" s="364"/>
      <c r="P415" s="364"/>
      <c r="Q415" s="364"/>
      <c r="R415" s="364"/>
      <c r="S415" s="364"/>
      <c r="T415" s="364"/>
      <c r="U415" s="364"/>
      <c r="V415" s="364"/>
      <c r="W415" s="364"/>
      <c r="X415" s="364"/>
      <c r="Y415" s="364"/>
      <c r="Z415" s="364"/>
    </row>
    <row r="416" spans="1:26" ht="12.75" customHeight="1" x14ac:dyDescent="0.25">
      <c r="A416" s="364"/>
      <c r="B416" s="364"/>
      <c r="C416" s="364"/>
      <c r="D416" s="364"/>
      <c r="E416" s="364"/>
      <c r="F416" s="364"/>
      <c r="G416" s="364"/>
      <c r="H416" s="364"/>
      <c r="I416" s="364"/>
      <c r="J416" s="364"/>
      <c r="K416" s="364"/>
      <c r="L416" s="364"/>
      <c r="M416" s="364"/>
      <c r="N416" s="364"/>
      <c r="O416" s="364"/>
      <c r="P416" s="364"/>
      <c r="Q416" s="364"/>
      <c r="R416" s="364"/>
      <c r="S416" s="364"/>
      <c r="T416" s="364"/>
      <c r="U416" s="364"/>
      <c r="V416" s="364"/>
      <c r="W416" s="364"/>
      <c r="X416" s="364"/>
      <c r="Y416" s="364"/>
      <c r="Z416" s="364"/>
    </row>
    <row r="417" spans="1:26" ht="12.75" customHeight="1" x14ac:dyDescent="0.25">
      <c r="A417" s="364"/>
      <c r="B417" s="364"/>
      <c r="C417" s="364"/>
      <c r="D417" s="364"/>
      <c r="E417" s="364"/>
      <c r="F417" s="364"/>
      <c r="G417" s="364"/>
      <c r="H417" s="364"/>
      <c r="I417" s="364"/>
      <c r="J417" s="364"/>
      <c r="K417" s="364"/>
      <c r="L417" s="364"/>
      <c r="M417" s="364"/>
      <c r="N417" s="364"/>
      <c r="O417" s="364"/>
      <c r="P417" s="364"/>
      <c r="Q417" s="364"/>
      <c r="R417" s="364"/>
      <c r="S417" s="364"/>
      <c r="T417" s="364"/>
      <c r="U417" s="364"/>
      <c r="V417" s="364"/>
      <c r="W417" s="364"/>
      <c r="X417" s="364"/>
      <c r="Y417" s="364"/>
      <c r="Z417" s="364"/>
    </row>
    <row r="418" spans="1:26" ht="12.75" customHeight="1" x14ac:dyDescent="0.25">
      <c r="A418" s="364"/>
      <c r="B418" s="364"/>
      <c r="C418" s="364"/>
      <c r="D418" s="364"/>
      <c r="E418" s="364"/>
      <c r="F418" s="364"/>
      <c r="G418" s="364"/>
      <c r="H418" s="364"/>
      <c r="I418" s="364"/>
      <c r="J418" s="364"/>
      <c r="K418" s="364"/>
      <c r="L418" s="364"/>
      <c r="M418" s="364"/>
      <c r="N418" s="364"/>
      <c r="O418" s="364"/>
      <c r="P418" s="364"/>
      <c r="Q418" s="364"/>
      <c r="R418" s="364"/>
      <c r="S418" s="364"/>
      <c r="T418" s="364"/>
      <c r="U418" s="364"/>
      <c r="V418" s="364"/>
      <c r="W418" s="364"/>
      <c r="X418" s="364"/>
      <c r="Y418" s="364"/>
      <c r="Z418" s="364"/>
    </row>
    <row r="419" spans="1:26" ht="12.75" customHeight="1" x14ac:dyDescent="0.25">
      <c r="A419" s="364"/>
      <c r="B419" s="364"/>
      <c r="C419" s="364"/>
      <c r="D419" s="364"/>
      <c r="E419" s="364"/>
      <c r="F419" s="364"/>
      <c r="G419" s="364"/>
      <c r="H419" s="364"/>
      <c r="I419" s="364"/>
      <c r="J419" s="364"/>
      <c r="K419" s="364"/>
      <c r="L419" s="364"/>
      <c r="M419" s="364"/>
      <c r="N419" s="364"/>
      <c r="O419" s="364"/>
      <c r="P419" s="364"/>
      <c r="Q419" s="364"/>
      <c r="R419" s="364"/>
      <c r="S419" s="364"/>
      <c r="T419" s="364"/>
      <c r="U419" s="364"/>
      <c r="V419" s="364"/>
      <c r="W419" s="364"/>
      <c r="X419" s="364"/>
      <c r="Y419" s="364"/>
      <c r="Z419" s="364"/>
    </row>
    <row r="420" spans="1:26" ht="12.75" customHeight="1" x14ac:dyDescent="0.25">
      <c r="A420" s="364"/>
      <c r="B420" s="364"/>
      <c r="C420" s="364"/>
      <c r="D420" s="364"/>
      <c r="E420" s="364"/>
      <c r="F420" s="364"/>
      <c r="G420" s="364"/>
      <c r="H420" s="364"/>
      <c r="I420" s="364"/>
      <c r="J420" s="364"/>
      <c r="K420" s="364"/>
      <c r="L420" s="364"/>
      <c r="M420" s="364"/>
      <c r="N420" s="364"/>
      <c r="O420" s="364"/>
      <c r="P420" s="364"/>
      <c r="Q420" s="364"/>
      <c r="R420" s="364"/>
      <c r="S420" s="364"/>
      <c r="T420" s="364"/>
      <c r="U420" s="364"/>
      <c r="V420" s="364"/>
      <c r="W420" s="364"/>
      <c r="X420" s="364"/>
      <c r="Y420" s="364"/>
      <c r="Z420" s="364"/>
    </row>
    <row r="421" spans="1:26" ht="12.75" customHeight="1" x14ac:dyDescent="0.25">
      <c r="A421" s="364"/>
      <c r="B421" s="364"/>
      <c r="C421" s="364"/>
      <c r="D421" s="364"/>
      <c r="E421" s="364"/>
      <c r="F421" s="364"/>
      <c r="G421" s="364"/>
      <c r="H421" s="364"/>
      <c r="I421" s="364"/>
      <c r="J421" s="364"/>
      <c r="K421" s="364"/>
      <c r="L421" s="364"/>
      <c r="M421" s="364"/>
      <c r="N421" s="364"/>
      <c r="O421" s="364"/>
      <c r="P421" s="364"/>
      <c r="Q421" s="364"/>
      <c r="R421" s="364"/>
      <c r="S421" s="364"/>
      <c r="T421" s="364"/>
      <c r="U421" s="364"/>
      <c r="V421" s="364"/>
      <c r="W421" s="364"/>
      <c r="X421" s="364"/>
      <c r="Y421" s="364"/>
      <c r="Z421" s="364"/>
    </row>
    <row r="422" spans="1:26" ht="12.75" customHeight="1" x14ac:dyDescent="0.25">
      <c r="A422" s="364"/>
      <c r="B422" s="364"/>
      <c r="C422" s="364"/>
      <c r="D422" s="364"/>
      <c r="E422" s="364"/>
      <c r="F422" s="364"/>
      <c r="G422" s="364"/>
      <c r="H422" s="364"/>
      <c r="I422" s="364"/>
      <c r="J422" s="364"/>
      <c r="K422" s="364"/>
      <c r="L422" s="364"/>
      <c r="M422" s="364"/>
      <c r="N422" s="364"/>
      <c r="O422" s="364"/>
      <c r="P422" s="364"/>
      <c r="Q422" s="364"/>
      <c r="R422" s="364"/>
      <c r="S422" s="364"/>
      <c r="T422" s="364"/>
      <c r="U422" s="364"/>
      <c r="V422" s="364"/>
      <c r="W422" s="364"/>
      <c r="X422" s="364"/>
      <c r="Y422" s="364"/>
      <c r="Z422" s="364"/>
    </row>
    <row r="423" spans="1:26" ht="12.75" customHeight="1" x14ac:dyDescent="0.25">
      <c r="A423" s="364"/>
      <c r="B423" s="364"/>
      <c r="C423" s="364"/>
      <c r="D423" s="364"/>
      <c r="E423" s="364"/>
      <c r="F423" s="364"/>
      <c r="G423" s="364"/>
      <c r="H423" s="364"/>
      <c r="I423" s="364"/>
      <c r="J423" s="364"/>
      <c r="K423" s="364"/>
      <c r="L423" s="364"/>
      <c r="M423" s="364"/>
      <c r="N423" s="364"/>
      <c r="O423" s="364"/>
      <c r="P423" s="364"/>
      <c r="Q423" s="364"/>
      <c r="R423" s="364"/>
      <c r="S423" s="364"/>
      <c r="T423" s="364"/>
      <c r="U423" s="364"/>
      <c r="V423" s="364"/>
      <c r="W423" s="364"/>
      <c r="X423" s="364"/>
      <c r="Y423" s="364"/>
      <c r="Z423" s="364"/>
    </row>
    <row r="424" spans="1:26" ht="12.75" customHeight="1" x14ac:dyDescent="0.25">
      <c r="A424" s="364"/>
      <c r="B424" s="364"/>
      <c r="C424" s="364"/>
      <c r="D424" s="364"/>
      <c r="E424" s="364"/>
      <c r="F424" s="364"/>
      <c r="G424" s="364"/>
      <c r="H424" s="364"/>
      <c r="I424" s="364"/>
      <c r="J424" s="364"/>
      <c r="K424" s="364"/>
      <c r="L424" s="364"/>
      <c r="M424" s="364"/>
      <c r="N424" s="364"/>
      <c r="O424" s="364"/>
      <c r="P424" s="364"/>
      <c r="Q424" s="364"/>
      <c r="R424" s="364"/>
      <c r="S424" s="364"/>
      <c r="T424" s="364"/>
      <c r="U424" s="364"/>
      <c r="V424" s="364"/>
      <c r="W424" s="364"/>
      <c r="X424" s="364"/>
      <c r="Y424" s="364"/>
      <c r="Z424" s="364"/>
    </row>
    <row r="425" spans="1:26" ht="12.75" customHeight="1" x14ac:dyDescent="0.25">
      <c r="A425" s="364"/>
      <c r="B425" s="364"/>
      <c r="C425" s="364"/>
      <c r="D425" s="364"/>
      <c r="E425" s="364"/>
      <c r="F425" s="364"/>
      <c r="G425" s="364"/>
      <c r="H425" s="364"/>
      <c r="I425" s="364"/>
      <c r="J425" s="364"/>
      <c r="K425" s="364"/>
      <c r="L425" s="364"/>
      <c r="M425" s="364"/>
      <c r="N425" s="364"/>
      <c r="O425" s="364"/>
      <c r="P425" s="364"/>
      <c r="Q425" s="364"/>
      <c r="R425" s="364"/>
      <c r="S425" s="364"/>
      <c r="T425" s="364"/>
      <c r="U425" s="364"/>
      <c r="V425" s="364"/>
      <c r="W425" s="364"/>
      <c r="X425" s="364"/>
      <c r="Y425" s="364"/>
      <c r="Z425" s="364"/>
    </row>
    <row r="426" spans="1:26" ht="12.75" customHeight="1" x14ac:dyDescent="0.25">
      <c r="A426" s="364"/>
      <c r="B426" s="364"/>
      <c r="C426" s="364"/>
      <c r="D426" s="364"/>
      <c r="E426" s="364"/>
      <c r="F426" s="364"/>
      <c r="G426" s="364"/>
      <c r="H426" s="364"/>
      <c r="I426" s="364"/>
      <c r="J426" s="364"/>
      <c r="K426" s="364"/>
      <c r="L426" s="364"/>
      <c r="M426" s="364"/>
      <c r="N426" s="364"/>
      <c r="O426" s="364"/>
      <c r="P426" s="364"/>
      <c r="Q426" s="364"/>
      <c r="R426" s="364"/>
      <c r="S426" s="364"/>
      <c r="T426" s="364"/>
      <c r="U426" s="364"/>
      <c r="V426" s="364"/>
      <c r="W426" s="364"/>
      <c r="X426" s="364"/>
      <c r="Y426" s="364"/>
      <c r="Z426" s="364"/>
    </row>
    <row r="427" spans="1:26" ht="12.75" customHeight="1" x14ac:dyDescent="0.25">
      <c r="A427" s="364"/>
      <c r="B427" s="364"/>
      <c r="C427" s="364"/>
      <c r="D427" s="364"/>
      <c r="E427" s="364"/>
      <c r="F427" s="364"/>
      <c r="G427" s="364"/>
      <c r="H427" s="364"/>
      <c r="I427" s="364"/>
      <c r="J427" s="364"/>
      <c r="K427" s="364"/>
      <c r="L427" s="364"/>
      <c r="M427" s="364"/>
      <c r="N427" s="364"/>
      <c r="O427" s="364"/>
      <c r="P427" s="364"/>
      <c r="Q427" s="364"/>
      <c r="R427" s="364"/>
      <c r="S427" s="364"/>
      <c r="T427" s="364"/>
      <c r="U427" s="364"/>
      <c r="V427" s="364"/>
      <c r="W427" s="364"/>
      <c r="X427" s="364"/>
      <c r="Y427" s="364"/>
      <c r="Z427" s="364"/>
    </row>
    <row r="428" spans="1:26" ht="12.75" customHeight="1" x14ac:dyDescent="0.25">
      <c r="A428" s="364"/>
      <c r="B428" s="364"/>
      <c r="C428" s="364"/>
      <c r="D428" s="364"/>
      <c r="E428" s="364"/>
      <c r="F428" s="364"/>
      <c r="G428" s="364"/>
      <c r="H428" s="364"/>
      <c r="I428" s="364"/>
      <c r="J428" s="364"/>
      <c r="K428" s="364"/>
      <c r="L428" s="364"/>
      <c r="M428" s="364"/>
      <c r="N428" s="364"/>
      <c r="O428" s="364"/>
      <c r="P428" s="364"/>
      <c r="Q428" s="364"/>
      <c r="R428" s="364"/>
      <c r="S428" s="364"/>
      <c r="T428" s="364"/>
      <c r="U428" s="364"/>
      <c r="V428" s="364"/>
      <c r="W428" s="364"/>
      <c r="X428" s="364"/>
      <c r="Y428" s="364"/>
      <c r="Z428" s="364"/>
    </row>
    <row r="429" spans="1:26" ht="12.75" customHeight="1" x14ac:dyDescent="0.25">
      <c r="A429" s="364"/>
      <c r="B429" s="364"/>
      <c r="C429" s="364"/>
      <c r="D429" s="364"/>
      <c r="E429" s="364"/>
      <c r="F429" s="364"/>
      <c r="G429" s="364"/>
      <c r="H429" s="364"/>
      <c r="I429" s="364"/>
      <c r="J429" s="364"/>
      <c r="K429" s="364"/>
      <c r="L429" s="364"/>
      <c r="M429" s="364"/>
      <c r="N429" s="364"/>
      <c r="O429" s="364"/>
      <c r="P429" s="364"/>
      <c r="Q429" s="364"/>
      <c r="R429" s="364"/>
      <c r="S429" s="364"/>
      <c r="T429" s="364"/>
      <c r="U429" s="364"/>
      <c r="V429" s="364"/>
      <c r="W429" s="364"/>
      <c r="X429" s="364"/>
      <c r="Y429" s="364"/>
      <c r="Z429" s="364"/>
    </row>
    <row r="430" spans="1:26" ht="12.75" customHeight="1" x14ac:dyDescent="0.25">
      <c r="A430" s="364"/>
      <c r="B430" s="364"/>
      <c r="C430" s="364"/>
      <c r="D430" s="364"/>
      <c r="E430" s="364"/>
      <c r="F430" s="364"/>
      <c r="G430" s="364"/>
      <c r="H430" s="364"/>
      <c r="I430" s="364"/>
      <c r="J430" s="364"/>
      <c r="K430" s="364"/>
      <c r="L430" s="364"/>
      <c r="M430" s="364"/>
      <c r="N430" s="364"/>
      <c r="O430" s="364"/>
      <c r="P430" s="364"/>
      <c r="Q430" s="364"/>
      <c r="R430" s="364"/>
      <c r="S430" s="364"/>
      <c r="T430" s="364"/>
      <c r="U430" s="364"/>
      <c r="V430" s="364"/>
      <c r="W430" s="364"/>
      <c r="X430" s="364"/>
      <c r="Y430" s="364"/>
      <c r="Z430" s="364"/>
    </row>
    <row r="431" spans="1:26" ht="12.75" customHeight="1" x14ac:dyDescent="0.25">
      <c r="A431" s="364"/>
      <c r="B431" s="364"/>
      <c r="C431" s="364"/>
      <c r="D431" s="364"/>
      <c r="E431" s="364"/>
      <c r="F431" s="364"/>
      <c r="G431" s="364"/>
      <c r="H431" s="364"/>
      <c r="I431" s="364"/>
      <c r="J431" s="364"/>
      <c r="K431" s="364"/>
      <c r="L431" s="364"/>
      <c r="M431" s="364"/>
      <c r="N431" s="364"/>
      <c r="O431" s="364"/>
      <c r="P431" s="364"/>
      <c r="Q431" s="364"/>
      <c r="R431" s="364"/>
      <c r="S431" s="364"/>
      <c r="T431" s="364"/>
      <c r="U431" s="364"/>
      <c r="V431" s="364"/>
      <c r="W431" s="364"/>
      <c r="X431" s="364"/>
      <c r="Y431" s="364"/>
      <c r="Z431" s="364"/>
    </row>
    <row r="432" spans="1:26" ht="12.75" customHeight="1" x14ac:dyDescent="0.25">
      <c r="A432" s="364"/>
      <c r="B432" s="364"/>
      <c r="C432" s="364"/>
      <c r="D432" s="364"/>
      <c r="E432" s="364"/>
      <c r="F432" s="364"/>
      <c r="G432" s="364"/>
      <c r="H432" s="364"/>
      <c r="I432" s="364"/>
      <c r="J432" s="364"/>
      <c r="K432" s="364"/>
      <c r="L432" s="364"/>
      <c r="M432" s="364"/>
      <c r="N432" s="364"/>
      <c r="O432" s="364"/>
      <c r="P432" s="364"/>
      <c r="Q432" s="364"/>
      <c r="R432" s="364"/>
      <c r="S432" s="364"/>
      <c r="T432" s="364"/>
      <c r="U432" s="364"/>
      <c r="V432" s="364"/>
      <c r="W432" s="364"/>
      <c r="X432" s="364"/>
      <c r="Y432" s="364"/>
      <c r="Z432" s="364"/>
    </row>
    <row r="433" spans="1:26" ht="12.75" customHeight="1" x14ac:dyDescent="0.25">
      <c r="A433" s="364"/>
      <c r="B433" s="364"/>
      <c r="C433" s="364"/>
      <c r="D433" s="364"/>
      <c r="E433" s="364"/>
      <c r="F433" s="364"/>
      <c r="G433" s="364"/>
      <c r="H433" s="364"/>
      <c r="I433" s="364"/>
      <c r="J433" s="364"/>
      <c r="K433" s="364"/>
      <c r="L433" s="364"/>
      <c r="M433" s="364"/>
      <c r="N433" s="364"/>
      <c r="O433" s="364"/>
      <c r="P433" s="364"/>
      <c r="Q433" s="364"/>
      <c r="R433" s="364"/>
      <c r="S433" s="364"/>
      <c r="T433" s="364"/>
      <c r="U433" s="364"/>
      <c r="V433" s="364"/>
      <c r="W433" s="364"/>
      <c r="X433" s="364"/>
      <c r="Y433" s="364"/>
      <c r="Z433" s="364"/>
    </row>
    <row r="434" spans="1:26" ht="12.75" customHeight="1" x14ac:dyDescent="0.25">
      <c r="A434" s="364"/>
      <c r="B434" s="364"/>
      <c r="C434" s="364"/>
      <c r="D434" s="364"/>
      <c r="E434" s="364"/>
      <c r="F434" s="364"/>
      <c r="G434" s="364"/>
      <c r="H434" s="364"/>
      <c r="I434" s="364"/>
      <c r="J434" s="364"/>
      <c r="K434" s="364"/>
      <c r="L434" s="364"/>
      <c r="M434" s="364"/>
      <c r="N434" s="364"/>
      <c r="O434" s="364"/>
      <c r="P434" s="364"/>
      <c r="Q434" s="364"/>
      <c r="R434" s="364"/>
      <c r="S434" s="364"/>
      <c r="T434" s="364"/>
      <c r="U434" s="364"/>
      <c r="V434" s="364"/>
      <c r="W434" s="364"/>
      <c r="X434" s="364"/>
      <c r="Y434" s="364"/>
      <c r="Z434" s="364"/>
    </row>
    <row r="435" spans="1:26" ht="12.75" customHeight="1" x14ac:dyDescent="0.25">
      <c r="A435" s="364"/>
      <c r="B435" s="364"/>
      <c r="C435" s="364"/>
      <c r="D435" s="364"/>
      <c r="E435" s="364"/>
      <c r="F435" s="364"/>
      <c r="G435" s="364"/>
      <c r="H435" s="364"/>
      <c r="I435" s="364"/>
      <c r="J435" s="364"/>
      <c r="K435" s="364"/>
      <c r="L435" s="364"/>
      <c r="M435" s="364"/>
      <c r="N435" s="364"/>
      <c r="O435" s="364"/>
      <c r="P435" s="364"/>
      <c r="Q435" s="364"/>
      <c r="R435" s="364"/>
      <c r="S435" s="364"/>
      <c r="T435" s="364"/>
      <c r="U435" s="364"/>
      <c r="V435" s="364"/>
      <c r="W435" s="364"/>
      <c r="X435" s="364"/>
      <c r="Y435" s="364"/>
      <c r="Z435" s="364"/>
    </row>
    <row r="436" spans="1:26" ht="12.75" customHeight="1" x14ac:dyDescent="0.25">
      <c r="A436" s="364"/>
      <c r="B436" s="364"/>
      <c r="C436" s="364"/>
      <c r="D436" s="364"/>
      <c r="E436" s="364"/>
      <c r="F436" s="364"/>
      <c r="G436" s="364"/>
      <c r="H436" s="364"/>
      <c r="I436" s="364"/>
      <c r="J436" s="364"/>
      <c r="K436" s="364"/>
      <c r="L436" s="364"/>
      <c r="M436" s="364"/>
      <c r="N436" s="364"/>
      <c r="O436" s="364"/>
      <c r="P436" s="364"/>
      <c r="Q436" s="364"/>
      <c r="R436" s="364"/>
      <c r="S436" s="364"/>
      <c r="T436" s="364"/>
      <c r="U436" s="364"/>
      <c r="V436" s="364"/>
      <c r="W436" s="364"/>
      <c r="X436" s="364"/>
      <c r="Y436" s="364"/>
      <c r="Z436" s="364"/>
    </row>
    <row r="437" spans="1:26" ht="12.75" customHeight="1" x14ac:dyDescent="0.25">
      <c r="A437" s="364"/>
      <c r="B437" s="364"/>
      <c r="C437" s="364"/>
      <c r="D437" s="364"/>
      <c r="E437" s="364"/>
      <c r="F437" s="364"/>
      <c r="G437" s="364"/>
      <c r="H437" s="364"/>
      <c r="I437" s="364"/>
      <c r="J437" s="364"/>
      <c r="K437" s="364"/>
      <c r="L437" s="364"/>
      <c r="M437" s="364"/>
      <c r="N437" s="364"/>
      <c r="O437" s="364"/>
      <c r="P437" s="364"/>
      <c r="Q437" s="364"/>
      <c r="R437" s="364"/>
      <c r="S437" s="364"/>
      <c r="T437" s="364"/>
      <c r="U437" s="364"/>
      <c r="V437" s="364"/>
      <c r="W437" s="364"/>
      <c r="X437" s="364"/>
      <c r="Y437" s="364"/>
      <c r="Z437" s="364"/>
    </row>
    <row r="438" spans="1:26" ht="12.75" customHeight="1" x14ac:dyDescent="0.25">
      <c r="A438" s="364"/>
      <c r="B438" s="364"/>
      <c r="C438" s="364"/>
      <c r="D438" s="364"/>
      <c r="E438" s="364"/>
      <c r="F438" s="364"/>
      <c r="G438" s="364"/>
      <c r="H438" s="364"/>
      <c r="I438" s="364"/>
      <c r="J438" s="364"/>
      <c r="K438" s="364"/>
      <c r="L438" s="364"/>
      <c r="M438" s="364"/>
      <c r="N438" s="364"/>
      <c r="O438" s="364"/>
      <c r="P438" s="364"/>
      <c r="Q438" s="364"/>
      <c r="R438" s="364"/>
      <c r="S438" s="364"/>
      <c r="T438" s="364"/>
      <c r="U438" s="364"/>
      <c r="V438" s="364"/>
      <c r="W438" s="364"/>
      <c r="X438" s="364"/>
      <c r="Y438" s="364"/>
      <c r="Z438" s="364"/>
    </row>
    <row r="439" spans="1:26" ht="12.75" customHeight="1" x14ac:dyDescent="0.25">
      <c r="A439" s="364"/>
      <c r="B439" s="364"/>
      <c r="C439" s="364"/>
      <c r="D439" s="364"/>
      <c r="E439" s="364"/>
      <c r="F439" s="364"/>
      <c r="G439" s="364"/>
      <c r="H439" s="364"/>
      <c r="I439" s="364"/>
      <c r="J439" s="364"/>
      <c r="K439" s="364"/>
      <c r="L439" s="364"/>
      <c r="M439" s="364"/>
      <c r="N439" s="364"/>
      <c r="O439" s="364"/>
      <c r="P439" s="364"/>
      <c r="Q439" s="364"/>
      <c r="R439" s="364"/>
      <c r="S439" s="364"/>
      <c r="T439" s="364"/>
      <c r="U439" s="364"/>
      <c r="V439" s="364"/>
      <c r="W439" s="364"/>
      <c r="X439" s="364"/>
      <c r="Y439" s="364"/>
      <c r="Z439" s="364"/>
    </row>
    <row r="440" spans="1:26" ht="12.75" customHeight="1" x14ac:dyDescent="0.25">
      <c r="A440" s="364"/>
      <c r="B440" s="364"/>
      <c r="C440" s="364"/>
      <c r="D440" s="364"/>
      <c r="E440" s="364"/>
      <c r="F440" s="364"/>
      <c r="G440" s="364"/>
      <c r="H440" s="364"/>
      <c r="I440" s="364"/>
      <c r="J440" s="364"/>
      <c r="K440" s="364"/>
      <c r="L440" s="364"/>
      <c r="M440" s="364"/>
      <c r="N440" s="364"/>
      <c r="O440" s="364"/>
      <c r="P440" s="364"/>
      <c r="Q440" s="364"/>
      <c r="R440" s="364"/>
      <c r="S440" s="364"/>
      <c r="T440" s="364"/>
      <c r="U440" s="364"/>
      <c r="V440" s="364"/>
      <c r="W440" s="364"/>
      <c r="X440" s="364"/>
      <c r="Y440" s="364"/>
      <c r="Z440" s="364"/>
    </row>
    <row r="441" spans="1:26" ht="12.75" customHeight="1" x14ac:dyDescent="0.25">
      <c r="A441" s="364"/>
      <c r="B441" s="364"/>
      <c r="C441" s="364"/>
      <c r="D441" s="364"/>
      <c r="E441" s="364"/>
      <c r="F441" s="364"/>
      <c r="G441" s="364"/>
      <c r="H441" s="364"/>
      <c r="I441" s="364"/>
      <c r="J441" s="364"/>
      <c r="K441" s="364"/>
      <c r="L441" s="364"/>
      <c r="M441" s="364"/>
      <c r="N441" s="364"/>
      <c r="O441" s="364"/>
      <c r="P441" s="364"/>
      <c r="Q441" s="364"/>
      <c r="R441" s="364"/>
      <c r="S441" s="364"/>
      <c r="T441" s="364"/>
      <c r="U441" s="364"/>
      <c r="V441" s="364"/>
      <c r="W441" s="364"/>
      <c r="X441" s="364"/>
      <c r="Y441" s="364"/>
      <c r="Z441" s="364"/>
    </row>
    <row r="442" spans="1:26" ht="12.75" customHeight="1" x14ac:dyDescent="0.25">
      <c r="A442" s="364"/>
      <c r="B442" s="364"/>
      <c r="C442" s="364"/>
      <c r="D442" s="364"/>
      <c r="E442" s="364"/>
      <c r="F442" s="364"/>
      <c r="G442" s="364"/>
      <c r="H442" s="364"/>
      <c r="I442" s="364"/>
      <c r="J442" s="364"/>
      <c r="K442" s="364"/>
      <c r="L442" s="364"/>
      <c r="M442" s="364"/>
      <c r="N442" s="364"/>
      <c r="O442" s="364"/>
      <c r="P442" s="364"/>
      <c r="Q442" s="364"/>
      <c r="R442" s="364"/>
      <c r="S442" s="364"/>
      <c r="T442" s="364"/>
      <c r="U442" s="364"/>
      <c r="V442" s="364"/>
      <c r="W442" s="364"/>
      <c r="X442" s="364"/>
      <c r="Y442" s="364"/>
      <c r="Z442" s="364"/>
    </row>
    <row r="443" spans="1:26" ht="12.75" customHeight="1" x14ac:dyDescent="0.25">
      <c r="A443" s="364"/>
      <c r="B443" s="364"/>
      <c r="C443" s="364"/>
      <c r="D443" s="364"/>
      <c r="E443" s="364"/>
      <c r="F443" s="364"/>
      <c r="G443" s="364"/>
      <c r="H443" s="364"/>
      <c r="I443" s="364"/>
      <c r="J443" s="364"/>
      <c r="K443" s="364"/>
      <c r="L443" s="364"/>
      <c r="M443" s="364"/>
      <c r="N443" s="364"/>
      <c r="O443" s="364"/>
      <c r="P443" s="364"/>
      <c r="Q443" s="364"/>
      <c r="R443" s="364"/>
      <c r="S443" s="364"/>
      <c r="T443" s="364"/>
      <c r="U443" s="364"/>
      <c r="V443" s="364"/>
      <c r="W443" s="364"/>
      <c r="X443" s="364"/>
      <c r="Y443" s="364"/>
      <c r="Z443" s="364"/>
    </row>
    <row r="444" spans="1:26" ht="12.75" customHeight="1" x14ac:dyDescent="0.25">
      <c r="A444" s="364"/>
      <c r="B444" s="364"/>
      <c r="C444" s="364"/>
      <c r="D444" s="364"/>
      <c r="E444" s="364"/>
      <c r="F444" s="364"/>
      <c r="G444" s="364"/>
      <c r="H444" s="364"/>
      <c r="I444" s="364"/>
      <c r="J444" s="364"/>
      <c r="K444" s="364"/>
      <c r="L444" s="364"/>
      <c r="M444" s="364"/>
      <c r="N444" s="364"/>
      <c r="O444" s="364"/>
      <c r="P444" s="364"/>
      <c r="Q444" s="364"/>
      <c r="R444" s="364"/>
      <c r="S444" s="364"/>
      <c r="T444" s="364"/>
      <c r="U444" s="364"/>
      <c r="V444" s="364"/>
      <c r="W444" s="364"/>
      <c r="X444" s="364"/>
      <c r="Y444" s="364"/>
      <c r="Z444" s="364"/>
    </row>
    <row r="445" spans="1:26" ht="12.75" customHeight="1" x14ac:dyDescent="0.25">
      <c r="A445" s="364"/>
      <c r="B445" s="364"/>
      <c r="C445" s="364"/>
      <c r="D445" s="364"/>
      <c r="E445" s="364"/>
      <c r="F445" s="364"/>
      <c r="G445" s="364"/>
      <c r="H445" s="364"/>
      <c r="I445" s="364"/>
      <c r="J445" s="364"/>
      <c r="K445" s="364"/>
      <c r="L445" s="364"/>
      <c r="M445" s="364"/>
      <c r="N445" s="364"/>
      <c r="O445" s="364"/>
      <c r="P445" s="364"/>
      <c r="Q445" s="364"/>
      <c r="R445" s="364"/>
      <c r="S445" s="364"/>
      <c r="T445" s="364"/>
      <c r="U445" s="364"/>
      <c r="V445" s="364"/>
      <c r="W445" s="364"/>
      <c r="X445" s="364"/>
      <c r="Y445" s="364"/>
      <c r="Z445" s="364"/>
    </row>
    <row r="446" spans="1:26" ht="12.75" customHeight="1" x14ac:dyDescent="0.25">
      <c r="A446" s="364"/>
      <c r="B446" s="364"/>
      <c r="C446" s="364"/>
      <c r="D446" s="364"/>
      <c r="E446" s="364"/>
      <c r="F446" s="364"/>
      <c r="G446" s="364"/>
      <c r="H446" s="364"/>
      <c r="I446" s="364"/>
      <c r="J446" s="364"/>
      <c r="K446" s="364"/>
      <c r="L446" s="364"/>
      <c r="M446" s="364"/>
      <c r="N446" s="364"/>
      <c r="O446" s="364"/>
      <c r="P446" s="364"/>
      <c r="Q446" s="364"/>
      <c r="R446" s="364"/>
      <c r="S446" s="364"/>
      <c r="T446" s="364"/>
      <c r="U446" s="364"/>
      <c r="V446" s="364"/>
      <c r="W446" s="364"/>
      <c r="X446" s="364"/>
      <c r="Y446" s="364"/>
      <c r="Z446" s="364"/>
    </row>
    <row r="447" spans="1:26" ht="12.75" customHeight="1" x14ac:dyDescent="0.25">
      <c r="A447" s="364"/>
      <c r="B447" s="364"/>
      <c r="C447" s="364"/>
      <c r="D447" s="364"/>
      <c r="E447" s="364"/>
      <c r="F447" s="364"/>
      <c r="G447" s="364"/>
      <c r="H447" s="364"/>
      <c r="I447" s="364"/>
      <c r="J447" s="364"/>
      <c r="K447" s="364"/>
      <c r="L447" s="364"/>
      <c r="M447" s="364"/>
      <c r="N447" s="364"/>
      <c r="O447" s="364"/>
      <c r="P447" s="364"/>
      <c r="Q447" s="364"/>
      <c r="R447" s="364"/>
      <c r="S447" s="364"/>
      <c r="T447" s="364"/>
      <c r="U447" s="364"/>
      <c r="V447" s="364"/>
      <c r="W447" s="364"/>
      <c r="X447" s="364"/>
      <c r="Y447" s="364"/>
      <c r="Z447" s="364"/>
    </row>
    <row r="448" spans="1:26" ht="12.75" customHeight="1" x14ac:dyDescent="0.25">
      <c r="A448" s="364"/>
      <c r="B448" s="364"/>
      <c r="C448" s="364"/>
      <c r="D448" s="364"/>
      <c r="E448" s="364"/>
      <c r="F448" s="364"/>
      <c r="G448" s="364"/>
      <c r="H448" s="364"/>
      <c r="I448" s="364"/>
      <c r="J448" s="364"/>
      <c r="K448" s="364"/>
      <c r="L448" s="364"/>
      <c r="M448" s="364"/>
      <c r="N448" s="364"/>
      <c r="O448" s="364"/>
      <c r="P448" s="364"/>
      <c r="Q448" s="364"/>
      <c r="R448" s="364"/>
      <c r="S448" s="364"/>
      <c r="T448" s="364"/>
      <c r="U448" s="364"/>
      <c r="V448" s="364"/>
      <c r="W448" s="364"/>
      <c r="X448" s="364"/>
      <c r="Y448" s="364"/>
      <c r="Z448" s="364"/>
    </row>
    <row r="449" spans="1:26" ht="12.75" customHeight="1" x14ac:dyDescent="0.25">
      <c r="A449" s="364"/>
      <c r="B449" s="364"/>
      <c r="C449" s="364"/>
      <c r="D449" s="364"/>
      <c r="E449" s="364"/>
      <c r="F449" s="364"/>
      <c r="G449" s="364"/>
      <c r="H449" s="364"/>
      <c r="I449" s="364"/>
      <c r="J449" s="364"/>
      <c r="K449" s="364"/>
      <c r="L449" s="364"/>
      <c r="M449" s="364"/>
      <c r="N449" s="364"/>
      <c r="O449" s="364"/>
      <c r="P449" s="364"/>
      <c r="Q449" s="364"/>
      <c r="R449" s="364"/>
      <c r="S449" s="364"/>
      <c r="T449" s="364"/>
      <c r="U449" s="364"/>
      <c r="V449" s="364"/>
      <c r="W449" s="364"/>
      <c r="X449" s="364"/>
      <c r="Y449" s="364"/>
      <c r="Z449" s="364"/>
    </row>
    <row r="450" spans="1:26" ht="12.75" customHeight="1" x14ac:dyDescent="0.25">
      <c r="A450" s="364"/>
      <c r="B450" s="364"/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</row>
    <row r="451" spans="1:26" ht="12.75" customHeight="1" x14ac:dyDescent="0.25">
      <c r="A451" s="364"/>
      <c r="B451" s="364"/>
      <c r="C451" s="364"/>
      <c r="D451" s="364"/>
      <c r="E451" s="364"/>
      <c r="F451" s="364"/>
      <c r="G451" s="364"/>
      <c r="H451" s="364"/>
      <c r="I451" s="364"/>
      <c r="J451" s="364"/>
      <c r="K451" s="364"/>
      <c r="L451" s="364"/>
      <c r="M451" s="364"/>
      <c r="N451" s="364"/>
      <c r="O451" s="364"/>
      <c r="P451" s="364"/>
      <c r="Q451" s="364"/>
      <c r="R451" s="364"/>
      <c r="S451" s="364"/>
      <c r="T451" s="364"/>
      <c r="U451" s="364"/>
      <c r="V451" s="364"/>
      <c r="W451" s="364"/>
      <c r="X451" s="364"/>
      <c r="Y451" s="364"/>
      <c r="Z451" s="364"/>
    </row>
    <row r="452" spans="1:26" ht="12.75" customHeight="1" x14ac:dyDescent="0.25">
      <c r="A452" s="364"/>
      <c r="B452" s="364"/>
      <c r="C452" s="364"/>
      <c r="D452" s="364"/>
      <c r="E452" s="364"/>
      <c r="F452" s="364"/>
      <c r="G452" s="364"/>
      <c r="H452" s="364"/>
      <c r="I452" s="364"/>
      <c r="J452" s="364"/>
      <c r="K452" s="364"/>
      <c r="L452" s="364"/>
      <c r="M452" s="364"/>
      <c r="N452" s="364"/>
      <c r="O452" s="364"/>
      <c r="P452" s="364"/>
      <c r="Q452" s="364"/>
      <c r="R452" s="364"/>
      <c r="S452" s="364"/>
      <c r="T452" s="364"/>
      <c r="U452" s="364"/>
      <c r="V452" s="364"/>
      <c r="W452" s="364"/>
      <c r="X452" s="364"/>
      <c r="Y452" s="364"/>
      <c r="Z452" s="364"/>
    </row>
    <row r="453" spans="1:26" ht="12.75" customHeight="1" x14ac:dyDescent="0.25">
      <c r="A453" s="364"/>
      <c r="B453" s="364"/>
      <c r="C453" s="364"/>
      <c r="D453" s="364"/>
      <c r="E453" s="364"/>
      <c r="F453" s="364"/>
      <c r="G453" s="364"/>
      <c r="H453" s="364"/>
      <c r="I453" s="364"/>
      <c r="J453" s="364"/>
      <c r="K453" s="364"/>
      <c r="L453" s="364"/>
      <c r="M453" s="364"/>
      <c r="N453" s="364"/>
      <c r="O453" s="364"/>
      <c r="P453" s="364"/>
      <c r="Q453" s="364"/>
      <c r="R453" s="364"/>
      <c r="S453" s="364"/>
      <c r="T453" s="364"/>
      <c r="U453" s="364"/>
      <c r="V453" s="364"/>
      <c r="W453" s="364"/>
      <c r="X453" s="364"/>
      <c r="Y453" s="364"/>
      <c r="Z453" s="364"/>
    </row>
    <row r="454" spans="1:26" ht="12.75" customHeight="1" x14ac:dyDescent="0.25">
      <c r="A454" s="364"/>
      <c r="B454" s="364"/>
      <c r="C454" s="364"/>
      <c r="D454" s="364"/>
      <c r="E454" s="364"/>
      <c r="F454" s="364"/>
      <c r="G454" s="364"/>
      <c r="H454" s="364"/>
      <c r="I454" s="364"/>
      <c r="J454" s="364"/>
      <c r="K454" s="364"/>
      <c r="L454" s="364"/>
      <c r="M454" s="364"/>
      <c r="N454" s="364"/>
      <c r="O454" s="364"/>
      <c r="P454" s="364"/>
      <c r="Q454" s="364"/>
      <c r="R454" s="364"/>
      <c r="S454" s="364"/>
      <c r="T454" s="364"/>
      <c r="U454" s="364"/>
      <c r="V454" s="364"/>
      <c r="W454" s="364"/>
      <c r="X454" s="364"/>
      <c r="Y454" s="364"/>
      <c r="Z454" s="364"/>
    </row>
    <row r="455" spans="1:26" ht="12.75" customHeight="1" x14ac:dyDescent="0.25">
      <c r="A455" s="364"/>
      <c r="B455" s="364"/>
      <c r="C455" s="364"/>
      <c r="D455" s="364"/>
      <c r="E455" s="364"/>
      <c r="F455" s="364"/>
      <c r="G455" s="364"/>
      <c r="H455" s="364"/>
      <c r="I455" s="364"/>
      <c r="J455" s="364"/>
      <c r="K455" s="364"/>
      <c r="L455" s="364"/>
      <c r="M455" s="364"/>
      <c r="N455" s="364"/>
      <c r="O455" s="364"/>
      <c r="P455" s="364"/>
      <c r="Q455" s="364"/>
      <c r="R455" s="364"/>
      <c r="S455" s="364"/>
      <c r="T455" s="364"/>
      <c r="U455" s="364"/>
      <c r="V455" s="364"/>
      <c r="W455" s="364"/>
      <c r="X455" s="364"/>
      <c r="Y455" s="364"/>
      <c r="Z455" s="364"/>
    </row>
    <row r="456" spans="1:26" ht="12.75" customHeight="1" x14ac:dyDescent="0.25">
      <c r="A456" s="364"/>
      <c r="B456" s="364"/>
      <c r="C456" s="364"/>
      <c r="D456" s="364"/>
      <c r="E456" s="364"/>
      <c r="F456" s="364"/>
      <c r="G456" s="364"/>
      <c r="H456" s="364"/>
      <c r="I456" s="364"/>
      <c r="J456" s="364"/>
      <c r="K456" s="364"/>
      <c r="L456" s="364"/>
      <c r="M456" s="364"/>
      <c r="N456" s="364"/>
      <c r="O456" s="364"/>
      <c r="P456" s="364"/>
      <c r="Q456" s="364"/>
      <c r="R456" s="364"/>
      <c r="S456" s="364"/>
      <c r="T456" s="364"/>
      <c r="U456" s="364"/>
      <c r="V456" s="364"/>
      <c r="W456" s="364"/>
      <c r="X456" s="364"/>
      <c r="Y456" s="364"/>
      <c r="Z456" s="364"/>
    </row>
    <row r="457" spans="1:26" ht="12.75" customHeight="1" x14ac:dyDescent="0.25">
      <c r="A457" s="364"/>
      <c r="B457" s="364"/>
      <c r="C457" s="364"/>
      <c r="D457" s="364"/>
      <c r="E457" s="364"/>
      <c r="F457" s="364"/>
      <c r="G457" s="364"/>
      <c r="H457" s="364"/>
      <c r="I457" s="364"/>
      <c r="J457" s="364"/>
      <c r="K457" s="364"/>
      <c r="L457" s="364"/>
      <c r="M457" s="364"/>
      <c r="N457" s="364"/>
      <c r="O457" s="364"/>
      <c r="P457" s="364"/>
      <c r="Q457" s="364"/>
      <c r="R457" s="364"/>
      <c r="S457" s="364"/>
      <c r="T457" s="364"/>
      <c r="U457" s="364"/>
      <c r="V457" s="364"/>
      <c r="W457" s="364"/>
      <c r="X457" s="364"/>
      <c r="Y457" s="364"/>
      <c r="Z457" s="364"/>
    </row>
    <row r="458" spans="1:26" ht="12.75" customHeight="1" x14ac:dyDescent="0.25">
      <c r="A458" s="364"/>
      <c r="B458" s="364"/>
      <c r="C458" s="364"/>
      <c r="D458" s="364"/>
      <c r="E458" s="364"/>
      <c r="F458" s="364"/>
      <c r="G458" s="364"/>
      <c r="H458" s="364"/>
      <c r="I458" s="364"/>
      <c r="J458" s="364"/>
      <c r="K458" s="364"/>
      <c r="L458" s="364"/>
      <c r="M458" s="364"/>
      <c r="N458" s="364"/>
      <c r="O458" s="364"/>
      <c r="P458" s="364"/>
      <c r="Q458" s="364"/>
      <c r="R458" s="364"/>
      <c r="S458" s="364"/>
      <c r="T458" s="364"/>
      <c r="U458" s="364"/>
      <c r="V458" s="364"/>
      <c r="W458" s="364"/>
      <c r="X458" s="364"/>
      <c r="Y458" s="364"/>
      <c r="Z458" s="364"/>
    </row>
    <row r="459" spans="1:26" ht="12.75" customHeight="1" x14ac:dyDescent="0.25">
      <c r="A459" s="364"/>
      <c r="B459" s="364"/>
      <c r="C459" s="364"/>
      <c r="D459" s="364"/>
      <c r="E459" s="364"/>
      <c r="F459" s="364"/>
      <c r="G459" s="364"/>
      <c r="H459" s="364"/>
      <c r="I459" s="364"/>
      <c r="J459" s="364"/>
      <c r="K459" s="364"/>
      <c r="L459" s="364"/>
      <c r="M459" s="364"/>
      <c r="N459" s="364"/>
      <c r="O459" s="364"/>
      <c r="P459" s="364"/>
      <c r="Q459" s="364"/>
      <c r="R459" s="364"/>
      <c r="S459" s="364"/>
      <c r="T459" s="364"/>
      <c r="U459" s="364"/>
      <c r="V459" s="364"/>
      <c r="W459" s="364"/>
      <c r="X459" s="364"/>
      <c r="Y459" s="364"/>
      <c r="Z459" s="364"/>
    </row>
    <row r="460" spans="1:26" ht="12.75" customHeight="1" x14ac:dyDescent="0.25">
      <c r="A460" s="364"/>
      <c r="B460" s="364"/>
      <c r="C460" s="364"/>
      <c r="D460" s="364"/>
      <c r="E460" s="364"/>
      <c r="F460" s="364"/>
      <c r="G460" s="364"/>
      <c r="H460" s="364"/>
      <c r="I460" s="364"/>
      <c r="J460" s="364"/>
      <c r="K460" s="364"/>
      <c r="L460" s="364"/>
      <c r="M460" s="364"/>
      <c r="N460" s="364"/>
      <c r="O460" s="364"/>
      <c r="P460" s="364"/>
      <c r="Q460" s="364"/>
      <c r="R460" s="364"/>
      <c r="S460" s="364"/>
      <c r="T460" s="364"/>
      <c r="U460" s="364"/>
      <c r="V460" s="364"/>
      <c r="W460" s="364"/>
      <c r="X460" s="364"/>
      <c r="Y460" s="364"/>
      <c r="Z460" s="364"/>
    </row>
    <row r="461" spans="1:26" ht="12.75" customHeight="1" x14ac:dyDescent="0.25">
      <c r="A461" s="364"/>
      <c r="B461" s="364"/>
      <c r="C461" s="364"/>
      <c r="D461" s="364"/>
      <c r="E461" s="364"/>
      <c r="F461" s="364"/>
      <c r="G461" s="364"/>
      <c r="H461" s="364"/>
      <c r="I461" s="364"/>
      <c r="J461" s="364"/>
      <c r="K461" s="364"/>
      <c r="L461" s="364"/>
      <c r="M461" s="364"/>
      <c r="N461" s="364"/>
      <c r="O461" s="364"/>
      <c r="P461" s="364"/>
      <c r="Q461" s="364"/>
      <c r="R461" s="364"/>
      <c r="S461" s="364"/>
      <c r="T461" s="364"/>
      <c r="U461" s="364"/>
      <c r="V461" s="364"/>
      <c r="W461" s="364"/>
      <c r="X461" s="364"/>
      <c r="Y461" s="364"/>
      <c r="Z461" s="364"/>
    </row>
    <row r="462" spans="1:26" ht="12.75" customHeight="1" x14ac:dyDescent="0.25">
      <c r="A462" s="364"/>
      <c r="B462" s="364"/>
      <c r="C462" s="364"/>
      <c r="D462" s="364"/>
      <c r="E462" s="364"/>
      <c r="F462" s="364"/>
      <c r="G462" s="364"/>
      <c r="H462" s="364"/>
      <c r="I462" s="364"/>
      <c r="J462" s="364"/>
      <c r="K462" s="364"/>
      <c r="L462" s="364"/>
      <c r="M462" s="364"/>
      <c r="N462" s="364"/>
      <c r="O462" s="364"/>
      <c r="P462" s="364"/>
      <c r="Q462" s="364"/>
      <c r="R462" s="364"/>
      <c r="S462" s="364"/>
      <c r="T462" s="364"/>
      <c r="U462" s="364"/>
      <c r="V462" s="364"/>
      <c r="W462" s="364"/>
      <c r="X462" s="364"/>
      <c r="Y462" s="364"/>
      <c r="Z462" s="364"/>
    </row>
    <row r="463" spans="1:26" ht="12.75" customHeight="1" x14ac:dyDescent="0.25">
      <c r="A463" s="364"/>
      <c r="B463" s="364"/>
      <c r="C463" s="364"/>
      <c r="D463" s="364"/>
      <c r="E463" s="364"/>
      <c r="F463" s="364"/>
      <c r="G463" s="364"/>
      <c r="H463" s="364"/>
      <c r="I463" s="364"/>
      <c r="J463" s="364"/>
      <c r="K463" s="364"/>
      <c r="L463" s="364"/>
      <c r="M463" s="364"/>
      <c r="N463" s="364"/>
      <c r="O463" s="364"/>
      <c r="P463" s="364"/>
      <c r="Q463" s="364"/>
      <c r="R463" s="364"/>
      <c r="S463" s="364"/>
      <c r="T463" s="364"/>
      <c r="U463" s="364"/>
      <c r="V463" s="364"/>
      <c r="W463" s="364"/>
      <c r="X463" s="364"/>
      <c r="Y463" s="364"/>
      <c r="Z463" s="364"/>
    </row>
    <row r="464" spans="1:26" ht="12.75" customHeight="1" x14ac:dyDescent="0.25">
      <c r="A464" s="364"/>
      <c r="B464" s="364"/>
      <c r="C464" s="364"/>
      <c r="D464" s="364"/>
      <c r="E464" s="364"/>
      <c r="F464" s="364"/>
      <c r="G464" s="364"/>
      <c r="H464" s="364"/>
      <c r="I464" s="364"/>
      <c r="J464" s="364"/>
      <c r="K464" s="364"/>
      <c r="L464" s="364"/>
      <c r="M464" s="364"/>
      <c r="N464" s="364"/>
      <c r="O464" s="364"/>
      <c r="P464" s="364"/>
      <c r="Q464" s="364"/>
      <c r="R464" s="364"/>
      <c r="S464" s="364"/>
      <c r="T464" s="364"/>
      <c r="U464" s="364"/>
      <c r="V464" s="364"/>
      <c r="W464" s="364"/>
      <c r="X464" s="364"/>
      <c r="Y464" s="364"/>
      <c r="Z464" s="364"/>
    </row>
    <row r="465" spans="1:26" ht="12.75" customHeight="1" x14ac:dyDescent="0.25">
      <c r="A465" s="364"/>
      <c r="B465" s="364"/>
      <c r="C465" s="364"/>
      <c r="D465" s="364"/>
      <c r="E465" s="364"/>
      <c r="F465" s="364"/>
      <c r="G465" s="364"/>
      <c r="H465" s="364"/>
      <c r="I465" s="364"/>
      <c r="J465" s="364"/>
      <c r="K465" s="364"/>
      <c r="L465" s="364"/>
      <c r="M465" s="364"/>
      <c r="N465" s="364"/>
      <c r="O465" s="364"/>
      <c r="P465" s="364"/>
      <c r="Q465" s="364"/>
      <c r="R465" s="364"/>
      <c r="S465" s="364"/>
      <c r="T465" s="364"/>
      <c r="U465" s="364"/>
      <c r="V465" s="364"/>
      <c r="W465" s="364"/>
      <c r="X465" s="364"/>
      <c r="Y465" s="364"/>
      <c r="Z465" s="364"/>
    </row>
    <row r="466" spans="1:26" ht="12.75" customHeight="1" x14ac:dyDescent="0.25">
      <c r="A466" s="364"/>
      <c r="B466" s="364"/>
      <c r="C466" s="364"/>
      <c r="D466" s="364"/>
      <c r="E466" s="364"/>
      <c r="F466" s="364"/>
      <c r="G466" s="364"/>
      <c r="H466" s="364"/>
      <c r="I466" s="364"/>
      <c r="J466" s="364"/>
      <c r="K466" s="364"/>
      <c r="L466" s="364"/>
      <c r="M466" s="364"/>
      <c r="N466" s="364"/>
      <c r="O466" s="364"/>
      <c r="P466" s="364"/>
      <c r="Q466" s="364"/>
      <c r="R466" s="364"/>
      <c r="S466" s="364"/>
      <c r="T466" s="364"/>
      <c r="U466" s="364"/>
      <c r="V466" s="364"/>
      <c r="W466" s="364"/>
      <c r="X466" s="364"/>
      <c r="Y466" s="364"/>
      <c r="Z466" s="364"/>
    </row>
    <row r="467" spans="1:26" ht="12.75" customHeight="1" x14ac:dyDescent="0.25">
      <c r="A467" s="364"/>
      <c r="B467" s="364"/>
      <c r="C467" s="364"/>
      <c r="D467" s="364"/>
      <c r="E467" s="364"/>
      <c r="F467" s="364"/>
      <c r="G467" s="364"/>
      <c r="H467" s="364"/>
      <c r="I467" s="364"/>
      <c r="J467" s="364"/>
      <c r="K467" s="364"/>
      <c r="L467" s="364"/>
      <c r="M467" s="364"/>
      <c r="N467" s="364"/>
      <c r="O467" s="364"/>
      <c r="P467" s="364"/>
      <c r="Q467" s="364"/>
      <c r="R467" s="364"/>
      <c r="S467" s="364"/>
      <c r="T467" s="364"/>
      <c r="U467" s="364"/>
      <c r="V467" s="364"/>
      <c r="W467" s="364"/>
      <c r="X467" s="364"/>
      <c r="Y467" s="364"/>
      <c r="Z467" s="364"/>
    </row>
    <row r="468" spans="1:26" ht="12.75" customHeight="1" x14ac:dyDescent="0.25">
      <c r="A468" s="364"/>
      <c r="B468" s="364"/>
      <c r="C468" s="364"/>
      <c r="D468" s="364"/>
      <c r="E468" s="364"/>
      <c r="F468" s="364"/>
      <c r="G468" s="364"/>
      <c r="H468" s="364"/>
      <c r="I468" s="364"/>
      <c r="J468" s="364"/>
      <c r="K468" s="364"/>
      <c r="L468" s="364"/>
      <c r="M468" s="364"/>
      <c r="N468" s="364"/>
      <c r="O468" s="364"/>
      <c r="P468" s="364"/>
      <c r="Q468" s="364"/>
      <c r="R468" s="364"/>
      <c r="S468" s="364"/>
      <c r="T468" s="364"/>
      <c r="U468" s="364"/>
      <c r="V468" s="364"/>
      <c r="W468" s="364"/>
      <c r="X468" s="364"/>
      <c r="Y468" s="364"/>
      <c r="Z468" s="364"/>
    </row>
    <row r="469" spans="1:26" ht="12.75" customHeight="1" x14ac:dyDescent="0.25">
      <c r="A469" s="364"/>
      <c r="B469" s="364"/>
      <c r="C469" s="364"/>
      <c r="D469" s="364"/>
      <c r="E469" s="364"/>
      <c r="F469" s="364"/>
      <c r="G469" s="364"/>
      <c r="H469" s="364"/>
      <c r="I469" s="364"/>
      <c r="J469" s="364"/>
      <c r="K469" s="364"/>
      <c r="L469" s="364"/>
      <c r="M469" s="364"/>
      <c r="N469" s="364"/>
      <c r="O469" s="364"/>
      <c r="P469" s="364"/>
      <c r="Q469" s="364"/>
      <c r="R469" s="364"/>
      <c r="S469" s="364"/>
      <c r="T469" s="364"/>
      <c r="U469" s="364"/>
      <c r="V469" s="364"/>
      <c r="W469" s="364"/>
      <c r="X469" s="364"/>
      <c r="Y469" s="364"/>
      <c r="Z469" s="364"/>
    </row>
    <row r="470" spans="1:26" ht="12.75" customHeight="1" x14ac:dyDescent="0.25">
      <c r="A470" s="364"/>
      <c r="B470" s="364"/>
      <c r="C470" s="364"/>
      <c r="D470" s="364"/>
      <c r="E470" s="364"/>
      <c r="F470" s="364"/>
      <c r="G470" s="364"/>
      <c r="H470" s="364"/>
      <c r="I470" s="364"/>
      <c r="J470" s="364"/>
      <c r="K470" s="364"/>
      <c r="L470" s="364"/>
      <c r="M470" s="364"/>
      <c r="N470" s="364"/>
      <c r="O470" s="364"/>
      <c r="P470" s="364"/>
      <c r="Q470" s="364"/>
      <c r="R470" s="364"/>
      <c r="S470" s="364"/>
      <c r="T470" s="364"/>
      <c r="U470" s="364"/>
      <c r="V470" s="364"/>
      <c r="W470" s="364"/>
      <c r="X470" s="364"/>
      <c r="Y470" s="364"/>
      <c r="Z470" s="364"/>
    </row>
    <row r="471" spans="1:26" ht="12.75" customHeight="1" x14ac:dyDescent="0.25">
      <c r="A471" s="364"/>
      <c r="B471" s="364"/>
      <c r="C471" s="364"/>
      <c r="D471" s="364"/>
      <c r="E471" s="364"/>
      <c r="F471" s="364"/>
      <c r="G471" s="364"/>
      <c r="H471" s="364"/>
      <c r="I471" s="364"/>
      <c r="J471" s="364"/>
      <c r="K471" s="364"/>
      <c r="L471" s="364"/>
      <c r="M471" s="364"/>
      <c r="N471" s="364"/>
      <c r="O471" s="364"/>
      <c r="P471" s="364"/>
      <c r="Q471" s="364"/>
      <c r="R471" s="364"/>
      <c r="S471" s="364"/>
      <c r="T471" s="364"/>
      <c r="U471" s="364"/>
      <c r="V471" s="364"/>
      <c r="W471" s="364"/>
      <c r="X471" s="364"/>
      <c r="Y471" s="364"/>
      <c r="Z471" s="364"/>
    </row>
    <row r="472" spans="1:26" ht="12.75" customHeight="1" x14ac:dyDescent="0.25">
      <c r="A472" s="364"/>
      <c r="B472" s="364"/>
      <c r="C472" s="364"/>
      <c r="D472" s="364"/>
      <c r="E472" s="364"/>
      <c r="F472" s="364"/>
      <c r="G472" s="364"/>
      <c r="H472" s="364"/>
      <c r="I472" s="364"/>
      <c r="J472" s="364"/>
      <c r="K472" s="364"/>
      <c r="L472" s="364"/>
      <c r="M472" s="364"/>
      <c r="N472" s="364"/>
      <c r="O472" s="364"/>
      <c r="P472" s="364"/>
      <c r="Q472" s="364"/>
      <c r="R472" s="364"/>
      <c r="S472" s="364"/>
      <c r="T472" s="364"/>
      <c r="U472" s="364"/>
      <c r="V472" s="364"/>
      <c r="W472" s="364"/>
      <c r="X472" s="364"/>
      <c r="Y472" s="364"/>
      <c r="Z472" s="364"/>
    </row>
    <row r="473" spans="1:26" ht="12.75" customHeight="1" x14ac:dyDescent="0.25">
      <c r="A473" s="364"/>
      <c r="B473" s="364"/>
      <c r="C473" s="364"/>
      <c r="D473" s="364"/>
      <c r="E473" s="364"/>
      <c r="F473" s="364"/>
      <c r="G473" s="364"/>
      <c r="H473" s="364"/>
      <c r="I473" s="364"/>
      <c r="J473" s="364"/>
      <c r="K473" s="364"/>
      <c r="L473" s="364"/>
      <c r="M473" s="364"/>
      <c r="N473" s="364"/>
      <c r="O473" s="364"/>
      <c r="P473" s="364"/>
      <c r="Q473" s="364"/>
      <c r="R473" s="364"/>
      <c r="S473" s="364"/>
      <c r="T473" s="364"/>
      <c r="U473" s="364"/>
      <c r="V473" s="364"/>
      <c r="W473" s="364"/>
      <c r="X473" s="364"/>
      <c r="Y473" s="364"/>
      <c r="Z473" s="364"/>
    </row>
    <row r="474" spans="1:26" ht="12.75" customHeight="1" x14ac:dyDescent="0.25">
      <c r="A474" s="364"/>
      <c r="B474" s="364"/>
      <c r="C474" s="364"/>
      <c r="D474" s="364"/>
      <c r="E474" s="364"/>
      <c r="F474" s="364"/>
      <c r="G474" s="364"/>
      <c r="H474" s="364"/>
      <c r="I474" s="364"/>
      <c r="J474" s="364"/>
      <c r="K474" s="364"/>
      <c r="L474" s="364"/>
      <c r="M474" s="364"/>
      <c r="N474" s="364"/>
      <c r="O474" s="364"/>
      <c r="P474" s="364"/>
      <c r="Q474" s="364"/>
      <c r="R474" s="364"/>
      <c r="S474" s="364"/>
      <c r="T474" s="364"/>
      <c r="U474" s="364"/>
      <c r="V474" s="364"/>
      <c r="W474" s="364"/>
      <c r="X474" s="364"/>
      <c r="Y474" s="364"/>
      <c r="Z474" s="364"/>
    </row>
    <row r="475" spans="1:26" ht="12.75" customHeight="1" x14ac:dyDescent="0.25">
      <c r="A475" s="364"/>
      <c r="B475" s="364"/>
      <c r="C475" s="364"/>
      <c r="D475" s="364"/>
      <c r="E475" s="364"/>
      <c r="F475" s="364"/>
      <c r="G475" s="364"/>
      <c r="H475" s="364"/>
      <c r="I475" s="364"/>
      <c r="J475" s="364"/>
      <c r="K475" s="364"/>
      <c r="L475" s="364"/>
      <c r="M475" s="364"/>
      <c r="N475" s="364"/>
      <c r="O475" s="364"/>
      <c r="P475" s="364"/>
      <c r="Q475" s="364"/>
      <c r="R475" s="364"/>
      <c r="S475" s="364"/>
      <c r="T475" s="364"/>
      <c r="U475" s="364"/>
      <c r="V475" s="364"/>
      <c r="W475" s="364"/>
      <c r="X475" s="364"/>
      <c r="Y475" s="364"/>
      <c r="Z475" s="364"/>
    </row>
    <row r="476" spans="1:26" ht="12.75" customHeight="1" x14ac:dyDescent="0.25">
      <c r="A476" s="364"/>
      <c r="B476" s="364"/>
      <c r="C476" s="364"/>
      <c r="D476" s="364"/>
      <c r="E476" s="364"/>
      <c r="F476" s="364"/>
      <c r="G476" s="364"/>
      <c r="H476" s="364"/>
      <c r="I476" s="364"/>
      <c r="J476" s="364"/>
      <c r="K476" s="364"/>
      <c r="L476" s="364"/>
      <c r="M476" s="364"/>
      <c r="N476" s="364"/>
      <c r="O476" s="364"/>
      <c r="P476" s="364"/>
      <c r="Q476" s="364"/>
      <c r="R476" s="364"/>
      <c r="S476" s="364"/>
      <c r="T476" s="364"/>
      <c r="U476" s="364"/>
      <c r="V476" s="364"/>
      <c r="W476" s="364"/>
      <c r="X476" s="364"/>
      <c r="Y476" s="364"/>
      <c r="Z476" s="364"/>
    </row>
    <row r="477" spans="1:26" ht="12.75" customHeight="1" x14ac:dyDescent="0.25">
      <c r="A477" s="364"/>
      <c r="B477" s="364"/>
      <c r="C477" s="364"/>
      <c r="D477" s="364"/>
      <c r="E477" s="364"/>
      <c r="F477" s="364"/>
      <c r="G477" s="364"/>
      <c r="H477" s="364"/>
      <c r="I477" s="364"/>
      <c r="J477" s="364"/>
      <c r="K477" s="364"/>
      <c r="L477" s="364"/>
      <c r="M477" s="364"/>
      <c r="N477" s="364"/>
      <c r="O477" s="364"/>
      <c r="P477" s="364"/>
      <c r="Q477" s="364"/>
      <c r="R477" s="364"/>
      <c r="S477" s="364"/>
      <c r="T477" s="364"/>
      <c r="U477" s="364"/>
      <c r="V477" s="364"/>
      <c r="W477" s="364"/>
      <c r="X477" s="364"/>
      <c r="Y477" s="364"/>
      <c r="Z477" s="364"/>
    </row>
    <row r="478" spans="1:26" ht="12.75" customHeight="1" x14ac:dyDescent="0.25">
      <c r="A478" s="364"/>
      <c r="B478" s="364"/>
      <c r="C478" s="364"/>
      <c r="D478" s="364"/>
      <c r="E478" s="364"/>
      <c r="F478" s="364"/>
      <c r="G478" s="364"/>
      <c r="H478" s="364"/>
      <c r="I478" s="364"/>
      <c r="J478" s="364"/>
      <c r="K478" s="364"/>
      <c r="L478" s="364"/>
      <c r="M478" s="364"/>
      <c r="N478" s="364"/>
      <c r="O478" s="364"/>
      <c r="P478" s="364"/>
      <c r="Q478" s="364"/>
      <c r="R478" s="364"/>
      <c r="S478" s="364"/>
      <c r="T478" s="364"/>
      <c r="U478" s="364"/>
      <c r="V478" s="364"/>
      <c r="W478" s="364"/>
      <c r="X478" s="364"/>
      <c r="Y478" s="364"/>
      <c r="Z478" s="364"/>
    </row>
    <row r="479" spans="1:26" ht="12.75" customHeight="1" x14ac:dyDescent="0.25">
      <c r="A479" s="364"/>
      <c r="B479" s="364"/>
      <c r="C479" s="364"/>
      <c r="D479" s="364"/>
      <c r="E479" s="364"/>
      <c r="F479" s="364"/>
      <c r="G479" s="364"/>
      <c r="H479" s="364"/>
      <c r="I479" s="364"/>
      <c r="J479" s="364"/>
      <c r="K479" s="364"/>
      <c r="L479" s="364"/>
      <c r="M479" s="364"/>
      <c r="N479" s="364"/>
      <c r="O479" s="364"/>
      <c r="P479" s="364"/>
      <c r="Q479" s="364"/>
      <c r="R479" s="364"/>
      <c r="S479" s="364"/>
      <c r="T479" s="364"/>
      <c r="U479" s="364"/>
      <c r="V479" s="364"/>
      <c r="W479" s="364"/>
      <c r="X479" s="364"/>
      <c r="Y479" s="364"/>
      <c r="Z479" s="364"/>
    </row>
    <row r="480" spans="1:26" ht="12.75" customHeight="1" x14ac:dyDescent="0.25">
      <c r="A480" s="364"/>
      <c r="B480" s="364"/>
      <c r="C480" s="364"/>
      <c r="D480" s="364"/>
      <c r="E480" s="364"/>
      <c r="F480" s="364"/>
      <c r="G480" s="364"/>
      <c r="H480" s="364"/>
      <c r="I480" s="364"/>
      <c r="J480" s="364"/>
      <c r="K480" s="364"/>
      <c r="L480" s="364"/>
      <c r="M480" s="364"/>
      <c r="N480" s="364"/>
      <c r="O480" s="364"/>
      <c r="P480" s="364"/>
      <c r="Q480" s="364"/>
      <c r="R480" s="364"/>
      <c r="S480" s="364"/>
      <c r="T480" s="364"/>
      <c r="U480" s="364"/>
      <c r="V480" s="364"/>
      <c r="W480" s="364"/>
      <c r="X480" s="364"/>
      <c r="Y480" s="364"/>
      <c r="Z480" s="364"/>
    </row>
    <row r="481" spans="1:26" ht="12.75" customHeight="1" x14ac:dyDescent="0.25">
      <c r="A481" s="364"/>
      <c r="B481" s="364"/>
      <c r="C481" s="364"/>
      <c r="D481" s="364"/>
      <c r="E481" s="364"/>
      <c r="F481" s="364"/>
      <c r="G481" s="364"/>
      <c r="H481" s="364"/>
      <c r="I481" s="364"/>
      <c r="J481" s="364"/>
      <c r="K481" s="364"/>
      <c r="L481" s="364"/>
      <c r="M481" s="364"/>
      <c r="N481" s="364"/>
      <c r="O481" s="364"/>
      <c r="P481" s="364"/>
      <c r="Q481" s="364"/>
      <c r="R481" s="364"/>
      <c r="S481" s="364"/>
      <c r="T481" s="364"/>
      <c r="U481" s="364"/>
      <c r="V481" s="364"/>
      <c r="W481" s="364"/>
      <c r="X481" s="364"/>
      <c r="Y481" s="364"/>
      <c r="Z481" s="364"/>
    </row>
    <row r="482" spans="1:26" ht="12.75" customHeight="1" x14ac:dyDescent="0.25">
      <c r="A482" s="364"/>
      <c r="B482" s="364"/>
      <c r="C482" s="364"/>
      <c r="D482" s="364"/>
      <c r="E482" s="364"/>
      <c r="F482" s="364"/>
      <c r="G482" s="364"/>
      <c r="H482" s="364"/>
      <c r="I482" s="364"/>
      <c r="J482" s="364"/>
      <c r="K482" s="364"/>
      <c r="L482" s="364"/>
      <c r="M482" s="364"/>
      <c r="N482" s="364"/>
      <c r="O482" s="364"/>
      <c r="P482" s="364"/>
      <c r="Q482" s="364"/>
      <c r="R482" s="364"/>
      <c r="S482" s="364"/>
      <c r="T482" s="364"/>
      <c r="U482" s="364"/>
      <c r="V482" s="364"/>
      <c r="W482" s="364"/>
      <c r="X482" s="364"/>
      <c r="Y482" s="364"/>
      <c r="Z482" s="364"/>
    </row>
    <row r="483" spans="1:26" ht="12.75" customHeight="1" x14ac:dyDescent="0.25">
      <c r="A483" s="364"/>
      <c r="B483" s="364"/>
      <c r="C483" s="364"/>
      <c r="D483" s="364"/>
      <c r="E483" s="364"/>
      <c r="F483" s="364"/>
      <c r="G483" s="364"/>
      <c r="H483" s="364"/>
      <c r="I483" s="364"/>
      <c r="J483" s="364"/>
      <c r="K483" s="364"/>
      <c r="L483" s="364"/>
      <c r="M483" s="364"/>
      <c r="N483" s="364"/>
      <c r="O483" s="364"/>
      <c r="P483" s="364"/>
      <c r="Q483" s="364"/>
      <c r="R483" s="364"/>
      <c r="S483" s="364"/>
      <c r="T483" s="364"/>
      <c r="U483" s="364"/>
      <c r="V483" s="364"/>
      <c r="W483" s="364"/>
      <c r="X483" s="364"/>
      <c r="Y483" s="364"/>
      <c r="Z483" s="364"/>
    </row>
    <row r="484" spans="1:26" ht="12.75" customHeight="1" x14ac:dyDescent="0.25">
      <c r="A484" s="364"/>
      <c r="B484" s="364"/>
      <c r="C484" s="364"/>
      <c r="D484" s="364"/>
      <c r="E484" s="364"/>
      <c r="F484" s="364"/>
      <c r="G484" s="364"/>
      <c r="H484" s="364"/>
      <c r="I484" s="364"/>
      <c r="J484" s="364"/>
      <c r="K484" s="364"/>
      <c r="L484" s="364"/>
      <c r="M484" s="364"/>
      <c r="N484" s="364"/>
      <c r="O484" s="364"/>
      <c r="P484" s="364"/>
      <c r="Q484" s="364"/>
      <c r="R484" s="364"/>
      <c r="S484" s="364"/>
      <c r="T484" s="364"/>
      <c r="U484" s="364"/>
      <c r="V484" s="364"/>
      <c r="W484" s="364"/>
      <c r="X484" s="364"/>
      <c r="Y484" s="364"/>
      <c r="Z484" s="364"/>
    </row>
    <row r="485" spans="1:26" ht="12.75" customHeight="1" x14ac:dyDescent="0.25">
      <c r="A485" s="364"/>
      <c r="B485" s="364"/>
      <c r="C485" s="364"/>
      <c r="D485" s="364"/>
      <c r="E485" s="364"/>
      <c r="F485" s="364"/>
      <c r="G485" s="364"/>
      <c r="H485" s="364"/>
      <c r="I485" s="364"/>
      <c r="J485" s="364"/>
      <c r="K485" s="364"/>
      <c r="L485" s="364"/>
      <c r="M485" s="364"/>
      <c r="N485" s="364"/>
      <c r="O485" s="364"/>
      <c r="P485" s="364"/>
      <c r="Q485" s="364"/>
      <c r="R485" s="364"/>
      <c r="S485" s="364"/>
      <c r="T485" s="364"/>
      <c r="U485" s="364"/>
      <c r="V485" s="364"/>
      <c r="W485" s="364"/>
      <c r="X485" s="364"/>
      <c r="Y485" s="364"/>
      <c r="Z485" s="364"/>
    </row>
    <row r="486" spans="1:26" ht="12.75" customHeight="1" x14ac:dyDescent="0.25">
      <c r="A486" s="364"/>
      <c r="B486" s="364"/>
      <c r="C486" s="364"/>
      <c r="D486" s="364"/>
      <c r="E486" s="364"/>
      <c r="F486" s="364"/>
      <c r="G486" s="364"/>
      <c r="H486" s="364"/>
      <c r="I486" s="364"/>
      <c r="J486" s="364"/>
      <c r="K486" s="364"/>
      <c r="L486" s="364"/>
      <c r="M486" s="364"/>
      <c r="N486" s="364"/>
      <c r="O486" s="364"/>
      <c r="P486" s="364"/>
      <c r="Q486" s="364"/>
      <c r="R486" s="364"/>
      <c r="S486" s="364"/>
      <c r="T486" s="364"/>
      <c r="U486" s="364"/>
      <c r="V486" s="364"/>
      <c r="W486" s="364"/>
      <c r="X486" s="364"/>
      <c r="Y486" s="364"/>
      <c r="Z486" s="364"/>
    </row>
    <row r="487" spans="1:26" ht="12.75" customHeight="1" x14ac:dyDescent="0.25">
      <c r="A487" s="364"/>
      <c r="B487" s="364"/>
      <c r="C487" s="364"/>
      <c r="D487" s="364"/>
      <c r="E487" s="364"/>
      <c r="F487" s="364"/>
      <c r="G487" s="364"/>
      <c r="H487" s="364"/>
      <c r="I487" s="364"/>
      <c r="J487" s="364"/>
      <c r="K487" s="364"/>
      <c r="L487" s="364"/>
      <c r="M487" s="364"/>
      <c r="N487" s="364"/>
      <c r="O487" s="364"/>
      <c r="P487" s="364"/>
      <c r="Q487" s="364"/>
      <c r="R487" s="364"/>
      <c r="S487" s="364"/>
      <c r="T487" s="364"/>
      <c r="U487" s="364"/>
      <c r="V487" s="364"/>
      <c r="W487" s="364"/>
      <c r="X487" s="364"/>
      <c r="Y487" s="364"/>
      <c r="Z487" s="364"/>
    </row>
    <row r="488" spans="1:26" ht="12.75" customHeight="1" x14ac:dyDescent="0.25">
      <c r="A488" s="364"/>
      <c r="B488" s="364"/>
      <c r="C488" s="364"/>
      <c r="D488" s="364"/>
      <c r="E488" s="364"/>
      <c r="F488" s="364"/>
      <c r="G488" s="364"/>
      <c r="H488" s="364"/>
      <c r="I488" s="364"/>
      <c r="J488" s="364"/>
      <c r="K488" s="364"/>
      <c r="L488" s="364"/>
      <c r="M488" s="364"/>
      <c r="N488" s="364"/>
      <c r="O488" s="364"/>
      <c r="P488" s="364"/>
      <c r="Q488" s="364"/>
      <c r="R488" s="364"/>
      <c r="S488" s="364"/>
      <c r="T488" s="364"/>
      <c r="U488" s="364"/>
      <c r="V488" s="364"/>
      <c r="W488" s="364"/>
      <c r="X488" s="364"/>
      <c r="Y488" s="364"/>
      <c r="Z488" s="364"/>
    </row>
    <row r="489" spans="1:26" ht="12.75" customHeight="1" x14ac:dyDescent="0.25">
      <c r="A489" s="364"/>
      <c r="B489" s="364"/>
      <c r="C489" s="364"/>
      <c r="D489" s="364"/>
      <c r="E489" s="364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</row>
    <row r="490" spans="1:26" ht="12.75" customHeight="1" x14ac:dyDescent="0.25">
      <c r="A490" s="364"/>
      <c r="B490" s="364"/>
      <c r="C490" s="364"/>
      <c r="D490" s="364"/>
      <c r="E490" s="364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</row>
    <row r="491" spans="1:26" ht="12.75" customHeight="1" x14ac:dyDescent="0.25">
      <c r="A491" s="364"/>
      <c r="B491" s="364"/>
      <c r="C491" s="364"/>
      <c r="D491" s="364"/>
      <c r="E491" s="364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</row>
    <row r="492" spans="1:26" ht="12.75" customHeight="1" x14ac:dyDescent="0.25">
      <c r="A492" s="364"/>
      <c r="B492" s="364"/>
      <c r="C492" s="364"/>
      <c r="D492" s="364"/>
      <c r="E492" s="364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</row>
    <row r="493" spans="1:26" ht="12.75" customHeight="1" x14ac:dyDescent="0.25">
      <c r="A493" s="364"/>
      <c r="B493" s="364"/>
      <c r="C493" s="364"/>
      <c r="D493" s="364"/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</row>
    <row r="494" spans="1:26" ht="12.75" customHeight="1" x14ac:dyDescent="0.25">
      <c r="A494" s="364"/>
      <c r="B494" s="364"/>
      <c r="C494" s="364"/>
      <c r="D494" s="364"/>
      <c r="E494" s="364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</row>
    <row r="495" spans="1:26" ht="12.75" customHeight="1" x14ac:dyDescent="0.25">
      <c r="A495" s="364"/>
      <c r="B495" s="364"/>
      <c r="C495" s="364"/>
      <c r="D495" s="364"/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</row>
    <row r="496" spans="1:26" ht="12.75" customHeight="1" x14ac:dyDescent="0.25">
      <c r="A496" s="364"/>
      <c r="B496" s="364"/>
      <c r="C496" s="364"/>
      <c r="D496" s="364"/>
      <c r="E496" s="364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</row>
    <row r="497" spans="1:26" ht="12.75" customHeight="1" x14ac:dyDescent="0.25">
      <c r="A497" s="364"/>
      <c r="B497" s="364"/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</row>
    <row r="498" spans="1:26" ht="12.75" customHeight="1" x14ac:dyDescent="0.25">
      <c r="A498" s="364"/>
      <c r="B498" s="364"/>
      <c r="C498" s="364"/>
      <c r="D498" s="364"/>
      <c r="E498" s="364"/>
      <c r="F498" s="364"/>
      <c r="G498" s="364"/>
      <c r="H498" s="364"/>
      <c r="I498" s="364"/>
      <c r="J498" s="364"/>
      <c r="K498" s="364"/>
      <c r="L498" s="364"/>
      <c r="M498" s="364"/>
      <c r="N498" s="364"/>
      <c r="O498" s="364"/>
      <c r="P498" s="364"/>
      <c r="Q498" s="364"/>
      <c r="R498" s="364"/>
      <c r="S498" s="364"/>
      <c r="T498" s="364"/>
      <c r="U498" s="364"/>
      <c r="V498" s="364"/>
      <c r="W498" s="364"/>
      <c r="X498" s="364"/>
      <c r="Y498" s="364"/>
      <c r="Z498" s="364"/>
    </row>
    <row r="499" spans="1:26" ht="12.75" customHeight="1" x14ac:dyDescent="0.25">
      <c r="A499" s="364"/>
      <c r="B499" s="364"/>
      <c r="C499" s="364"/>
      <c r="D499" s="364"/>
      <c r="E499" s="364"/>
      <c r="F499" s="364"/>
      <c r="G499" s="364"/>
      <c r="H499" s="364"/>
      <c r="I499" s="364"/>
      <c r="J499" s="364"/>
      <c r="K499" s="364"/>
      <c r="L499" s="364"/>
      <c r="M499" s="364"/>
      <c r="N499" s="364"/>
      <c r="O499" s="364"/>
      <c r="P499" s="364"/>
      <c r="Q499" s="364"/>
      <c r="R499" s="364"/>
      <c r="S499" s="364"/>
      <c r="T499" s="364"/>
      <c r="U499" s="364"/>
      <c r="V499" s="364"/>
      <c r="W499" s="364"/>
      <c r="X499" s="364"/>
      <c r="Y499" s="364"/>
      <c r="Z499" s="364"/>
    </row>
    <row r="500" spans="1:26" ht="12.75" customHeight="1" x14ac:dyDescent="0.25">
      <c r="A500" s="364"/>
      <c r="B500" s="364"/>
      <c r="C500" s="364"/>
      <c r="D500" s="364"/>
      <c r="E500" s="364"/>
      <c r="F500" s="364"/>
      <c r="G500" s="364"/>
      <c r="H500" s="364"/>
      <c r="I500" s="364"/>
      <c r="J500" s="364"/>
      <c r="K500" s="364"/>
      <c r="L500" s="364"/>
      <c r="M500" s="364"/>
      <c r="N500" s="364"/>
      <c r="O500" s="364"/>
      <c r="P500" s="364"/>
      <c r="Q500" s="364"/>
      <c r="R500" s="364"/>
      <c r="S500" s="364"/>
      <c r="T500" s="364"/>
      <c r="U500" s="364"/>
      <c r="V500" s="364"/>
      <c r="W500" s="364"/>
      <c r="X500" s="364"/>
      <c r="Y500" s="364"/>
      <c r="Z500" s="364"/>
    </row>
    <row r="501" spans="1:26" ht="12.75" customHeight="1" x14ac:dyDescent="0.25">
      <c r="A501" s="364"/>
      <c r="B501" s="364"/>
      <c r="C501" s="364"/>
      <c r="D501" s="364"/>
      <c r="E501" s="364"/>
      <c r="F501" s="364"/>
      <c r="G501" s="364"/>
      <c r="H501" s="364"/>
      <c r="I501" s="364"/>
      <c r="J501" s="364"/>
      <c r="K501" s="364"/>
      <c r="L501" s="364"/>
      <c r="M501" s="364"/>
      <c r="N501" s="364"/>
      <c r="O501" s="364"/>
      <c r="P501" s="364"/>
      <c r="Q501" s="364"/>
      <c r="R501" s="364"/>
      <c r="S501" s="364"/>
      <c r="T501" s="364"/>
      <c r="U501" s="364"/>
      <c r="V501" s="364"/>
      <c r="W501" s="364"/>
      <c r="X501" s="364"/>
      <c r="Y501" s="364"/>
      <c r="Z501" s="364"/>
    </row>
    <row r="502" spans="1:26" ht="12.75" customHeight="1" x14ac:dyDescent="0.25">
      <c r="A502" s="364"/>
      <c r="B502" s="364"/>
      <c r="C502" s="364"/>
      <c r="D502" s="364"/>
      <c r="E502" s="364"/>
      <c r="F502" s="364"/>
      <c r="G502" s="364"/>
      <c r="H502" s="364"/>
      <c r="I502" s="364"/>
      <c r="J502" s="364"/>
      <c r="K502" s="364"/>
      <c r="L502" s="364"/>
      <c r="M502" s="364"/>
      <c r="N502" s="364"/>
      <c r="O502" s="364"/>
      <c r="P502" s="364"/>
      <c r="Q502" s="364"/>
      <c r="R502" s="364"/>
      <c r="S502" s="364"/>
      <c r="T502" s="364"/>
      <c r="U502" s="364"/>
      <c r="V502" s="364"/>
      <c r="W502" s="364"/>
      <c r="X502" s="364"/>
      <c r="Y502" s="364"/>
      <c r="Z502" s="364"/>
    </row>
    <row r="503" spans="1:26" ht="12.75" customHeight="1" x14ac:dyDescent="0.25">
      <c r="A503" s="364"/>
      <c r="B503" s="364"/>
      <c r="C503" s="364"/>
      <c r="D503" s="364"/>
      <c r="E503" s="364"/>
      <c r="F503" s="364"/>
      <c r="G503" s="364"/>
      <c r="H503" s="364"/>
      <c r="I503" s="364"/>
      <c r="J503" s="364"/>
      <c r="K503" s="364"/>
      <c r="L503" s="364"/>
      <c r="M503" s="364"/>
      <c r="N503" s="364"/>
      <c r="O503" s="364"/>
      <c r="P503" s="364"/>
      <c r="Q503" s="364"/>
      <c r="R503" s="364"/>
      <c r="S503" s="364"/>
      <c r="T503" s="364"/>
      <c r="U503" s="364"/>
      <c r="V503" s="364"/>
      <c r="W503" s="364"/>
      <c r="X503" s="364"/>
      <c r="Y503" s="364"/>
      <c r="Z503" s="364"/>
    </row>
    <row r="504" spans="1:26" ht="12.75" customHeight="1" x14ac:dyDescent="0.25">
      <c r="A504" s="364"/>
      <c r="B504" s="364"/>
      <c r="C504" s="364"/>
      <c r="D504" s="364"/>
      <c r="E504" s="364"/>
      <c r="F504" s="364"/>
      <c r="G504" s="364"/>
      <c r="H504" s="364"/>
      <c r="I504" s="364"/>
      <c r="J504" s="364"/>
      <c r="K504" s="364"/>
      <c r="L504" s="364"/>
      <c r="M504" s="364"/>
      <c r="N504" s="364"/>
      <c r="O504" s="364"/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4"/>
    </row>
    <row r="505" spans="1:26" ht="12.75" customHeight="1" x14ac:dyDescent="0.25">
      <c r="A505" s="364"/>
      <c r="B505" s="364"/>
      <c r="C505" s="364"/>
      <c r="D505" s="364"/>
      <c r="E505" s="364"/>
      <c r="F505" s="364"/>
      <c r="G505" s="364"/>
      <c r="H505" s="364"/>
      <c r="I505" s="364"/>
      <c r="J505" s="364"/>
      <c r="K505" s="364"/>
      <c r="L505" s="364"/>
      <c r="M505" s="364"/>
      <c r="N505" s="364"/>
      <c r="O505" s="364"/>
      <c r="P505" s="364"/>
      <c r="Q505" s="364"/>
      <c r="R505" s="364"/>
      <c r="S505" s="364"/>
      <c r="T505" s="364"/>
      <c r="U505" s="364"/>
      <c r="V505" s="364"/>
      <c r="W505" s="364"/>
      <c r="X505" s="364"/>
      <c r="Y505" s="364"/>
      <c r="Z505" s="364"/>
    </row>
    <row r="506" spans="1:26" ht="12.75" customHeight="1" x14ac:dyDescent="0.25">
      <c r="A506" s="364"/>
      <c r="B506" s="364"/>
      <c r="C506" s="364"/>
      <c r="D506" s="364"/>
      <c r="E506" s="364"/>
      <c r="F506" s="364"/>
      <c r="G506" s="364"/>
      <c r="H506" s="364"/>
      <c r="I506" s="364"/>
      <c r="J506" s="364"/>
      <c r="K506" s="364"/>
      <c r="L506" s="364"/>
      <c r="M506" s="364"/>
      <c r="N506" s="364"/>
      <c r="O506" s="364"/>
      <c r="P506" s="364"/>
      <c r="Q506" s="364"/>
      <c r="R506" s="364"/>
      <c r="S506" s="364"/>
      <c r="T506" s="364"/>
      <c r="U506" s="364"/>
      <c r="V506" s="364"/>
      <c r="W506" s="364"/>
      <c r="X506" s="364"/>
      <c r="Y506" s="364"/>
      <c r="Z506" s="364"/>
    </row>
    <row r="507" spans="1:26" ht="12.75" customHeight="1" x14ac:dyDescent="0.25">
      <c r="A507" s="364"/>
      <c r="B507" s="364"/>
      <c r="C507" s="364"/>
      <c r="D507" s="364"/>
      <c r="E507" s="364"/>
      <c r="F507" s="364"/>
      <c r="G507" s="364"/>
      <c r="H507" s="364"/>
      <c r="I507" s="364"/>
      <c r="J507" s="364"/>
      <c r="K507" s="364"/>
      <c r="L507" s="364"/>
      <c r="M507" s="364"/>
      <c r="N507" s="364"/>
      <c r="O507" s="364"/>
      <c r="P507" s="364"/>
      <c r="Q507" s="364"/>
      <c r="R507" s="364"/>
      <c r="S507" s="364"/>
      <c r="T507" s="364"/>
      <c r="U507" s="364"/>
      <c r="V507" s="364"/>
      <c r="W507" s="364"/>
      <c r="X507" s="364"/>
      <c r="Y507" s="364"/>
      <c r="Z507" s="364"/>
    </row>
    <row r="508" spans="1:26" ht="12.75" customHeight="1" x14ac:dyDescent="0.25">
      <c r="A508" s="364"/>
      <c r="B508" s="364"/>
      <c r="C508" s="364"/>
      <c r="D508" s="364"/>
      <c r="E508" s="364"/>
      <c r="F508" s="364"/>
      <c r="G508" s="364"/>
      <c r="H508" s="364"/>
      <c r="I508" s="364"/>
      <c r="J508" s="364"/>
      <c r="K508" s="364"/>
      <c r="L508" s="364"/>
      <c r="M508" s="364"/>
      <c r="N508" s="364"/>
      <c r="O508" s="364"/>
      <c r="P508" s="364"/>
      <c r="Q508" s="364"/>
      <c r="R508" s="364"/>
      <c r="S508" s="364"/>
      <c r="T508" s="364"/>
      <c r="U508" s="364"/>
      <c r="V508" s="364"/>
      <c r="W508" s="364"/>
      <c r="X508" s="364"/>
      <c r="Y508" s="364"/>
      <c r="Z508" s="364"/>
    </row>
    <row r="509" spans="1:26" ht="12.75" customHeight="1" x14ac:dyDescent="0.25">
      <c r="A509" s="364"/>
      <c r="B509" s="364"/>
      <c r="C509" s="364"/>
      <c r="D509" s="364"/>
      <c r="E509" s="364"/>
      <c r="F509" s="364"/>
      <c r="G509" s="364"/>
      <c r="H509" s="364"/>
      <c r="I509" s="364"/>
      <c r="J509" s="364"/>
      <c r="K509" s="364"/>
      <c r="L509" s="364"/>
      <c r="M509" s="364"/>
      <c r="N509" s="364"/>
      <c r="O509" s="364"/>
      <c r="P509" s="364"/>
      <c r="Q509" s="364"/>
      <c r="R509" s="364"/>
      <c r="S509" s="364"/>
      <c r="T509" s="364"/>
      <c r="U509" s="364"/>
      <c r="V509" s="364"/>
      <c r="W509" s="364"/>
      <c r="X509" s="364"/>
      <c r="Y509" s="364"/>
      <c r="Z509" s="364"/>
    </row>
    <row r="510" spans="1:26" ht="12.75" customHeight="1" x14ac:dyDescent="0.25">
      <c r="A510" s="364"/>
      <c r="B510" s="364"/>
      <c r="C510" s="364"/>
      <c r="D510" s="364"/>
      <c r="E510" s="364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</row>
    <row r="511" spans="1:26" ht="12.75" customHeight="1" x14ac:dyDescent="0.25">
      <c r="A511" s="364"/>
      <c r="B511" s="364"/>
      <c r="C511" s="364"/>
      <c r="D511" s="364"/>
      <c r="E511" s="364"/>
      <c r="F511" s="364"/>
      <c r="G511" s="364"/>
      <c r="H511" s="364"/>
      <c r="I511" s="364"/>
      <c r="J511" s="364"/>
      <c r="K511" s="364"/>
      <c r="L511" s="364"/>
      <c r="M511" s="364"/>
      <c r="N511" s="364"/>
      <c r="O511" s="364"/>
      <c r="P511" s="364"/>
      <c r="Q511" s="364"/>
      <c r="R511" s="364"/>
      <c r="S511" s="364"/>
      <c r="T511" s="364"/>
      <c r="U511" s="364"/>
      <c r="V511" s="364"/>
      <c r="W511" s="364"/>
      <c r="X511" s="364"/>
      <c r="Y511" s="364"/>
      <c r="Z511" s="364"/>
    </row>
    <row r="512" spans="1:26" ht="12.75" customHeight="1" x14ac:dyDescent="0.25">
      <c r="A512" s="364"/>
      <c r="B512" s="364"/>
      <c r="C512" s="364"/>
      <c r="D512" s="364"/>
      <c r="E512" s="364"/>
      <c r="F512" s="364"/>
      <c r="G512" s="364"/>
      <c r="H512" s="364"/>
      <c r="I512" s="364"/>
      <c r="J512" s="364"/>
      <c r="K512" s="364"/>
      <c r="L512" s="364"/>
      <c r="M512" s="364"/>
      <c r="N512" s="364"/>
      <c r="O512" s="364"/>
      <c r="P512" s="364"/>
      <c r="Q512" s="364"/>
      <c r="R512" s="364"/>
      <c r="S512" s="364"/>
      <c r="T512" s="364"/>
      <c r="U512" s="364"/>
      <c r="V512" s="364"/>
      <c r="W512" s="364"/>
      <c r="X512" s="364"/>
      <c r="Y512" s="364"/>
      <c r="Z512" s="364"/>
    </row>
    <row r="513" spans="1:26" ht="12.75" customHeight="1" x14ac:dyDescent="0.25">
      <c r="A513" s="364"/>
      <c r="B513" s="364"/>
      <c r="C513" s="364"/>
      <c r="D513" s="364"/>
      <c r="E513" s="364"/>
      <c r="F513" s="364"/>
      <c r="G513" s="364"/>
      <c r="H513" s="364"/>
      <c r="I513" s="364"/>
      <c r="J513" s="364"/>
      <c r="K513" s="364"/>
      <c r="L513" s="364"/>
      <c r="M513" s="364"/>
      <c r="N513" s="364"/>
      <c r="O513" s="364"/>
      <c r="P513" s="364"/>
      <c r="Q513" s="364"/>
      <c r="R513" s="364"/>
      <c r="S513" s="364"/>
      <c r="T513" s="364"/>
      <c r="U513" s="364"/>
      <c r="V513" s="364"/>
      <c r="W513" s="364"/>
      <c r="X513" s="364"/>
      <c r="Y513" s="364"/>
      <c r="Z513" s="364"/>
    </row>
    <row r="514" spans="1:26" ht="12.75" customHeight="1" x14ac:dyDescent="0.25">
      <c r="A514" s="364"/>
      <c r="B514" s="364"/>
      <c r="C514" s="364"/>
      <c r="D514" s="364"/>
      <c r="E514" s="364"/>
      <c r="F514" s="364"/>
      <c r="G514" s="364"/>
      <c r="H514" s="364"/>
      <c r="I514" s="364"/>
      <c r="J514" s="364"/>
      <c r="K514" s="364"/>
      <c r="L514" s="364"/>
      <c r="M514" s="364"/>
      <c r="N514" s="364"/>
      <c r="O514" s="364"/>
      <c r="P514" s="364"/>
      <c r="Q514" s="364"/>
      <c r="R514" s="364"/>
      <c r="S514" s="364"/>
      <c r="T514" s="364"/>
      <c r="U514" s="364"/>
      <c r="V514" s="364"/>
      <c r="W514" s="364"/>
      <c r="X514" s="364"/>
      <c r="Y514" s="364"/>
      <c r="Z514" s="364"/>
    </row>
    <row r="515" spans="1:26" ht="12.75" customHeight="1" x14ac:dyDescent="0.25">
      <c r="A515" s="364"/>
      <c r="B515" s="364"/>
      <c r="C515" s="364"/>
      <c r="D515" s="364"/>
      <c r="E515" s="364"/>
      <c r="F515" s="364"/>
      <c r="G515" s="364"/>
      <c r="H515" s="364"/>
      <c r="I515" s="364"/>
      <c r="J515" s="364"/>
      <c r="K515" s="364"/>
      <c r="L515" s="364"/>
      <c r="M515" s="364"/>
      <c r="N515" s="364"/>
      <c r="O515" s="364"/>
      <c r="P515" s="364"/>
      <c r="Q515" s="364"/>
      <c r="R515" s="364"/>
      <c r="S515" s="364"/>
      <c r="T515" s="364"/>
      <c r="U515" s="364"/>
      <c r="V515" s="364"/>
      <c r="W515" s="364"/>
      <c r="X515" s="364"/>
      <c r="Y515" s="364"/>
      <c r="Z515" s="364"/>
    </row>
    <row r="516" spans="1:26" ht="12.75" customHeight="1" x14ac:dyDescent="0.25">
      <c r="A516" s="364"/>
      <c r="B516" s="364"/>
      <c r="C516" s="364"/>
      <c r="D516" s="364"/>
      <c r="E516" s="364"/>
      <c r="F516" s="364"/>
      <c r="G516" s="364"/>
      <c r="H516" s="364"/>
      <c r="I516" s="364"/>
      <c r="J516" s="364"/>
      <c r="K516" s="364"/>
      <c r="L516" s="364"/>
      <c r="M516" s="364"/>
      <c r="N516" s="364"/>
      <c r="O516" s="364"/>
      <c r="P516" s="364"/>
      <c r="Q516" s="364"/>
      <c r="R516" s="364"/>
      <c r="S516" s="364"/>
      <c r="T516" s="364"/>
      <c r="U516" s="364"/>
      <c r="V516" s="364"/>
      <c r="W516" s="364"/>
      <c r="X516" s="364"/>
      <c r="Y516" s="364"/>
      <c r="Z516" s="364"/>
    </row>
    <row r="517" spans="1:26" ht="12.75" customHeight="1" x14ac:dyDescent="0.25">
      <c r="A517" s="364"/>
      <c r="B517" s="364"/>
      <c r="C517" s="364"/>
      <c r="D517" s="364"/>
      <c r="E517" s="364"/>
      <c r="F517" s="364"/>
      <c r="G517" s="364"/>
      <c r="H517" s="364"/>
      <c r="I517" s="364"/>
      <c r="J517" s="364"/>
      <c r="K517" s="364"/>
      <c r="L517" s="364"/>
      <c r="M517" s="364"/>
      <c r="N517" s="364"/>
      <c r="O517" s="364"/>
      <c r="P517" s="364"/>
      <c r="Q517" s="364"/>
      <c r="R517" s="364"/>
      <c r="S517" s="364"/>
      <c r="T517" s="364"/>
      <c r="U517" s="364"/>
      <c r="V517" s="364"/>
      <c r="W517" s="364"/>
      <c r="X517" s="364"/>
      <c r="Y517" s="364"/>
      <c r="Z517" s="364"/>
    </row>
    <row r="518" spans="1:26" ht="12.75" customHeight="1" x14ac:dyDescent="0.25">
      <c r="A518" s="364"/>
      <c r="B518" s="364"/>
      <c r="C518" s="364"/>
      <c r="D518" s="364"/>
      <c r="E518" s="364"/>
      <c r="F518" s="364"/>
      <c r="G518" s="364"/>
      <c r="H518" s="364"/>
      <c r="I518" s="364"/>
      <c r="J518" s="364"/>
      <c r="K518" s="364"/>
      <c r="L518" s="364"/>
      <c r="M518" s="364"/>
      <c r="N518" s="364"/>
      <c r="O518" s="364"/>
      <c r="P518" s="364"/>
      <c r="Q518" s="364"/>
      <c r="R518" s="364"/>
      <c r="S518" s="364"/>
      <c r="T518" s="364"/>
      <c r="U518" s="364"/>
      <c r="V518" s="364"/>
      <c r="W518" s="364"/>
      <c r="X518" s="364"/>
      <c r="Y518" s="364"/>
      <c r="Z518" s="364"/>
    </row>
    <row r="519" spans="1:26" ht="12.75" customHeight="1" x14ac:dyDescent="0.25">
      <c r="A519" s="364"/>
      <c r="B519" s="364"/>
      <c r="C519" s="364"/>
      <c r="D519" s="364"/>
      <c r="E519" s="364"/>
      <c r="F519" s="364"/>
      <c r="G519" s="364"/>
      <c r="H519" s="364"/>
      <c r="I519" s="364"/>
      <c r="J519" s="364"/>
      <c r="K519" s="364"/>
      <c r="L519" s="364"/>
      <c r="M519" s="364"/>
      <c r="N519" s="364"/>
      <c r="O519" s="364"/>
      <c r="P519" s="364"/>
      <c r="Q519" s="364"/>
      <c r="R519" s="364"/>
      <c r="S519" s="364"/>
      <c r="T519" s="364"/>
      <c r="U519" s="364"/>
      <c r="V519" s="364"/>
      <c r="W519" s="364"/>
      <c r="X519" s="364"/>
      <c r="Y519" s="364"/>
      <c r="Z519" s="364"/>
    </row>
    <row r="520" spans="1:26" ht="12.75" customHeight="1" x14ac:dyDescent="0.25">
      <c r="A520" s="364"/>
      <c r="B520" s="364"/>
      <c r="C520" s="364"/>
      <c r="D520" s="364"/>
      <c r="E520" s="364"/>
      <c r="F520" s="364"/>
      <c r="G520" s="364"/>
      <c r="H520" s="364"/>
      <c r="I520" s="364"/>
      <c r="J520" s="364"/>
      <c r="K520" s="364"/>
      <c r="L520" s="364"/>
      <c r="M520" s="364"/>
      <c r="N520" s="364"/>
      <c r="O520" s="364"/>
      <c r="P520" s="364"/>
      <c r="Q520" s="364"/>
      <c r="R520" s="364"/>
      <c r="S520" s="364"/>
      <c r="T520" s="364"/>
      <c r="U520" s="364"/>
      <c r="V520" s="364"/>
      <c r="W520" s="364"/>
      <c r="X520" s="364"/>
      <c r="Y520" s="364"/>
      <c r="Z520" s="364"/>
    </row>
    <row r="521" spans="1:26" ht="12.75" customHeight="1" x14ac:dyDescent="0.25">
      <c r="A521" s="364"/>
      <c r="B521" s="364"/>
      <c r="C521" s="364"/>
      <c r="D521" s="364"/>
      <c r="E521" s="364"/>
      <c r="F521" s="364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4"/>
      <c r="W521" s="364"/>
      <c r="X521" s="364"/>
      <c r="Y521" s="364"/>
      <c r="Z521" s="364"/>
    </row>
    <row r="522" spans="1:26" ht="12.75" customHeight="1" x14ac:dyDescent="0.25">
      <c r="A522" s="364"/>
      <c r="B522" s="364"/>
      <c r="C522" s="364"/>
      <c r="D522" s="364"/>
      <c r="E522" s="364"/>
      <c r="F522" s="364"/>
      <c r="G522" s="364"/>
      <c r="H522" s="364"/>
      <c r="I522" s="364"/>
      <c r="J522" s="364"/>
      <c r="K522" s="364"/>
      <c r="L522" s="364"/>
      <c r="M522" s="364"/>
      <c r="N522" s="364"/>
      <c r="O522" s="364"/>
      <c r="P522" s="364"/>
      <c r="Q522" s="364"/>
      <c r="R522" s="364"/>
      <c r="S522" s="364"/>
      <c r="T522" s="364"/>
      <c r="U522" s="364"/>
      <c r="V522" s="364"/>
      <c r="W522" s="364"/>
      <c r="X522" s="364"/>
      <c r="Y522" s="364"/>
      <c r="Z522" s="364"/>
    </row>
    <row r="523" spans="1:26" ht="12.75" customHeight="1" x14ac:dyDescent="0.25">
      <c r="A523" s="364"/>
      <c r="B523" s="364"/>
      <c r="C523" s="364"/>
      <c r="D523" s="364"/>
      <c r="E523" s="364"/>
      <c r="F523" s="364"/>
      <c r="G523" s="364"/>
      <c r="H523" s="364"/>
      <c r="I523" s="364"/>
      <c r="J523" s="364"/>
      <c r="K523" s="364"/>
      <c r="L523" s="364"/>
      <c r="M523" s="364"/>
      <c r="N523" s="364"/>
      <c r="O523" s="364"/>
      <c r="P523" s="364"/>
      <c r="Q523" s="364"/>
      <c r="R523" s="364"/>
      <c r="S523" s="364"/>
      <c r="T523" s="364"/>
      <c r="U523" s="364"/>
      <c r="V523" s="364"/>
      <c r="W523" s="364"/>
      <c r="X523" s="364"/>
      <c r="Y523" s="364"/>
      <c r="Z523" s="364"/>
    </row>
    <row r="524" spans="1:26" ht="12.75" customHeight="1" x14ac:dyDescent="0.25">
      <c r="A524" s="364"/>
      <c r="B524" s="364"/>
      <c r="C524" s="364"/>
      <c r="D524" s="364"/>
      <c r="E524" s="364"/>
      <c r="F524" s="364"/>
      <c r="G524" s="364"/>
      <c r="H524" s="364"/>
      <c r="I524" s="364"/>
      <c r="J524" s="364"/>
      <c r="K524" s="364"/>
      <c r="L524" s="364"/>
      <c r="M524" s="364"/>
      <c r="N524" s="364"/>
      <c r="O524" s="364"/>
      <c r="P524" s="364"/>
      <c r="Q524" s="364"/>
      <c r="R524" s="364"/>
      <c r="S524" s="364"/>
      <c r="T524" s="364"/>
      <c r="U524" s="364"/>
      <c r="V524" s="364"/>
      <c r="W524" s="364"/>
      <c r="X524" s="364"/>
      <c r="Y524" s="364"/>
      <c r="Z524" s="364"/>
    </row>
    <row r="525" spans="1:26" ht="12.75" customHeight="1" x14ac:dyDescent="0.25">
      <c r="A525" s="364"/>
      <c r="B525" s="364"/>
      <c r="C525" s="364"/>
      <c r="D525" s="364"/>
      <c r="E525" s="364"/>
      <c r="F525" s="364"/>
      <c r="G525" s="364"/>
      <c r="H525" s="364"/>
      <c r="I525" s="364"/>
      <c r="J525" s="364"/>
      <c r="K525" s="364"/>
      <c r="L525" s="364"/>
      <c r="M525" s="364"/>
      <c r="N525" s="364"/>
      <c r="O525" s="364"/>
      <c r="P525" s="364"/>
      <c r="Q525" s="364"/>
      <c r="R525" s="364"/>
      <c r="S525" s="364"/>
      <c r="T525" s="364"/>
      <c r="U525" s="364"/>
      <c r="V525" s="364"/>
      <c r="W525" s="364"/>
      <c r="X525" s="364"/>
      <c r="Y525" s="364"/>
      <c r="Z525" s="364"/>
    </row>
    <row r="526" spans="1:26" ht="12.75" customHeight="1" x14ac:dyDescent="0.25">
      <c r="A526" s="364"/>
      <c r="B526" s="364"/>
      <c r="C526" s="364"/>
      <c r="D526" s="364"/>
      <c r="E526" s="364"/>
      <c r="F526" s="364"/>
      <c r="G526" s="364"/>
      <c r="H526" s="364"/>
      <c r="I526" s="364"/>
      <c r="J526" s="364"/>
      <c r="K526" s="364"/>
      <c r="L526" s="364"/>
      <c r="M526" s="364"/>
      <c r="N526" s="364"/>
      <c r="O526" s="364"/>
      <c r="P526" s="364"/>
      <c r="Q526" s="364"/>
      <c r="R526" s="364"/>
      <c r="S526" s="364"/>
      <c r="T526" s="364"/>
      <c r="U526" s="364"/>
      <c r="V526" s="364"/>
      <c r="W526" s="364"/>
      <c r="X526" s="364"/>
      <c r="Y526" s="364"/>
      <c r="Z526" s="364"/>
    </row>
    <row r="527" spans="1:26" ht="12.75" customHeight="1" x14ac:dyDescent="0.25">
      <c r="A527" s="364"/>
      <c r="B527" s="364"/>
      <c r="C527" s="364"/>
      <c r="D527" s="364"/>
      <c r="E527" s="364"/>
      <c r="F527" s="364"/>
      <c r="G527" s="364"/>
      <c r="H527" s="364"/>
      <c r="I527" s="364"/>
      <c r="J527" s="364"/>
      <c r="K527" s="364"/>
      <c r="L527" s="364"/>
      <c r="M527" s="364"/>
      <c r="N527" s="364"/>
      <c r="O527" s="364"/>
      <c r="P527" s="364"/>
      <c r="Q527" s="364"/>
      <c r="R527" s="364"/>
      <c r="S527" s="364"/>
      <c r="T527" s="364"/>
      <c r="U527" s="364"/>
      <c r="V527" s="364"/>
      <c r="W527" s="364"/>
      <c r="X527" s="364"/>
      <c r="Y527" s="364"/>
      <c r="Z527" s="364"/>
    </row>
    <row r="528" spans="1:26" ht="12.75" customHeight="1" x14ac:dyDescent="0.25">
      <c r="A528" s="364"/>
      <c r="B528" s="364"/>
      <c r="C528" s="364"/>
      <c r="D528" s="364"/>
      <c r="E528" s="364"/>
      <c r="F528" s="364"/>
      <c r="G528" s="364"/>
      <c r="H528" s="364"/>
      <c r="I528" s="364"/>
      <c r="J528" s="364"/>
      <c r="K528" s="364"/>
      <c r="L528" s="364"/>
      <c r="M528" s="364"/>
      <c r="N528" s="364"/>
      <c r="O528" s="364"/>
      <c r="P528" s="364"/>
      <c r="Q528" s="364"/>
      <c r="R528" s="364"/>
      <c r="S528" s="364"/>
      <c r="T528" s="364"/>
      <c r="U528" s="364"/>
      <c r="V528" s="364"/>
      <c r="W528" s="364"/>
      <c r="X528" s="364"/>
      <c r="Y528" s="364"/>
      <c r="Z528" s="364"/>
    </row>
    <row r="529" spans="1:26" ht="12.75" customHeight="1" x14ac:dyDescent="0.25">
      <c r="A529" s="364"/>
      <c r="B529" s="364"/>
      <c r="C529" s="364"/>
      <c r="D529" s="364"/>
      <c r="E529" s="364"/>
      <c r="F529" s="364"/>
      <c r="G529" s="364"/>
      <c r="H529" s="364"/>
      <c r="I529" s="364"/>
      <c r="J529" s="364"/>
      <c r="K529" s="364"/>
      <c r="L529" s="364"/>
      <c r="M529" s="364"/>
      <c r="N529" s="364"/>
      <c r="O529" s="364"/>
      <c r="P529" s="364"/>
      <c r="Q529" s="364"/>
      <c r="R529" s="364"/>
      <c r="S529" s="364"/>
      <c r="T529" s="364"/>
      <c r="U529" s="364"/>
      <c r="V529" s="364"/>
      <c r="W529" s="364"/>
      <c r="X529" s="364"/>
      <c r="Y529" s="364"/>
      <c r="Z529" s="364"/>
    </row>
    <row r="530" spans="1:26" ht="12.75" customHeight="1" x14ac:dyDescent="0.25">
      <c r="A530" s="364"/>
      <c r="B530" s="364"/>
      <c r="C530" s="364"/>
      <c r="D530" s="364"/>
      <c r="E530" s="364"/>
      <c r="F530" s="364"/>
      <c r="G530" s="364"/>
      <c r="H530" s="364"/>
      <c r="I530" s="364"/>
      <c r="J530" s="364"/>
      <c r="K530" s="364"/>
      <c r="L530" s="364"/>
      <c r="M530" s="364"/>
      <c r="N530" s="364"/>
      <c r="O530" s="364"/>
      <c r="P530" s="364"/>
      <c r="Q530" s="364"/>
      <c r="R530" s="364"/>
      <c r="S530" s="364"/>
      <c r="T530" s="364"/>
      <c r="U530" s="364"/>
      <c r="V530" s="364"/>
      <c r="W530" s="364"/>
      <c r="X530" s="364"/>
      <c r="Y530" s="364"/>
      <c r="Z530" s="364"/>
    </row>
    <row r="531" spans="1:26" ht="12.75" customHeight="1" x14ac:dyDescent="0.25">
      <c r="A531" s="364"/>
      <c r="B531" s="364"/>
      <c r="C531" s="364"/>
      <c r="D531" s="364"/>
      <c r="E531" s="364"/>
      <c r="F531" s="364"/>
      <c r="G531" s="364"/>
      <c r="H531" s="364"/>
      <c r="I531" s="364"/>
      <c r="J531" s="364"/>
      <c r="K531" s="364"/>
      <c r="L531" s="364"/>
      <c r="M531" s="364"/>
      <c r="N531" s="364"/>
      <c r="O531" s="364"/>
      <c r="P531" s="364"/>
      <c r="Q531" s="364"/>
      <c r="R531" s="364"/>
      <c r="S531" s="364"/>
      <c r="T531" s="364"/>
      <c r="U531" s="364"/>
      <c r="V531" s="364"/>
      <c r="W531" s="364"/>
      <c r="X531" s="364"/>
      <c r="Y531" s="364"/>
      <c r="Z531" s="364"/>
    </row>
    <row r="532" spans="1:26" ht="12.75" customHeight="1" x14ac:dyDescent="0.25">
      <c r="A532" s="364"/>
      <c r="B532" s="364"/>
      <c r="C532" s="364"/>
      <c r="D532" s="364"/>
      <c r="E532" s="364"/>
      <c r="F532" s="364"/>
      <c r="G532" s="364"/>
      <c r="H532" s="364"/>
      <c r="I532" s="364"/>
      <c r="J532" s="364"/>
      <c r="K532" s="364"/>
      <c r="L532" s="364"/>
      <c r="M532" s="364"/>
      <c r="N532" s="364"/>
      <c r="O532" s="364"/>
      <c r="P532" s="364"/>
      <c r="Q532" s="364"/>
      <c r="R532" s="364"/>
      <c r="S532" s="364"/>
      <c r="T532" s="364"/>
      <c r="U532" s="364"/>
      <c r="V532" s="364"/>
      <c r="W532" s="364"/>
      <c r="X532" s="364"/>
      <c r="Y532" s="364"/>
      <c r="Z532" s="364"/>
    </row>
    <row r="533" spans="1:26" ht="12.75" customHeight="1" x14ac:dyDescent="0.25">
      <c r="A533" s="364"/>
      <c r="B533" s="364"/>
      <c r="C533" s="364"/>
      <c r="D533" s="364"/>
      <c r="E533" s="364"/>
      <c r="F533" s="364"/>
      <c r="G533" s="364"/>
      <c r="H533" s="364"/>
      <c r="I533" s="364"/>
      <c r="J533" s="364"/>
      <c r="K533" s="364"/>
      <c r="L533" s="364"/>
      <c r="M533" s="364"/>
      <c r="N533" s="364"/>
      <c r="O533" s="364"/>
      <c r="P533" s="364"/>
      <c r="Q533" s="364"/>
      <c r="R533" s="364"/>
      <c r="S533" s="364"/>
      <c r="T533" s="364"/>
      <c r="U533" s="364"/>
      <c r="V533" s="364"/>
      <c r="W533" s="364"/>
      <c r="X533" s="364"/>
      <c r="Y533" s="364"/>
      <c r="Z533" s="364"/>
    </row>
    <row r="534" spans="1:26" ht="12.75" customHeight="1" x14ac:dyDescent="0.25">
      <c r="A534" s="364"/>
      <c r="B534" s="364"/>
      <c r="C534" s="364"/>
      <c r="D534" s="364"/>
      <c r="E534" s="364"/>
      <c r="F534" s="364"/>
      <c r="G534" s="364"/>
      <c r="H534" s="364"/>
      <c r="I534" s="364"/>
      <c r="J534" s="364"/>
      <c r="K534" s="364"/>
      <c r="L534" s="364"/>
      <c r="M534" s="364"/>
      <c r="N534" s="364"/>
      <c r="O534" s="364"/>
      <c r="P534" s="364"/>
      <c r="Q534" s="364"/>
      <c r="R534" s="364"/>
      <c r="S534" s="364"/>
      <c r="T534" s="364"/>
      <c r="U534" s="364"/>
      <c r="V534" s="364"/>
      <c r="W534" s="364"/>
      <c r="X534" s="364"/>
      <c r="Y534" s="364"/>
      <c r="Z534" s="364"/>
    </row>
    <row r="535" spans="1:26" ht="12.75" customHeight="1" x14ac:dyDescent="0.25">
      <c r="A535" s="364"/>
      <c r="B535" s="364"/>
      <c r="C535" s="364"/>
      <c r="D535" s="364"/>
      <c r="E535" s="364"/>
      <c r="F535" s="364"/>
      <c r="G535" s="364"/>
      <c r="H535" s="364"/>
      <c r="I535" s="364"/>
      <c r="J535" s="364"/>
      <c r="K535" s="364"/>
      <c r="L535" s="364"/>
      <c r="M535" s="364"/>
      <c r="N535" s="364"/>
      <c r="O535" s="364"/>
      <c r="P535" s="364"/>
      <c r="Q535" s="364"/>
      <c r="R535" s="364"/>
      <c r="S535" s="364"/>
      <c r="T535" s="364"/>
      <c r="U535" s="364"/>
      <c r="V535" s="364"/>
      <c r="W535" s="364"/>
      <c r="X535" s="364"/>
      <c r="Y535" s="364"/>
      <c r="Z535" s="364"/>
    </row>
    <row r="536" spans="1:26" ht="12.75" customHeight="1" x14ac:dyDescent="0.25">
      <c r="A536" s="364"/>
      <c r="B536" s="364"/>
      <c r="C536" s="364"/>
      <c r="D536" s="364"/>
      <c r="E536" s="364"/>
      <c r="F536" s="364"/>
      <c r="G536" s="364"/>
      <c r="H536" s="364"/>
      <c r="I536" s="364"/>
      <c r="J536" s="364"/>
      <c r="K536" s="364"/>
      <c r="L536" s="364"/>
      <c r="M536" s="364"/>
      <c r="N536" s="364"/>
      <c r="O536" s="364"/>
      <c r="P536" s="364"/>
      <c r="Q536" s="364"/>
      <c r="R536" s="364"/>
      <c r="S536" s="364"/>
      <c r="T536" s="364"/>
      <c r="U536" s="364"/>
      <c r="V536" s="364"/>
      <c r="W536" s="364"/>
      <c r="X536" s="364"/>
      <c r="Y536" s="364"/>
      <c r="Z536" s="364"/>
    </row>
    <row r="537" spans="1:26" ht="12.75" customHeight="1" x14ac:dyDescent="0.25">
      <c r="A537" s="364"/>
      <c r="B537" s="364"/>
      <c r="C537" s="364"/>
      <c r="D537" s="364"/>
      <c r="E537" s="364"/>
      <c r="F537" s="364"/>
      <c r="G537" s="364"/>
      <c r="H537" s="364"/>
      <c r="I537" s="364"/>
      <c r="J537" s="364"/>
      <c r="K537" s="364"/>
      <c r="L537" s="364"/>
      <c r="M537" s="364"/>
      <c r="N537" s="364"/>
      <c r="O537" s="364"/>
      <c r="P537" s="364"/>
      <c r="Q537" s="364"/>
      <c r="R537" s="364"/>
      <c r="S537" s="364"/>
      <c r="T537" s="364"/>
      <c r="U537" s="364"/>
      <c r="V537" s="364"/>
      <c r="W537" s="364"/>
      <c r="X537" s="364"/>
      <c r="Y537" s="364"/>
      <c r="Z537" s="364"/>
    </row>
    <row r="538" spans="1:26" ht="12.75" customHeight="1" x14ac:dyDescent="0.25">
      <c r="A538" s="364"/>
      <c r="B538" s="364"/>
      <c r="C538" s="364"/>
      <c r="D538" s="364"/>
      <c r="E538" s="364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</row>
    <row r="539" spans="1:26" ht="12.75" customHeight="1" x14ac:dyDescent="0.25">
      <c r="A539" s="364"/>
      <c r="B539" s="364"/>
      <c r="C539" s="364"/>
      <c r="D539" s="364"/>
      <c r="E539" s="364"/>
      <c r="F539" s="364"/>
      <c r="G539" s="364"/>
      <c r="H539" s="364"/>
      <c r="I539" s="364"/>
      <c r="J539" s="364"/>
      <c r="K539" s="364"/>
      <c r="L539" s="364"/>
      <c r="M539" s="364"/>
      <c r="N539" s="364"/>
      <c r="O539" s="364"/>
      <c r="P539" s="364"/>
      <c r="Q539" s="364"/>
      <c r="R539" s="364"/>
      <c r="S539" s="364"/>
      <c r="T539" s="364"/>
      <c r="U539" s="364"/>
      <c r="V539" s="364"/>
      <c r="W539" s="364"/>
      <c r="X539" s="364"/>
      <c r="Y539" s="364"/>
      <c r="Z539" s="364"/>
    </row>
    <row r="540" spans="1:26" ht="12.75" customHeight="1" x14ac:dyDescent="0.25">
      <c r="A540" s="364"/>
      <c r="B540" s="364"/>
      <c r="C540" s="364"/>
      <c r="D540" s="364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  <c r="S540" s="364"/>
      <c r="T540" s="364"/>
      <c r="U540" s="364"/>
      <c r="V540" s="364"/>
      <c r="W540" s="364"/>
      <c r="X540" s="364"/>
      <c r="Y540" s="364"/>
      <c r="Z540" s="364"/>
    </row>
    <row r="541" spans="1:26" ht="12.75" customHeight="1" x14ac:dyDescent="0.25">
      <c r="A541" s="364"/>
      <c r="B541" s="364"/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</row>
    <row r="542" spans="1:26" ht="12.75" customHeight="1" x14ac:dyDescent="0.25">
      <c r="A542" s="364"/>
      <c r="B542" s="364"/>
      <c r="C542" s="364"/>
      <c r="D542" s="364"/>
      <c r="E542" s="364"/>
      <c r="F542" s="364"/>
      <c r="G542" s="364"/>
      <c r="H542" s="364"/>
      <c r="I542" s="364"/>
      <c r="J542" s="364"/>
      <c r="K542" s="364"/>
      <c r="L542" s="364"/>
      <c r="M542" s="364"/>
      <c r="N542" s="364"/>
      <c r="O542" s="364"/>
      <c r="P542" s="364"/>
      <c r="Q542" s="364"/>
      <c r="R542" s="364"/>
      <c r="S542" s="364"/>
      <c r="T542" s="364"/>
      <c r="U542" s="364"/>
      <c r="V542" s="364"/>
      <c r="W542" s="364"/>
      <c r="X542" s="364"/>
      <c r="Y542" s="364"/>
      <c r="Z542" s="364"/>
    </row>
    <row r="543" spans="1:26" ht="12.75" customHeight="1" x14ac:dyDescent="0.25">
      <c r="A543" s="364"/>
      <c r="B543" s="364"/>
      <c r="C543" s="364"/>
      <c r="D543" s="364"/>
      <c r="E543" s="364"/>
      <c r="F543" s="364"/>
      <c r="G543" s="364"/>
      <c r="H543" s="364"/>
      <c r="I543" s="364"/>
      <c r="J543" s="364"/>
      <c r="K543" s="364"/>
      <c r="L543" s="364"/>
      <c r="M543" s="364"/>
      <c r="N543" s="364"/>
      <c r="O543" s="364"/>
      <c r="P543" s="364"/>
      <c r="Q543" s="364"/>
      <c r="R543" s="364"/>
      <c r="S543" s="364"/>
      <c r="T543" s="364"/>
      <c r="U543" s="364"/>
      <c r="V543" s="364"/>
      <c r="W543" s="364"/>
      <c r="X543" s="364"/>
      <c r="Y543" s="364"/>
      <c r="Z543" s="364"/>
    </row>
    <row r="544" spans="1:26" ht="12.75" customHeight="1" x14ac:dyDescent="0.25">
      <c r="A544" s="364"/>
      <c r="B544" s="364"/>
      <c r="C544" s="364"/>
      <c r="D544" s="364"/>
      <c r="E544" s="364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Z544" s="364"/>
    </row>
    <row r="545" spans="1:26" ht="12.75" customHeight="1" x14ac:dyDescent="0.25">
      <c r="A545" s="364"/>
      <c r="B545" s="364"/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Z545" s="364"/>
    </row>
    <row r="546" spans="1:26" ht="12.75" customHeight="1" x14ac:dyDescent="0.25">
      <c r="A546" s="364"/>
      <c r="B546" s="364"/>
      <c r="C546" s="364"/>
      <c r="D546" s="364"/>
      <c r="E546" s="364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Z546" s="364"/>
    </row>
    <row r="547" spans="1:26" ht="12.75" customHeight="1" x14ac:dyDescent="0.25">
      <c r="A547" s="364"/>
      <c r="B547" s="364"/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Z547" s="364"/>
    </row>
    <row r="548" spans="1:26" ht="12.75" customHeight="1" x14ac:dyDescent="0.25">
      <c r="A548" s="364"/>
      <c r="B548" s="364"/>
      <c r="C548" s="364"/>
      <c r="D548" s="364"/>
      <c r="E548" s="364"/>
      <c r="F548" s="364"/>
      <c r="G548" s="364"/>
      <c r="H548" s="364"/>
      <c r="I548" s="364"/>
      <c r="J548" s="364"/>
      <c r="K548" s="364"/>
      <c r="L548" s="364"/>
      <c r="M548" s="364"/>
      <c r="N548" s="364"/>
      <c r="O548" s="364"/>
      <c r="P548" s="364"/>
      <c r="Q548" s="364"/>
      <c r="R548" s="364"/>
      <c r="S548" s="364"/>
      <c r="T548" s="364"/>
      <c r="U548" s="364"/>
      <c r="V548" s="364"/>
      <c r="W548" s="364"/>
      <c r="X548" s="364"/>
      <c r="Y548" s="364"/>
      <c r="Z548" s="364"/>
    </row>
    <row r="549" spans="1:26" ht="12.75" customHeight="1" x14ac:dyDescent="0.25">
      <c r="A549" s="364"/>
      <c r="B549" s="364"/>
      <c r="C549" s="364"/>
      <c r="D549" s="364"/>
      <c r="E549" s="364"/>
      <c r="F549" s="364"/>
      <c r="G549" s="364"/>
      <c r="H549" s="364"/>
      <c r="I549" s="364"/>
      <c r="J549" s="364"/>
      <c r="K549" s="364"/>
      <c r="L549" s="364"/>
      <c r="M549" s="364"/>
      <c r="N549" s="364"/>
      <c r="O549" s="364"/>
      <c r="P549" s="364"/>
      <c r="Q549" s="364"/>
      <c r="R549" s="364"/>
      <c r="S549" s="364"/>
      <c r="T549" s="364"/>
      <c r="U549" s="364"/>
      <c r="V549" s="364"/>
      <c r="W549" s="364"/>
      <c r="X549" s="364"/>
      <c r="Y549" s="364"/>
      <c r="Z549" s="364"/>
    </row>
    <row r="550" spans="1:26" ht="12.75" customHeight="1" x14ac:dyDescent="0.25">
      <c r="A550" s="364"/>
      <c r="B550" s="364"/>
      <c r="C550" s="364"/>
      <c r="D550" s="364"/>
      <c r="E550" s="364"/>
      <c r="F550" s="364"/>
      <c r="G550" s="364"/>
      <c r="H550" s="364"/>
      <c r="I550" s="364"/>
      <c r="J550" s="364"/>
      <c r="K550" s="364"/>
      <c r="L550" s="364"/>
      <c r="M550" s="364"/>
      <c r="N550" s="364"/>
      <c r="O550" s="364"/>
      <c r="P550" s="364"/>
      <c r="Q550" s="364"/>
      <c r="R550" s="364"/>
      <c r="S550" s="364"/>
      <c r="T550" s="364"/>
      <c r="U550" s="364"/>
      <c r="V550" s="364"/>
      <c r="W550" s="364"/>
      <c r="X550" s="364"/>
      <c r="Y550" s="364"/>
      <c r="Z550" s="364"/>
    </row>
    <row r="551" spans="1:26" ht="12.75" customHeight="1" x14ac:dyDescent="0.25">
      <c r="A551" s="364"/>
      <c r="B551" s="364"/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</row>
    <row r="552" spans="1:26" ht="12.75" customHeight="1" x14ac:dyDescent="0.25">
      <c r="A552" s="364"/>
      <c r="B552" s="364"/>
      <c r="C552" s="364"/>
      <c r="D552" s="364"/>
      <c r="E552" s="364"/>
      <c r="F552" s="364"/>
      <c r="G552" s="364"/>
      <c r="H552" s="364"/>
      <c r="I552" s="364"/>
      <c r="J552" s="364"/>
      <c r="K552" s="364"/>
      <c r="L552" s="364"/>
      <c r="M552" s="364"/>
      <c r="N552" s="364"/>
      <c r="O552" s="364"/>
      <c r="P552" s="364"/>
      <c r="Q552" s="364"/>
      <c r="R552" s="364"/>
      <c r="S552" s="364"/>
      <c r="T552" s="364"/>
      <c r="U552" s="364"/>
      <c r="V552" s="364"/>
      <c r="W552" s="364"/>
      <c r="X552" s="364"/>
      <c r="Y552" s="364"/>
      <c r="Z552" s="364"/>
    </row>
    <row r="553" spans="1:26" ht="12.75" customHeight="1" x14ac:dyDescent="0.25">
      <c r="A553" s="364"/>
      <c r="B553" s="364"/>
      <c r="C553" s="364"/>
      <c r="D553" s="364"/>
      <c r="E553" s="364"/>
      <c r="F553" s="364"/>
      <c r="G553" s="364"/>
      <c r="H553" s="364"/>
      <c r="I553" s="364"/>
      <c r="J553" s="364"/>
      <c r="K553" s="364"/>
      <c r="L553" s="364"/>
      <c r="M553" s="364"/>
      <c r="N553" s="364"/>
      <c r="O553" s="364"/>
      <c r="P553" s="364"/>
      <c r="Q553" s="364"/>
      <c r="R553" s="364"/>
      <c r="S553" s="364"/>
      <c r="T553" s="364"/>
      <c r="U553" s="364"/>
      <c r="V553" s="364"/>
      <c r="W553" s="364"/>
      <c r="X553" s="364"/>
      <c r="Y553" s="364"/>
      <c r="Z553" s="364"/>
    </row>
    <row r="554" spans="1:26" ht="12.75" customHeight="1" x14ac:dyDescent="0.25">
      <c r="A554" s="364"/>
      <c r="B554" s="364"/>
      <c r="C554" s="364"/>
      <c r="D554" s="364"/>
      <c r="E554" s="364"/>
      <c r="F554" s="364"/>
      <c r="G554" s="364"/>
      <c r="H554" s="364"/>
      <c r="I554" s="364"/>
      <c r="J554" s="364"/>
      <c r="K554" s="364"/>
      <c r="L554" s="364"/>
      <c r="M554" s="364"/>
      <c r="N554" s="364"/>
      <c r="O554" s="364"/>
      <c r="P554" s="364"/>
      <c r="Q554" s="364"/>
      <c r="R554" s="364"/>
      <c r="S554" s="364"/>
      <c r="T554" s="364"/>
      <c r="U554" s="364"/>
      <c r="V554" s="364"/>
      <c r="W554" s="364"/>
      <c r="X554" s="364"/>
      <c r="Y554" s="364"/>
      <c r="Z554" s="364"/>
    </row>
    <row r="555" spans="1:26" ht="12.75" customHeight="1" x14ac:dyDescent="0.25">
      <c r="A555" s="364"/>
      <c r="B555" s="364"/>
      <c r="C555" s="364"/>
      <c r="D555" s="364"/>
      <c r="E555" s="364"/>
      <c r="F555" s="364"/>
      <c r="G555" s="364"/>
      <c r="H555" s="364"/>
      <c r="I555" s="364"/>
      <c r="J555" s="364"/>
      <c r="K555" s="364"/>
      <c r="L555" s="364"/>
      <c r="M555" s="364"/>
      <c r="N555" s="364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</row>
    <row r="556" spans="1:26" ht="12.75" customHeight="1" x14ac:dyDescent="0.25">
      <c r="A556" s="364"/>
      <c r="B556" s="364"/>
      <c r="C556" s="364"/>
      <c r="D556" s="364"/>
      <c r="E556" s="364"/>
      <c r="F556" s="364"/>
      <c r="G556" s="364"/>
      <c r="H556" s="364"/>
      <c r="I556" s="364"/>
      <c r="J556" s="364"/>
      <c r="K556" s="364"/>
      <c r="L556" s="364"/>
      <c r="M556" s="364"/>
      <c r="N556" s="364"/>
      <c r="O556" s="364"/>
      <c r="P556" s="364"/>
      <c r="Q556" s="364"/>
      <c r="R556" s="364"/>
      <c r="S556" s="364"/>
      <c r="T556" s="364"/>
      <c r="U556" s="364"/>
      <c r="V556" s="364"/>
      <c r="W556" s="364"/>
      <c r="X556" s="364"/>
      <c r="Y556" s="364"/>
      <c r="Z556" s="364"/>
    </row>
    <row r="557" spans="1:26" ht="12.75" customHeight="1" x14ac:dyDescent="0.25">
      <c r="A557" s="364"/>
      <c r="B557" s="364"/>
      <c r="C557" s="364"/>
      <c r="D557" s="364"/>
      <c r="E557" s="364"/>
      <c r="F557" s="364"/>
      <c r="G557" s="364"/>
      <c r="H557" s="364"/>
      <c r="I557" s="364"/>
      <c r="J557" s="364"/>
      <c r="K557" s="364"/>
      <c r="L557" s="364"/>
      <c r="M557" s="364"/>
      <c r="N557" s="364"/>
      <c r="O557" s="364"/>
      <c r="P557" s="364"/>
      <c r="Q557" s="364"/>
      <c r="R557" s="364"/>
      <c r="S557" s="364"/>
      <c r="T557" s="364"/>
      <c r="U557" s="364"/>
      <c r="V557" s="364"/>
      <c r="W557" s="364"/>
      <c r="X557" s="364"/>
      <c r="Y557" s="364"/>
      <c r="Z557" s="364"/>
    </row>
    <row r="558" spans="1:26" ht="12.75" customHeight="1" x14ac:dyDescent="0.25">
      <c r="A558" s="364"/>
      <c r="B558" s="364"/>
      <c r="C558" s="364"/>
      <c r="D558" s="364"/>
      <c r="E558" s="364"/>
      <c r="F558" s="364"/>
      <c r="G558" s="364"/>
      <c r="H558" s="364"/>
      <c r="I558" s="364"/>
      <c r="J558" s="364"/>
      <c r="K558" s="364"/>
      <c r="L558" s="364"/>
      <c r="M558" s="364"/>
      <c r="N558" s="364"/>
      <c r="O558" s="364"/>
      <c r="P558" s="364"/>
      <c r="Q558" s="364"/>
      <c r="R558" s="364"/>
      <c r="S558" s="364"/>
      <c r="T558" s="364"/>
      <c r="U558" s="364"/>
      <c r="V558" s="364"/>
      <c r="W558" s="364"/>
      <c r="X558" s="364"/>
      <c r="Y558" s="364"/>
      <c r="Z558" s="364"/>
    </row>
    <row r="559" spans="1:26" ht="12.75" customHeight="1" x14ac:dyDescent="0.25">
      <c r="A559" s="364"/>
      <c r="B559" s="364"/>
      <c r="C559" s="364"/>
      <c r="D559" s="364"/>
      <c r="E559" s="364"/>
      <c r="F559" s="364"/>
      <c r="G559" s="364"/>
      <c r="H559" s="364"/>
      <c r="I559" s="364"/>
      <c r="J559" s="364"/>
      <c r="K559" s="364"/>
      <c r="L559" s="364"/>
      <c r="M559" s="364"/>
      <c r="N559" s="364"/>
      <c r="O559" s="364"/>
      <c r="P559" s="364"/>
      <c r="Q559" s="364"/>
      <c r="R559" s="364"/>
      <c r="S559" s="364"/>
      <c r="T559" s="364"/>
      <c r="U559" s="364"/>
      <c r="V559" s="364"/>
      <c r="W559" s="364"/>
      <c r="X559" s="364"/>
      <c r="Y559" s="364"/>
      <c r="Z559" s="364"/>
    </row>
    <row r="560" spans="1:26" ht="12.75" customHeight="1" x14ac:dyDescent="0.25">
      <c r="A560" s="364"/>
      <c r="B560" s="364"/>
      <c r="C560" s="364"/>
      <c r="D560" s="364"/>
      <c r="E560" s="364"/>
      <c r="F560" s="364"/>
      <c r="G560" s="364"/>
      <c r="H560" s="364"/>
      <c r="I560" s="364"/>
      <c r="J560" s="364"/>
      <c r="K560" s="364"/>
      <c r="L560" s="364"/>
      <c r="M560" s="364"/>
      <c r="N560" s="364"/>
      <c r="O560" s="364"/>
      <c r="P560" s="364"/>
      <c r="Q560" s="364"/>
      <c r="R560" s="364"/>
      <c r="S560" s="364"/>
      <c r="T560" s="364"/>
      <c r="U560" s="364"/>
      <c r="V560" s="364"/>
      <c r="W560" s="364"/>
      <c r="X560" s="364"/>
      <c r="Y560" s="364"/>
      <c r="Z560" s="364"/>
    </row>
    <row r="561" spans="1:26" ht="12.75" customHeight="1" x14ac:dyDescent="0.25">
      <c r="A561" s="364"/>
      <c r="B561" s="364"/>
      <c r="C561" s="364"/>
      <c r="D561" s="364"/>
      <c r="E561" s="364"/>
      <c r="F561" s="364"/>
      <c r="G561" s="364"/>
      <c r="H561" s="364"/>
      <c r="I561" s="364"/>
      <c r="J561" s="364"/>
      <c r="K561" s="364"/>
      <c r="L561" s="364"/>
      <c r="M561" s="364"/>
      <c r="N561" s="364"/>
      <c r="O561" s="364"/>
      <c r="P561" s="364"/>
      <c r="Q561" s="364"/>
      <c r="R561" s="364"/>
      <c r="S561" s="364"/>
      <c r="T561" s="364"/>
      <c r="U561" s="364"/>
      <c r="V561" s="364"/>
      <c r="W561" s="364"/>
      <c r="X561" s="364"/>
      <c r="Y561" s="364"/>
      <c r="Z561" s="364"/>
    </row>
    <row r="562" spans="1:26" ht="12.75" customHeight="1" x14ac:dyDescent="0.25">
      <c r="A562" s="364"/>
      <c r="B562" s="364"/>
      <c r="C562" s="364"/>
      <c r="D562" s="364"/>
      <c r="E562" s="364"/>
      <c r="F562" s="364"/>
      <c r="G562" s="364"/>
      <c r="H562" s="364"/>
      <c r="I562" s="364"/>
      <c r="J562" s="364"/>
      <c r="K562" s="364"/>
      <c r="L562" s="364"/>
      <c r="M562" s="364"/>
      <c r="N562" s="364"/>
      <c r="O562" s="364"/>
      <c r="P562" s="364"/>
      <c r="Q562" s="364"/>
      <c r="R562" s="364"/>
      <c r="S562" s="364"/>
      <c r="T562" s="364"/>
      <c r="U562" s="364"/>
      <c r="V562" s="364"/>
      <c r="W562" s="364"/>
      <c r="X562" s="364"/>
      <c r="Y562" s="364"/>
      <c r="Z562" s="364"/>
    </row>
    <row r="563" spans="1:26" ht="12.75" customHeight="1" x14ac:dyDescent="0.25">
      <c r="A563" s="364"/>
      <c r="B563" s="364"/>
      <c r="C563" s="364"/>
      <c r="D563" s="364"/>
      <c r="E563" s="364"/>
      <c r="F563" s="364"/>
      <c r="G563" s="364"/>
      <c r="H563" s="364"/>
      <c r="I563" s="364"/>
      <c r="J563" s="364"/>
      <c r="K563" s="364"/>
      <c r="L563" s="364"/>
      <c r="M563" s="364"/>
      <c r="N563" s="364"/>
      <c r="O563" s="364"/>
      <c r="P563" s="364"/>
      <c r="Q563" s="364"/>
      <c r="R563" s="364"/>
      <c r="S563" s="364"/>
      <c r="T563" s="364"/>
      <c r="U563" s="364"/>
      <c r="V563" s="364"/>
      <c r="W563" s="364"/>
      <c r="X563" s="364"/>
      <c r="Y563" s="364"/>
      <c r="Z563" s="364"/>
    </row>
    <row r="564" spans="1:26" ht="12.75" customHeight="1" x14ac:dyDescent="0.25">
      <c r="A564" s="364"/>
      <c r="B564" s="364"/>
      <c r="C564" s="364"/>
      <c r="D564" s="364"/>
      <c r="E564" s="364"/>
      <c r="F564" s="364"/>
      <c r="G564" s="364"/>
      <c r="H564" s="364"/>
      <c r="I564" s="364"/>
      <c r="J564" s="364"/>
      <c r="K564" s="364"/>
      <c r="L564" s="364"/>
      <c r="M564" s="364"/>
      <c r="N564" s="364"/>
      <c r="O564" s="364"/>
      <c r="P564" s="364"/>
      <c r="Q564" s="364"/>
      <c r="R564" s="364"/>
      <c r="S564" s="364"/>
      <c r="T564" s="364"/>
      <c r="U564" s="364"/>
      <c r="V564" s="364"/>
      <c r="W564" s="364"/>
      <c r="X564" s="364"/>
      <c r="Y564" s="364"/>
      <c r="Z564" s="364"/>
    </row>
    <row r="565" spans="1:26" ht="12.75" customHeight="1" x14ac:dyDescent="0.25">
      <c r="A565" s="364"/>
      <c r="B565" s="364"/>
      <c r="C565" s="364"/>
      <c r="D565" s="364"/>
      <c r="E565" s="364"/>
      <c r="F565" s="364"/>
      <c r="G565" s="364"/>
      <c r="H565" s="364"/>
      <c r="I565" s="364"/>
      <c r="J565" s="364"/>
      <c r="K565" s="364"/>
      <c r="L565" s="364"/>
      <c r="M565" s="364"/>
      <c r="N565" s="364"/>
      <c r="O565" s="364"/>
      <c r="P565" s="364"/>
      <c r="Q565" s="364"/>
      <c r="R565" s="364"/>
      <c r="S565" s="364"/>
      <c r="T565" s="364"/>
      <c r="U565" s="364"/>
      <c r="V565" s="364"/>
      <c r="W565" s="364"/>
      <c r="X565" s="364"/>
      <c r="Y565" s="364"/>
      <c r="Z565" s="364"/>
    </row>
    <row r="566" spans="1:26" ht="12.75" customHeight="1" x14ac:dyDescent="0.25">
      <c r="A566" s="364"/>
      <c r="B566" s="364"/>
      <c r="C566" s="364"/>
      <c r="D566" s="364"/>
      <c r="E566" s="364"/>
      <c r="F566" s="364"/>
      <c r="G566" s="364"/>
      <c r="H566" s="364"/>
      <c r="I566" s="364"/>
      <c r="J566" s="364"/>
      <c r="K566" s="364"/>
      <c r="L566" s="364"/>
      <c r="M566" s="364"/>
      <c r="N566" s="364"/>
      <c r="O566" s="364"/>
      <c r="P566" s="364"/>
      <c r="Q566" s="364"/>
      <c r="R566" s="364"/>
      <c r="S566" s="364"/>
      <c r="T566" s="364"/>
      <c r="U566" s="364"/>
      <c r="V566" s="364"/>
      <c r="W566" s="364"/>
      <c r="X566" s="364"/>
      <c r="Y566" s="364"/>
      <c r="Z566" s="364"/>
    </row>
    <row r="567" spans="1:26" ht="12.75" customHeight="1" x14ac:dyDescent="0.25">
      <c r="A567" s="364"/>
      <c r="B567" s="364"/>
      <c r="C567" s="364"/>
      <c r="D567" s="364"/>
      <c r="E567" s="364"/>
      <c r="F567" s="364"/>
      <c r="G567" s="364"/>
      <c r="H567" s="364"/>
      <c r="I567" s="364"/>
      <c r="J567" s="364"/>
      <c r="K567" s="364"/>
      <c r="L567" s="364"/>
      <c r="M567" s="364"/>
      <c r="N567" s="364"/>
      <c r="O567" s="364"/>
      <c r="P567" s="364"/>
      <c r="Q567" s="364"/>
      <c r="R567" s="364"/>
      <c r="S567" s="364"/>
      <c r="T567" s="364"/>
      <c r="U567" s="364"/>
      <c r="V567" s="364"/>
      <c r="W567" s="364"/>
      <c r="X567" s="364"/>
      <c r="Y567" s="364"/>
      <c r="Z567" s="364"/>
    </row>
    <row r="568" spans="1:26" ht="12.75" customHeight="1" x14ac:dyDescent="0.25">
      <c r="A568" s="364"/>
      <c r="B568" s="364"/>
      <c r="C568" s="364"/>
      <c r="D568" s="364"/>
      <c r="E568" s="364"/>
      <c r="F568" s="364"/>
      <c r="G568" s="364"/>
      <c r="H568" s="364"/>
      <c r="I568" s="364"/>
      <c r="J568" s="364"/>
      <c r="K568" s="364"/>
      <c r="L568" s="364"/>
      <c r="M568" s="364"/>
      <c r="N568" s="364"/>
      <c r="O568" s="364"/>
      <c r="P568" s="364"/>
      <c r="Q568" s="364"/>
      <c r="R568" s="364"/>
      <c r="S568" s="364"/>
      <c r="T568" s="364"/>
      <c r="U568" s="364"/>
      <c r="V568" s="364"/>
      <c r="W568" s="364"/>
      <c r="X568" s="364"/>
      <c r="Y568" s="364"/>
      <c r="Z568" s="364"/>
    </row>
    <row r="569" spans="1:26" ht="12.75" customHeight="1" x14ac:dyDescent="0.25">
      <c r="A569" s="364"/>
      <c r="B569" s="364"/>
      <c r="C569" s="364"/>
      <c r="D569" s="364"/>
      <c r="E569" s="364"/>
      <c r="F569" s="364"/>
      <c r="G569" s="364"/>
      <c r="H569" s="364"/>
      <c r="I569" s="364"/>
      <c r="J569" s="364"/>
      <c r="K569" s="364"/>
      <c r="L569" s="364"/>
      <c r="M569" s="364"/>
      <c r="N569" s="364"/>
      <c r="O569" s="364"/>
      <c r="P569" s="364"/>
      <c r="Q569" s="364"/>
      <c r="R569" s="364"/>
      <c r="S569" s="364"/>
      <c r="T569" s="364"/>
      <c r="U569" s="364"/>
      <c r="V569" s="364"/>
      <c r="W569" s="364"/>
      <c r="X569" s="364"/>
      <c r="Y569" s="364"/>
      <c r="Z569" s="364"/>
    </row>
    <row r="570" spans="1:26" ht="12.75" customHeight="1" x14ac:dyDescent="0.25">
      <c r="A570" s="364"/>
      <c r="B570" s="364"/>
      <c r="C570" s="364"/>
      <c r="D570" s="364"/>
      <c r="E570" s="364"/>
      <c r="F570" s="364"/>
      <c r="G570" s="364"/>
      <c r="H570" s="364"/>
      <c r="I570" s="364"/>
      <c r="J570" s="364"/>
      <c r="K570" s="364"/>
      <c r="L570" s="364"/>
      <c r="M570" s="364"/>
      <c r="N570" s="364"/>
      <c r="O570" s="364"/>
      <c r="P570" s="364"/>
      <c r="Q570" s="364"/>
      <c r="R570" s="364"/>
      <c r="S570" s="364"/>
      <c r="T570" s="364"/>
      <c r="U570" s="364"/>
      <c r="V570" s="364"/>
      <c r="W570" s="364"/>
      <c r="X570" s="364"/>
      <c r="Y570" s="364"/>
      <c r="Z570" s="364"/>
    </row>
    <row r="571" spans="1:26" ht="12.75" customHeight="1" x14ac:dyDescent="0.25">
      <c r="A571" s="364"/>
      <c r="B571" s="364"/>
      <c r="C571" s="364"/>
      <c r="D571" s="364"/>
      <c r="E571" s="364"/>
      <c r="F571" s="364"/>
      <c r="G571" s="364"/>
      <c r="H571" s="364"/>
      <c r="I571" s="364"/>
      <c r="J571" s="364"/>
      <c r="K571" s="364"/>
      <c r="L571" s="364"/>
      <c r="M571" s="364"/>
      <c r="N571" s="364"/>
      <c r="O571" s="364"/>
      <c r="P571" s="364"/>
      <c r="Q571" s="364"/>
      <c r="R571" s="364"/>
      <c r="S571" s="364"/>
      <c r="T571" s="364"/>
      <c r="U571" s="364"/>
      <c r="V571" s="364"/>
      <c r="W571" s="364"/>
      <c r="X571" s="364"/>
      <c r="Y571" s="364"/>
      <c r="Z571" s="364"/>
    </row>
    <row r="572" spans="1:26" ht="12.75" customHeight="1" x14ac:dyDescent="0.25">
      <c r="A572" s="364"/>
      <c r="B572" s="364"/>
      <c r="C572" s="364"/>
      <c r="D572" s="364"/>
      <c r="E572" s="364"/>
      <c r="F572" s="364"/>
      <c r="G572" s="364"/>
      <c r="H572" s="364"/>
      <c r="I572" s="364"/>
      <c r="J572" s="364"/>
      <c r="K572" s="364"/>
      <c r="L572" s="364"/>
      <c r="M572" s="364"/>
      <c r="N572" s="364"/>
      <c r="O572" s="364"/>
      <c r="P572" s="364"/>
      <c r="Q572" s="364"/>
      <c r="R572" s="364"/>
      <c r="S572" s="364"/>
      <c r="T572" s="364"/>
      <c r="U572" s="364"/>
      <c r="V572" s="364"/>
      <c r="W572" s="364"/>
      <c r="X572" s="364"/>
      <c r="Y572" s="364"/>
      <c r="Z572" s="364"/>
    </row>
    <row r="573" spans="1:26" ht="12.75" customHeight="1" x14ac:dyDescent="0.25">
      <c r="A573" s="364"/>
      <c r="B573" s="364"/>
      <c r="C573" s="364"/>
      <c r="D573" s="364"/>
      <c r="E573" s="364"/>
      <c r="F573" s="364"/>
      <c r="G573" s="364"/>
      <c r="H573" s="364"/>
      <c r="I573" s="364"/>
      <c r="J573" s="364"/>
      <c r="K573" s="364"/>
      <c r="L573" s="364"/>
      <c r="M573" s="364"/>
      <c r="N573" s="364"/>
      <c r="O573" s="364"/>
      <c r="P573" s="364"/>
      <c r="Q573" s="364"/>
      <c r="R573" s="364"/>
      <c r="S573" s="364"/>
      <c r="T573" s="364"/>
      <c r="U573" s="364"/>
      <c r="V573" s="364"/>
      <c r="W573" s="364"/>
      <c r="X573" s="364"/>
      <c r="Y573" s="364"/>
      <c r="Z573" s="364"/>
    </row>
    <row r="574" spans="1:26" ht="12.75" customHeight="1" x14ac:dyDescent="0.25">
      <c r="A574" s="364"/>
      <c r="B574" s="364"/>
      <c r="C574" s="364"/>
      <c r="D574" s="364"/>
      <c r="E574" s="364"/>
      <c r="F574" s="364"/>
      <c r="G574" s="364"/>
      <c r="H574" s="364"/>
      <c r="I574" s="364"/>
      <c r="J574" s="364"/>
      <c r="K574" s="364"/>
      <c r="L574" s="364"/>
      <c r="M574" s="364"/>
      <c r="N574" s="364"/>
      <c r="O574" s="364"/>
      <c r="P574" s="364"/>
      <c r="Q574" s="364"/>
      <c r="R574" s="364"/>
      <c r="S574" s="364"/>
      <c r="T574" s="364"/>
      <c r="U574" s="364"/>
      <c r="V574" s="364"/>
      <c r="W574" s="364"/>
      <c r="X574" s="364"/>
      <c r="Y574" s="364"/>
      <c r="Z574" s="364"/>
    </row>
    <row r="575" spans="1:26" ht="12.75" customHeight="1" x14ac:dyDescent="0.25">
      <c r="A575" s="364"/>
      <c r="B575" s="364"/>
      <c r="C575" s="364"/>
      <c r="D575" s="364"/>
      <c r="E575" s="364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</row>
    <row r="576" spans="1:26" ht="12.75" customHeight="1" x14ac:dyDescent="0.25">
      <c r="A576" s="364"/>
      <c r="B576" s="364"/>
      <c r="C576" s="364"/>
      <c r="D576" s="364"/>
      <c r="E576" s="364"/>
      <c r="F576" s="364"/>
      <c r="G576" s="364"/>
      <c r="H576" s="364"/>
      <c r="I576" s="364"/>
      <c r="J576" s="364"/>
      <c r="K576" s="364"/>
      <c r="L576" s="364"/>
      <c r="M576" s="364"/>
      <c r="N576" s="364"/>
      <c r="O576" s="364"/>
      <c r="P576" s="364"/>
      <c r="Q576" s="364"/>
      <c r="R576" s="364"/>
      <c r="S576" s="364"/>
      <c r="T576" s="364"/>
      <c r="U576" s="364"/>
      <c r="V576" s="364"/>
      <c r="W576" s="364"/>
      <c r="X576" s="364"/>
      <c r="Y576" s="364"/>
      <c r="Z576" s="364"/>
    </row>
    <row r="577" spans="1:26" ht="12.75" customHeight="1" x14ac:dyDescent="0.25">
      <c r="A577" s="364"/>
      <c r="B577" s="364"/>
      <c r="C577" s="364"/>
      <c r="D577" s="364"/>
      <c r="E577" s="364"/>
      <c r="F577" s="364"/>
      <c r="G577" s="364"/>
      <c r="H577" s="364"/>
      <c r="I577" s="364"/>
      <c r="J577" s="364"/>
      <c r="K577" s="364"/>
      <c r="L577" s="364"/>
      <c r="M577" s="364"/>
      <c r="N577" s="364"/>
      <c r="O577" s="364"/>
      <c r="P577" s="364"/>
      <c r="Q577" s="364"/>
      <c r="R577" s="364"/>
      <c r="S577" s="364"/>
      <c r="T577" s="364"/>
      <c r="U577" s="364"/>
      <c r="V577" s="364"/>
      <c r="W577" s="364"/>
      <c r="X577" s="364"/>
      <c r="Y577" s="364"/>
      <c r="Z577" s="364"/>
    </row>
    <row r="578" spans="1:26" ht="12.75" customHeight="1" x14ac:dyDescent="0.25">
      <c r="A578" s="364"/>
      <c r="B578" s="364"/>
      <c r="C578" s="364"/>
      <c r="D578" s="364"/>
      <c r="E578" s="364"/>
      <c r="F578" s="364"/>
      <c r="G578" s="364"/>
      <c r="H578" s="364"/>
      <c r="I578" s="364"/>
      <c r="J578" s="364"/>
      <c r="K578" s="364"/>
      <c r="L578" s="364"/>
      <c r="M578" s="364"/>
      <c r="N578" s="364"/>
      <c r="O578" s="364"/>
      <c r="P578" s="364"/>
      <c r="Q578" s="364"/>
      <c r="R578" s="364"/>
      <c r="S578" s="364"/>
      <c r="T578" s="364"/>
      <c r="U578" s="364"/>
      <c r="V578" s="364"/>
      <c r="W578" s="364"/>
      <c r="X578" s="364"/>
      <c r="Y578" s="364"/>
      <c r="Z578" s="364"/>
    </row>
    <row r="579" spans="1:26" ht="12.75" customHeight="1" x14ac:dyDescent="0.25">
      <c r="A579" s="364"/>
      <c r="B579" s="364"/>
      <c r="C579" s="364"/>
      <c r="D579" s="364"/>
      <c r="E579" s="364"/>
      <c r="F579" s="364"/>
      <c r="G579" s="364"/>
      <c r="H579" s="364"/>
      <c r="I579" s="364"/>
      <c r="J579" s="364"/>
      <c r="K579" s="364"/>
      <c r="L579" s="364"/>
      <c r="M579" s="364"/>
      <c r="N579" s="364"/>
      <c r="O579" s="364"/>
      <c r="P579" s="364"/>
      <c r="Q579" s="364"/>
      <c r="R579" s="364"/>
      <c r="S579" s="364"/>
      <c r="T579" s="364"/>
      <c r="U579" s="364"/>
      <c r="V579" s="364"/>
      <c r="W579" s="364"/>
      <c r="X579" s="364"/>
      <c r="Y579" s="364"/>
      <c r="Z579" s="364"/>
    </row>
    <row r="580" spans="1:26" ht="12.75" customHeight="1" x14ac:dyDescent="0.25">
      <c r="A580" s="364"/>
      <c r="B580" s="364"/>
      <c r="C580" s="364"/>
      <c r="D580" s="364"/>
      <c r="E580" s="364"/>
      <c r="F580" s="364"/>
      <c r="G580" s="364"/>
      <c r="H580" s="364"/>
      <c r="I580" s="364"/>
      <c r="J580" s="364"/>
      <c r="K580" s="364"/>
      <c r="L580" s="364"/>
      <c r="M580" s="364"/>
      <c r="N580" s="364"/>
      <c r="O580" s="364"/>
      <c r="P580" s="364"/>
      <c r="Q580" s="364"/>
      <c r="R580" s="364"/>
      <c r="S580" s="364"/>
      <c r="T580" s="364"/>
      <c r="U580" s="364"/>
      <c r="V580" s="364"/>
      <c r="W580" s="364"/>
      <c r="X580" s="364"/>
      <c r="Y580" s="364"/>
      <c r="Z580" s="364"/>
    </row>
    <row r="581" spans="1:26" ht="12.75" customHeight="1" x14ac:dyDescent="0.25">
      <c r="A581" s="364"/>
      <c r="B581" s="364"/>
      <c r="C581" s="364"/>
      <c r="D581" s="364"/>
      <c r="E581" s="364"/>
      <c r="F581" s="364"/>
      <c r="G581" s="364"/>
      <c r="H581" s="364"/>
      <c r="I581" s="364"/>
      <c r="J581" s="364"/>
      <c r="K581" s="364"/>
      <c r="L581" s="364"/>
      <c r="M581" s="364"/>
      <c r="N581" s="364"/>
      <c r="O581" s="364"/>
      <c r="P581" s="364"/>
      <c r="Q581" s="364"/>
      <c r="R581" s="364"/>
      <c r="S581" s="364"/>
      <c r="T581" s="364"/>
      <c r="U581" s="364"/>
      <c r="V581" s="364"/>
      <c r="W581" s="364"/>
      <c r="X581" s="364"/>
      <c r="Y581" s="364"/>
      <c r="Z581" s="364"/>
    </row>
    <row r="582" spans="1:26" ht="12.75" customHeight="1" x14ac:dyDescent="0.25">
      <c r="A582" s="364"/>
      <c r="B582" s="364"/>
      <c r="C582" s="364"/>
      <c r="D582" s="364"/>
      <c r="E582" s="364"/>
      <c r="F582" s="364"/>
      <c r="G582" s="364"/>
      <c r="H582" s="364"/>
      <c r="I582" s="364"/>
      <c r="J582" s="364"/>
      <c r="K582" s="364"/>
      <c r="L582" s="364"/>
      <c r="M582" s="364"/>
      <c r="N582" s="364"/>
      <c r="O582" s="364"/>
      <c r="P582" s="364"/>
      <c r="Q582" s="364"/>
      <c r="R582" s="364"/>
      <c r="S582" s="364"/>
      <c r="T582" s="364"/>
      <c r="U582" s="364"/>
      <c r="V582" s="364"/>
      <c r="W582" s="364"/>
      <c r="X582" s="364"/>
      <c r="Y582" s="364"/>
      <c r="Z582" s="364"/>
    </row>
    <row r="583" spans="1:26" ht="12.75" customHeight="1" x14ac:dyDescent="0.25">
      <c r="A583" s="364"/>
      <c r="B583" s="364"/>
      <c r="C583" s="364"/>
      <c r="D583" s="364"/>
      <c r="E583" s="364"/>
      <c r="F583" s="364"/>
      <c r="G583" s="364"/>
      <c r="H583" s="364"/>
      <c r="I583" s="364"/>
      <c r="J583" s="364"/>
      <c r="K583" s="364"/>
      <c r="L583" s="364"/>
      <c r="M583" s="364"/>
      <c r="N583" s="364"/>
      <c r="O583" s="364"/>
      <c r="P583" s="364"/>
      <c r="Q583" s="364"/>
      <c r="R583" s="364"/>
      <c r="S583" s="364"/>
      <c r="T583" s="364"/>
      <c r="U583" s="364"/>
      <c r="V583" s="364"/>
      <c r="W583" s="364"/>
      <c r="X583" s="364"/>
      <c r="Y583" s="364"/>
      <c r="Z583" s="364"/>
    </row>
    <row r="584" spans="1:26" ht="12.75" customHeight="1" x14ac:dyDescent="0.25">
      <c r="A584" s="364"/>
      <c r="B584" s="364"/>
      <c r="C584" s="364"/>
      <c r="D584" s="364"/>
      <c r="E584" s="364"/>
      <c r="F584" s="364"/>
      <c r="G584" s="364"/>
      <c r="H584" s="364"/>
      <c r="I584" s="364"/>
      <c r="J584" s="364"/>
      <c r="K584" s="364"/>
      <c r="L584" s="364"/>
      <c r="M584" s="364"/>
      <c r="N584" s="364"/>
      <c r="O584" s="364"/>
      <c r="P584" s="364"/>
      <c r="Q584" s="364"/>
      <c r="R584" s="364"/>
      <c r="S584" s="364"/>
      <c r="T584" s="364"/>
      <c r="U584" s="364"/>
      <c r="V584" s="364"/>
      <c r="W584" s="364"/>
      <c r="X584" s="364"/>
      <c r="Y584" s="364"/>
      <c r="Z584" s="364"/>
    </row>
    <row r="585" spans="1:26" ht="12.75" customHeight="1" x14ac:dyDescent="0.25">
      <c r="A585" s="364"/>
      <c r="B585" s="364"/>
      <c r="C585" s="364"/>
      <c r="D585" s="364"/>
      <c r="E585" s="364"/>
      <c r="F585" s="364"/>
      <c r="G585" s="364"/>
      <c r="H585" s="364"/>
      <c r="I585" s="364"/>
      <c r="J585" s="364"/>
      <c r="K585" s="364"/>
      <c r="L585" s="364"/>
      <c r="M585" s="364"/>
      <c r="N585" s="364"/>
      <c r="O585" s="364"/>
      <c r="P585" s="364"/>
      <c r="Q585" s="364"/>
      <c r="R585" s="364"/>
      <c r="S585" s="364"/>
      <c r="T585" s="364"/>
      <c r="U585" s="364"/>
      <c r="V585" s="364"/>
      <c r="W585" s="364"/>
      <c r="X585" s="364"/>
      <c r="Y585" s="364"/>
      <c r="Z585" s="364"/>
    </row>
    <row r="586" spans="1:26" ht="12.75" customHeight="1" x14ac:dyDescent="0.25">
      <c r="A586" s="364"/>
      <c r="B586" s="364"/>
      <c r="C586" s="364"/>
      <c r="D586" s="364"/>
      <c r="E586" s="364"/>
      <c r="F586" s="364"/>
      <c r="G586" s="364"/>
      <c r="H586" s="364"/>
      <c r="I586" s="364"/>
      <c r="J586" s="364"/>
      <c r="K586" s="364"/>
      <c r="L586" s="364"/>
      <c r="M586" s="364"/>
      <c r="N586" s="364"/>
      <c r="O586" s="364"/>
      <c r="P586" s="364"/>
      <c r="Q586" s="364"/>
      <c r="R586" s="364"/>
      <c r="S586" s="364"/>
      <c r="T586" s="364"/>
      <c r="U586" s="364"/>
      <c r="V586" s="364"/>
      <c r="W586" s="364"/>
      <c r="X586" s="364"/>
      <c r="Y586" s="364"/>
      <c r="Z586" s="364"/>
    </row>
    <row r="587" spans="1:26" ht="12.75" customHeight="1" x14ac:dyDescent="0.25">
      <c r="A587" s="364"/>
      <c r="B587" s="364"/>
      <c r="C587" s="364"/>
      <c r="D587" s="364"/>
      <c r="E587" s="364"/>
      <c r="F587" s="364"/>
      <c r="G587" s="364"/>
      <c r="H587" s="364"/>
      <c r="I587" s="364"/>
      <c r="J587" s="364"/>
      <c r="K587" s="364"/>
      <c r="L587" s="364"/>
      <c r="M587" s="364"/>
      <c r="N587" s="364"/>
      <c r="O587" s="364"/>
      <c r="P587" s="364"/>
      <c r="Q587" s="364"/>
      <c r="R587" s="364"/>
      <c r="S587" s="364"/>
      <c r="T587" s="364"/>
      <c r="U587" s="364"/>
      <c r="V587" s="364"/>
      <c r="W587" s="364"/>
      <c r="X587" s="364"/>
      <c r="Y587" s="364"/>
      <c r="Z587" s="364"/>
    </row>
    <row r="588" spans="1:26" ht="12.75" customHeight="1" x14ac:dyDescent="0.25">
      <c r="A588" s="364"/>
      <c r="B588" s="364"/>
      <c r="C588" s="364"/>
      <c r="D588" s="364"/>
      <c r="E588" s="364"/>
      <c r="F588" s="364"/>
      <c r="G588" s="364"/>
      <c r="H588" s="364"/>
      <c r="I588" s="364"/>
      <c r="J588" s="364"/>
      <c r="K588" s="364"/>
      <c r="L588" s="364"/>
      <c r="M588" s="364"/>
      <c r="N588" s="364"/>
      <c r="O588" s="364"/>
      <c r="P588" s="364"/>
      <c r="Q588" s="364"/>
      <c r="R588" s="364"/>
      <c r="S588" s="364"/>
      <c r="T588" s="364"/>
      <c r="U588" s="364"/>
      <c r="V588" s="364"/>
      <c r="W588" s="364"/>
      <c r="X588" s="364"/>
      <c r="Y588" s="364"/>
      <c r="Z588" s="364"/>
    </row>
    <row r="589" spans="1:26" ht="12.75" customHeight="1" x14ac:dyDescent="0.25">
      <c r="A589" s="364"/>
      <c r="B589" s="364"/>
      <c r="C589" s="364"/>
      <c r="D589" s="364"/>
      <c r="E589" s="364"/>
      <c r="F589" s="364"/>
      <c r="G589" s="364"/>
      <c r="H589" s="364"/>
      <c r="I589" s="364"/>
      <c r="J589" s="364"/>
      <c r="K589" s="364"/>
      <c r="L589" s="364"/>
      <c r="M589" s="364"/>
      <c r="N589" s="364"/>
      <c r="O589" s="364"/>
      <c r="P589" s="364"/>
      <c r="Q589" s="364"/>
      <c r="R589" s="364"/>
      <c r="S589" s="364"/>
      <c r="T589" s="364"/>
      <c r="U589" s="364"/>
      <c r="V589" s="364"/>
      <c r="W589" s="364"/>
      <c r="X589" s="364"/>
      <c r="Y589" s="364"/>
      <c r="Z589" s="364"/>
    </row>
    <row r="590" spans="1:26" ht="12.75" customHeight="1" x14ac:dyDescent="0.25">
      <c r="A590" s="364"/>
      <c r="B590" s="364"/>
      <c r="C590" s="364"/>
      <c r="D590" s="364"/>
      <c r="E590" s="364"/>
      <c r="F590" s="364"/>
      <c r="G590" s="364"/>
      <c r="H590" s="364"/>
      <c r="I590" s="364"/>
      <c r="J590" s="364"/>
      <c r="K590" s="364"/>
      <c r="L590" s="364"/>
      <c r="M590" s="364"/>
      <c r="N590" s="364"/>
      <c r="O590" s="364"/>
      <c r="P590" s="364"/>
      <c r="Q590" s="364"/>
      <c r="R590" s="364"/>
      <c r="S590" s="364"/>
      <c r="T590" s="364"/>
      <c r="U590" s="364"/>
      <c r="V590" s="364"/>
      <c r="W590" s="364"/>
      <c r="X590" s="364"/>
      <c r="Y590" s="364"/>
      <c r="Z590" s="364"/>
    </row>
    <row r="591" spans="1:26" ht="12.75" customHeight="1" x14ac:dyDescent="0.25">
      <c r="A591" s="364"/>
      <c r="B591" s="364"/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364"/>
      <c r="P591" s="364"/>
      <c r="Q591" s="364"/>
      <c r="R591" s="364"/>
      <c r="S591" s="364"/>
      <c r="T591" s="364"/>
      <c r="U591" s="364"/>
      <c r="V591" s="364"/>
      <c r="W591" s="364"/>
      <c r="X591" s="364"/>
      <c r="Y591" s="364"/>
      <c r="Z591" s="364"/>
    </row>
    <row r="592" spans="1:26" ht="12.75" customHeight="1" x14ac:dyDescent="0.25">
      <c r="A592" s="364"/>
      <c r="B592" s="364"/>
      <c r="C592" s="364"/>
      <c r="D592" s="364"/>
      <c r="E592" s="364"/>
      <c r="F592" s="364"/>
      <c r="G592" s="364"/>
      <c r="H592" s="364"/>
      <c r="I592" s="364"/>
      <c r="J592" s="364"/>
      <c r="K592" s="364"/>
      <c r="L592" s="364"/>
      <c r="M592" s="364"/>
      <c r="N592" s="364"/>
      <c r="O592" s="364"/>
      <c r="P592" s="364"/>
      <c r="Q592" s="364"/>
      <c r="R592" s="364"/>
      <c r="S592" s="364"/>
      <c r="T592" s="364"/>
      <c r="U592" s="364"/>
      <c r="V592" s="364"/>
      <c r="W592" s="364"/>
      <c r="X592" s="364"/>
      <c r="Y592" s="364"/>
      <c r="Z592" s="364"/>
    </row>
    <row r="593" spans="1:26" ht="12.75" customHeight="1" x14ac:dyDescent="0.25">
      <c r="A593" s="364"/>
      <c r="B593" s="364"/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</row>
    <row r="594" spans="1:26" ht="12.75" customHeight="1" x14ac:dyDescent="0.25">
      <c r="A594" s="364"/>
      <c r="B594" s="364"/>
      <c r="C594" s="364"/>
      <c r="D594" s="364"/>
      <c r="E594" s="364"/>
      <c r="F594" s="364"/>
      <c r="G594" s="364"/>
      <c r="H594" s="364"/>
      <c r="I594" s="364"/>
      <c r="J594" s="364"/>
      <c r="K594" s="364"/>
      <c r="L594" s="364"/>
      <c r="M594" s="364"/>
      <c r="N594" s="364"/>
      <c r="O594" s="364"/>
      <c r="P594" s="364"/>
      <c r="Q594" s="364"/>
      <c r="R594" s="364"/>
      <c r="S594" s="364"/>
      <c r="T594" s="364"/>
      <c r="U594" s="364"/>
      <c r="V594" s="364"/>
      <c r="W594" s="364"/>
      <c r="X594" s="364"/>
      <c r="Y594" s="364"/>
      <c r="Z594" s="364"/>
    </row>
    <row r="595" spans="1:26" ht="12.75" customHeight="1" x14ac:dyDescent="0.25">
      <c r="A595" s="364"/>
      <c r="B595" s="364"/>
      <c r="C595" s="364"/>
      <c r="D595" s="364"/>
      <c r="E595" s="364"/>
      <c r="F595" s="364"/>
      <c r="G595" s="364"/>
      <c r="H595" s="364"/>
      <c r="I595" s="364"/>
      <c r="J595" s="364"/>
      <c r="K595" s="364"/>
      <c r="L595" s="364"/>
      <c r="M595" s="364"/>
      <c r="N595" s="364"/>
      <c r="O595" s="364"/>
      <c r="P595" s="364"/>
      <c r="Q595" s="364"/>
      <c r="R595" s="364"/>
      <c r="S595" s="364"/>
      <c r="T595" s="364"/>
      <c r="U595" s="364"/>
      <c r="V595" s="364"/>
      <c r="W595" s="364"/>
      <c r="X595" s="364"/>
      <c r="Y595" s="364"/>
      <c r="Z595" s="364"/>
    </row>
    <row r="596" spans="1:26" ht="12.75" customHeight="1" x14ac:dyDescent="0.25">
      <c r="A596" s="364"/>
      <c r="B596" s="364"/>
      <c r="C596" s="364"/>
      <c r="D596" s="364"/>
      <c r="E596" s="364"/>
      <c r="F596" s="364"/>
      <c r="G596" s="364"/>
      <c r="H596" s="364"/>
      <c r="I596" s="364"/>
      <c r="J596" s="364"/>
      <c r="K596" s="364"/>
      <c r="L596" s="364"/>
      <c r="M596" s="364"/>
      <c r="N596" s="364"/>
      <c r="O596" s="364"/>
      <c r="P596" s="364"/>
      <c r="Q596" s="364"/>
      <c r="R596" s="364"/>
      <c r="S596" s="364"/>
      <c r="T596" s="364"/>
      <c r="U596" s="364"/>
      <c r="V596" s="364"/>
      <c r="W596" s="364"/>
      <c r="X596" s="364"/>
      <c r="Y596" s="364"/>
      <c r="Z596" s="364"/>
    </row>
    <row r="597" spans="1:26" ht="12.75" customHeight="1" x14ac:dyDescent="0.25">
      <c r="A597" s="364"/>
      <c r="B597" s="364"/>
      <c r="C597" s="364"/>
      <c r="D597" s="364"/>
      <c r="E597" s="364"/>
      <c r="F597" s="364"/>
      <c r="G597" s="364"/>
      <c r="H597" s="364"/>
      <c r="I597" s="364"/>
      <c r="J597" s="364"/>
      <c r="K597" s="364"/>
      <c r="L597" s="364"/>
      <c r="M597" s="364"/>
      <c r="N597" s="364"/>
      <c r="O597" s="364"/>
      <c r="P597" s="364"/>
      <c r="Q597" s="364"/>
      <c r="R597" s="364"/>
      <c r="S597" s="364"/>
      <c r="T597" s="364"/>
      <c r="U597" s="364"/>
      <c r="V597" s="364"/>
      <c r="W597" s="364"/>
      <c r="X597" s="364"/>
      <c r="Y597" s="364"/>
      <c r="Z597" s="364"/>
    </row>
    <row r="598" spans="1:26" ht="12.75" customHeight="1" x14ac:dyDescent="0.25">
      <c r="A598" s="364"/>
      <c r="B598" s="364"/>
      <c r="C598" s="364"/>
      <c r="D598" s="364"/>
      <c r="E598" s="364"/>
      <c r="F598" s="364"/>
      <c r="G598" s="364"/>
      <c r="H598" s="364"/>
      <c r="I598" s="364"/>
      <c r="J598" s="364"/>
      <c r="K598" s="364"/>
      <c r="L598" s="364"/>
      <c r="M598" s="364"/>
      <c r="N598" s="364"/>
      <c r="O598" s="364"/>
      <c r="P598" s="364"/>
      <c r="Q598" s="364"/>
      <c r="R598" s="364"/>
      <c r="S598" s="364"/>
      <c r="T598" s="364"/>
      <c r="U598" s="364"/>
      <c r="V598" s="364"/>
      <c r="W598" s="364"/>
      <c r="X598" s="364"/>
      <c r="Y598" s="364"/>
      <c r="Z598" s="364"/>
    </row>
    <row r="599" spans="1:26" ht="12.75" customHeight="1" x14ac:dyDescent="0.25">
      <c r="A599" s="364"/>
      <c r="B599" s="364"/>
      <c r="C599" s="364"/>
      <c r="D599" s="364"/>
      <c r="E599" s="364"/>
      <c r="F599" s="364"/>
      <c r="G599" s="364"/>
      <c r="H599" s="364"/>
      <c r="I599" s="364"/>
      <c r="J599" s="364"/>
      <c r="K599" s="364"/>
      <c r="L599" s="364"/>
      <c r="M599" s="364"/>
      <c r="N599" s="364"/>
      <c r="O599" s="364"/>
      <c r="P599" s="364"/>
      <c r="Q599" s="364"/>
      <c r="R599" s="364"/>
      <c r="S599" s="364"/>
      <c r="T599" s="364"/>
      <c r="U599" s="364"/>
      <c r="V599" s="364"/>
      <c r="W599" s="364"/>
      <c r="X599" s="364"/>
      <c r="Y599" s="364"/>
      <c r="Z599" s="364"/>
    </row>
    <row r="600" spans="1:26" ht="12.75" customHeight="1" x14ac:dyDescent="0.25">
      <c r="A600" s="364"/>
      <c r="B600" s="364"/>
      <c r="C600" s="364"/>
      <c r="D600" s="364"/>
      <c r="E600" s="364"/>
      <c r="F600" s="364"/>
      <c r="G600" s="364"/>
      <c r="H600" s="364"/>
      <c r="I600" s="364"/>
      <c r="J600" s="364"/>
      <c r="K600" s="364"/>
      <c r="L600" s="364"/>
      <c r="M600" s="364"/>
      <c r="N600" s="364"/>
      <c r="O600" s="364"/>
      <c r="P600" s="364"/>
      <c r="Q600" s="364"/>
      <c r="R600" s="364"/>
      <c r="S600" s="364"/>
      <c r="T600" s="364"/>
      <c r="U600" s="364"/>
      <c r="V600" s="364"/>
      <c r="W600" s="364"/>
      <c r="X600" s="364"/>
      <c r="Y600" s="364"/>
      <c r="Z600" s="364"/>
    </row>
    <row r="601" spans="1:26" ht="12.75" customHeight="1" x14ac:dyDescent="0.25">
      <c r="A601" s="364"/>
      <c r="B601" s="364"/>
      <c r="C601" s="364"/>
      <c r="D601" s="364"/>
      <c r="E601" s="364"/>
      <c r="F601" s="364"/>
      <c r="G601" s="364"/>
      <c r="H601" s="364"/>
      <c r="I601" s="364"/>
      <c r="J601" s="364"/>
      <c r="K601" s="364"/>
      <c r="L601" s="364"/>
      <c r="M601" s="364"/>
      <c r="N601" s="364"/>
      <c r="O601" s="364"/>
      <c r="P601" s="364"/>
      <c r="Q601" s="364"/>
      <c r="R601" s="364"/>
      <c r="S601" s="364"/>
      <c r="T601" s="364"/>
      <c r="U601" s="364"/>
      <c r="V601" s="364"/>
      <c r="W601" s="364"/>
      <c r="X601" s="364"/>
      <c r="Y601" s="364"/>
      <c r="Z601" s="364"/>
    </row>
    <row r="602" spans="1:26" ht="12.75" customHeight="1" x14ac:dyDescent="0.25">
      <c r="A602" s="364"/>
      <c r="B602" s="364"/>
      <c r="C602" s="364"/>
      <c r="D602" s="364"/>
      <c r="E602" s="364"/>
      <c r="F602" s="364"/>
      <c r="G602" s="364"/>
      <c r="H602" s="364"/>
      <c r="I602" s="364"/>
      <c r="J602" s="364"/>
      <c r="K602" s="364"/>
      <c r="L602" s="364"/>
      <c r="M602" s="364"/>
      <c r="N602" s="364"/>
      <c r="O602" s="364"/>
      <c r="P602" s="364"/>
      <c r="Q602" s="364"/>
      <c r="R602" s="364"/>
      <c r="S602" s="364"/>
      <c r="T602" s="364"/>
      <c r="U602" s="364"/>
      <c r="V602" s="364"/>
      <c r="W602" s="364"/>
      <c r="X602" s="364"/>
      <c r="Y602" s="364"/>
      <c r="Z602" s="364"/>
    </row>
    <row r="603" spans="1:26" ht="12.75" customHeight="1" x14ac:dyDescent="0.25">
      <c r="A603" s="364"/>
      <c r="B603" s="364"/>
      <c r="C603" s="364"/>
      <c r="D603" s="364"/>
      <c r="E603" s="364"/>
      <c r="F603" s="364"/>
      <c r="G603" s="364"/>
      <c r="H603" s="364"/>
      <c r="I603" s="364"/>
      <c r="J603" s="364"/>
      <c r="K603" s="364"/>
      <c r="L603" s="364"/>
      <c r="M603" s="364"/>
      <c r="N603" s="364"/>
      <c r="O603" s="364"/>
      <c r="P603" s="364"/>
      <c r="Q603" s="364"/>
      <c r="R603" s="364"/>
      <c r="S603" s="364"/>
      <c r="T603" s="364"/>
      <c r="U603" s="364"/>
      <c r="V603" s="364"/>
      <c r="W603" s="364"/>
      <c r="X603" s="364"/>
      <c r="Y603" s="364"/>
      <c r="Z603" s="364"/>
    </row>
    <row r="604" spans="1:26" ht="12.75" customHeight="1" x14ac:dyDescent="0.25">
      <c r="A604" s="364"/>
      <c r="B604" s="364"/>
      <c r="C604" s="364"/>
      <c r="D604" s="364"/>
      <c r="E604" s="364"/>
      <c r="F604" s="364"/>
      <c r="G604" s="364"/>
      <c r="H604" s="364"/>
      <c r="I604" s="364"/>
      <c r="J604" s="364"/>
      <c r="K604" s="364"/>
      <c r="L604" s="364"/>
      <c r="M604" s="364"/>
      <c r="N604" s="364"/>
      <c r="O604" s="364"/>
      <c r="P604" s="364"/>
      <c r="Q604" s="364"/>
      <c r="R604" s="364"/>
      <c r="S604" s="364"/>
      <c r="T604" s="364"/>
      <c r="U604" s="364"/>
      <c r="V604" s="364"/>
      <c r="W604" s="364"/>
      <c r="X604" s="364"/>
      <c r="Y604" s="364"/>
      <c r="Z604" s="364"/>
    </row>
    <row r="605" spans="1:26" ht="12.75" customHeight="1" x14ac:dyDescent="0.25">
      <c r="A605" s="364"/>
      <c r="B605" s="364"/>
      <c r="C605" s="364"/>
      <c r="D605" s="364"/>
      <c r="E605" s="364"/>
      <c r="F605" s="364"/>
      <c r="G605" s="364"/>
      <c r="H605" s="364"/>
      <c r="I605" s="364"/>
      <c r="J605" s="364"/>
      <c r="K605" s="364"/>
      <c r="L605" s="364"/>
      <c r="M605" s="364"/>
      <c r="N605" s="364"/>
      <c r="O605" s="364"/>
      <c r="P605" s="364"/>
      <c r="Q605" s="364"/>
      <c r="R605" s="364"/>
      <c r="S605" s="364"/>
      <c r="T605" s="364"/>
      <c r="U605" s="364"/>
      <c r="V605" s="364"/>
      <c r="W605" s="364"/>
      <c r="X605" s="364"/>
      <c r="Y605" s="364"/>
      <c r="Z605" s="364"/>
    </row>
    <row r="606" spans="1:26" ht="12.75" customHeight="1" x14ac:dyDescent="0.25">
      <c r="A606" s="364"/>
      <c r="B606" s="364"/>
      <c r="C606" s="364"/>
      <c r="D606" s="364"/>
      <c r="E606" s="364"/>
      <c r="F606" s="364"/>
      <c r="G606" s="364"/>
      <c r="H606" s="364"/>
      <c r="I606" s="364"/>
      <c r="J606" s="364"/>
      <c r="K606" s="364"/>
      <c r="L606" s="364"/>
      <c r="M606" s="364"/>
      <c r="N606" s="364"/>
      <c r="O606" s="364"/>
      <c r="P606" s="364"/>
      <c r="Q606" s="364"/>
      <c r="R606" s="364"/>
      <c r="S606" s="364"/>
      <c r="T606" s="364"/>
      <c r="U606" s="364"/>
      <c r="V606" s="364"/>
      <c r="W606" s="364"/>
      <c r="X606" s="364"/>
      <c r="Y606" s="364"/>
      <c r="Z606" s="364"/>
    </row>
    <row r="607" spans="1:26" ht="12.75" customHeight="1" x14ac:dyDescent="0.25">
      <c r="A607" s="364"/>
      <c r="B607" s="364"/>
      <c r="C607" s="364"/>
      <c r="D607" s="364"/>
      <c r="E607" s="364"/>
      <c r="F607" s="364"/>
      <c r="G607" s="364"/>
      <c r="H607" s="364"/>
      <c r="I607" s="364"/>
      <c r="J607" s="364"/>
      <c r="K607" s="364"/>
      <c r="L607" s="364"/>
      <c r="M607" s="364"/>
      <c r="N607" s="364"/>
      <c r="O607" s="364"/>
      <c r="P607" s="364"/>
      <c r="Q607" s="364"/>
      <c r="R607" s="364"/>
      <c r="S607" s="364"/>
      <c r="T607" s="364"/>
      <c r="U607" s="364"/>
      <c r="V607" s="364"/>
      <c r="W607" s="364"/>
      <c r="X607" s="364"/>
      <c r="Y607" s="364"/>
      <c r="Z607" s="364"/>
    </row>
    <row r="608" spans="1:26" ht="12.75" customHeight="1" x14ac:dyDescent="0.25">
      <c r="A608" s="364"/>
      <c r="B608" s="364"/>
      <c r="C608" s="364"/>
      <c r="D608" s="364"/>
      <c r="E608" s="364"/>
      <c r="F608" s="364"/>
      <c r="G608" s="364"/>
      <c r="H608" s="364"/>
      <c r="I608" s="364"/>
      <c r="J608" s="364"/>
      <c r="K608" s="364"/>
      <c r="L608" s="364"/>
      <c r="M608" s="364"/>
      <c r="N608" s="364"/>
      <c r="O608" s="364"/>
      <c r="P608" s="364"/>
      <c r="Q608" s="364"/>
      <c r="R608" s="364"/>
      <c r="S608" s="364"/>
      <c r="T608" s="364"/>
      <c r="U608" s="364"/>
      <c r="V608" s="364"/>
      <c r="W608" s="364"/>
      <c r="X608" s="364"/>
      <c r="Y608" s="364"/>
      <c r="Z608" s="364"/>
    </row>
    <row r="609" spans="1:26" ht="12.75" customHeight="1" x14ac:dyDescent="0.25">
      <c r="A609" s="364"/>
      <c r="B609" s="364"/>
      <c r="C609" s="364"/>
      <c r="D609" s="364"/>
      <c r="E609" s="364"/>
      <c r="F609" s="364"/>
      <c r="G609" s="364"/>
      <c r="H609" s="364"/>
      <c r="I609" s="364"/>
      <c r="J609" s="364"/>
      <c r="K609" s="364"/>
      <c r="L609" s="364"/>
      <c r="M609" s="364"/>
      <c r="N609" s="364"/>
      <c r="O609" s="364"/>
      <c r="P609" s="364"/>
      <c r="Q609" s="364"/>
      <c r="R609" s="364"/>
      <c r="S609" s="364"/>
      <c r="T609" s="364"/>
      <c r="U609" s="364"/>
      <c r="V609" s="364"/>
      <c r="W609" s="364"/>
      <c r="X609" s="364"/>
      <c r="Y609" s="364"/>
      <c r="Z609" s="364"/>
    </row>
    <row r="610" spans="1:26" ht="12.75" customHeight="1" x14ac:dyDescent="0.25">
      <c r="A610" s="364"/>
      <c r="B610" s="364"/>
      <c r="C610" s="364"/>
      <c r="D610" s="364"/>
      <c r="E610" s="364"/>
      <c r="F610" s="364"/>
      <c r="G610" s="364"/>
      <c r="H610" s="364"/>
      <c r="I610" s="364"/>
      <c r="J610" s="364"/>
      <c r="K610" s="364"/>
      <c r="L610" s="364"/>
      <c r="M610" s="364"/>
      <c r="N610" s="364"/>
      <c r="O610" s="364"/>
      <c r="P610" s="364"/>
      <c r="Q610" s="364"/>
      <c r="R610" s="364"/>
      <c r="S610" s="364"/>
      <c r="T610" s="364"/>
      <c r="U610" s="364"/>
      <c r="V610" s="364"/>
      <c r="W610" s="364"/>
      <c r="X610" s="364"/>
      <c r="Y610" s="364"/>
      <c r="Z610" s="364"/>
    </row>
    <row r="611" spans="1:26" ht="12.75" customHeight="1" x14ac:dyDescent="0.25">
      <c r="A611" s="364"/>
      <c r="B611" s="364"/>
      <c r="C611" s="364"/>
      <c r="D611" s="364"/>
      <c r="E611" s="364"/>
      <c r="F611" s="364"/>
      <c r="G611" s="364"/>
      <c r="H611" s="364"/>
      <c r="I611" s="364"/>
      <c r="J611" s="364"/>
      <c r="K611" s="364"/>
      <c r="L611" s="364"/>
      <c r="M611" s="364"/>
      <c r="N611" s="364"/>
      <c r="O611" s="364"/>
      <c r="P611" s="364"/>
      <c r="Q611" s="364"/>
      <c r="R611" s="364"/>
      <c r="S611" s="364"/>
      <c r="T611" s="364"/>
      <c r="U611" s="364"/>
      <c r="V611" s="364"/>
      <c r="W611" s="364"/>
      <c r="X611" s="364"/>
      <c r="Y611" s="364"/>
      <c r="Z611" s="364"/>
    </row>
    <row r="612" spans="1:26" ht="12.75" customHeight="1" x14ac:dyDescent="0.25">
      <c r="A612" s="364"/>
      <c r="B612" s="364"/>
      <c r="C612" s="364"/>
      <c r="D612" s="364"/>
      <c r="E612" s="364"/>
      <c r="F612" s="364"/>
      <c r="G612" s="364"/>
      <c r="H612" s="364"/>
      <c r="I612" s="364"/>
      <c r="J612" s="364"/>
      <c r="K612" s="364"/>
      <c r="L612" s="364"/>
      <c r="M612" s="364"/>
      <c r="N612" s="364"/>
      <c r="O612" s="364"/>
      <c r="P612" s="364"/>
      <c r="Q612" s="364"/>
      <c r="R612" s="364"/>
      <c r="S612" s="364"/>
      <c r="T612" s="364"/>
      <c r="U612" s="364"/>
      <c r="V612" s="364"/>
      <c r="W612" s="364"/>
      <c r="X612" s="364"/>
      <c r="Y612" s="364"/>
      <c r="Z612" s="364"/>
    </row>
    <row r="613" spans="1:26" ht="12.75" customHeight="1" x14ac:dyDescent="0.25">
      <c r="A613" s="364"/>
      <c r="B613" s="364"/>
      <c r="C613" s="364"/>
      <c r="D613" s="364"/>
      <c r="E613" s="364"/>
      <c r="F613" s="364"/>
      <c r="G613" s="364"/>
      <c r="H613" s="364"/>
      <c r="I613" s="364"/>
      <c r="J613" s="364"/>
      <c r="K613" s="364"/>
      <c r="L613" s="364"/>
      <c r="M613" s="364"/>
      <c r="N613" s="364"/>
      <c r="O613" s="364"/>
      <c r="P613" s="364"/>
      <c r="Q613" s="364"/>
      <c r="R613" s="364"/>
      <c r="S613" s="364"/>
      <c r="T613" s="364"/>
      <c r="U613" s="364"/>
      <c r="V613" s="364"/>
      <c r="W613" s="364"/>
      <c r="X613" s="364"/>
      <c r="Y613" s="364"/>
      <c r="Z613" s="364"/>
    </row>
    <row r="614" spans="1:26" ht="12.75" customHeight="1" x14ac:dyDescent="0.25">
      <c r="A614" s="364"/>
      <c r="B614" s="364"/>
      <c r="C614" s="364"/>
      <c r="D614" s="364"/>
      <c r="E614" s="364"/>
      <c r="F614" s="364"/>
      <c r="G614" s="364"/>
      <c r="H614" s="364"/>
      <c r="I614" s="364"/>
      <c r="J614" s="364"/>
      <c r="K614" s="364"/>
      <c r="L614" s="364"/>
      <c r="M614" s="364"/>
      <c r="N614" s="364"/>
      <c r="O614" s="364"/>
      <c r="P614" s="364"/>
      <c r="Q614" s="364"/>
      <c r="R614" s="364"/>
      <c r="S614" s="364"/>
      <c r="T614" s="364"/>
      <c r="U614" s="364"/>
      <c r="V614" s="364"/>
      <c r="W614" s="364"/>
      <c r="X614" s="364"/>
      <c r="Y614" s="364"/>
      <c r="Z614" s="364"/>
    </row>
    <row r="615" spans="1:26" ht="12.75" customHeight="1" x14ac:dyDescent="0.25">
      <c r="A615" s="364"/>
      <c r="B615" s="364"/>
      <c r="C615" s="364"/>
      <c r="D615" s="364"/>
      <c r="E615" s="364"/>
      <c r="F615" s="364"/>
      <c r="G615" s="364"/>
      <c r="H615" s="364"/>
      <c r="I615" s="364"/>
      <c r="J615" s="364"/>
      <c r="K615" s="364"/>
      <c r="L615" s="364"/>
      <c r="M615" s="364"/>
      <c r="N615" s="364"/>
      <c r="O615" s="364"/>
      <c r="P615" s="364"/>
      <c r="Q615" s="364"/>
      <c r="R615" s="364"/>
      <c r="S615" s="364"/>
      <c r="T615" s="364"/>
      <c r="U615" s="364"/>
      <c r="V615" s="364"/>
      <c r="W615" s="364"/>
      <c r="X615" s="364"/>
      <c r="Y615" s="364"/>
      <c r="Z615" s="364"/>
    </row>
    <row r="616" spans="1:26" ht="12.75" customHeight="1" x14ac:dyDescent="0.25">
      <c r="A616" s="364"/>
      <c r="B616" s="364"/>
      <c r="C616" s="364"/>
      <c r="D616" s="364"/>
      <c r="E616" s="364"/>
      <c r="F616" s="364"/>
      <c r="G616" s="364"/>
      <c r="H616" s="364"/>
      <c r="I616" s="364"/>
      <c r="J616" s="364"/>
      <c r="K616" s="364"/>
      <c r="L616" s="364"/>
      <c r="M616" s="364"/>
      <c r="N616" s="364"/>
      <c r="O616" s="364"/>
      <c r="P616" s="364"/>
      <c r="Q616" s="364"/>
      <c r="R616" s="364"/>
      <c r="S616" s="364"/>
      <c r="T616" s="364"/>
      <c r="U616" s="364"/>
      <c r="V616" s="364"/>
      <c r="W616" s="364"/>
      <c r="X616" s="364"/>
      <c r="Y616" s="364"/>
      <c r="Z616" s="364"/>
    </row>
    <row r="617" spans="1:26" ht="12.75" customHeight="1" x14ac:dyDescent="0.25">
      <c r="A617" s="364"/>
      <c r="B617" s="364"/>
      <c r="C617" s="364"/>
      <c r="D617" s="364"/>
      <c r="E617" s="364"/>
      <c r="F617" s="364"/>
      <c r="G617" s="364"/>
      <c r="H617" s="364"/>
      <c r="I617" s="364"/>
      <c r="J617" s="364"/>
      <c r="K617" s="364"/>
      <c r="L617" s="364"/>
      <c r="M617" s="364"/>
      <c r="N617" s="364"/>
      <c r="O617" s="364"/>
      <c r="P617" s="364"/>
      <c r="Q617" s="364"/>
      <c r="R617" s="364"/>
      <c r="S617" s="364"/>
      <c r="T617" s="364"/>
      <c r="U617" s="364"/>
      <c r="V617" s="364"/>
      <c r="W617" s="364"/>
      <c r="X617" s="364"/>
      <c r="Y617" s="364"/>
      <c r="Z617" s="364"/>
    </row>
    <row r="618" spans="1:26" ht="12.75" customHeight="1" x14ac:dyDescent="0.25">
      <c r="A618" s="364"/>
      <c r="B618" s="364"/>
      <c r="C618" s="364"/>
      <c r="D618" s="364"/>
      <c r="E618" s="364"/>
      <c r="F618" s="364"/>
      <c r="G618" s="364"/>
      <c r="H618" s="364"/>
      <c r="I618" s="364"/>
      <c r="J618" s="364"/>
      <c r="K618" s="364"/>
      <c r="L618" s="364"/>
      <c r="M618" s="364"/>
      <c r="N618" s="364"/>
      <c r="O618" s="364"/>
      <c r="P618" s="364"/>
      <c r="Q618" s="364"/>
      <c r="R618" s="364"/>
      <c r="S618" s="364"/>
      <c r="T618" s="364"/>
      <c r="U618" s="364"/>
      <c r="V618" s="364"/>
      <c r="W618" s="364"/>
      <c r="X618" s="364"/>
      <c r="Y618" s="364"/>
      <c r="Z618" s="364"/>
    </row>
    <row r="619" spans="1:26" ht="12.75" customHeight="1" x14ac:dyDescent="0.25">
      <c r="A619" s="364"/>
      <c r="B619" s="364"/>
      <c r="C619" s="364"/>
      <c r="D619" s="364"/>
      <c r="E619" s="364"/>
      <c r="F619" s="364"/>
      <c r="G619" s="364"/>
      <c r="H619" s="364"/>
      <c r="I619" s="364"/>
      <c r="J619" s="364"/>
      <c r="K619" s="364"/>
      <c r="L619" s="364"/>
      <c r="M619" s="364"/>
      <c r="N619" s="364"/>
      <c r="O619" s="364"/>
      <c r="P619" s="364"/>
      <c r="Q619" s="364"/>
      <c r="R619" s="364"/>
      <c r="S619" s="364"/>
      <c r="T619" s="364"/>
      <c r="U619" s="364"/>
      <c r="V619" s="364"/>
      <c r="W619" s="364"/>
      <c r="X619" s="364"/>
      <c r="Y619" s="364"/>
      <c r="Z619" s="364"/>
    </row>
    <row r="620" spans="1:26" ht="12.75" customHeight="1" x14ac:dyDescent="0.25">
      <c r="A620" s="364"/>
      <c r="B620" s="364"/>
      <c r="C620" s="364"/>
      <c r="D620" s="364"/>
      <c r="E620" s="364"/>
      <c r="F620" s="364"/>
      <c r="G620" s="364"/>
      <c r="H620" s="364"/>
      <c r="I620" s="364"/>
      <c r="J620" s="364"/>
      <c r="K620" s="364"/>
      <c r="L620" s="364"/>
      <c r="M620" s="364"/>
      <c r="N620" s="364"/>
      <c r="O620" s="364"/>
      <c r="P620" s="364"/>
      <c r="Q620" s="364"/>
      <c r="R620" s="364"/>
      <c r="S620" s="364"/>
      <c r="T620" s="364"/>
      <c r="U620" s="364"/>
      <c r="V620" s="364"/>
      <c r="W620" s="364"/>
      <c r="X620" s="364"/>
      <c r="Y620" s="364"/>
      <c r="Z620" s="364"/>
    </row>
    <row r="621" spans="1:26" ht="12.75" customHeight="1" x14ac:dyDescent="0.25">
      <c r="A621" s="364"/>
      <c r="B621" s="364"/>
      <c r="C621" s="364"/>
      <c r="D621" s="364"/>
      <c r="E621" s="364"/>
      <c r="F621" s="364"/>
      <c r="G621" s="364"/>
      <c r="H621" s="364"/>
      <c r="I621" s="364"/>
      <c r="J621" s="364"/>
      <c r="K621" s="364"/>
      <c r="L621" s="364"/>
      <c r="M621" s="364"/>
      <c r="N621" s="364"/>
      <c r="O621" s="364"/>
      <c r="P621" s="364"/>
      <c r="Q621" s="364"/>
      <c r="R621" s="364"/>
      <c r="S621" s="364"/>
      <c r="T621" s="364"/>
      <c r="U621" s="364"/>
      <c r="V621" s="364"/>
      <c r="W621" s="364"/>
      <c r="X621" s="364"/>
      <c r="Y621" s="364"/>
      <c r="Z621" s="364"/>
    </row>
    <row r="622" spans="1:26" ht="12.75" customHeight="1" x14ac:dyDescent="0.25">
      <c r="A622" s="364"/>
      <c r="B622" s="364"/>
      <c r="C622" s="364"/>
      <c r="D622" s="364"/>
      <c r="E622" s="364"/>
      <c r="F622" s="364"/>
      <c r="G622" s="364"/>
      <c r="H622" s="364"/>
      <c r="I622" s="364"/>
      <c r="J622" s="364"/>
      <c r="K622" s="364"/>
      <c r="L622" s="364"/>
      <c r="M622" s="364"/>
      <c r="N622" s="364"/>
      <c r="O622" s="364"/>
      <c r="P622" s="364"/>
      <c r="Q622" s="364"/>
      <c r="R622" s="364"/>
      <c r="S622" s="364"/>
      <c r="T622" s="364"/>
      <c r="U622" s="364"/>
      <c r="V622" s="364"/>
      <c r="W622" s="364"/>
      <c r="X622" s="364"/>
      <c r="Y622" s="364"/>
      <c r="Z622" s="364"/>
    </row>
    <row r="623" spans="1:26" ht="12.75" customHeight="1" x14ac:dyDescent="0.25">
      <c r="A623" s="364"/>
      <c r="B623" s="364"/>
      <c r="C623" s="364"/>
      <c r="D623" s="364"/>
      <c r="E623" s="364"/>
      <c r="F623" s="364"/>
      <c r="G623" s="364"/>
      <c r="H623" s="364"/>
      <c r="I623" s="364"/>
      <c r="J623" s="364"/>
      <c r="K623" s="364"/>
      <c r="L623" s="364"/>
      <c r="M623" s="364"/>
      <c r="N623" s="364"/>
      <c r="O623" s="364"/>
      <c r="P623" s="364"/>
      <c r="Q623" s="364"/>
      <c r="R623" s="364"/>
      <c r="S623" s="364"/>
      <c r="T623" s="364"/>
      <c r="U623" s="364"/>
      <c r="V623" s="364"/>
      <c r="W623" s="364"/>
      <c r="X623" s="364"/>
      <c r="Y623" s="364"/>
      <c r="Z623" s="364"/>
    </row>
    <row r="624" spans="1:26" ht="12.75" customHeight="1" x14ac:dyDescent="0.25">
      <c r="A624" s="364"/>
      <c r="B624" s="364"/>
      <c r="C624" s="364"/>
      <c r="D624" s="364"/>
      <c r="E624" s="364"/>
      <c r="F624" s="364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4"/>
      <c r="W624" s="364"/>
      <c r="X624" s="364"/>
      <c r="Y624" s="364"/>
      <c r="Z624" s="364"/>
    </row>
    <row r="625" spans="1:26" ht="12.75" customHeight="1" x14ac:dyDescent="0.25">
      <c r="A625" s="364"/>
      <c r="B625" s="364"/>
      <c r="C625" s="364"/>
      <c r="D625" s="364"/>
      <c r="E625" s="364"/>
      <c r="F625" s="364"/>
      <c r="G625" s="364"/>
      <c r="H625" s="364"/>
      <c r="I625" s="364"/>
      <c r="J625" s="364"/>
      <c r="K625" s="364"/>
      <c r="L625" s="364"/>
      <c r="M625" s="364"/>
      <c r="N625" s="364"/>
      <c r="O625" s="364"/>
      <c r="P625" s="364"/>
      <c r="Q625" s="364"/>
      <c r="R625" s="364"/>
      <c r="S625" s="364"/>
      <c r="T625" s="364"/>
      <c r="U625" s="364"/>
      <c r="V625" s="364"/>
      <c r="W625" s="364"/>
      <c r="X625" s="364"/>
      <c r="Y625" s="364"/>
      <c r="Z625" s="364"/>
    </row>
    <row r="626" spans="1:26" ht="12.75" customHeight="1" x14ac:dyDescent="0.25">
      <c r="A626" s="364"/>
      <c r="B626" s="364"/>
      <c r="C626" s="364"/>
      <c r="D626" s="364"/>
      <c r="E626" s="364"/>
      <c r="F626" s="364"/>
      <c r="G626" s="364"/>
      <c r="H626" s="364"/>
      <c r="I626" s="364"/>
      <c r="J626" s="364"/>
      <c r="K626" s="364"/>
      <c r="L626" s="364"/>
      <c r="M626" s="364"/>
      <c r="N626" s="364"/>
      <c r="O626" s="364"/>
      <c r="P626" s="364"/>
      <c r="Q626" s="364"/>
      <c r="R626" s="364"/>
      <c r="S626" s="364"/>
      <c r="T626" s="364"/>
      <c r="U626" s="364"/>
      <c r="V626" s="364"/>
      <c r="W626" s="364"/>
      <c r="X626" s="364"/>
      <c r="Y626" s="364"/>
      <c r="Z626" s="364"/>
    </row>
    <row r="627" spans="1:26" ht="12.75" customHeight="1" x14ac:dyDescent="0.25">
      <c r="A627" s="364"/>
      <c r="B627" s="364"/>
      <c r="C627" s="364"/>
      <c r="D627" s="364"/>
      <c r="E627" s="364"/>
      <c r="F627" s="364"/>
      <c r="G627" s="364"/>
      <c r="H627" s="364"/>
      <c r="I627" s="364"/>
      <c r="J627" s="364"/>
      <c r="K627" s="364"/>
      <c r="L627" s="364"/>
      <c r="M627" s="364"/>
      <c r="N627" s="364"/>
      <c r="O627" s="364"/>
      <c r="P627" s="364"/>
      <c r="Q627" s="364"/>
      <c r="R627" s="364"/>
      <c r="S627" s="364"/>
      <c r="T627" s="364"/>
      <c r="U627" s="364"/>
      <c r="V627" s="364"/>
      <c r="W627" s="364"/>
      <c r="X627" s="364"/>
      <c r="Y627" s="364"/>
      <c r="Z627" s="364"/>
    </row>
    <row r="628" spans="1:26" ht="12.75" customHeight="1" x14ac:dyDescent="0.25">
      <c r="A628" s="364"/>
      <c r="B628" s="364"/>
      <c r="C628" s="364"/>
      <c r="D628" s="364"/>
      <c r="E628" s="364"/>
      <c r="F628" s="364"/>
      <c r="G628" s="364"/>
      <c r="H628" s="364"/>
      <c r="I628" s="364"/>
      <c r="J628" s="364"/>
      <c r="K628" s="364"/>
      <c r="L628" s="364"/>
      <c r="M628" s="364"/>
      <c r="N628" s="364"/>
      <c r="O628" s="364"/>
      <c r="P628" s="364"/>
      <c r="Q628" s="364"/>
      <c r="R628" s="364"/>
      <c r="S628" s="364"/>
      <c r="T628" s="364"/>
      <c r="U628" s="364"/>
      <c r="V628" s="364"/>
      <c r="W628" s="364"/>
      <c r="X628" s="364"/>
      <c r="Y628" s="364"/>
      <c r="Z628" s="364"/>
    </row>
    <row r="629" spans="1:26" ht="12.75" customHeight="1" x14ac:dyDescent="0.25">
      <c r="A629" s="364"/>
      <c r="B629" s="364"/>
      <c r="C629" s="364"/>
      <c r="D629" s="364"/>
      <c r="E629" s="364"/>
      <c r="F629" s="364"/>
      <c r="G629" s="364"/>
      <c r="H629" s="364"/>
      <c r="I629" s="364"/>
      <c r="J629" s="364"/>
      <c r="K629" s="364"/>
      <c r="L629" s="364"/>
      <c r="M629" s="364"/>
      <c r="N629" s="364"/>
      <c r="O629" s="364"/>
      <c r="P629" s="364"/>
      <c r="Q629" s="364"/>
      <c r="R629" s="364"/>
      <c r="S629" s="364"/>
      <c r="T629" s="364"/>
      <c r="U629" s="364"/>
      <c r="V629" s="364"/>
      <c r="W629" s="364"/>
      <c r="X629" s="364"/>
      <c r="Y629" s="364"/>
      <c r="Z629" s="364"/>
    </row>
    <row r="630" spans="1:26" ht="12.75" customHeight="1" x14ac:dyDescent="0.25">
      <c r="A630" s="364"/>
      <c r="B630" s="364"/>
      <c r="C630" s="364"/>
      <c r="D630" s="364"/>
      <c r="E630" s="364"/>
      <c r="F630" s="364"/>
      <c r="G630" s="364"/>
      <c r="H630" s="364"/>
      <c r="I630" s="364"/>
      <c r="J630" s="364"/>
      <c r="K630" s="364"/>
      <c r="L630" s="364"/>
      <c r="M630" s="364"/>
      <c r="N630" s="364"/>
      <c r="O630" s="364"/>
      <c r="P630" s="364"/>
      <c r="Q630" s="364"/>
      <c r="R630" s="364"/>
      <c r="S630" s="364"/>
      <c r="T630" s="364"/>
      <c r="U630" s="364"/>
      <c r="V630" s="364"/>
      <c r="W630" s="364"/>
      <c r="X630" s="364"/>
      <c r="Y630" s="364"/>
      <c r="Z630" s="364"/>
    </row>
    <row r="631" spans="1:26" ht="12.75" customHeight="1" x14ac:dyDescent="0.25">
      <c r="A631" s="364"/>
      <c r="B631" s="364"/>
      <c r="C631" s="364"/>
      <c r="D631" s="364"/>
      <c r="E631" s="364"/>
      <c r="F631" s="364"/>
      <c r="G631" s="364"/>
      <c r="H631" s="364"/>
      <c r="I631" s="364"/>
      <c r="J631" s="364"/>
      <c r="K631" s="364"/>
      <c r="L631" s="364"/>
      <c r="M631" s="364"/>
      <c r="N631" s="364"/>
      <c r="O631" s="364"/>
      <c r="P631" s="364"/>
      <c r="Q631" s="364"/>
      <c r="R631" s="364"/>
      <c r="S631" s="364"/>
      <c r="T631" s="364"/>
      <c r="U631" s="364"/>
      <c r="V631" s="364"/>
      <c r="W631" s="364"/>
      <c r="X631" s="364"/>
      <c r="Y631" s="364"/>
      <c r="Z631" s="364"/>
    </row>
    <row r="632" spans="1:26" ht="12.75" customHeight="1" x14ac:dyDescent="0.25">
      <c r="A632" s="364"/>
      <c r="B632" s="364"/>
      <c r="C632" s="364"/>
      <c r="D632" s="364"/>
      <c r="E632" s="364"/>
      <c r="F632" s="364"/>
      <c r="G632" s="364"/>
      <c r="H632" s="364"/>
      <c r="I632" s="364"/>
      <c r="J632" s="364"/>
      <c r="K632" s="364"/>
      <c r="L632" s="364"/>
      <c r="M632" s="364"/>
      <c r="N632" s="364"/>
      <c r="O632" s="364"/>
      <c r="P632" s="364"/>
      <c r="Q632" s="364"/>
      <c r="R632" s="364"/>
      <c r="S632" s="364"/>
      <c r="T632" s="364"/>
      <c r="U632" s="364"/>
      <c r="V632" s="364"/>
      <c r="W632" s="364"/>
      <c r="X632" s="364"/>
      <c r="Y632" s="364"/>
      <c r="Z632" s="364"/>
    </row>
    <row r="633" spans="1:26" ht="12.75" customHeight="1" x14ac:dyDescent="0.25">
      <c r="A633" s="364"/>
      <c r="B633" s="364"/>
      <c r="C633" s="364"/>
      <c r="D633" s="364"/>
      <c r="E633" s="364"/>
      <c r="F633" s="364"/>
      <c r="G633" s="364"/>
      <c r="H633" s="364"/>
      <c r="I633" s="364"/>
      <c r="J633" s="364"/>
      <c r="K633" s="364"/>
      <c r="L633" s="364"/>
      <c r="M633" s="364"/>
      <c r="N633" s="364"/>
      <c r="O633" s="364"/>
      <c r="P633" s="364"/>
      <c r="Q633" s="364"/>
      <c r="R633" s="364"/>
      <c r="S633" s="364"/>
      <c r="T633" s="364"/>
      <c r="U633" s="364"/>
      <c r="V633" s="364"/>
      <c r="W633" s="364"/>
      <c r="X633" s="364"/>
      <c r="Y633" s="364"/>
      <c r="Z633" s="364"/>
    </row>
    <row r="634" spans="1:26" ht="12.75" customHeight="1" x14ac:dyDescent="0.25">
      <c r="A634" s="364"/>
      <c r="B634" s="364"/>
      <c r="C634" s="364"/>
      <c r="D634" s="364"/>
      <c r="E634" s="364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</row>
    <row r="635" spans="1:26" ht="12.75" customHeight="1" x14ac:dyDescent="0.25">
      <c r="A635" s="364"/>
      <c r="B635" s="364"/>
      <c r="C635" s="364"/>
      <c r="D635" s="364"/>
      <c r="E635" s="364"/>
      <c r="F635" s="364"/>
      <c r="G635" s="364"/>
      <c r="H635" s="364"/>
      <c r="I635" s="364"/>
      <c r="J635" s="364"/>
      <c r="K635" s="364"/>
      <c r="L635" s="364"/>
      <c r="M635" s="364"/>
      <c r="N635" s="364"/>
      <c r="O635" s="364"/>
      <c r="P635" s="364"/>
      <c r="Q635" s="364"/>
      <c r="R635" s="364"/>
      <c r="S635" s="364"/>
      <c r="T635" s="364"/>
      <c r="U635" s="364"/>
      <c r="V635" s="364"/>
      <c r="W635" s="364"/>
      <c r="X635" s="364"/>
      <c r="Y635" s="364"/>
      <c r="Z635" s="364"/>
    </row>
    <row r="636" spans="1:26" ht="12.75" customHeight="1" x14ac:dyDescent="0.25">
      <c r="A636" s="364"/>
      <c r="B636" s="364"/>
      <c r="C636" s="364"/>
      <c r="D636" s="364"/>
      <c r="E636" s="364"/>
      <c r="F636" s="364"/>
      <c r="G636" s="364"/>
      <c r="H636" s="364"/>
      <c r="I636" s="364"/>
      <c r="J636" s="364"/>
      <c r="K636" s="364"/>
      <c r="L636" s="364"/>
      <c r="M636" s="364"/>
      <c r="N636" s="364"/>
      <c r="O636" s="364"/>
      <c r="P636" s="364"/>
      <c r="Q636" s="364"/>
      <c r="R636" s="364"/>
      <c r="S636" s="364"/>
      <c r="T636" s="364"/>
      <c r="U636" s="364"/>
      <c r="V636" s="364"/>
      <c r="W636" s="364"/>
      <c r="X636" s="364"/>
      <c r="Y636" s="364"/>
      <c r="Z636" s="364"/>
    </row>
    <row r="637" spans="1:26" ht="12.75" customHeight="1" x14ac:dyDescent="0.25">
      <c r="A637" s="364"/>
      <c r="B637" s="364"/>
      <c r="C637" s="364"/>
      <c r="D637" s="364"/>
      <c r="E637" s="364"/>
      <c r="F637" s="364"/>
      <c r="G637" s="364"/>
      <c r="H637" s="364"/>
      <c r="I637" s="364"/>
      <c r="J637" s="364"/>
      <c r="K637" s="364"/>
      <c r="L637" s="364"/>
      <c r="M637" s="364"/>
      <c r="N637" s="364"/>
      <c r="O637" s="364"/>
      <c r="P637" s="364"/>
      <c r="Q637" s="364"/>
      <c r="R637" s="364"/>
      <c r="S637" s="364"/>
      <c r="T637" s="364"/>
      <c r="U637" s="364"/>
      <c r="V637" s="364"/>
      <c r="W637" s="364"/>
      <c r="X637" s="364"/>
      <c r="Y637" s="364"/>
      <c r="Z637" s="364"/>
    </row>
    <row r="638" spans="1:26" ht="12.75" customHeight="1" x14ac:dyDescent="0.25">
      <c r="A638" s="364"/>
      <c r="B638" s="364"/>
      <c r="C638" s="364"/>
      <c r="D638" s="364"/>
      <c r="E638" s="364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</row>
    <row r="639" spans="1:26" ht="12.75" customHeight="1" x14ac:dyDescent="0.25">
      <c r="A639" s="364"/>
      <c r="B639" s="364"/>
      <c r="C639" s="364"/>
      <c r="D639" s="364"/>
      <c r="E639" s="364"/>
      <c r="F639" s="364"/>
      <c r="G639" s="364"/>
      <c r="H639" s="364"/>
      <c r="I639" s="364"/>
      <c r="J639" s="364"/>
      <c r="K639" s="364"/>
      <c r="L639" s="364"/>
      <c r="M639" s="364"/>
      <c r="N639" s="364"/>
      <c r="O639" s="364"/>
      <c r="P639" s="364"/>
      <c r="Q639" s="364"/>
      <c r="R639" s="364"/>
      <c r="S639" s="364"/>
      <c r="T639" s="364"/>
      <c r="U639" s="364"/>
      <c r="V639" s="364"/>
      <c r="W639" s="364"/>
      <c r="X639" s="364"/>
      <c r="Y639" s="364"/>
      <c r="Z639" s="364"/>
    </row>
    <row r="640" spans="1:26" ht="12.75" customHeight="1" x14ac:dyDescent="0.25">
      <c r="A640" s="364"/>
      <c r="B640" s="364"/>
      <c r="C640" s="364"/>
      <c r="D640" s="364"/>
      <c r="E640" s="364"/>
      <c r="F640" s="364"/>
      <c r="G640" s="364"/>
      <c r="H640" s="364"/>
      <c r="I640" s="364"/>
      <c r="J640" s="364"/>
      <c r="K640" s="364"/>
      <c r="L640" s="364"/>
      <c r="M640" s="364"/>
      <c r="N640" s="364"/>
      <c r="O640" s="364"/>
      <c r="P640" s="364"/>
      <c r="Q640" s="364"/>
      <c r="R640" s="364"/>
      <c r="S640" s="364"/>
      <c r="T640" s="364"/>
      <c r="U640" s="364"/>
      <c r="V640" s="364"/>
      <c r="W640" s="364"/>
      <c r="X640" s="364"/>
      <c r="Y640" s="364"/>
      <c r="Z640" s="364"/>
    </row>
    <row r="641" spans="1:26" ht="12.75" customHeight="1" x14ac:dyDescent="0.25">
      <c r="A641" s="364"/>
      <c r="B641" s="364"/>
      <c r="C641" s="364"/>
      <c r="D641" s="364"/>
      <c r="E641" s="364"/>
      <c r="F641" s="364"/>
      <c r="G641" s="364"/>
      <c r="H641" s="364"/>
      <c r="I641" s="364"/>
      <c r="J641" s="364"/>
      <c r="K641" s="364"/>
      <c r="L641" s="364"/>
      <c r="M641" s="364"/>
      <c r="N641" s="364"/>
      <c r="O641" s="364"/>
      <c r="P641" s="364"/>
      <c r="Q641" s="364"/>
      <c r="R641" s="364"/>
      <c r="S641" s="364"/>
      <c r="T641" s="364"/>
      <c r="U641" s="364"/>
      <c r="V641" s="364"/>
      <c r="W641" s="364"/>
      <c r="X641" s="364"/>
      <c r="Y641" s="364"/>
      <c r="Z641" s="364"/>
    </row>
    <row r="642" spans="1:26" ht="12.75" customHeight="1" x14ac:dyDescent="0.25">
      <c r="A642" s="364"/>
      <c r="B642" s="364"/>
      <c r="C642" s="364"/>
      <c r="D642" s="364"/>
      <c r="E642" s="364"/>
      <c r="F642" s="364"/>
      <c r="G642" s="364"/>
      <c r="H642" s="364"/>
      <c r="I642" s="364"/>
      <c r="J642" s="364"/>
      <c r="K642" s="364"/>
      <c r="L642" s="364"/>
      <c r="M642" s="364"/>
      <c r="N642" s="364"/>
      <c r="O642" s="364"/>
      <c r="P642" s="364"/>
      <c r="Q642" s="364"/>
      <c r="R642" s="364"/>
      <c r="S642" s="364"/>
      <c r="T642" s="364"/>
      <c r="U642" s="364"/>
      <c r="V642" s="364"/>
      <c r="W642" s="364"/>
      <c r="X642" s="364"/>
      <c r="Y642" s="364"/>
      <c r="Z642" s="364"/>
    </row>
    <row r="643" spans="1:26" ht="12.75" customHeight="1" x14ac:dyDescent="0.25">
      <c r="A643" s="364"/>
      <c r="B643" s="364"/>
      <c r="C643" s="364"/>
      <c r="D643" s="364"/>
      <c r="E643" s="364"/>
      <c r="F643" s="364"/>
      <c r="G643" s="364"/>
      <c r="H643" s="364"/>
      <c r="I643" s="364"/>
      <c r="J643" s="364"/>
      <c r="K643" s="364"/>
      <c r="L643" s="364"/>
      <c r="M643" s="364"/>
      <c r="N643" s="364"/>
      <c r="O643" s="364"/>
      <c r="P643" s="364"/>
      <c r="Q643" s="364"/>
      <c r="R643" s="364"/>
      <c r="S643" s="364"/>
      <c r="T643" s="364"/>
      <c r="U643" s="364"/>
      <c r="V643" s="364"/>
      <c r="W643" s="364"/>
      <c r="X643" s="364"/>
      <c r="Y643" s="364"/>
      <c r="Z643" s="364"/>
    </row>
    <row r="644" spans="1:26" ht="12.75" customHeight="1" x14ac:dyDescent="0.25">
      <c r="A644" s="364"/>
      <c r="B644" s="364"/>
      <c r="C644" s="364"/>
      <c r="D644" s="364"/>
      <c r="E644" s="364"/>
      <c r="F644" s="364"/>
      <c r="G644" s="364"/>
      <c r="H644" s="364"/>
      <c r="I644" s="364"/>
      <c r="J644" s="364"/>
      <c r="K644" s="364"/>
      <c r="L644" s="364"/>
      <c r="M644" s="364"/>
      <c r="N644" s="364"/>
      <c r="O644" s="364"/>
      <c r="P644" s="364"/>
      <c r="Q644" s="364"/>
      <c r="R644" s="364"/>
      <c r="S644" s="364"/>
      <c r="T644" s="364"/>
      <c r="U644" s="364"/>
      <c r="V644" s="364"/>
      <c r="W644" s="364"/>
      <c r="X644" s="364"/>
      <c r="Y644" s="364"/>
      <c r="Z644" s="364"/>
    </row>
    <row r="645" spans="1:26" ht="12.75" customHeight="1" x14ac:dyDescent="0.25">
      <c r="A645" s="364"/>
      <c r="B645" s="364"/>
      <c r="C645" s="364"/>
      <c r="D645" s="364"/>
      <c r="E645" s="364"/>
      <c r="F645" s="364"/>
      <c r="G645" s="364"/>
      <c r="H645" s="364"/>
      <c r="I645" s="364"/>
      <c r="J645" s="364"/>
      <c r="K645" s="364"/>
      <c r="L645" s="364"/>
      <c r="M645" s="364"/>
      <c r="N645" s="364"/>
      <c r="O645" s="364"/>
      <c r="P645" s="364"/>
      <c r="Q645" s="364"/>
      <c r="R645" s="364"/>
      <c r="S645" s="364"/>
      <c r="T645" s="364"/>
      <c r="U645" s="364"/>
      <c r="V645" s="364"/>
      <c r="W645" s="364"/>
      <c r="X645" s="364"/>
      <c r="Y645" s="364"/>
      <c r="Z645" s="364"/>
    </row>
    <row r="646" spans="1:26" ht="12.75" customHeight="1" x14ac:dyDescent="0.25">
      <c r="A646" s="364"/>
      <c r="B646" s="364"/>
      <c r="C646" s="364"/>
      <c r="D646" s="364"/>
      <c r="E646" s="364"/>
      <c r="F646" s="364"/>
      <c r="G646" s="364"/>
      <c r="H646" s="364"/>
      <c r="I646" s="364"/>
      <c r="J646" s="364"/>
      <c r="K646" s="364"/>
      <c r="L646" s="364"/>
      <c r="M646" s="364"/>
      <c r="N646" s="364"/>
      <c r="O646" s="364"/>
      <c r="P646" s="364"/>
      <c r="Q646" s="364"/>
      <c r="R646" s="364"/>
      <c r="S646" s="364"/>
      <c r="T646" s="364"/>
      <c r="U646" s="364"/>
      <c r="V646" s="364"/>
      <c r="W646" s="364"/>
      <c r="X646" s="364"/>
      <c r="Y646" s="364"/>
      <c r="Z646" s="364"/>
    </row>
    <row r="647" spans="1:26" ht="12.75" customHeight="1" x14ac:dyDescent="0.25">
      <c r="A647" s="364"/>
      <c r="B647" s="364"/>
      <c r="C647" s="364"/>
      <c r="D647" s="364"/>
      <c r="E647" s="364"/>
      <c r="F647" s="364"/>
      <c r="G647" s="364"/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</row>
    <row r="648" spans="1:26" ht="12.75" customHeight="1" x14ac:dyDescent="0.25">
      <c r="A648" s="364"/>
      <c r="B648" s="364"/>
      <c r="C648" s="364"/>
      <c r="D648" s="364"/>
      <c r="E648" s="364"/>
      <c r="F648" s="364"/>
      <c r="G648" s="364"/>
      <c r="H648" s="364"/>
      <c r="I648" s="364"/>
      <c r="J648" s="364"/>
      <c r="K648" s="364"/>
      <c r="L648" s="364"/>
      <c r="M648" s="364"/>
      <c r="N648" s="364"/>
      <c r="O648" s="364"/>
      <c r="P648" s="364"/>
      <c r="Q648" s="364"/>
      <c r="R648" s="364"/>
      <c r="S648" s="364"/>
      <c r="T648" s="364"/>
      <c r="U648" s="364"/>
      <c r="V648" s="364"/>
      <c r="W648" s="364"/>
      <c r="X648" s="364"/>
      <c r="Y648" s="364"/>
      <c r="Z648" s="364"/>
    </row>
    <row r="649" spans="1:26" ht="12.75" customHeight="1" x14ac:dyDescent="0.25">
      <c r="A649" s="364"/>
      <c r="B649" s="364"/>
      <c r="C649" s="364"/>
      <c r="D649" s="364"/>
      <c r="E649" s="364"/>
      <c r="F649" s="364"/>
      <c r="G649" s="364"/>
      <c r="H649" s="364"/>
      <c r="I649" s="364"/>
      <c r="J649" s="364"/>
      <c r="K649" s="364"/>
      <c r="L649" s="364"/>
      <c r="M649" s="364"/>
      <c r="N649" s="364"/>
      <c r="O649" s="364"/>
      <c r="P649" s="364"/>
      <c r="Q649" s="364"/>
      <c r="R649" s="364"/>
      <c r="S649" s="364"/>
      <c r="T649" s="364"/>
      <c r="U649" s="364"/>
      <c r="V649" s="364"/>
      <c r="W649" s="364"/>
      <c r="X649" s="364"/>
      <c r="Y649" s="364"/>
      <c r="Z649" s="364"/>
    </row>
    <row r="650" spans="1:26" ht="12.75" customHeight="1" x14ac:dyDescent="0.25">
      <c r="A650" s="364"/>
      <c r="B650" s="364"/>
      <c r="C650" s="364"/>
      <c r="D650" s="364"/>
      <c r="E650" s="364"/>
      <c r="F650" s="364"/>
      <c r="G650" s="364"/>
      <c r="H650" s="364"/>
      <c r="I650" s="364"/>
      <c r="J650" s="364"/>
      <c r="K650" s="364"/>
      <c r="L650" s="364"/>
      <c r="M650" s="364"/>
      <c r="N650" s="364"/>
      <c r="O650" s="364"/>
      <c r="P650" s="364"/>
      <c r="Q650" s="364"/>
      <c r="R650" s="364"/>
      <c r="S650" s="364"/>
      <c r="T650" s="364"/>
      <c r="U650" s="364"/>
      <c r="V650" s="364"/>
      <c r="W650" s="364"/>
      <c r="X650" s="364"/>
      <c r="Y650" s="364"/>
      <c r="Z650" s="364"/>
    </row>
    <row r="651" spans="1:26" ht="12.75" customHeight="1" x14ac:dyDescent="0.25">
      <c r="A651" s="364"/>
      <c r="B651" s="364"/>
      <c r="C651" s="364"/>
      <c r="D651" s="364"/>
      <c r="E651" s="364"/>
      <c r="F651" s="364"/>
      <c r="G651" s="364"/>
      <c r="H651" s="364"/>
      <c r="I651" s="364"/>
      <c r="J651" s="364"/>
      <c r="K651" s="364"/>
      <c r="L651" s="364"/>
      <c r="M651" s="364"/>
      <c r="N651" s="364"/>
      <c r="O651" s="364"/>
      <c r="P651" s="364"/>
      <c r="Q651" s="364"/>
      <c r="R651" s="364"/>
      <c r="S651" s="364"/>
      <c r="T651" s="364"/>
      <c r="U651" s="364"/>
      <c r="V651" s="364"/>
      <c r="W651" s="364"/>
      <c r="X651" s="364"/>
      <c r="Y651" s="364"/>
      <c r="Z651" s="364"/>
    </row>
    <row r="652" spans="1:26" ht="12.75" customHeight="1" x14ac:dyDescent="0.25">
      <c r="A652" s="364"/>
      <c r="B652" s="364"/>
      <c r="C652" s="364"/>
      <c r="D652" s="364"/>
      <c r="E652" s="364"/>
      <c r="F652" s="364"/>
      <c r="G652" s="364"/>
      <c r="H652" s="364"/>
      <c r="I652" s="364"/>
      <c r="J652" s="364"/>
      <c r="K652" s="364"/>
      <c r="L652" s="364"/>
      <c r="M652" s="364"/>
      <c r="N652" s="364"/>
      <c r="O652" s="364"/>
      <c r="P652" s="364"/>
      <c r="Q652" s="364"/>
      <c r="R652" s="364"/>
      <c r="S652" s="364"/>
      <c r="T652" s="364"/>
      <c r="U652" s="364"/>
      <c r="V652" s="364"/>
      <c r="W652" s="364"/>
      <c r="X652" s="364"/>
      <c r="Y652" s="364"/>
      <c r="Z652" s="364"/>
    </row>
    <row r="653" spans="1:26" ht="12.75" customHeight="1" x14ac:dyDescent="0.25">
      <c r="A653" s="364"/>
      <c r="B653" s="364"/>
      <c r="C653" s="364"/>
      <c r="D653" s="364"/>
      <c r="E653" s="364"/>
      <c r="F653" s="364"/>
      <c r="G653" s="364"/>
      <c r="H653" s="364"/>
      <c r="I653" s="364"/>
      <c r="J653" s="364"/>
      <c r="K653" s="364"/>
      <c r="L653" s="364"/>
      <c r="M653" s="364"/>
      <c r="N653" s="364"/>
      <c r="O653" s="364"/>
      <c r="P653" s="364"/>
      <c r="Q653" s="364"/>
      <c r="R653" s="364"/>
      <c r="S653" s="364"/>
      <c r="T653" s="364"/>
      <c r="U653" s="364"/>
      <c r="V653" s="364"/>
      <c r="W653" s="364"/>
      <c r="X653" s="364"/>
      <c r="Y653" s="364"/>
      <c r="Z653" s="364"/>
    </row>
    <row r="654" spans="1:26" ht="12.75" customHeight="1" x14ac:dyDescent="0.25">
      <c r="A654" s="364"/>
      <c r="B654" s="364"/>
      <c r="C654" s="364"/>
      <c r="D654" s="364"/>
      <c r="E654" s="364"/>
      <c r="F654" s="364"/>
      <c r="G654" s="364"/>
      <c r="H654" s="364"/>
      <c r="I654" s="364"/>
      <c r="J654" s="364"/>
      <c r="K654" s="364"/>
      <c r="L654" s="364"/>
      <c r="M654" s="364"/>
      <c r="N654" s="364"/>
      <c r="O654" s="364"/>
      <c r="P654" s="364"/>
      <c r="Q654" s="364"/>
      <c r="R654" s="364"/>
      <c r="S654" s="364"/>
      <c r="T654" s="364"/>
      <c r="U654" s="364"/>
      <c r="V654" s="364"/>
      <c r="W654" s="364"/>
      <c r="X654" s="364"/>
      <c r="Y654" s="364"/>
      <c r="Z654" s="364"/>
    </row>
    <row r="655" spans="1:26" ht="12.75" customHeight="1" x14ac:dyDescent="0.25">
      <c r="A655" s="364"/>
      <c r="B655" s="364"/>
      <c r="C655" s="364"/>
      <c r="D655" s="364"/>
      <c r="E655" s="364"/>
      <c r="F655" s="364"/>
      <c r="G655" s="364"/>
      <c r="H655" s="364"/>
      <c r="I655" s="364"/>
      <c r="J655" s="364"/>
      <c r="K655" s="364"/>
      <c r="L655" s="364"/>
      <c r="M655" s="364"/>
      <c r="N655" s="364"/>
      <c r="O655" s="364"/>
      <c r="P655" s="364"/>
      <c r="Q655" s="364"/>
      <c r="R655" s="364"/>
      <c r="S655" s="364"/>
      <c r="T655" s="364"/>
      <c r="U655" s="364"/>
      <c r="V655" s="364"/>
      <c r="W655" s="364"/>
      <c r="X655" s="364"/>
      <c r="Y655" s="364"/>
      <c r="Z655" s="364"/>
    </row>
    <row r="656" spans="1:26" ht="12.75" customHeight="1" x14ac:dyDescent="0.25">
      <c r="A656" s="364"/>
      <c r="B656" s="364"/>
      <c r="C656" s="364"/>
      <c r="D656" s="364"/>
      <c r="E656" s="364"/>
      <c r="F656" s="364"/>
      <c r="G656" s="364"/>
      <c r="H656" s="364"/>
      <c r="I656" s="364"/>
      <c r="J656" s="364"/>
      <c r="K656" s="364"/>
      <c r="L656" s="364"/>
      <c r="M656" s="364"/>
      <c r="N656" s="364"/>
      <c r="O656" s="364"/>
      <c r="P656" s="364"/>
      <c r="Q656" s="364"/>
      <c r="R656" s="364"/>
      <c r="S656" s="364"/>
      <c r="T656" s="364"/>
      <c r="U656" s="364"/>
      <c r="V656" s="364"/>
      <c r="W656" s="364"/>
      <c r="X656" s="364"/>
      <c r="Y656" s="364"/>
      <c r="Z656" s="364"/>
    </row>
    <row r="657" spans="1:26" ht="12.75" customHeight="1" x14ac:dyDescent="0.25">
      <c r="A657" s="364"/>
      <c r="B657" s="364"/>
      <c r="C657" s="364"/>
      <c r="D657" s="364"/>
      <c r="E657" s="364"/>
      <c r="F657" s="364"/>
      <c r="G657" s="364"/>
      <c r="H657" s="364"/>
      <c r="I657" s="364"/>
      <c r="J657" s="364"/>
      <c r="K657" s="364"/>
      <c r="L657" s="364"/>
      <c r="M657" s="364"/>
      <c r="N657" s="364"/>
      <c r="O657" s="364"/>
      <c r="P657" s="364"/>
      <c r="Q657" s="364"/>
      <c r="R657" s="364"/>
      <c r="S657" s="364"/>
      <c r="T657" s="364"/>
      <c r="U657" s="364"/>
      <c r="V657" s="364"/>
      <c r="W657" s="364"/>
      <c r="X657" s="364"/>
      <c r="Y657" s="364"/>
      <c r="Z657" s="364"/>
    </row>
    <row r="658" spans="1:26" ht="12.75" customHeight="1" x14ac:dyDescent="0.25">
      <c r="A658" s="364"/>
      <c r="B658" s="364"/>
      <c r="C658" s="364"/>
      <c r="D658" s="364"/>
      <c r="E658" s="364"/>
      <c r="F658" s="364"/>
      <c r="G658" s="364"/>
      <c r="H658" s="364"/>
      <c r="I658" s="364"/>
      <c r="J658" s="364"/>
      <c r="K658" s="364"/>
      <c r="L658" s="364"/>
      <c r="M658" s="364"/>
      <c r="N658" s="364"/>
      <c r="O658" s="364"/>
      <c r="P658" s="364"/>
      <c r="Q658" s="364"/>
      <c r="R658" s="364"/>
      <c r="S658" s="364"/>
      <c r="T658" s="364"/>
      <c r="U658" s="364"/>
      <c r="V658" s="364"/>
      <c r="W658" s="364"/>
      <c r="X658" s="364"/>
      <c r="Y658" s="364"/>
      <c r="Z658" s="364"/>
    </row>
    <row r="659" spans="1:26" ht="12.75" customHeight="1" x14ac:dyDescent="0.25">
      <c r="A659" s="364"/>
      <c r="B659" s="364"/>
      <c r="C659" s="364"/>
      <c r="D659" s="364"/>
      <c r="E659" s="364"/>
      <c r="F659" s="364"/>
      <c r="G659" s="364"/>
      <c r="H659" s="364"/>
      <c r="I659" s="364"/>
      <c r="J659" s="364"/>
      <c r="K659" s="364"/>
      <c r="L659" s="364"/>
      <c r="M659" s="364"/>
      <c r="N659" s="364"/>
      <c r="O659" s="364"/>
      <c r="P659" s="364"/>
      <c r="Q659" s="364"/>
      <c r="R659" s="364"/>
      <c r="S659" s="364"/>
      <c r="T659" s="364"/>
      <c r="U659" s="364"/>
      <c r="V659" s="364"/>
      <c r="W659" s="364"/>
      <c r="X659" s="364"/>
      <c r="Y659" s="364"/>
      <c r="Z659" s="364"/>
    </row>
    <row r="660" spans="1:26" ht="12.75" customHeight="1" x14ac:dyDescent="0.25">
      <c r="A660" s="364"/>
      <c r="B660" s="364"/>
      <c r="C660" s="364"/>
      <c r="D660" s="364"/>
      <c r="E660" s="364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364"/>
      <c r="T660" s="364"/>
      <c r="U660" s="364"/>
      <c r="V660" s="364"/>
      <c r="W660" s="364"/>
      <c r="X660" s="364"/>
      <c r="Y660" s="364"/>
      <c r="Z660" s="364"/>
    </row>
    <row r="661" spans="1:26" ht="12.75" customHeight="1" x14ac:dyDescent="0.25">
      <c r="A661" s="364"/>
      <c r="B661" s="364"/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364"/>
      <c r="T661" s="364"/>
      <c r="U661" s="364"/>
      <c r="V661" s="364"/>
      <c r="W661" s="364"/>
      <c r="X661" s="364"/>
      <c r="Y661" s="364"/>
      <c r="Z661" s="364"/>
    </row>
    <row r="662" spans="1:26" ht="12.75" customHeight="1" x14ac:dyDescent="0.25">
      <c r="A662" s="364"/>
      <c r="B662" s="364"/>
      <c r="C662" s="364"/>
      <c r="D662" s="364"/>
      <c r="E662" s="364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364"/>
      <c r="T662" s="364"/>
      <c r="U662" s="364"/>
      <c r="V662" s="364"/>
      <c r="W662" s="364"/>
      <c r="X662" s="364"/>
      <c r="Y662" s="364"/>
      <c r="Z662" s="364"/>
    </row>
    <row r="663" spans="1:26" ht="12.75" customHeight="1" x14ac:dyDescent="0.25">
      <c r="A663" s="364"/>
      <c r="B663" s="364"/>
      <c r="C663" s="364"/>
      <c r="D663" s="364"/>
      <c r="E663" s="364"/>
      <c r="F663" s="364"/>
      <c r="G663" s="364"/>
      <c r="H663" s="364"/>
      <c r="I663" s="364"/>
      <c r="J663" s="364"/>
      <c r="K663" s="364"/>
      <c r="L663" s="364"/>
      <c r="M663" s="364"/>
      <c r="N663" s="364"/>
      <c r="O663" s="364"/>
      <c r="P663" s="364"/>
      <c r="Q663" s="364"/>
      <c r="R663" s="364"/>
      <c r="S663" s="364"/>
      <c r="T663" s="364"/>
      <c r="U663" s="364"/>
      <c r="V663" s="364"/>
      <c r="W663" s="364"/>
      <c r="X663" s="364"/>
      <c r="Y663" s="364"/>
      <c r="Z663" s="364"/>
    </row>
    <row r="664" spans="1:26" ht="12.75" customHeight="1" x14ac:dyDescent="0.25">
      <c r="A664" s="364"/>
      <c r="B664" s="364"/>
      <c r="C664" s="364"/>
      <c r="D664" s="364"/>
      <c r="E664" s="364"/>
      <c r="F664" s="364"/>
      <c r="G664" s="364"/>
      <c r="H664" s="364"/>
      <c r="I664" s="364"/>
      <c r="J664" s="364"/>
      <c r="K664" s="364"/>
      <c r="L664" s="364"/>
      <c r="M664" s="364"/>
      <c r="N664" s="364"/>
      <c r="O664" s="364"/>
      <c r="P664" s="364"/>
      <c r="Q664" s="364"/>
      <c r="R664" s="364"/>
      <c r="S664" s="364"/>
      <c r="T664" s="364"/>
      <c r="U664" s="364"/>
      <c r="V664" s="364"/>
      <c r="W664" s="364"/>
      <c r="X664" s="364"/>
      <c r="Y664" s="364"/>
      <c r="Z664" s="364"/>
    </row>
    <row r="665" spans="1:26" ht="12.75" customHeight="1" x14ac:dyDescent="0.25">
      <c r="A665" s="364"/>
      <c r="B665" s="364"/>
      <c r="C665" s="364"/>
      <c r="D665" s="364"/>
      <c r="E665" s="364"/>
      <c r="F665" s="364"/>
      <c r="G665" s="364"/>
      <c r="H665" s="364"/>
      <c r="I665" s="364"/>
      <c r="J665" s="364"/>
      <c r="K665" s="364"/>
      <c r="L665" s="364"/>
      <c r="M665" s="364"/>
      <c r="N665" s="364"/>
      <c r="O665" s="364"/>
      <c r="P665" s="364"/>
      <c r="Q665" s="364"/>
      <c r="R665" s="364"/>
      <c r="S665" s="364"/>
      <c r="T665" s="364"/>
      <c r="U665" s="364"/>
      <c r="V665" s="364"/>
      <c r="W665" s="364"/>
      <c r="X665" s="364"/>
      <c r="Y665" s="364"/>
      <c r="Z665" s="364"/>
    </row>
    <row r="666" spans="1:26" ht="12.75" customHeight="1" x14ac:dyDescent="0.25">
      <c r="A666" s="364"/>
      <c r="B666" s="364"/>
      <c r="C666" s="364"/>
      <c r="D666" s="364"/>
      <c r="E666" s="364"/>
      <c r="F666" s="364"/>
      <c r="G666" s="364"/>
      <c r="H666" s="364"/>
      <c r="I666" s="364"/>
      <c r="J666" s="364"/>
      <c r="K666" s="364"/>
      <c r="L666" s="364"/>
      <c r="M666" s="364"/>
      <c r="N666" s="364"/>
      <c r="O666" s="364"/>
      <c r="P666" s="364"/>
      <c r="Q666" s="364"/>
      <c r="R666" s="364"/>
      <c r="S666" s="364"/>
      <c r="T666" s="364"/>
      <c r="U666" s="364"/>
      <c r="V666" s="364"/>
      <c r="W666" s="364"/>
      <c r="X666" s="364"/>
      <c r="Y666" s="364"/>
      <c r="Z666" s="364"/>
    </row>
    <row r="667" spans="1:26" ht="12.75" customHeight="1" x14ac:dyDescent="0.25">
      <c r="A667" s="364"/>
      <c r="B667" s="364"/>
      <c r="C667" s="364"/>
      <c r="D667" s="364"/>
      <c r="E667" s="364"/>
      <c r="F667" s="364"/>
      <c r="G667" s="364"/>
      <c r="H667" s="364"/>
      <c r="I667" s="364"/>
      <c r="J667" s="364"/>
      <c r="K667" s="364"/>
      <c r="L667" s="364"/>
      <c r="M667" s="364"/>
      <c r="N667" s="364"/>
      <c r="O667" s="364"/>
      <c r="P667" s="364"/>
      <c r="Q667" s="364"/>
      <c r="R667" s="364"/>
      <c r="S667" s="364"/>
      <c r="T667" s="364"/>
      <c r="U667" s="364"/>
      <c r="V667" s="364"/>
      <c r="W667" s="364"/>
      <c r="X667" s="364"/>
      <c r="Y667" s="364"/>
      <c r="Z667" s="364"/>
    </row>
    <row r="668" spans="1:26" ht="12.75" customHeight="1" x14ac:dyDescent="0.25">
      <c r="A668" s="364"/>
      <c r="B668" s="364"/>
      <c r="C668" s="364"/>
      <c r="D668" s="364"/>
      <c r="E668" s="364"/>
      <c r="F668" s="364"/>
      <c r="G668" s="364"/>
      <c r="H668" s="364"/>
      <c r="I668" s="364"/>
      <c r="J668" s="364"/>
      <c r="K668" s="364"/>
      <c r="L668" s="364"/>
      <c r="M668" s="364"/>
      <c r="N668" s="364"/>
      <c r="O668" s="364"/>
      <c r="P668" s="364"/>
      <c r="Q668" s="364"/>
      <c r="R668" s="364"/>
      <c r="S668" s="364"/>
      <c r="T668" s="364"/>
      <c r="U668" s="364"/>
      <c r="V668" s="364"/>
      <c r="W668" s="364"/>
      <c r="X668" s="364"/>
      <c r="Y668" s="364"/>
      <c r="Z668" s="364"/>
    </row>
    <row r="669" spans="1:26" ht="12.75" customHeight="1" x14ac:dyDescent="0.25">
      <c r="A669" s="364"/>
      <c r="B669" s="364"/>
      <c r="C669" s="364"/>
      <c r="D669" s="364"/>
      <c r="E669" s="364"/>
      <c r="F669" s="364"/>
      <c r="G669" s="364"/>
      <c r="H669" s="364"/>
      <c r="I669" s="364"/>
      <c r="J669" s="364"/>
      <c r="K669" s="364"/>
      <c r="L669" s="364"/>
      <c r="M669" s="364"/>
      <c r="N669" s="364"/>
      <c r="O669" s="364"/>
      <c r="P669" s="364"/>
      <c r="Q669" s="364"/>
      <c r="R669" s="364"/>
      <c r="S669" s="364"/>
      <c r="T669" s="364"/>
      <c r="U669" s="364"/>
      <c r="V669" s="364"/>
      <c r="W669" s="364"/>
      <c r="X669" s="364"/>
      <c r="Y669" s="364"/>
      <c r="Z669" s="364"/>
    </row>
    <row r="670" spans="1:26" ht="12.75" customHeight="1" x14ac:dyDescent="0.25">
      <c r="A670" s="364"/>
      <c r="B670" s="364"/>
      <c r="C670" s="364"/>
      <c r="D670" s="364"/>
      <c r="E670" s="364"/>
      <c r="F670" s="364"/>
      <c r="G670" s="364"/>
      <c r="H670" s="364"/>
      <c r="I670" s="364"/>
      <c r="J670" s="364"/>
      <c r="K670" s="364"/>
      <c r="L670" s="364"/>
      <c r="M670" s="364"/>
      <c r="N670" s="364"/>
      <c r="O670" s="364"/>
      <c r="P670" s="364"/>
      <c r="Q670" s="364"/>
      <c r="R670" s="364"/>
      <c r="S670" s="364"/>
      <c r="T670" s="364"/>
      <c r="U670" s="364"/>
      <c r="V670" s="364"/>
      <c r="W670" s="364"/>
      <c r="X670" s="364"/>
      <c r="Y670" s="364"/>
      <c r="Z670" s="364"/>
    </row>
    <row r="671" spans="1:26" ht="12.75" customHeight="1" x14ac:dyDescent="0.25">
      <c r="A671" s="364"/>
      <c r="B671" s="364"/>
      <c r="C671" s="364"/>
      <c r="D671" s="364"/>
      <c r="E671" s="364"/>
      <c r="F671" s="364"/>
      <c r="G671" s="364"/>
      <c r="H671" s="364"/>
      <c r="I671" s="364"/>
      <c r="J671" s="364"/>
      <c r="K671" s="364"/>
      <c r="L671" s="364"/>
      <c r="M671" s="364"/>
      <c r="N671" s="364"/>
      <c r="O671" s="364"/>
      <c r="P671" s="364"/>
      <c r="Q671" s="364"/>
      <c r="R671" s="364"/>
      <c r="S671" s="364"/>
      <c r="T671" s="364"/>
      <c r="U671" s="364"/>
      <c r="V671" s="364"/>
      <c r="W671" s="364"/>
      <c r="X671" s="364"/>
      <c r="Y671" s="364"/>
      <c r="Z671" s="364"/>
    </row>
    <row r="672" spans="1:26" ht="12.75" customHeight="1" x14ac:dyDescent="0.25">
      <c r="A672" s="364"/>
      <c r="B672" s="364"/>
      <c r="C672" s="364"/>
      <c r="D672" s="364"/>
      <c r="E672" s="364"/>
      <c r="F672" s="364"/>
      <c r="G672" s="364"/>
      <c r="H672" s="364"/>
      <c r="I672" s="364"/>
      <c r="J672" s="364"/>
      <c r="K672" s="364"/>
      <c r="L672" s="364"/>
      <c r="M672" s="364"/>
      <c r="N672" s="364"/>
      <c r="O672" s="364"/>
      <c r="P672" s="364"/>
      <c r="Q672" s="364"/>
      <c r="R672" s="364"/>
      <c r="S672" s="364"/>
      <c r="T672" s="364"/>
      <c r="U672" s="364"/>
      <c r="V672" s="364"/>
      <c r="W672" s="364"/>
      <c r="X672" s="364"/>
      <c r="Y672" s="364"/>
      <c r="Z672" s="364"/>
    </row>
    <row r="673" spans="1:26" ht="12.75" customHeight="1" x14ac:dyDescent="0.25">
      <c r="A673" s="364"/>
      <c r="B673" s="364"/>
      <c r="C673" s="364"/>
      <c r="D673" s="364"/>
      <c r="E673" s="364"/>
      <c r="F673" s="364"/>
      <c r="G673" s="364"/>
      <c r="H673" s="364"/>
      <c r="I673" s="364"/>
      <c r="J673" s="364"/>
      <c r="K673" s="364"/>
      <c r="L673" s="364"/>
      <c r="M673" s="364"/>
      <c r="N673" s="364"/>
      <c r="O673" s="364"/>
      <c r="P673" s="364"/>
      <c r="Q673" s="364"/>
      <c r="R673" s="364"/>
      <c r="S673" s="364"/>
      <c r="T673" s="364"/>
      <c r="U673" s="364"/>
      <c r="V673" s="364"/>
      <c r="W673" s="364"/>
      <c r="X673" s="364"/>
      <c r="Y673" s="364"/>
      <c r="Z673" s="364"/>
    </row>
    <row r="674" spans="1:26" ht="12.75" customHeight="1" x14ac:dyDescent="0.25">
      <c r="A674" s="364"/>
      <c r="B674" s="364"/>
      <c r="C674" s="364"/>
      <c r="D674" s="364"/>
      <c r="E674" s="364"/>
      <c r="F674" s="364"/>
      <c r="G674" s="364"/>
      <c r="H674" s="364"/>
      <c r="I674" s="364"/>
      <c r="J674" s="364"/>
      <c r="K674" s="364"/>
      <c r="L674" s="364"/>
      <c r="M674" s="364"/>
      <c r="N674" s="364"/>
      <c r="O674" s="364"/>
      <c r="P674" s="364"/>
      <c r="Q674" s="364"/>
      <c r="R674" s="364"/>
      <c r="S674" s="364"/>
      <c r="T674" s="364"/>
      <c r="U674" s="364"/>
      <c r="V674" s="364"/>
      <c r="W674" s="364"/>
      <c r="X674" s="364"/>
      <c r="Y674" s="364"/>
      <c r="Z674" s="364"/>
    </row>
    <row r="675" spans="1:26" ht="12.75" customHeight="1" x14ac:dyDescent="0.25">
      <c r="A675" s="364"/>
      <c r="B675" s="364"/>
      <c r="C675" s="364"/>
      <c r="D675" s="364"/>
      <c r="E675" s="364"/>
      <c r="F675" s="364"/>
      <c r="G675" s="364"/>
      <c r="H675" s="364"/>
      <c r="I675" s="364"/>
      <c r="J675" s="364"/>
      <c r="K675" s="364"/>
      <c r="L675" s="364"/>
      <c r="M675" s="364"/>
      <c r="N675" s="364"/>
      <c r="O675" s="364"/>
      <c r="P675" s="364"/>
      <c r="Q675" s="364"/>
      <c r="R675" s="364"/>
      <c r="S675" s="364"/>
      <c r="T675" s="364"/>
      <c r="U675" s="364"/>
      <c r="V675" s="364"/>
      <c r="W675" s="364"/>
      <c r="X675" s="364"/>
      <c r="Y675" s="364"/>
      <c r="Z675" s="364"/>
    </row>
    <row r="676" spans="1:26" ht="12.75" customHeight="1" x14ac:dyDescent="0.25">
      <c r="A676" s="364"/>
      <c r="B676" s="364"/>
      <c r="C676" s="364"/>
      <c r="D676" s="364"/>
      <c r="E676" s="364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</row>
    <row r="677" spans="1:26" ht="12.75" customHeight="1" x14ac:dyDescent="0.25">
      <c r="A677" s="364"/>
      <c r="B677" s="364"/>
      <c r="C677" s="364"/>
      <c r="D677" s="364"/>
      <c r="E677" s="364"/>
      <c r="F677" s="364"/>
      <c r="G677" s="364"/>
      <c r="H677" s="364"/>
      <c r="I677" s="364"/>
      <c r="J677" s="364"/>
      <c r="K677" s="364"/>
      <c r="L677" s="364"/>
      <c r="M677" s="364"/>
      <c r="N677" s="364"/>
      <c r="O677" s="364"/>
      <c r="P677" s="364"/>
      <c r="Q677" s="364"/>
      <c r="R677" s="364"/>
      <c r="S677" s="364"/>
      <c r="T677" s="364"/>
      <c r="U677" s="364"/>
      <c r="V677" s="364"/>
      <c r="W677" s="364"/>
      <c r="X677" s="364"/>
      <c r="Y677" s="364"/>
      <c r="Z677" s="364"/>
    </row>
    <row r="678" spans="1:26" ht="12.75" customHeight="1" x14ac:dyDescent="0.25">
      <c r="A678" s="364"/>
      <c r="B678" s="364"/>
      <c r="C678" s="364"/>
      <c r="D678" s="364"/>
      <c r="E678" s="364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</row>
    <row r="679" spans="1:26" ht="12.75" customHeight="1" x14ac:dyDescent="0.25">
      <c r="A679" s="364"/>
      <c r="B679" s="364"/>
      <c r="C679" s="364"/>
      <c r="D679" s="364"/>
      <c r="E679" s="364"/>
      <c r="F679" s="364"/>
      <c r="G679" s="364"/>
      <c r="H679" s="364"/>
      <c r="I679" s="364"/>
      <c r="J679" s="364"/>
      <c r="K679" s="364"/>
      <c r="L679" s="364"/>
      <c r="M679" s="364"/>
      <c r="N679" s="364"/>
      <c r="O679" s="364"/>
      <c r="P679" s="364"/>
      <c r="Q679" s="364"/>
      <c r="R679" s="364"/>
      <c r="S679" s="364"/>
      <c r="T679" s="364"/>
      <c r="U679" s="364"/>
      <c r="V679" s="364"/>
      <c r="W679" s="364"/>
      <c r="X679" s="364"/>
      <c r="Y679" s="364"/>
      <c r="Z679" s="364"/>
    </row>
    <row r="680" spans="1:26" ht="12.75" customHeight="1" x14ac:dyDescent="0.25">
      <c r="A680" s="364"/>
      <c r="B680" s="364"/>
      <c r="C680" s="364"/>
      <c r="D680" s="364"/>
      <c r="E680" s="364"/>
      <c r="F680" s="364"/>
      <c r="G680" s="364"/>
      <c r="H680" s="364"/>
      <c r="I680" s="364"/>
      <c r="J680" s="364"/>
      <c r="K680" s="364"/>
      <c r="L680" s="364"/>
      <c r="M680" s="364"/>
      <c r="N680" s="364"/>
      <c r="O680" s="364"/>
      <c r="P680" s="364"/>
      <c r="Q680" s="364"/>
      <c r="R680" s="364"/>
      <c r="S680" s="364"/>
      <c r="T680" s="364"/>
      <c r="U680" s="364"/>
      <c r="V680" s="364"/>
      <c r="W680" s="364"/>
      <c r="X680" s="364"/>
      <c r="Y680" s="364"/>
      <c r="Z680" s="364"/>
    </row>
    <row r="681" spans="1:26" ht="12.75" customHeight="1" x14ac:dyDescent="0.25">
      <c r="A681" s="364"/>
      <c r="B681" s="364"/>
      <c r="C681" s="364"/>
      <c r="D681" s="364"/>
      <c r="E681" s="364"/>
      <c r="F681" s="364"/>
      <c r="G681" s="364"/>
      <c r="H681" s="364"/>
      <c r="I681" s="364"/>
      <c r="J681" s="364"/>
      <c r="K681" s="364"/>
      <c r="L681" s="364"/>
      <c r="M681" s="364"/>
      <c r="N681" s="364"/>
      <c r="O681" s="364"/>
      <c r="P681" s="364"/>
      <c r="Q681" s="364"/>
      <c r="R681" s="364"/>
      <c r="S681" s="364"/>
      <c r="T681" s="364"/>
      <c r="U681" s="364"/>
      <c r="V681" s="364"/>
      <c r="W681" s="364"/>
      <c r="X681" s="364"/>
      <c r="Y681" s="364"/>
      <c r="Z681" s="364"/>
    </row>
    <row r="682" spans="1:26" ht="12.75" customHeight="1" x14ac:dyDescent="0.25">
      <c r="A682" s="364"/>
      <c r="B682" s="364"/>
      <c r="C682" s="364"/>
      <c r="D682" s="364"/>
      <c r="E682" s="364"/>
      <c r="F682" s="364"/>
      <c r="G682" s="364"/>
      <c r="H682" s="364"/>
      <c r="I682" s="364"/>
      <c r="J682" s="364"/>
      <c r="K682" s="364"/>
      <c r="L682" s="364"/>
      <c r="M682" s="364"/>
      <c r="N682" s="364"/>
      <c r="O682" s="364"/>
      <c r="P682" s="364"/>
      <c r="Q682" s="364"/>
      <c r="R682" s="364"/>
      <c r="S682" s="364"/>
      <c r="T682" s="364"/>
      <c r="U682" s="364"/>
      <c r="V682" s="364"/>
      <c r="W682" s="364"/>
      <c r="X682" s="364"/>
      <c r="Y682" s="364"/>
      <c r="Z682" s="364"/>
    </row>
    <row r="683" spans="1:26" ht="12.75" customHeight="1" x14ac:dyDescent="0.25">
      <c r="A683" s="364"/>
      <c r="B683" s="364"/>
      <c r="C683" s="364"/>
      <c r="D683" s="364"/>
      <c r="E683" s="364"/>
      <c r="F683" s="364"/>
      <c r="G683" s="364"/>
      <c r="H683" s="364"/>
      <c r="I683" s="364"/>
      <c r="J683" s="364"/>
      <c r="K683" s="364"/>
      <c r="L683" s="364"/>
      <c r="M683" s="364"/>
      <c r="N683" s="364"/>
      <c r="O683" s="364"/>
      <c r="P683" s="364"/>
      <c r="Q683" s="364"/>
      <c r="R683" s="364"/>
      <c r="S683" s="364"/>
      <c r="T683" s="364"/>
      <c r="U683" s="364"/>
      <c r="V683" s="364"/>
      <c r="W683" s="364"/>
      <c r="X683" s="364"/>
      <c r="Y683" s="364"/>
      <c r="Z683" s="364"/>
    </row>
    <row r="684" spans="1:26" ht="12.75" customHeight="1" x14ac:dyDescent="0.25">
      <c r="A684" s="364"/>
      <c r="B684" s="364"/>
      <c r="C684" s="364"/>
      <c r="D684" s="364"/>
      <c r="E684" s="364"/>
      <c r="F684" s="364"/>
      <c r="G684" s="364"/>
      <c r="H684" s="364"/>
      <c r="I684" s="364"/>
      <c r="J684" s="364"/>
      <c r="K684" s="364"/>
      <c r="L684" s="364"/>
      <c r="M684" s="364"/>
      <c r="N684" s="364"/>
      <c r="O684" s="364"/>
      <c r="P684" s="364"/>
      <c r="Q684" s="364"/>
      <c r="R684" s="364"/>
      <c r="S684" s="364"/>
      <c r="T684" s="364"/>
      <c r="U684" s="364"/>
      <c r="V684" s="364"/>
      <c r="W684" s="364"/>
      <c r="X684" s="364"/>
      <c r="Y684" s="364"/>
      <c r="Z684" s="364"/>
    </row>
    <row r="685" spans="1:26" ht="12.75" customHeight="1" x14ac:dyDescent="0.25">
      <c r="A685" s="364"/>
      <c r="B685" s="364"/>
      <c r="C685" s="364"/>
      <c r="D685" s="364"/>
      <c r="E685" s="364"/>
      <c r="F685" s="364"/>
      <c r="G685" s="364"/>
      <c r="H685" s="364"/>
      <c r="I685" s="364"/>
      <c r="J685" s="364"/>
      <c r="K685" s="364"/>
      <c r="L685" s="364"/>
      <c r="M685" s="364"/>
      <c r="N685" s="364"/>
      <c r="O685" s="364"/>
      <c r="P685" s="364"/>
      <c r="Q685" s="364"/>
      <c r="R685" s="364"/>
      <c r="S685" s="364"/>
      <c r="T685" s="364"/>
      <c r="U685" s="364"/>
      <c r="V685" s="364"/>
      <c r="W685" s="364"/>
      <c r="X685" s="364"/>
      <c r="Y685" s="364"/>
      <c r="Z685" s="364"/>
    </row>
    <row r="686" spans="1:26" ht="12.75" customHeight="1" x14ac:dyDescent="0.25">
      <c r="A686" s="364"/>
      <c r="B686" s="364"/>
      <c r="C686" s="364"/>
      <c r="D686" s="364"/>
      <c r="E686" s="364"/>
      <c r="F686" s="364"/>
      <c r="G686" s="364"/>
      <c r="H686" s="364"/>
      <c r="I686" s="364"/>
      <c r="J686" s="364"/>
      <c r="K686" s="364"/>
      <c r="L686" s="364"/>
      <c r="M686" s="364"/>
      <c r="N686" s="364"/>
      <c r="O686" s="364"/>
      <c r="P686" s="364"/>
      <c r="Q686" s="364"/>
      <c r="R686" s="364"/>
      <c r="S686" s="364"/>
      <c r="T686" s="364"/>
      <c r="U686" s="364"/>
      <c r="V686" s="364"/>
      <c r="W686" s="364"/>
      <c r="X686" s="364"/>
      <c r="Y686" s="364"/>
      <c r="Z686" s="364"/>
    </row>
    <row r="687" spans="1:26" ht="12.75" customHeight="1" x14ac:dyDescent="0.25">
      <c r="A687" s="364"/>
      <c r="B687" s="364"/>
      <c r="C687" s="364"/>
      <c r="D687" s="364"/>
      <c r="E687" s="364"/>
      <c r="F687" s="364"/>
      <c r="G687" s="364"/>
      <c r="H687" s="364"/>
      <c r="I687" s="364"/>
      <c r="J687" s="364"/>
      <c r="K687" s="364"/>
      <c r="L687" s="364"/>
      <c r="M687" s="364"/>
      <c r="N687" s="364"/>
      <c r="O687" s="364"/>
      <c r="P687" s="364"/>
      <c r="Q687" s="364"/>
      <c r="R687" s="364"/>
      <c r="S687" s="364"/>
      <c r="T687" s="364"/>
      <c r="U687" s="364"/>
      <c r="V687" s="364"/>
      <c r="W687" s="364"/>
      <c r="X687" s="364"/>
      <c r="Y687" s="364"/>
      <c r="Z687" s="364"/>
    </row>
    <row r="688" spans="1:26" ht="12.75" customHeight="1" x14ac:dyDescent="0.25">
      <c r="A688" s="364"/>
      <c r="B688" s="364"/>
      <c r="C688" s="364"/>
      <c r="D688" s="364"/>
      <c r="E688" s="364"/>
      <c r="F688" s="364"/>
      <c r="G688" s="364"/>
      <c r="H688" s="364"/>
      <c r="I688" s="364"/>
      <c r="J688" s="364"/>
      <c r="K688" s="364"/>
      <c r="L688" s="364"/>
      <c r="M688" s="364"/>
      <c r="N688" s="364"/>
      <c r="O688" s="364"/>
      <c r="P688" s="364"/>
      <c r="Q688" s="364"/>
      <c r="R688" s="364"/>
      <c r="S688" s="364"/>
      <c r="T688" s="364"/>
      <c r="U688" s="364"/>
      <c r="V688" s="364"/>
      <c r="W688" s="364"/>
      <c r="X688" s="364"/>
      <c r="Y688" s="364"/>
      <c r="Z688" s="364"/>
    </row>
    <row r="689" spans="1:26" ht="12.75" customHeight="1" x14ac:dyDescent="0.25">
      <c r="A689" s="364"/>
      <c r="B689" s="364"/>
      <c r="C689" s="364"/>
      <c r="D689" s="364"/>
      <c r="E689" s="364"/>
      <c r="F689" s="364"/>
      <c r="G689" s="364"/>
      <c r="H689" s="364"/>
      <c r="I689" s="364"/>
      <c r="J689" s="364"/>
      <c r="K689" s="364"/>
      <c r="L689" s="364"/>
      <c r="M689" s="364"/>
      <c r="N689" s="364"/>
      <c r="O689" s="364"/>
      <c r="P689" s="364"/>
      <c r="Q689" s="364"/>
      <c r="R689" s="364"/>
      <c r="S689" s="364"/>
      <c r="T689" s="364"/>
      <c r="U689" s="364"/>
      <c r="V689" s="364"/>
      <c r="W689" s="364"/>
      <c r="X689" s="364"/>
      <c r="Y689" s="364"/>
      <c r="Z689" s="364"/>
    </row>
    <row r="690" spans="1:26" ht="12.75" customHeight="1" x14ac:dyDescent="0.25">
      <c r="A690" s="364"/>
      <c r="B690" s="364"/>
      <c r="C690" s="364"/>
      <c r="D690" s="364"/>
      <c r="E690" s="364"/>
      <c r="F690" s="364"/>
      <c r="G690" s="364"/>
      <c r="H690" s="364"/>
      <c r="I690" s="364"/>
      <c r="J690" s="364"/>
      <c r="K690" s="364"/>
      <c r="L690" s="364"/>
      <c r="M690" s="364"/>
      <c r="N690" s="364"/>
      <c r="O690" s="364"/>
      <c r="P690" s="364"/>
      <c r="Q690" s="364"/>
      <c r="R690" s="364"/>
      <c r="S690" s="364"/>
      <c r="T690" s="364"/>
      <c r="U690" s="364"/>
      <c r="V690" s="364"/>
      <c r="W690" s="364"/>
      <c r="X690" s="364"/>
      <c r="Y690" s="364"/>
      <c r="Z690" s="364"/>
    </row>
    <row r="691" spans="1:26" ht="12.75" customHeight="1" x14ac:dyDescent="0.25">
      <c r="A691" s="364"/>
      <c r="B691" s="364"/>
      <c r="C691" s="364"/>
      <c r="D691" s="364"/>
      <c r="E691" s="364"/>
      <c r="F691" s="364"/>
      <c r="G691" s="364"/>
      <c r="H691" s="364"/>
      <c r="I691" s="364"/>
      <c r="J691" s="364"/>
      <c r="K691" s="364"/>
      <c r="L691" s="364"/>
      <c r="M691" s="364"/>
      <c r="N691" s="364"/>
      <c r="O691" s="364"/>
      <c r="P691" s="364"/>
      <c r="Q691" s="364"/>
      <c r="R691" s="364"/>
      <c r="S691" s="364"/>
      <c r="T691" s="364"/>
      <c r="U691" s="364"/>
      <c r="V691" s="364"/>
      <c r="W691" s="364"/>
      <c r="X691" s="364"/>
      <c r="Y691" s="364"/>
      <c r="Z691" s="364"/>
    </row>
    <row r="692" spans="1:26" ht="12.75" customHeight="1" x14ac:dyDescent="0.25">
      <c r="A692" s="364"/>
      <c r="B692" s="364"/>
      <c r="C692" s="364"/>
      <c r="D692" s="364"/>
      <c r="E692" s="364"/>
      <c r="F692" s="364"/>
      <c r="G692" s="364"/>
      <c r="H692" s="364"/>
      <c r="I692" s="364"/>
      <c r="J692" s="364"/>
      <c r="K692" s="364"/>
      <c r="L692" s="364"/>
      <c r="M692" s="364"/>
      <c r="N692" s="364"/>
      <c r="O692" s="364"/>
      <c r="P692" s="364"/>
      <c r="Q692" s="364"/>
      <c r="R692" s="364"/>
      <c r="S692" s="364"/>
      <c r="T692" s="364"/>
      <c r="U692" s="364"/>
      <c r="V692" s="364"/>
      <c r="W692" s="364"/>
      <c r="X692" s="364"/>
      <c r="Y692" s="364"/>
      <c r="Z692" s="364"/>
    </row>
    <row r="693" spans="1:26" ht="12.75" customHeight="1" x14ac:dyDescent="0.25">
      <c r="A693" s="364"/>
      <c r="B693" s="364"/>
      <c r="C693" s="364"/>
      <c r="D693" s="364"/>
      <c r="E693" s="364"/>
      <c r="F693" s="364"/>
      <c r="G693" s="364"/>
      <c r="H693" s="364"/>
      <c r="I693" s="364"/>
      <c r="J693" s="364"/>
      <c r="K693" s="364"/>
      <c r="L693" s="364"/>
      <c r="M693" s="364"/>
      <c r="N693" s="364"/>
      <c r="O693" s="364"/>
      <c r="P693" s="364"/>
      <c r="Q693" s="364"/>
      <c r="R693" s="364"/>
      <c r="S693" s="364"/>
      <c r="T693" s="364"/>
      <c r="U693" s="364"/>
      <c r="V693" s="364"/>
      <c r="W693" s="364"/>
      <c r="X693" s="364"/>
      <c r="Y693" s="364"/>
      <c r="Z693" s="364"/>
    </row>
    <row r="694" spans="1:26" ht="12.75" customHeight="1" x14ac:dyDescent="0.25">
      <c r="A694" s="364"/>
      <c r="B694" s="364"/>
      <c r="C694" s="364"/>
      <c r="D694" s="364"/>
      <c r="E694" s="364"/>
      <c r="F694" s="364"/>
      <c r="G694" s="364"/>
      <c r="H694" s="364"/>
      <c r="I694" s="364"/>
      <c r="J694" s="364"/>
      <c r="K694" s="364"/>
      <c r="L694" s="364"/>
      <c r="M694" s="364"/>
      <c r="N694" s="364"/>
      <c r="O694" s="364"/>
      <c r="P694" s="364"/>
      <c r="Q694" s="364"/>
      <c r="R694" s="364"/>
      <c r="S694" s="364"/>
      <c r="T694" s="364"/>
      <c r="U694" s="364"/>
      <c r="V694" s="364"/>
      <c r="W694" s="364"/>
      <c r="X694" s="364"/>
      <c r="Y694" s="364"/>
      <c r="Z694" s="364"/>
    </row>
    <row r="695" spans="1:26" ht="12.75" customHeight="1" x14ac:dyDescent="0.25">
      <c r="A695" s="364"/>
      <c r="B695" s="364"/>
      <c r="C695" s="364"/>
      <c r="D695" s="364"/>
      <c r="E695" s="364"/>
      <c r="F695" s="364"/>
      <c r="G695" s="364"/>
      <c r="H695" s="364"/>
      <c r="I695" s="364"/>
      <c r="J695" s="364"/>
      <c r="K695" s="364"/>
      <c r="L695" s="364"/>
      <c r="M695" s="364"/>
      <c r="N695" s="364"/>
      <c r="O695" s="364"/>
      <c r="P695" s="364"/>
      <c r="Q695" s="364"/>
      <c r="R695" s="364"/>
      <c r="S695" s="364"/>
      <c r="T695" s="364"/>
      <c r="U695" s="364"/>
      <c r="V695" s="364"/>
      <c r="W695" s="364"/>
      <c r="X695" s="364"/>
      <c r="Y695" s="364"/>
      <c r="Z695" s="364"/>
    </row>
    <row r="696" spans="1:26" ht="12.75" customHeight="1" x14ac:dyDescent="0.25">
      <c r="A696" s="364"/>
      <c r="B696" s="364"/>
      <c r="C696" s="364"/>
      <c r="D696" s="364"/>
      <c r="E696" s="364"/>
      <c r="F696" s="364"/>
      <c r="G696" s="364"/>
      <c r="H696" s="364"/>
      <c r="I696" s="364"/>
      <c r="J696" s="364"/>
      <c r="K696" s="364"/>
      <c r="L696" s="364"/>
      <c r="M696" s="364"/>
      <c r="N696" s="364"/>
      <c r="O696" s="364"/>
      <c r="P696" s="364"/>
      <c r="Q696" s="364"/>
      <c r="R696" s="364"/>
      <c r="S696" s="364"/>
      <c r="T696" s="364"/>
      <c r="U696" s="364"/>
      <c r="V696" s="364"/>
      <c r="W696" s="364"/>
      <c r="X696" s="364"/>
      <c r="Y696" s="364"/>
      <c r="Z696" s="364"/>
    </row>
    <row r="697" spans="1:26" ht="12.75" customHeight="1" x14ac:dyDescent="0.25">
      <c r="A697" s="364"/>
      <c r="B697" s="364"/>
      <c r="C697" s="364"/>
      <c r="D697" s="364"/>
      <c r="E697" s="364"/>
      <c r="F697" s="364"/>
      <c r="G697" s="364"/>
      <c r="H697" s="364"/>
      <c r="I697" s="364"/>
      <c r="J697" s="364"/>
      <c r="K697" s="364"/>
      <c r="L697" s="364"/>
      <c r="M697" s="364"/>
      <c r="N697" s="364"/>
      <c r="O697" s="364"/>
      <c r="P697" s="364"/>
      <c r="Q697" s="364"/>
      <c r="R697" s="364"/>
      <c r="S697" s="364"/>
      <c r="T697" s="364"/>
      <c r="U697" s="364"/>
      <c r="V697" s="364"/>
      <c r="W697" s="364"/>
      <c r="X697" s="364"/>
      <c r="Y697" s="364"/>
      <c r="Z697" s="364"/>
    </row>
    <row r="698" spans="1:26" ht="12.75" customHeight="1" x14ac:dyDescent="0.25">
      <c r="A698" s="364"/>
      <c r="B698" s="364"/>
      <c r="C698" s="364"/>
      <c r="D698" s="364"/>
      <c r="E698" s="364"/>
      <c r="F698" s="364"/>
      <c r="G698" s="364"/>
      <c r="H698" s="364"/>
      <c r="I698" s="364"/>
      <c r="J698" s="364"/>
      <c r="K698" s="364"/>
      <c r="L698" s="364"/>
      <c r="M698" s="364"/>
      <c r="N698" s="364"/>
      <c r="O698" s="364"/>
      <c r="P698" s="364"/>
      <c r="Q698" s="364"/>
      <c r="R698" s="364"/>
      <c r="S698" s="364"/>
      <c r="T698" s="364"/>
      <c r="U698" s="364"/>
      <c r="V698" s="364"/>
      <c r="W698" s="364"/>
      <c r="X698" s="364"/>
      <c r="Y698" s="364"/>
      <c r="Z698" s="364"/>
    </row>
    <row r="699" spans="1:26" ht="12.75" customHeight="1" x14ac:dyDescent="0.25">
      <c r="A699" s="364"/>
      <c r="B699" s="364"/>
      <c r="C699" s="364"/>
      <c r="D699" s="364"/>
      <c r="E699" s="364"/>
      <c r="F699" s="364"/>
      <c r="G699" s="364"/>
      <c r="H699" s="364"/>
      <c r="I699" s="364"/>
      <c r="J699" s="364"/>
      <c r="K699" s="364"/>
      <c r="L699" s="364"/>
      <c r="M699" s="364"/>
      <c r="N699" s="364"/>
      <c r="O699" s="364"/>
      <c r="P699" s="364"/>
      <c r="Q699" s="364"/>
      <c r="R699" s="364"/>
      <c r="S699" s="364"/>
      <c r="T699" s="364"/>
      <c r="U699" s="364"/>
      <c r="V699" s="364"/>
      <c r="W699" s="364"/>
      <c r="X699" s="364"/>
      <c r="Y699" s="364"/>
      <c r="Z699" s="364"/>
    </row>
    <row r="700" spans="1:26" ht="12.75" customHeight="1" x14ac:dyDescent="0.25">
      <c r="A700" s="364"/>
      <c r="B700" s="364"/>
      <c r="C700" s="364"/>
      <c r="D700" s="364"/>
      <c r="E700" s="364"/>
      <c r="F700" s="364"/>
      <c r="G700" s="364"/>
      <c r="H700" s="364"/>
      <c r="I700" s="364"/>
      <c r="J700" s="364"/>
      <c r="K700" s="364"/>
      <c r="L700" s="364"/>
      <c r="M700" s="364"/>
      <c r="N700" s="364"/>
      <c r="O700" s="364"/>
      <c r="P700" s="364"/>
      <c r="Q700" s="364"/>
      <c r="R700" s="364"/>
      <c r="S700" s="364"/>
      <c r="T700" s="364"/>
      <c r="U700" s="364"/>
      <c r="V700" s="364"/>
      <c r="W700" s="364"/>
      <c r="X700" s="364"/>
      <c r="Y700" s="364"/>
      <c r="Z700" s="364"/>
    </row>
    <row r="701" spans="1:26" ht="12.75" customHeight="1" x14ac:dyDescent="0.25">
      <c r="A701" s="364"/>
      <c r="B701" s="364"/>
      <c r="C701" s="364"/>
      <c r="D701" s="364"/>
      <c r="E701" s="364"/>
      <c r="F701" s="364"/>
      <c r="G701" s="364"/>
      <c r="H701" s="364"/>
      <c r="I701" s="364"/>
      <c r="J701" s="364"/>
      <c r="K701" s="364"/>
      <c r="L701" s="364"/>
      <c r="M701" s="364"/>
      <c r="N701" s="364"/>
      <c r="O701" s="364"/>
      <c r="P701" s="364"/>
      <c r="Q701" s="364"/>
      <c r="R701" s="364"/>
      <c r="S701" s="364"/>
      <c r="T701" s="364"/>
      <c r="U701" s="364"/>
      <c r="V701" s="364"/>
      <c r="W701" s="364"/>
      <c r="X701" s="364"/>
      <c r="Y701" s="364"/>
      <c r="Z701" s="364"/>
    </row>
    <row r="702" spans="1:26" ht="12.75" customHeight="1" x14ac:dyDescent="0.25">
      <c r="A702" s="364"/>
      <c r="B702" s="364"/>
      <c r="C702" s="364"/>
      <c r="D702" s="364"/>
      <c r="E702" s="364"/>
      <c r="F702" s="364"/>
      <c r="G702" s="364"/>
      <c r="H702" s="364"/>
      <c r="I702" s="364"/>
      <c r="J702" s="364"/>
      <c r="K702" s="364"/>
      <c r="L702" s="364"/>
      <c r="M702" s="364"/>
      <c r="N702" s="364"/>
      <c r="O702" s="364"/>
      <c r="P702" s="364"/>
      <c r="Q702" s="364"/>
      <c r="R702" s="364"/>
      <c r="S702" s="364"/>
      <c r="T702" s="364"/>
      <c r="U702" s="364"/>
      <c r="V702" s="364"/>
      <c r="W702" s="364"/>
      <c r="X702" s="364"/>
      <c r="Y702" s="364"/>
      <c r="Z702" s="364"/>
    </row>
    <row r="703" spans="1:26" ht="12.75" customHeight="1" x14ac:dyDescent="0.25">
      <c r="A703" s="364"/>
      <c r="B703" s="364"/>
      <c r="C703" s="364"/>
      <c r="D703" s="364"/>
      <c r="E703" s="364"/>
      <c r="F703" s="364"/>
      <c r="G703" s="364"/>
      <c r="H703" s="364"/>
      <c r="I703" s="364"/>
      <c r="J703" s="364"/>
      <c r="K703" s="364"/>
      <c r="L703" s="364"/>
      <c r="M703" s="364"/>
      <c r="N703" s="364"/>
      <c r="O703" s="364"/>
      <c r="P703" s="364"/>
      <c r="Q703" s="364"/>
      <c r="R703" s="364"/>
      <c r="S703" s="364"/>
      <c r="T703" s="364"/>
      <c r="U703" s="364"/>
      <c r="V703" s="364"/>
      <c r="W703" s="364"/>
      <c r="X703" s="364"/>
      <c r="Y703" s="364"/>
      <c r="Z703" s="364"/>
    </row>
    <row r="704" spans="1:26" ht="12.75" customHeight="1" x14ac:dyDescent="0.25">
      <c r="A704" s="364"/>
      <c r="B704" s="364"/>
      <c r="C704" s="364"/>
      <c r="D704" s="364"/>
      <c r="E704" s="364"/>
      <c r="F704" s="364"/>
      <c r="G704" s="364"/>
      <c r="H704" s="364"/>
      <c r="I704" s="364"/>
      <c r="J704" s="364"/>
      <c r="K704" s="364"/>
      <c r="L704" s="364"/>
      <c r="M704" s="364"/>
      <c r="N704" s="364"/>
      <c r="O704" s="364"/>
      <c r="P704" s="364"/>
      <c r="Q704" s="364"/>
      <c r="R704" s="364"/>
      <c r="S704" s="364"/>
      <c r="T704" s="364"/>
      <c r="U704" s="364"/>
      <c r="V704" s="364"/>
      <c r="W704" s="364"/>
      <c r="X704" s="364"/>
      <c r="Y704" s="364"/>
      <c r="Z704" s="364"/>
    </row>
    <row r="705" spans="1:26" ht="12.75" customHeight="1" x14ac:dyDescent="0.25">
      <c r="A705" s="364"/>
      <c r="B705" s="364"/>
      <c r="C705" s="364"/>
      <c r="D705" s="364"/>
      <c r="E705" s="364"/>
      <c r="F705" s="364"/>
      <c r="G705" s="364"/>
      <c r="H705" s="364"/>
      <c r="I705" s="364"/>
      <c r="J705" s="364"/>
      <c r="K705" s="364"/>
      <c r="L705" s="364"/>
      <c r="M705" s="364"/>
      <c r="N705" s="364"/>
      <c r="O705" s="364"/>
      <c r="P705" s="364"/>
      <c r="Q705" s="364"/>
      <c r="R705" s="364"/>
      <c r="S705" s="364"/>
      <c r="T705" s="364"/>
      <c r="U705" s="364"/>
      <c r="V705" s="364"/>
      <c r="W705" s="364"/>
      <c r="X705" s="364"/>
      <c r="Y705" s="364"/>
      <c r="Z705" s="364"/>
    </row>
    <row r="706" spans="1:26" ht="12.75" customHeight="1" x14ac:dyDescent="0.25">
      <c r="A706" s="364"/>
      <c r="B706" s="364"/>
      <c r="C706" s="364"/>
      <c r="D706" s="364"/>
      <c r="E706" s="364"/>
      <c r="F706" s="364"/>
      <c r="G706" s="364"/>
      <c r="H706" s="364"/>
      <c r="I706" s="364"/>
      <c r="J706" s="364"/>
      <c r="K706" s="364"/>
      <c r="L706" s="364"/>
      <c r="M706" s="364"/>
      <c r="N706" s="364"/>
      <c r="O706" s="364"/>
      <c r="P706" s="364"/>
      <c r="Q706" s="364"/>
      <c r="R706" s="364"/>
      <c r="S706" s="364"/>
      <c r="T706" s="364"/>
      <c r="U706" s="364"/>
      <c r="V706" s="364"/>
      <c r="W706" s="364"/>
      <c r="X706" s="364"/>
      <c r="Y706" s="364"/>
      <c r="Z706" s="364"/>
    </row>
    <row r="707" spans="1:26" ht="12.75" customHeight="1" x14ac:dyDescent="0.25">
      <c r="A707" s="364"/>
      <c r="B707" s="364"/>
      <c r="C707" s="364"/>
      <c r="D707" s="364"/>
      <c r="E707" s="364"/>
      <c r="F707" s="364"/>
      <c r="G707" s="364"/>
      <c r="H707" s="364"/>
      <c r="I707" s="364"/>
      <c r="J707" s="364"/>
      <c r="K707" s="364"/>
      <c r="L707" s="364"/>
      <c r="M707" s="364"/>
      <c r="N707" s="364"/>
      <c r="O707" s="364"/>
      <c r="P707" s="364"/>
      <c r="Q707" s="364"/>
      <c r="R707" s="364"/>
      <c r="S707" s="364"/>
      <c r="T707" s="364"/>
      <c r="U707" s="364"/>
      <c r="V707" s="364"/>
      <c r="W707" s="364"/>
      <c r="X707" s="364"/>
      <c r="Y707" s="364"/>
      <c r="Z707" s="364"/>
    </row>
    <row r="708" spans="1:26" ht="12.75" customHeight="1" x14ac:dyDescent="0.25">
      <c r="A708" s="364"/>
      <c r="B708" s="364"/>
      <c r="C708" s="364"/>
      <c r="D708" s="364"/>
      <c r="E708" s="364"/>
      <c r="F708" s="364"/>
      <c r="G708" s="364"/>
      <c r="H708" s="364"/>
      <c r="I708" s="364"/>
      <c r="J708" s="364"/>
      <c r="K708" s="364"/>
      <c r="L708" s="364"/>
      <c r="M708" s="364"/>
      <c r="N708" s="364"/>
      <c r="O708" s="364"/>
      <c r="P708" s="364"/>
      <c r="Q708" s="364"/>
      <c r="R708" s="364"/>
      <c r="S708" s="364"/>
      <c r="T708" s="364"/>
      <c r="U708" s="364"/>
      <c r="V708" s="364"/>
      <c r="W708" s="364"/>
      <c r="X708" s="364"/>
      <c r="Y708" s="364"/>
      <c r="Z708" s="364"/>
    </row>
    <row r="709" spans="1:26" ht="12.75" customHeight="1" x14ac:dyDescent="0.25">
      <c r="A709" s="364"/>
      <c r="B709" s="364"/>
      <c r="C709" s="364"/>
      <c r="D709" s="364"/>
      <c r="E709" s="364"/>
      <c r="F709" s="364"/>
      <c r="G709" s="364"/>
      <c r="H709" s="364"/>
      <c r="I709" s="364"/>
      <c r="J709" s="364"/>
      <c r="K709" s="364"/>
      <c r="L709" s="364"/>
      <c r="M709" s="364"/>
      <c r="N709" s="364"/>
      <c r="O709" s="364"/>
      <c r="P709" s="364"/>
      <c r="Q709" s="364"/>
      <c r="R709" s="364"/>
      <c r="S709" s="364"/>
      <c r="T709" s="364"/>
      <c r="U709" s="364"/>
      <c r="V709" s="364"/>
      <c r="W709" s="364"/>
      <c r="X709" s="364"/>
      <c r="Y709" s="364"/>
      <c r="Z709" s="364"/>
    </row>
    <row r="710" spans="1:26" ht="12.75" customHeight="1" x14ac:dyDescent="0.25">
      <c r="A710" s="364"/>
      <c r="B710" s="364"/>
      <c r="C710" s="364"/>
      <c r="D710" s="364"/>
      <c r="E710" s="364"/>
      <c r="F710" s="364"/>
      <c r="G710" s="364"/>
      <c r="H710" s="364"/>
      <c r="I710" s="364"/>
      <c r="J710" s="364"/>
      <c r="K710" s="364"/>
      <c r="L710" s="364"/>
      <c r="M710" s="364"/>
      <c r="N710" s="364"/>
      <c r="O710" s="364"/>
      <c r="P710" s="364"/>
      <c r="Q710" s="364"/>
      <c r="R710" s="364"/>
      <c r="S710" s="364"/>
      <c r="T710" s="364"/>
      <c r="U710" s="364"/>
      <c r="V710" s="364"/>
      <c r="W710" s="364"/>
      <c r="X710" s="364"/>
      <c r="Y710" s="364"/>
      <c r="Z710" s="364"/>
    </row>
    <row r="711" spans="1:26" ht="12.75" customHeight="1" x14ac:dyDescent="0.25">
      <c r="A711" s="364"/>
      <c r="B711" s="364"/>
      <c r="C711" s="364"/>
      <c r="D711" s="364"/>
      <c r="E711" s="364"/>
      <c r="F711" s="364"/>
      <c r="G711" s="364"/>
      <c r="H711" s="364"/>
      <c r="I711" s="364"/>
      <c r="J711" s="364"/>
      <c r="K711" s="364"/>
      <c r="L711" s="364"/>
      <c r="M711" s="364"/>
      <c r="N711" s="364"/>
      <c r="O711" s="364"/>
      <c r="P711" s="364"/>
      <c r="Q711" s="364"/>
      <c r="R711" s="364"/>
      <c r="S711" s="364"/>
      <c r="T711" s="364"/>
      <c r="U711" s="364"/>
      <c r="V711" s="364"/>
      <c r="W711" s="364"/>
      <c r="X711" s="364"/>
      <c r="Y711" s="364"/>
      <c r="Z711" s="364"/>
    </row>
    <row r="712" spans="1:26" ht="12.75" customHeight="1" x14ac:dyDescent="0.25">
      <c r="A712" s="364"/>
      <c r="B712" s="364"/>
      <c r="C712" s="364"/>
      <c r="D712" s="364"/>
      <c r="E712" s="364"/>
      <c r="F712" s="364"/>
      <c r="G712" s="364"/>
      <c r="H712" s="364"/>
      <c r="I712" s="364"/>
      <c r="J712" s="364"/>
      <c r="K712" s="364"/>
      <c r="L712" s="364"/>
      <c r="M712" s="364"/>
      <c r="N712" s="364"/>
      <c r="O712" s="364"/>
      <c r="P712" s="364"/>
      <c r="Q712" s="364"/>
      <c r="R712" s="364"/>
      <c r="S712" s="364"/>
      <c r="T712" s="364"/>
      <c r="U712" s="364"/>
      <c r="V712" s="364"/>
      <c r="W712" s="364"/>
      <c r="X712" s="364"/>
      <c r="Y712" s="364"/>
      <c r="Z712" s="364"/>
    </row>
    <row r="713" spans="1:26" ht="12.75" customHeight="1" x14ac:dyDescent="0.25">
      <c r="A713" s="364"/>
      <c r="B713" s="364"/>
      <c r="C713" s="364"/>
      <c r="D713" s="364"/>
      <c r="E713" s="364"/>
      <c r="F713" s="364"/>
      <c r="G713" s="364"/>
      <c r="H713" s="364"/>
      <c r="I713" s="364"/>
      <c r="J713" s="364"/>
      <c r="K713" s="364"/>
      <c r="L713" s="364"/>
      <c r="M713" s="364"/>
      <c r="N713" s="364"/>
      <c r="O713" s="364"/>
      <c r="P713" s="364"/>
      <c r="Q713" s="364"/>
      <c r="R713" s="364"/>
      <c r="S713" s="364"/>
      <c r="T713" s="364"/>
      <c r="U713" s="364"/>
      <c r="V713" s="364"/>
      <c r="W713" s="364"/>
      <c r="X713" s="364"/>
      <c r="Y713" s="364"/>
      <c r="Z713" s="364"/>
    </row>
    <row r="714" spans="1:26" ht="12.75" customHeight="1" x14ac:dyDescent="0.25">
      <c r="A714" s="364"/>
      <c r="B714" s="364"/>
      <c r="C714" s="364"/>
      <c r="D714" s="364"/>
      <c r="E714" s="364"/>
      <c r="F714" s="364"/>
      <c r="G714" s="364"/>
      <c r="H714" s="364"/>
      <c r="I714" s="364"/>
      <c r="J714" s="364"/>
      <c r="K714" s="364"/>
      <c r="L714" s="364"/>
      <c r="M714" s="364"/>
      <c r="N714" s="364"/>
      <c r="O714" s="364"/>
      <c r="P714" s="364"/>
      <c r="Q714" s="364"/>
      <c r="R714" s="364"/>
      <c r="S714" s="364"/>
      <c r="T714" s="364"/>
      <c r="U714" s="364"/>
      <c r="V714" s="364"/>
      <c r="W714" s="364"/>
      <c r="X714" s="364"/>
      <c r="Y714" s="364"/>
      <c r="Z714" s="364"/>
    </row>
    <row r="715" spans="1:26" ht="12.75" customHeight="1" x14ac:dyDescent="0.25">
      <c r="A715" s="364"/>
      <c r="B715" s="364"/>
      <c r="C715" s="364"/>
      <c r="D715" s="364"/>
      <c r="E715" s="364"/>
      <c r="F715" s="364"/>
      <c r="G715" s="364"/>
      <c r="H715" s="364"/>
      <c r="I715" s="364"/>
      <c r="J715" s="364"/>
      <c r="K715" s="364"/>
      <c r="L715" s="364"/>
      <c r="M715" s="364"/>
      <c r="N715" s="364"/>
      <c r="O715" s="364"/>
      <c r="P715" s="364"/>
      <c r="Q715" s="364"/>
      <c r="R715" s="364"/>
      <c r="S715" s="364"/>
      <c r="T715" s="364"/>
      <c r="U715" s="364"/>
      <c r="V715" s="364"/>
      <c r="W715" s="364"/>
      <c r="X715" s="364"/>
      <c r="Y715" s="364"/>
      <c r="Z715" s="364"/>
    </row>
    <row r="716" spans="1:26" ht="12.75" customHeight="1" x14ac:dyDescent="0.25">
      <c r="A716" s="364"/>
      <c r="B716" s="364"/>
      <c r="C716" s="364"/>
      <c r="D716" s="364"/>
      <c r="E716" s="364"/>
      <c r="F716" s="364"/>
      <c r="G716" s="364"/>
      <c r="H716" s="364"/>
      <c r="I716" s="364"/>
      <c r="J716" s="364"/>
      <c r="K716" s="364"/>
      <c r="L716" s="364"/>
      <c r="M716" s="364"/>
      <c r="N716" s="364"/>
      <c r="O716" s="364"/>
      <c r="P716" s="364"/>
      <c r="Q716" s="364"/>
      <c r="R716" s="364"/>
      <c r="S716" s="364"/>
      <c r="T716" s="364"/>
      <c r="U716" s="364"/>
      <c r="V716" s="364"/>
      <c r="W716" s="364"/>
      <c r="X716" s="364"/>
      <c r="Y716" s="364"/>
      <c r="Z716" s="364"/>
    </row>
    <row r="717" spans="1:26" ht="12.75" customHeight="1" x14ac:dyDescent="0.25">
      <c r="A717" s="364"/>
      <c r="B717" s="364"/>
      <c r="C717" s="364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4"/>
    </row>
    <row r="718" spans="1:26" ht="12.75" customHeight="1" x14ac:dyDescent="0.25">
      <c r="A718" s="364"/>
      <c r="B718" s="364"/>
      <c r="C718" s="364"/>
      <c r="D718" s="364"/>
      <c r="E718" s="364"/>
      <c r="F718" s="364"/>
      <c r="G718" s="364"/>
      <c r="H718" s="364"/>
      <c r="I718" s="364"/>
      <c r="J718" s="364"/>
      <c r="K718" s="364"/>
      <c r="L718" s="364"/>
      <c r="M718" s="364"/>
      <c r="N718" s="364"/>
      <c r="O718" s="364"/>
      <c r="P718" s="364"/>
      <c r="Q718" s="364"/>
      <c r="R718" s="364"/>
      <c r="S718" s="364"/>
      <c r="T718" s="364"/>
      <c r="U718" s="364"/>
      <c r="V718" s="364"/>
      <c r="W718" s="364"/>
      <c r="X718" s="364"/>
      <c r="Y718" s="364"/>
      <c r="Z718" s="364"/>
    </row>
    <row r="719" spans="1:26" ht="12.75" customHeight="1" x14ac:dyDescent="0.25">
      <c r="A719" s="364"/>
      <c r="B719" s="364"/>
      <c r="C719" s="364"/>
      <c r="D719" s="364"/>
      <c r="E719" s="364"/>
      <c r="F719" s="364"/>
      <c r="G719" s="364"/>
      <c r="H719" s="364"/>
      <c r="I719" s="364"/>
      <c r="J719" s="364"/>
      <c r="K719" s="364"/>
      <c r="L719" s="364"/>
      <c r="M719" s="364"/>
      <c r="N719" s="364"/>
      <c r="O719" s="364"/>
      <c r="P719" s="364"/>
      <c r="Q719" s="364"/>
      <c r="R719" s="364"/>
      <c r="S719" s="364"/>
      <c r="T719" s="364"/>
      <c r="U719" s="364"/>
      <c r="V719" s="364"/>
      <c r="W719" s="364"/>
      <c r="X719" s="364"/>
      <c r="Y719" s="364"/>
      <c r="Z719" s="364"/>
    </row>
    <row r="720" spans="1:26" ht="12.75" customHeight="1" x14ac:dyDescent="0.25">
      <c r="A720" s="364"/>
      <c r="B720" s="364"/>
      <c r="C720" s="364"/>
      <c r="D720" s="364"/>
      <c r="E720" s="364"/>
      <c r="F720" s="364"/>
      <c r="G720" s="364"/>
      <c r="H720" s="364"/>
      <c r="I720" s="364"/>
      <c r="J720" s="364"/>
      <c r="K720" s="364"/>
      <c r="L720" s="364"/>
      <c r="M720" s="364"/>
      <c r="N720" s="364"/>
      <c r="O720" s="364"/>
      <c r="P720" s="364"/>
      <c r="Q720" s="364"/>
      <c r="R720" s="364"/>
      <c r="S720" s="364"/>
      <c r="T720" s="364"/>
      <c r="U720" s="364"/>
      <c r="V720" s="364"/>
      <c r="W720" s="364"/>
      <c r="X720" s="364"/>
      <c r="Y720" s="364"/>
      <c r="Z720" s="364"/>
    </row>
    <row r="721" spans="1:26" ht="12.75" customHeight="1" x14ac:dyDescent="0.25">
      <c r="A721" s="364"/>
      <c r="B721" s="364"/>
      <c r="C721" s="364"/>
      <c r="D721" s="364"/>
      <c r="E721" s="364"/>
      <c r="F721" s="364"/>
      <c r="G721" s="364"/>
      <c r="H721" s="364"/>
      <c r="I721" s="364"/>
      <c r="J721" s="364"/>
      <c r="K721" s="364"/>
      <c r="L721" s="364"/>
      <c r="M721" s="364"/>
      <c r="N721" s="364"/>
      <c r="O721" s="364"/>
      <c r="P721" s="364"/>
      <c r="Q721" s="364"/>
      <c r="R721" s="364"/>
      <c r="S721" s="364"/>
      <c r="T721" s="364"/>
      <c r="U721" s="364"/>
      <c r="V721" s="364"/>
      <c r="W721" s="364"/>
      <c r="X721" s="364"/>
      <c r="Y721" s="364"/>
      <c r="Z721" s="364"/>
    </row>
    <row r="722" spans="1:26" ht="12.75" customHeight="1" x14ac:dyDescent="0.25">
      <c r="A722" s="364"/>
      <c r="B722" s="364"/>
      <c r="C722" s="364"/>
      <c r="D722" s="364"/>
      <c r="E722" s="364"/>
      <c r="F722" s="364"/>
      <c r="G722" s="364"/>
      <c r="H722" s="364"/>
      <c r="I722" s="364"/>
      <c r="J722" s="364"/>
      <c r="K722" s="364"/>
      <c r="L722" s="364"/>
      <c r="M722" s="364"/>
      <c r="N722" s="364"/>
      <c r="O722" s="364"/>
      <c r="P722" s="364"/>
      <c r="Q722" s="364"/>
      <c r="R722" s="364"/>
      <c r="S722" s="364"/>
      <c r="T722" s="364"/>
      <c r="U722" s="364"/>
      <c r="V722" s="364"/>
      <c r="W722" s="364"/>
      <c r="X722" s="364"/>
      <c r="Y722" s="364"/>
      <c r="Z722" s="364"/>
    </row>
    <row r="723" spans="1:26" ht="12.75" customHeight="1" x14ac:dyDescent="0.25">
      <c r="A723" s="364"/>
      <c r="B723" s="364"/>
      <c r="C723" s="364"/>
      <c r="D723" s="364"/>
      <c r="E723" s="364"/>
      <c r="F723" s="364"/>
      <c r="G723" s="364"/>
      <c r="H723" s="364"/>
      <c r="I723" s="364"/>
      <c r="J723" s="364"/>
      <c r="K723" s="364"/>
      <c r="L723" s="364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4"/>
    </row>
    <row r="724" spans="1:26" ht="12.75" customHeight="1" x14ac:dyDescent="0.25">
      <c r="A724" s="364"/>
      <c r="B724" s="364"/>
      <c r="C724" s="364"/>
      <c r="D724" s="364"/>
      <c r="E724" s="364"/>
      <c r="F724" s="364"/>
      <c r="G724" s="364"/>
      <c r="H724" s="364"/>
      <c r="I724" s="364"/>
      <c r="J724" s="364"/>
      <c r="K724" s="364"/>
      <c r="L724" s="364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4"/>
    </row>
    <row r="725" spans="1:26" ht="12.75" customHeight="1" x14ac:dyDescent="0.25">
      <c r="A725" s="364"/>
      <c r="B725" s="364"/>
      <c r="C725" s="364"/>
      <c r="D725" s="364"/>
      <c r="E725" s="364"/>
      <c r="F725" s="364"/>
      <c r="G725" s="364"/>
      <c r="H725" s="364"/>
      <c r="I725" s="364"/>
      <c r="J725" s="364"/>
      <c r="K725" s="364"/>
      <c r="L725" s="364"/>
      <c r="M725" s="364"/>
      <c r="N725" s="364"/>
      <c r="O725" s="364"/>
      <c r="P725" s="364"/>
      <c r="Q725" s="364"/>
      <c r="R725" s="364"/>
      <c r="S725" s="364"/>
      <c r="T725" s="364"/>
      <c r="U725" s="364"/>
      <c r="V725" s="364"/>
      <c r="W725" s="364"/>
      <c r="X725" s="364"/>
      <c r="Y725" s="364"/>
      <c r="Z725" s="364"/>
    </row>
    <row r="726" spans="1:26" ht="12.75" customHeight="1" x14ac:dyDescent="0.25">
      <c r="A726" s="364"/>
      <c r="B726" s="364"/>
      <c r="C726" s="364"/>
      <c r="D726" s="364"/>
      <c r="E726" s="364"/>
      <c r="F726" s="364"/>
      <c r="G726" s="364"/>
      <c r="H726" s="364"/>
      <c r="I726" s="364"/>
      <c r="J726" s="364"/>
      <c r="K726" s="364"/>
      <c r="L726" s="364"/>
      <c r="M726" s="364"/>
      <c r="N726" s="364"/>
      <c r="O726" s="364"/>
      <c r="P726" s="364"/>
      <c r="Q726" s="364"/>
      <c r="R726" s="364"/>
      <c r="S726" s="364"/>
      <c r="T726" s="364"/>
      <c r="U726" s="364"/>
      <c r="V726" s="364"/>
      <c r="W726" s="364"/>
      <c r="X726" s="364"/>
      <c r="Y726" s="364"/>
      <c r="Z726" s="364"/>
    </row>
    <row r="727" spans="1:26" ht="12.75" customHeight="1" x14ac:dyDescent="0.25">
      <c r="A727" s="364"/>
      <c r="B727" s="364"/>
      <c r="C727" s="364"/>
      <c r="D727" s="364"/>
      <c r="E727" s="364"/>
      <c r="F727" s="364"/>
      <c r="G727" s="364"/>
      <c r="H727" s="364"/>
      <c r="I727" s="364"/>
      <c r="J727" s="364"/>
      <c r="K727" s="364"/>
      <c r="L727" s="364"/>
      <c r="M727" s="364"/>
      <c r="N727" s="364"/>
      <c r="O727" s="364"/>
      <c r="P727" s="364"/>
      <c r="Q727" s="364"/>
      <c r="R727" s="364"/>
      <c r="S727" s="364"/>
      <c r="T727" s="364"/>
      <c r="U727" s="364"/>
      <c r="V727" s="364"/>
      <c r="W727" s="364"/>
      <c r="X727" s="364"/>
      <c r="Y727" s="364"/>
      <c r="Z727" s="364"/>
    </row>
    <row r="728" spans="1:26" ht="12.75" customHeight="1" x14ac:dyDescent="0.25">
      <c r="A728" s="364"/>
      <c r="B728" s="364"/>
      <c r="C728" s="364"/>
      <c r="D728" s="364"/>
      <c r="E728" s="364"/>
      <c r="F728" s="364"/>
      <c r="G728" s="364"/>
      <c r="H728" s="364"/>
      <c r="I728" s="364"/>
      <c r="J728" s="364"/>
      <c r="K728" s="364"/>
      <c r="L728" s="364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4"/>
    </row>
    <row r="729" spans="1:26" ht="12.75" customHeight="1" x14ac:dyDescent="0.25">
      <c r="A729" s="364"/>
      <c r="B729" s="364"/>
      <c r="C729" s="364"/>
      <c r="D729" s="364"/>
      <c r="E729" s="364"/>
      <c r="F729" s="364"/>
      <c r="G729" s="364"/>
      <c r="H729" s="364"/>
      <c r="I729" s="364"/>
      <c r="J729" s="364"/>
      <c r="K729" s="364"/>
      <c r="L729" s="364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4"/>
    </row>
    <row r="730" spans="1:26" ht="12.75" customHeight="1" x14ac:dyDescent="0.25">
      <c r="A730" s="364"/>
      <c r="B730" s="364"/>
      <c r="C730" s="364"/>
      <c r="D730" s="364"/>
      <c r="E730" s="364"/>
      <c r="F730" s="364"/>
      <c r="G730" s="364"/>
      <c r="H730" s="364"/>
      <c r="I730" s="364"/>
      <c r="J730" s="364"/>
      <c r="K730" s="364"/>
      <c r="L730" s="364"/>
      <c r="M730" s="364"/>
      <c r="N730" s="364"/>
      <c r="O730" s="364"/>
      <c r="P730" s="364"/>
      <c r="Q730" s="364"/>
      <c r="R730" s="364"/>
      <c r="S730" s="364"/>
      <c r="T730" s="364"/>
      <c r="U730" s="364"/>
      <c r="V730" s="364"/>
      <c r="W730" s="364"/>
      <c r="X730" s="364"/>
      <c r="Y730" s="364"/>
      <c r="Z730" s="364"/>
    </row>
    <row r="731" spans="1:26" ht="12.75" customHeight="1" x14ac:dyDescent="0.25">
      <c r="A731" s="364"/>
      <c r="B731" s="364"/>
      <c r="C731" s="364"/>
      <c r="D731" s="364"/>
      <c r="E731" s="364"/>
      <c r="F731" s="364"/>
      <c r="G731" s="364"/>
      <c r="H731" s="364"/>
      <c r="I731" s="364"/>
      <c r="J731" s="364"/>
      <c r="K731" s="364"/>
      <c r="L731" s="364"/>
      <c r="M731" s="364"/>
      <c r="N731" s="364"/>
      <c r="O731" s="364"/>
      <c r="P731" s="364"/>
      <c r="Q731" s="364"/>
      <c r="R731" s="364"/>
      <c r="S731" s="364"/>
      <c r="T731" s="364"/>
      <c r="U731" s="364"/>
      <c r="V731" s="364"/>
      <c r="W731" s="364"/>
      <c r="X731" s="364"/>
      <c r="Y731" s="364"/>
      <c r="Z731" s="364"/>
    </row>
    <row r="732" spans="1:26" ht="12.75" customHeight="1" x14ac:dyDescent="0.25">
      <c r="A732" s="364"/>
      <c r="B732" s="364"/>
      <c r="C732" s="364"/>
      <c r="D732" s="364"/>
      <c r="E732" s="364"/>
      <c r="F732" s="364"/>
      <c r="G732" s="364"/>
      <c r="H732" s="364"/>
      <c r="I732" s="364"/>
      <c r="J732" s="364"/>
      <c r="K732" s="364"/>
      <c r="L732" s="364"/>
      <c r="M732" s="364"/>
      <c r="N732" s="364"/>
      <c r="O732" s="364"/>
      <c r="P732" s="364"/>
      <c r="Q732" s="364"/>
      <c r="R732" s="364"/>
      <c r="S732" s="364"/>
      <c r="T732" s="364"/>
      <c r="U732" s="364"/>
      <c r="V732" s="364"/>
      <c r="W732" s="364"/>
      <c r="X732" s="364"/>
      <c r="Y732" s="364"/>
      <c r="Z732" s="364"/>
    </row>
    <row r="733" spans="1:26" ht="12.75" customHeight="1" x14ac:dyDescent="0.25">
      <c r="A733" s="364"/>
      <c r="B733" s="364"/>
      <c r="C733" s="364"/>
      <c r="D733" s="364"/>
      <c r="E733" s="364"/>
      <c r="F733" s="364"/>
      <c r="G733" s="364"/>
      <c r="H733" s="364"/>
      <c r="I733" s="364"/>
      <c r="J733" s="364"/>
      <c r="K733" s="364"/>
      <c r="L733" s="364"/>
      <c r="M733" s="364"/>
      <c r="N733" s="364"/>
      <c r="O733" s="364"/>
      <c r="P733" s="364"/>
      <c r="Q733" s="364"/>
      <c r="R733" s="364"/>
      <c r="S733" s="364"/>
      <c r="T733" s="364"/>
      <c r="U733" s="364"/>
      <c r="V733" s="364"/>
      <c r="W733" s="364"/>
      <c r="X733" s="364"/>
      <c r="Y733" s="364"/>
      <c r="Z733" s="364"/>
    </row>
    <row r="734" spans="1:26" ht="12.75" customHeight="1" x14ac:dyDescent="0.25">
      <c r="A734" s="364"/>
      <c r="B734" s="364"/>
      <c r="C734" s="364"/>
      <c r="D734" s="364"/>
      <c r="E734" s="364"/>
      <c r="F734" s="364"/>
      <c r="G734" s="364"/>
      <c r="H734" s="364"/>
      <c r="I734" s="364"/>
      <c r="J734" s="364"/>
      <c r="K734" s="364"/>
      <c r="L734" s="364"/>
      <c r="M734" s="364"/>
      <c r="N734" s="364"/>
      <c r="O734" s="364"/>
      <c r="P734" s="364"/>
      <c r="Q734" s="364"/>
      <c r="R734" s="364"/>
      <c r="S734" s="364"/>
      <c r="T734" s="364"/>
      <c r="U734" s="364"/>
      <c r="V734" s="364"/>
      <c r="W734" s="364"/>
      <c r="X734" s="364"/>
      <c r="Y734" s="364"/>
      <c r="Z734" s="364"/>
    </row>
    <row r="735" spans="1:26" ht="12.75" customHeight="1" x14ac:dyDescent="0.25">
      <c r="A735" s="364"/>
      <c r="B735" s="364"/>
      <c r="C735" s="364"/>
      <c r="D735" s="364"/>
      <c r="E735" s="364"/>
      <c r="F735" s="364"/>
      <c r="G735" s="364"/>
      <c r="H735" s="364"/>
      <c r="I735" s="364"/>
      <c r="J735" s="364"/>
      <c r="K735" s="364"/>
      <c r="L735" s="364"/>
      <c r="M735" s="364"/>
      <c r="N735" s="364"/>
      <c r="O735" s="364"/>
      <c r="P735" s="364"/>
      <c r="Q735" s="364"/>
      <c r="R735" s="364"/>
      <c r="S735" s="364"/>
      <c r="T735" s="364"/>
      <c r="U735" s="364"/>
      <c r="V735" s="364"/>
      <c r="W735" s="364"/>
      <c r="X735" s="364"/>
      <c r="Y735" s="364"/>
      <c r="Z735" s="364"/>
    </row>
    <row r="736" spans="1:26" ht="12.75" customHeight="1" x14ac:dyDescent="0.25">
      <c r="A736" s="364"/>
      <c r="B736" s="364"/>
      <c r="C736" s="364"/>
      <c r="D736" s="364"/>
      <c r="E736" s="364"/>
      <c r="F736" s="364"/>
      <c r="G736" s="364"/>
      <c r="H736" s="364"/>
      <c r="I736" s="364"/>
      <c r="J736" s="364"/>
      <c r="K736" s="364"/>
      <c r="L736" s="364"/>
      <c r="M736" s="364"/>
      <c r="N736" s="364"/>
      <c r="O736" s="364"/>
      <c r="P736" s="364"/>
      <c r="Q736" s="364"/>
      <c r="R736" s="364"/>
      <c r="S736" s="364"/>
      <c r="T736" s="364"/>
      <c r="U736" s="364"/>
      <c r="V736" s="364"/>
      <c r="W736" s="364"/>
      <c r="X736" s="364"/>
      <c r="Y736" s="364"/>
      <c r="Z736" s="364"/>
    </row>
    <row r="737" spans="1:26" ht="12.75" customHeight="1" x14ac:dyDescent="0.25">
      <c r="A737" s="364"/>
      <c r="B737" s="364"/>
      <c r="C737" s="364"/>
      <c r="D737" s="364"/>
      <c r="E737" s="364"/>
      <c r="F737" s="364"/>
      <c r="G737" s="364"/>
      <c r="H737" s="364"/>
      <c r="I737" s="364"/>
      <c r="J737" s="364"/>
      <c r="K737" s="364"/>
      <c r="L737" s="364"/>
      <c r="M737" s="364"/>
      <c r="N737" s="364"/>
      <c r="O737" s="364"/>
      <c r="P737" s="364"/>
      <c r="Q737" s="364"/>
      <c r="R737" s="364"/>
      <c r="S737" s="364"/>
      <c r="T737" s="364"/>
      <c r="U737" s="364"/>
      <c r="V737" s="364"/>
      <c r="W737" s="364"/>
      <c r="X737" s="364"/>
      <c r="Y737" s="364"/>
      <c r="Z737" s="364"/>
    </row>
    <row r="738" spans="1:26" ht="12.75" customHeight="1" x14ac:dyDescent="0.25">
      <c r="A738" s="364"/>
      <c r="B738" s="364"/>
      <c r="C738" s="364"/>
      <c r="D738" s="364"/>
      <c r="E738" s="364"/>
      <c r="F738" s="364"/>
      <c r="G738" s="364"/>
      <c r="H738" s="364"/>
      <c r="I738" s="364"/>
      <c r="J738" s="364"/>
      <c r="K738" s="364"/>
      <c r="L738" s="364"/>
      <c r="M738" s="364"/>
      <c r="N738" s="364"/>
      <c r="O738" s="364"/>
      <c r="P738" s="364"/>
      <c r="Q738" s="364"/>
      <c r="R738" s="364"/>
      <c r="S738" s="364"/>
      <c r="T738" s="364"/>
      <c r="U738" s="364"/>
      <c r="V738" s="364"/>
      <c r="W738" s="364"/>
      <c r="X738" s="364"/>
      <c r="Y738" s="364"/>
      <c r="Z738" s="364"/>
    </row>
    <row r="739" spans="1:26" ht="12.75" customHeight="1" x14ac:dyDescent="0.25">
      <c r="A739" s="364"/>
      <c r="B739" s="364"/>
      <c r="C739" s="364"/>
      <c r="D739" s="364"/>
      <c r="E739" s="364"/>
      <c r="F739" s="364"/>
      <c r="G739" s="364"/>
      <c r="H739" s="364"/>
      <c r="I739" s="364"/>
      <c r="J739" s="364"/>
      <c r="K739" s="364"/>
      <c r="L739" s="364"/>
      <c r="M739" s="364"/>
      <c r="N739" s="364"/>
      <c r="O739" s="364"/>
      <c r="P739" s="364"/>
      <c r="Q739" s="364"/>
      <c r="R739" s="364"/>
      <c r="S739" s="364"/>
      <c r="T739" s="364"/>
      <c r="U739" s="364"/>
      <c r="V739" s="364"/>
      <c r="W739" s="364"/>
      <c r="X739" s="364"/>
      <c r="Y739" s="364"/>
      <c r="Z739" s="364"/>
    </row>
    <row r="740" spans="1:26" ht="12.75" customHeight="1" x14ac:dyDescent="0.25">
      <c r="A740" s="364"/>
      <c r="B740" s="364"/>
      <c r="C740" s="364"/>
      <c r="D740" s="364"/>
      <c r="E740" s="364"/>
      <c r="F740" s="364"/>
      <c r="G740" s="364"/>
      <c r="H740" s="364"/>
      <c r="I740" s="364"/>
      <c r="J740" s="364"/>
      <c r="K740" s="364"/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4"/>
    </row>
    <row r="741" spans="1:26" ht="12.75" customHeight="1" x14ac:dyDescent="0.25">
      <c r="A741" s="364"/>
      <c r="B741" s="364"/>
      <c r="C741" s="364"/>
      <c r="D741" s="364"/>
      <c r="E741" s="364"/>
      <c r="F741" s="364"/>
      <c r="G741" s="364"/>
      <c r="H741" s="364"/>
      <c r="I741" s="364"/>
      <c r="J741" s="364"/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  <c r="V741" s="364"/>
      <c r="W741" s="364"/>
      <c r="X741" s="364"/>
      <c r="Y741" s="364"/>
      <c r="Z741" s="364"/>
    </row>
    <row r="742" spans="1:26" ht="12.75" customHeight="1" x14ac:dyDescent="0.25">
      <c r="A742" s="364"/>
      <c r="B742" s="364"/>
      <c r="C742" s="364"/>
      <c r="D742" s="364"/>
      <c r="E742" s="364"/>
      <c r="F742" s="364"/>
      <c r="G742" s="364"/>
      <c r="H742" s="364"/>
      <c r="I742" s="364"/>
      <c r="J742" s="364"/>
      <c r="K742" s="364"/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  <c r="V742" s="364"/>
      <c r="W742" s="364"/>
      <c r="X742" s="364"/>
      <c r="Y742" s="364"/>
      <c r="Z742" s="364"/>
    </row>
    <row r="743" spans="1:26" ht="12.75" customHeight="1" x14ac:dyDescent="0.25">
      <c r="A743" s="364"/>
      <c r="B743" s="364"/>
      <c r="C743" s="364"/>
      <c r="D743" s="364"/>
      <c r="E743" s="364"/>
      <c r="F743" s="364"/>
      <c r="G743" s="364"/>
      <c r="H743" s="364"/>
      <c r="I743" s="364"/>
      <c r="J743" s="364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  <c r="V743" s="364"/>
      <c r="W743" s="364"/>
      <c r="X743" s="364"/>
      <c r="Y743" s="364"/>
      <c r="Z743" s="364"/>
    </row>
    <row r="744" spans="1:26" ht="12.75" customHeight="1" x14ac:dyDescent="0.25">
      <c r="A744" s="364"/>
      <c r="B744" s="364"/>
      <c r="C744" s="364"/>
      <c r="D744" s="364"/>
      <c r="E744" s="364"/>
      <c r="F744" s="364"/>
      <c r="G744" s="364"/>
      <c r="H744" s="364"/>
      <c r="I744" s="364"/>
      <c r="J744" s="364"/>
      <c r="K744" s="364"/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  <c r="V744" s="364"/>
      <c r="W744" s="364"/>
      <c r="X744" s="364"/>
      <c r="Y744" s="364"/>
      <c r="Z744" s="364"/>
    </row>
    <row r="745" spans="1:26" ht="12.75" customHeight="1" x14ac:dyDescent="0.25">
      <c r="A745" s="364"/>
      <c r="B745" s="364"/>
      <c r="C745" s="364"/>
      <c r="D745" s="364"/>
      <c r="E745" s="364"/>
      <c r="F745" s="364"/>
      <c r="G745" s="364"/>
      <c r="H745" s="364"/>
      <c r="I745" s="364"/>
      <c r="J745" s="364"/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  <c r="V745" s="364"/>
      <c r="W745" s="364"/>
      <c r="X745" s="364"/>
      <c r="Y745" s="364"/>
      <c r="Z745" s="364"/>
    </row>
    <row r="746" spans="1:26" ht="12.75" customHeight="1" x14ac:dyDescent="0.25">
      <c r="A746" s="364"/>
      <c r="B746" s="364"/>
      <c r="C746" s="364"/>
      <c r="D746" s="364"/>
      <c r="E746" s="364"/>
      <c r="F746" s="364"/>
      <c r="G746" s="364"/>
      <c r="H746" s="364"/>
      <c r="I746" s="364"/>
      <c r="J746" s="364"/>
      <c r="K746" s="364"/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  <c r="V746" s="364"/>
      <c r="W746" s="364"/>
      <c r="X746" s="364"/>
      <c r="Y746" s="364"/>
      <c r="Z746" s="364"/>
    </row>
    <row r="747" spans="1:26" ht="12.75" customHeight="1" x14ac:dyDescent="0.25">
      <c r="A747" s="364"/>
      <c r="B747" s="364"/>
      <c r="C747" s="364"/>
      <c r="D747" s="364"/>
      <c r="E747" s="364"/>
      <c r="F747" s="364"/>
      <c r="G747" s="364"/>
      <c r="H747" s="364"/>
      <c r="I747" s="364"/>
      <c r="J747" s="364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4"/>
    </row>
    <row r="748" spans="1:26" ht="12.75" customHeight="1" x14ac:dyDescent="0.25">
      <c r="A748" s="364"/>
      <c r="B748" s="364"/>
      <c r="C748" s="364"/>
      <c r="D748" s="364"/>
      <c r="E748" s="364"/>
      <c r="F748" s="364"/>
      <c r="G748" s="364"/>
      <c r="H748" s="364"/>
      <c r="I748" s="364"/>
      <c r="J748" s="364"/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4"/>
    </row>
    <row r="749" spans="1:26" ht="12.75" customHeight="1" x14ac:dyDescent="0.25">
      <c r="A749" s="364"/>
      <c r="B749" s="364"/>
      <c r="C749" s="364"/>
      <c r="D749" s="364"/>
      <c r="E749" s="364"/>
      <c r="F749" s="364"/>
      <c r="G749" s="364"/>
      <c r="H749" s="364"/>
      <c r="I749" s="364"/>
      <c r="J749" s="364"/>
      <c r="K749" s="364"/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  <c r="V749" s="364"/>
      <c r="W749" s="364"/>
      <c r="X749" s="364"/>
      <c r="Y749" s="364"/>
      <c r="Z749" s="364"/>
    </row>
    <row r="750" spans="1:26" ht="12.75" customHeight="1" x14ac:dyDescent="0.25">
      <c r="A750" s="364"/>
      <c r="B750" s="364"/>
      <c r="C750" s="364"/>
      <c r="D750" s="364"/>
      <c r="E750" s="364"/>
      <c r="F750" s="364"/>
      <c r="G750" s="364"/>
      <c r="H750" s="364"/>
      <c r="I750" s="364"/>
      <c r="J750" s="364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  <c r="V750" s="364"/>
      <c r="W750" s="364"/>
      <c r="X750" s="364"/>
      <c r="Y750" s="364"/>
      <c r="Z750" s="364"/>
    </row>
    <row r="751" spans="1:26" ht="12.75" customHeight="1" x14ac:dyDescent="0.25">
      <c r="A751" s="364"/>
      <c r="B751" s="364"/>
      <c r="C751" s="364"/>
      <c r="D751" s="364"/>
      <c r="E751" s="364"/>
      <c r="F751" s="364"/>
      <c r="G751" s="364"/>
      <c r="H751" s="364"/>
      <c r="I751" s="364"/>
      <c r="J751" s="364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  <c r="V751" s="364"/>
      <c r="W751" s="364"/>
      <c r="X751" s="364"/>
      <c r="Y751" s="364"/>
      <c r="Z751" s="364"/>
    </row>
    <row r="752" spans="1:26" ht="12.75" customHeight="1" x14ac:dyDescent="0.25">
      <c r="A752" s="364"/>
      <c r="B752" s="364"/>
      <c r="C752" s="364"/>
      <c r="D752" s="364"/>
      <c r="E752" s="364"/>
      <c r="F752" s="364"/>
      <c r="G752" s="364"/>
      <c r="H752" s="364"/>
      <c r="I752" s="364"/>
      <c r="J752" s="364"/>
      <c r="K752" s="364"/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4"/>
    </row>
    <row r="753" spans="1:26" ht="12.75" customHeight="1" x14ac:dyDescent="0.25">
      <c r="A753" s="364"/>
      <c r="B753" s="364"/>
      <c r="C753" s="364"/>
      <c r="D753" s="364"/>
      <c r="E753" s="364"/>
      <c r="F753" s="364"/>
      <c r="G753" s="364"/>
      <c r="H753" s="364"/>
      <c r="I753" s="364"/>
      <c r="J753" s="364"/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4"/>
    </row>
    <row r="754" spans="1:26" ht="12.75" customHeight="1" x14ac:dyDescent="0.25">
      <c r="A754" s="364"/>
      <c r="B754" s="364"/>
      <c r="C754" s="364"/>
      <c r="D754" s="364"/>
      <c r="E754" s="364"/>
      <c r="F754" s="364"/>
      <c r="G754" s="364"/>
      <c r="H754" s="364"/>
      <c r="I754" s="364"/>
      <c r="J754" s="364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  <c r="V754" s="364"/>
      <c r="W754" s="364"/>
      <c r="X754" s="364"/>
      <c r="Y754" s="364"/>
      <c r="Z754" s="364"/>
    </row>
    <row r="755" spans="1:26" ht="12.75" customHeight="1" x14ac:dyDescent="0.25">
      <c r="A755" s="364"/>
      <c r="B755" s="364"/>
      <c r="C755" s="364"/>
      <c r="D755" s="364"/>
      <c r="E755" s="364"/>
      <c r="F755" s="364"/>
      <c r="G755" s="364"/>
      <c r="H755" s="364"/>
      <c r="I755" s="364"/>
      <c r="J755" s="364"/>
      <c r="K755" s="364"/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  <c r="V755" s="364"/>
      <c r="W755" s="364"/>
      <c r="X755" s="364"/>
      <c r="Y755" s="364"/>
      <c r="Z755" s="364"/>
    </row>
    <row r="756" spans="1:26" ht="12.75" customHeight="1" x14ac:dyDescent="0.25">
      <c r="A756" s="364"/>
      <c r="B756" s="364"/>
      <c r="C756" s="364"/>
      <c r="D756" s="364"/>
      <c r="E756" s="364"/>
      <c r="F756" s="364"/>
      <c r="G756" s="364"/>
      <c r="H756" s="364"/>
      <c r="I756" s="364"/>
      <c r="J756" s="364"/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  <c r="V756" s="364"/>
      <c r="W756" s="364"/>
      <c r="X756" s="364"/>
      <c r="Y756" s="364"/>
      <c r="Z756" s="364"/>
    </row>
    <row r="757" spans="1:26" ht="12.75" customHeight="1" x14ac:dyDescent="0.25">
      <c r="A757" s="364"/>
      <c r="B757" s="364"/>
      <c r="C757" s="364"/>
      <c r="D757" s="364"/>
      <c r="E757" s="364"/>
      <c r="F757" s="364"/>
      <c r="G757" s="364"/>
      <c r="H757" s="364"/>
      <c r="I757" s="364"/>
      <c r="J757" s="364"/>
      <c r="K757" s="364"/>
      <c r="L757" s="364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4"/>
    </row>
    <row r="758" spans="1:26" ht="12.75" customHeight="1" x14ac:dyDescent="0.25">
      <c r="A758" s="364"/>
      <c r="B758" s="364"/>
      <c r="C758" s="364"/>
      <c r="D758" s="364"/>
      <c r="E758" s="364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</row>
    <row r="759" spans="1:26" ht="12.75" customHeight="1" x14ac:dyDescent="0.25">
      <c r="A759" s="364"/>
      <c r="B759" s="364"/>
      <c r="C759" s="364"/>
      <c r="D759" s="364"/>
      <c r="E759" s="364"/>
      <c r="F759" s="364"/>
      <c r="G759" s="364"/>
      <c r="H759" s="364"/>
      <c r="I759" s="364"/>
      <c r="J759" s="364"/>
      <c r="K759" s="364"/>
      <c r="L759" s="364"/>
      <c r="M759" s="364"/>
      <c r="N759" s="364"/>
      <c r="O759" s="364"/>
      <c r="P759" s="364"/>
      <c r="Q759" s="364"/>
      <c r="R759" s="364"/>
      <c r="S759" s="364"/>
      <c r="T759" s="364"/>
      <c r="U759" s="364"/>
      <c r="V759" s="364"/>
      <c r="W759" s="364"/>
      <c r="X759" s="364"/>
      <c r="Y759" s="364"/>
      <c r="Z759" s="364"/>
    </row>
    <row r="760" spans="1:26" ht="12.75" customHeight="1" x14ac:dyDescent="0.25">
      <c r="A760" s="364"/>
      <c r="B760" s="364"/>
      <c r="C760" s="364"/>
      <c r="D760" s="364"/>
      <c r="E760" s="364"/>
      <c r="F760" s="364"/>
      <c r="G760" s="364"/>
      <c r="H760" s="364"/>
      <c r="I760" s="364"/>
      <c r="J760" s="364"/>
      <c r="K760" s="364"/>
      <c r="L760" s="364"/>
      <c r="M760" s="364"/>
      <c r="N760" s="364"/>
      <c r="O760" s="364"/>
      <c r="P760" s="364"/>
      <c r="Q760" s="364"/>
      <c r="R760" s="364"/>
      <c r="S760" s="364"/>
      <c r="T760" s="364"/>
      <c r="U760" s="364"/>
      <c r="V760" s="364"/>
      <c r="W760" s="364"/>
      <c r="X760" s="364"/>
      <c r="Y760" s="364"/>
      <c r="Z760" s="364"/>
    </row>
    <row r="761" spans="1:26" ht="12.75" customHeight="1" x14ac:dyDescent="0.25">
      <c r="A761" s="364"/>
      <c r="B761" s="364"/>
      <c r="C761" s="364"/>
      <c r="D761" s="364"/>
      <c r="E761" s="364"/>
      <c r="F761" s="364"/>
      <c r="G761" s="364"/>
      <c r="H761" s="364"/>
      <c r="I761" s="364"/>
      <c r="J761" s="364"/>
      <c r="K761" s="364"/>
      <c r="L761" s="364"/>
      <c r="M761" s="364"/>
      <c r="N761" s="364"/>
      <c r="O761" s="364"/>
      <c r="P761" s="364"/>
      <c r="Q761" s="364"/>
      <c r="R761" s="364"/>
      <c r="S761" s="364"/>
      <c r="T761" s="364"/>
      <c r="U761" s="364"/>
      <c r="V761" s="364"/>
      <c r="W761" s="364"/>
      <c r="X761" s="364"/>
      <c r="Y761" s="364"/>
      <c r="Z761" s="364"/>
    </row>
    <row r="762" spans="1:26" ht="12.75" customHeight="1" x14ac:dyDescent="0.25">
      <c r="A762" s="364"/>
      <c r="B762" s="364"/>
      <c r="C762" s="364"/>
      <c r="D762" s="364"/>
      <c r="E762" s="364"/>
      <c r="F762" s="364"/>
      <c r="G762" s="364"/>
      <c r="H762" s="364"/>
      <c r="I762" s="364"/>
      <c r="J762" s="364"/>
      <c r="K762" s="364"/>
      <c r="L762" s="364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4"/>
    </row>
    <row r="763" spans="1:26" ht="12.75" customHeight="1" x14ac:dyDescent="0.25">
      <c r="A763" s="364"/>
      <c r="B763" s="364"/>
      <c r="C763" s="364"/>
      <c r="D763" s="364"/>
      <c r="E763" s="364"/>
      <c r="F763" s="364"/>
      <c r="G763" s="364"/>
      <c r="H763" s="364"/>
      <c r="I763" s="364"/>
      <c r="J763" s="364"/>
      <c r="K763" s="364"/>
      <c r="L763" s="364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4"/>
    </row>
    <row r="764" spans="1:26" ht="12.75" customHeight="1" x14ac:dyDescent="0.25">
      <c r="A764" s="364"/>
      <c r="B764" s="364"/>
      <c r="C764" s="364"/>
      <c r="D764" s="364"/>
      <c r="E764" s="364"/>
      <c r="F764" s="364"/>
      <c r="G764" s="364"/>
      <c r="H764" s="364"/>
      <c r="I764" s="364"/>
      <c r="J764" s="364"/>
      <c r="K764" s="364"/>
      <c r="L764" s="364"/>
      <c r="M764" s="364"/>
      <c r="N764" s="364"/>
      <c r="O764" s="364"/>
      <c r="P764" s="364"/>
      <c r="Q764" s="364"/>
      <c r="R764" s="364"/>
      <c r="S764" s="364"/>
      <c r="T764" s="364"/>
      <c r="U764" s="364"/>
      <c r="V764" s="364"/>
      <c r="W764" s="364"/>
      <c r="X764" s="364"/>
      <c r="Y764" s="364"/>
      <c r="Z764" s="364"/>
    </row>
    <row r="765" spans="1:26" ht="12.75" customHeight="1" x14ac:dyDescent="0.25">
      <c r="A765" s="364"/>
      <c r="B765" s="364"/>
      <c r="C765" s="364"/>
      <c r="D765" s="364"/>
      <c r="E765" s="364"/>
      <c r="F765" s="364"/>
      <c r="G765" s="364"/>
      <c r="H765" s="364"/>
      <c r="I765" s="364"/>
      <c r="J765" s="364"/>
      <c r="K765" s="364"/>
      <c r="L765" s="364"/>
      <c r="M765" s="364"/>
      <c r="N765" s="364"/>
      <c r="O765" s="364"/>
      <c r="P765" s="364"/>
      <c r="Q765" s="364"/>
      <c r="R765" s="364"/>
      <c r="S765" s="364"/>
      <c r="T765" s="364"/>
      <c r="U765" s="364"/>
      <c r="V765" s="364"/>
      <c r="W765" s="364"/>
      <c r="X765" s="364"/>
      <c r="Y765" s="364"/>
      <c r="Z765" s="364"/>
    </row>
    <row r="766" spans="1:26" ht="12.75" customHeight="1" x14ac:dyDescent="0.25">
      <c r="A766" s="364"/>
      <c r="B766" s="364"/>
      <c r="C766" s="364"/>
      <c r="D766" s="364"/>
      <c r="E766" s="364"/>
      <c r="F766" s="364"/>
      <c r="G766" s="364"/>
      <c r="H766" s="364"/>
      <c r="I766" s="364"/>
      <c r="J766" s="364"/>
      <c r="K766" s="364"/>
      <c r="L766" s="364"/>
      <c r="M766" s="364"/>
      <c r="N766" s="364"/>
      <c r="O766" s="364"/>
      <c r="P766" s="364"/>
      <c r="Q766" s="364"/>
      <c r="R766" s="364"/>
      <c r="S766" s="364"/>
      <c r="T766" s="364"/>
      <c r="U766" s="364"/>
      <c r="V766" s="364"/>
      <c r="W766" s="364"/>
      <c r="X766" s="364"/>
      <c r="Y766" s="364"/>
      <c r="Z766" s="364"/>
    </row>
    <row r="767" spans="1:26" ht="12.75" customHeight="1" x14ac:dyDescent="0.25">
      <c r="A767" s="364"/>
      <c r="B767" s="364"/>
      <c r="C767" s="364"/>
      <c r="D767" s="364"/>
      <c r="E767" s="364"/>
      <c r="F767" s="364"/>
      <c r="G767" s="364"/>
      <c r="H767" s="364"/>
      <c r="I767" s="364"/>
      <c r="J767" s="364"/>
      <c r="K767" s="364"/>
      <c r="L767" s="364"/>
      <c r="M767" s="364"/>
      <c r="N767" s="364"/>
      <c r="O767" s="364"/>
      <c r="P767" s="364"/>
      <c r="Q767" s="364"/>
      <c r="R767" s="364"/>
      <c r="S767" s="364"/>
      <c r="T767" s="364"/>
      <c r="U767" s="364"/>
      <c r="V767" s="364"/>
      <c r="W767" s="364"/>
      <c r="X767" s="364"/>
      <c r="Y767" s="364"/>
      <c r="Z767" s="364"/>
    </row>
    <row r="768" spans="1:26" ht="12.75" customHeight="1" x14ac:dyDescent="0.25">
      <c r="A768" s="364"/>
      <c r="B768" s="364"/>
      <c r="C768" s="364"/>
      <c r="D768" s="364"/>
      <c r="E768" s="364"/>
      <c r="F768" s="364"/>
      <c r="G768" s="364"/>
      <c r="H768" s="364"/>
      <c r="I768" s="364"/>
      <c r="J768" s="364"/>
      <c r="K768" s="364"/>
      <c r="L768" s="364"/>
      <c r="M768" s="364"/>
      <c r="N768" s="364"/>
      <c r="O768" s="364"/>
      <c r="P768" s="364"/>
      <c r="Q768" s="364"/>
      <c r="R768" s="364"/>
      <c r="S768" s="364"/>
      <c r="T768" s="364"/>
      <c r="U768" s="364"/>
      <c r="V768" s="364"/>
      <c r="W768" s="364"/>
      <c r="X768" s="364"/>
      <c r="Y768" s="364"/>
      <c r="Z768" s="364"/>
    </row>
    <row r="769" spans="1:26" ht="12.75" customHeight="1" x14ac:dyDescent="0.25">
      <c r="A769" s="364"/>
      <c r="B769" s="364"/>
      <c r="C769" s="364"/>
      <c r="D769" s="364"/>
      <c r="E769" s="364"/>
      <c r="F769" s="364"/>
      <c r="G769" s="364"/>
      <c r="H769" s="364"/>
      <c r="I769" s="364"/>
      <c r="J769" s="364"/>
      <c r="K769" s="364"/>
      <c r="L769" s="364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4"/>
    </row>
    <row r="770" spans="1:26" ht="12.75" customHeight="1" x14ac:dyDescent="0.25">
      <c r="A770" s="364"/>
      <c r="B770" s="364"/>
      <c r="C770" s="364"/>
      <c r="D770" s="364"/>
      <c r="E770" s="364"/>
      <c r="F770" s="364"/>
      <c r="G770" s="364"/>
      <c r="H770" s="364"/>
      <c r="I770" s="364"/>
      <c r="J770" s="364"/>
      <c r="K770" s="364"/>
      <c r="L770" s="364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</row>
    <row r="771" spans="1:26" ht="12.75" customHeight="1" x14ac:dyDescent="0.25">
      <c r="A771" s="364"/>
      <c r="B771" s="364"/>
      <c r="C771" s="364"/>
      <c r="D771" s="364"/>
      <c r="E771" s="364"/>
      <c r="F771" s="364"/>
      <c r="G771" s="364"/>
      <c r="H771" s="364"/>
      <c r="I771" s="364"/>
      <c r="J771" s="364"/>
      <c r="K771" s="364"/>
      <c r="L771" s="364"/>
      <c r="M771" s="364"/>
      <c r="N771" s="364"/>
      <c r="O771" s="364"/>
      <c r="P771" s="364"/>
      <c r="Q771" s="364"/>
      <c r="R771" s="364"/>
      <c r="S771" s="364"/>
      <c r="T771" s="364"/>
      <c r="U771" s="364"/>
      <c r="V771" s="364"/>
      <c r="W771" s="364"/>
      <c r="X771" s="364"/>
      <c r="Y771" s="364"/>
      <c r="Z771" s="364"/>
    </row>
    <row r="772" spans="1:26" ht="12.75" customHeight="1" x14ac:dyDescent="0.25">
      <c r="A772" s="364"/>
      <c r="B772" s="364"/>
      <c r="C772" s="364"/>
      <c r="D772" s="364"/>
      <c r="E772" s="364"/>
      <c r="F772" s="364"/>
      <c r="G772" s="364"/>
      <c r="H772" s="364"/>
      <c r="I772" s="364"/>
      <c r="J772" s="364"/>
      <c r="K772" s="364"/>
      <c r="L772" s="364"/>
      <c r="M772" s="364"/>
      <c r="N772" s="364"/>
      <c r="O772" s="364"/>
      <c r="P772" s="364"/>
      <c r="Q772" s="364"/>
      <c r="R772" s="364"/>
      <c r="S772" s="364"/>
      <c r="T772" s="364"/>
      <c r="U772" s="364"/>
      <c r="V772" s="364"/>
      <c r="W772" s="364"/>
      <c r="X772" s="364"/>
      <c r="Y772" s="364"/>
      <c r="Z772" s="364"/>
    </row>
    <row r="773" spans="1:26" ht="12.75" customHeight="1" x14ac:dyDescent="0.25">
      <c r="A773" s="364"/>
      <c r="B773" s="364"/>
      <c r="C773" s="364"/>
      <c r="D773" s="364"/>
      <c r="E773" s="364"/>
      <c r="F773" s="364"/>
      <c r="G773" s="364"/>
      <c r="H773" s="364"/>
      <c r="I773" s="364"/>
      <c r="J773" s="364"/>
      <c r="K773" s="364"/>
      <c r="L773" s="364"/>
      <c r="M773" s="364"/>
      <c r="N773" s="364"/>
      <c r="O773" s="364"/>
      <c r="P773" s="364"/>
      <c r="Q773" s="364"/>
      <c r="R773" s="364"/>
      <c r="S773" s="364"/>
      <c r="T773" s="364"/>
      <c r="U773" s="364"/>
      <c r="V773" s="364"/>
      <c r="W773" s="364"/>
      <c r="X773" s="364"/>
      <c r="Y773" s="364"/>
      <c r="Z773" s="364"/>
    </row>
    <row r="774" spans="1:26" ht="12.75" customHeight="1" x14ac:dyDescent="0.25">
      <c r="A774" s="364"/>
      <c r="B774" s="364"/>
      <c r="C774" s="364"/>
      <c r="D774" s="364"/>
      <c r="E774" s="364"/>
      <c r="F774" s="364"/>
      <c r="G774" s="364"/>
      <c r="H774" s="364"/>
      <c r="I774" s="364"/>
      <c r="J774" s="364"/>
      <c r="K774" s="364"/>
      <c r="L774" s="364"/>
      <c r="M774" s="364"/>
      <c r="N774" s="364"/>
      <c r="O774" s="364"/>
      <c r="P774" s="364"/>
      <c r="Q774" s="364"/>
      <c r="R774" s="364"/>
      <c r="S774" s="364"/>
      <c r="T774" s="364"/>
      <c r="U774" s="364"/>
      <c r="V774" s="364"/>
      <c r="W774" s="364"/>
      <c r="X774" s="364"/>
      <c r="Y774" s="364"/>
      <c r="Z774" s="364"/>
    </row>
    <row r="775" spans="1:26" ht="12.75" customHeight="1" x14ac:dyDescent="0.25">
      <c r="A775" s="364"/>
      <c r="B775" s="364"/>
      <c r="C775" s="364"/>
      <c r="D775" s="364"/>
      <c r="E775" s="364"/>
      <c r="F775" s="364"/>
      <c r="G775" s="364"/>
      <c r="H775" s="364"/>
      <c r="I775" s="364"/>
      <c r="J775" s="364"/>
      <c r="K775" s="364"/>
      <c r="L775" s="364"/>
      <c r="M775" s="364"/>
      <c r="N775" s="364"/>
      <c r="O775" s="364"/>
      <c r="P775" s="364"/>
      <c r="Q775" s="364"/>
      <c r="R775" s="364"/>
      <c r="S775" s="364"/>
      <c r="T775" s="364"/>
      <c r="U775" s="364"/>
      <c r="V775" s="364"/>
      <c r="W775" s="364"/>
      <c r="X775" s="364"/>
      <c r="Y775" s="364"/>
      <c r="Z775" s="364"/>
    </row>
    <row r="776" spans="1:26" ht="12.75" customHeight="1" x14ac:dyDescent="0.25">
      <c r="A776" s="364"/>
      <c r="B776" s="364"/>
      <c r="C776" s="364"/>
      <c r="D776" s="364"/>
      <c r="E776" s="364"/>
      <c r="F776" s="364"/>
      <c r="G776" s="364"/>
      <c r="H776" s="364"/>
      <c r="I776" s="364"/>
      <c r="J776" s="364"/>
      <c r="K776" s="364"/>
      <c r="L776" s="364"/>
      <c r="M776" s="364"/>
      <c r="N776" s="364"/>
      <c r="O776" s="364"/>
      <c r="P776" s="364"/>
      <c r="Q776" s="364"/>
      <c r="R776" s="364"/>
      <c r="S776" s="364"/>
      <c r="T776" s="364"/>
      <c r="U776" s="364"/>
      <c r="V776" s="364"/>
      <c r="W776" s="364"/>
      <c r="X776" s="364"/>
      <c r="Y776" s="364"/>
      <c r="Z776" s="364"/>
    </row>
    <row r="777" spans="1:26" ht="12.75" customHeight="1" x14ac:dyDescent="0.25">
      <c r="A777" s="364"/>
      <c r="B777" s="364"/>
      <c r="C777" s="364"/>
      <c r="D777" s="364"/>
      <c r="E777" s="364"/>
      <c r="F777" s="364"/>
      <c r="G777" s="364"/>
      <c r="H777" s="364"/>
      <c r="I777" s="364"/>
      <c r="J777" s="364"/>
      <c r="K777" s="364"/>
      <c r="L777" s="364"/>
      <c r="M777" s="364"/>
      <c r="N777" s="364"/>
      <c r="O777" s="364"/>
      <c r="P777" s="364"/>
      <c r="Q777" s="364"/>
      <c r="R777" s="364"/>
      <c r="S777" s="364"/>
      <c r="T777" s="364"/>
      <c r="U777" s="364"/>
      <c r="V777" s="364"/>
      <c r="W777" s="364"/>
      <c r="X777" s="364"/>
      <c r="Y777" s="364"/>
      <c r="Z777" s="364"/>
    </row>
    <row r="778" spans="1:26" ht="12.75" customHeight="1" x14ac:dyDescent="0.25">
      <c r="A778" s="364"/>
      <c r="B778" s="364"/>
      <c r="C778" s="364"/>
      <c r="D778" s="364"/>
      <c r="E778" s="364"/>
      <c r="F778" s="364"/>
      <c r="G778" s="364"/>
      <c r="H778" s="364"/>
      <c r="I778" s="364"/>
      <c r="J778" s="364"/>
      <c r="K778" s="364"/>
      <c r="L778" s="364"/>
      <c r="M778" s="364"/>
      <c r="N778" s="364"/>
      <c r="O778" s="364"/>
      <c r="P778" s="364"/>
      <c r="Q778" s="364"/>
      <c r="R778" s="364"/>
      <c r="S778" s="364"/>
      <c r="T778" s="364"/>
      <c r="U778" s="364"/>
      <c r="V778" s="364"/>
      <c r="W778" s="364"/>
      <c r="X778" s="364"/>
      <c r="Y778" s="364"/>
      <c r="Z778" s="364"/>
    </row>
    <row r="779" spans="1:26" ht="12.75" customHeight="1" x14ac:dyDescent="0.25">
      <c r="A779" s="364"/>
      <c r="B779" s="364"/>
      <c r="C779" s="364"/>
      <c r="D779" s="364"/>
      <c r="E779" s="364"/>
      <c r="F779" s="364"/>
      <c r="G779" s="364"/>
      <c r="H779" s="364"/>
      <c r="I779" s="364"/>
      <c r="J779" s="364"/>
      <c r="K779" s="364"/>
      <c r="L779" s="364"/>
      <c r="M779" s="364"/>
      <c r="N779" s="364"/>
      <c r="O779" s="364"/>
      <c r="P779" s="364"/>
      <c r="Q779" s="364"/>
      <c r="R779" s="364"/>
      <c r="S779" s="364"/>
      <c r="T779" s="364"/>
      <c r="U779" s="364"/>
      <c r="V779" s="364"/>
      <c r="W779" s="364"/>
      <c r="X779" s="364"/>
      <c r="Y779" s="364"/>
      <c r="Z779" s="364"/>
    </row>
    <row r="780" spans="1:26" ht="12.75" customHeight="1" x14ac:dyDescent="0.25">
      <c r="A780" s="364"/>
      <c r="B780" s="364"/>
      <c r="C780" s="364"/>
      <c r="D780" s="364"/>
      <c r="E780" s="364"/>
      <c r="F780" s="364"/>
      <c r="G780" s="364"/>
      <c r="H780" s="364"/>
      <c r="I780" s="364"/>
      <c r="J780" s="364"/>
      <c r="K780" s="364"/>
      <c r="L780" s="364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4"/>
    </row>
    <row r="781" spans="1:26" ht="12.75" customHeight="1" x14ac:dyDescent="0.25">
      <c r="A781" s="364"/>
      <c r="B781" s="364"/>
      <c r="C781" s="364"/>
      <c r="D781" s="364"/>
      <c r="E781" s="364"/>
      <c r="F781" s="364"/>
      <c r="G781" s="364"/>
      <c r="H781" s="364"/>
      <c r="I781" s="364"/>
      <c r="J781" s="364"/>
      <c r="K781" s="364"/>
      <c r="L781" s="364"/>
      <c r="M781" s="364"/>
      <c r="N781" s="364"/>
      <c r="O781" s="364"/>
      <c r="P781" s="364"/>
      <c r="Q781" s="364"/>
      <c r="R781" s="364"/>
      <c r="S781" s="364"/>
      <c r="T781" s="364"/>
      <c r="U781" s="364"/>
      <c r="V781" s="364"/>
      <c r="W781" s="364"/>
      <c r="X781" s="364"/>
      <c r="Y781" s="364"/>
      <c r="Z781" s="364"/>
    </row>
    <row r="782" spans="1:26" ht="12.75" customHeight="1" x14ac:dyDescent="0.25">
      <c r="A782" s="364"/>
      <c r="B782" s="364"/>
      <c r="C782" s="364"/>
      <c r="D782" s="364"/>
      <c r="E782" s="364"/>
      <c r="F782" s="364"/>
      <c r="G782" s="364"/>
      <c r="H782" s="364"/>
      <c r="I782" s="364"/>
      <c r="J782" s="364"/>
      <c r="K782" s="364"/>
      <c r="L782" s="364"/>
      <c r="M782" s="364"/>
      <c r="N782" s="364"/>
      <c r="O782" s="364"/>
      <c r="P782" s="364"/>
      <c r="Q782" s="364"/>
      <c r="R782" s="364"/>
      <c r="S782" s="364"/>
      <c r="T782" s="364"/>
      <c r="U782" s="364"/>
      <c r="V782" s="364"/>
      <c r="W782" s="364"/>
      <c r="X782" s="364"/>
      <c r="Y782" s="364"/>
      <c r="Z782" s="364"/>
    </row>
    <row r="783" spans="1:26" ht="12.75" customHeight="1" x14ac:dyDescent="0.25">
      <c r="A783" s="364"/>
      <c r="B783" s="364"/>
      <c r="C783" s="364"/>
      <c r="D783" s="364"/>
      <c r="E783" s="364"/>
      <c r="F783" s="364"/>
      <c r="G783" s="364"/>
      <c r="H783" s="364"/>
      <c r="I783" s="364"/>
      <c r="J783" s="364"/>
      <c r="K783" s="364"/>
      <c r="L783" s="364"/>
      <c r="M783" s="364"/>
      <c r="N783" s="364"/>
      <c r="O783" s="364"/>
      <c r="P783" s="364"/>
      <c r="Q783" s="364"/>
      <c r="R783" s="364"/>
      <c r="S783" s="364"/>
      <c r="T783" s="364"/>
      <c r="U783" s="364"/>
      <c r="V783" s="364"/>
      <c r="W783" s="364"/>
      <c r="X783" s="364"/>
      <c r="Y783" s="364"/>
      <c r="Z783" s="364"/>
    </row>
    <row r="784" spans="1:26" ht="12.75" customHeight="1" x14ac:dyDescent="0.25">
      <c r="A784" s="364"/>
      <c r="B784" s="364"/>
      <c r="C784" s="364"/>
      <c r="D784" s="364"/>
      <c r="E784" s="364"/>
      <c r="F784" s="364"/>
      <c r="G784" s="364"/>
      <c r="H784" s="364"/>
      <c r="I784" s="364"/>
      <c r="J784" s="364"/>
      <c r="K784" s="364"/>
      <c r="L784" s="364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4"/>
    </row>
    <row r="785" spans="1:26" ht="12.75" customHeight="1" x14ac:dyDescent="0.25">
      <c r="A785" s="364"/>
      <c r="B785" s="364"/>
      <c r="C785" s="364"/>
      <c r="D785" s="364"/>
      <c r="E785" s="364"/>
      <c r="F785" s="364"/>
      <c r="G785" s="364"/>
      <c r="H785" s="364"/>
      <c r="I785" s="364"/>
      <c r="J785" s="364"/>
      <c r="K785" s="364"/>
      <c r="L785" s="364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4"/>
    </row>
    <row r="786" spans="1:26" ht="12.75" customHeight="1" x14ac:dyDescent="0.25">
      <c r="A786" s="364"/>
      <c r="B786" s="364"/>
      <c r="C786" s="364"/>
      <c r="D786" s="364"/>
      <c r="E786" s="364"/>
      <c r="F786" s="364"/>
      <c r="G786" s="364"/>
      <c r="H786" s="364"/>
      <c r="I786" s="364"/>
      <c r="J786" s="364"/>
      <c r="K786" s="364"/>
      <c r="L786" s="364"/>
      <c r="M786" s="364"/>
      <c r="N786" s="364"/>
      <c r="O786" s="364"/>
      <c r="P786" s="364"/>
      <c r="Q786" s="364"/>
      <c r="R786" s="364"/>
      <c r="S786" s="364"/>
      <c r="T786" s="364"/>
      <c r="U786" s="364"/>
      <c r="V786" s="364"/>
      <c r="W786" s="364"/>
      <c r="X786" s="364"/>
      <c r="Y786" s="364"/>
      <c r="Z786" s="364"/>
    </row>
    <row r="787" spans="1:26" ht="12.75" customHeight="1" x14ac:dyDescent="0.25">
      <c r="A787" s="364"/>
      <c r="B787" s="364"/>
      <c r="C787" s="364"/>
      <c r="D787" s="364"/>
      <c r="E787" s="364"/>
      <c r="F787" s="364"/>
      <c r="G787" s="364"/>
      <c r="H787" s="364"/>
      <c r="I787" s="364"/>
      <c r="J787" s="364"/>
      <c r="K787" s="364"/>
      <c r="L787" s="364"/>
      <c r="M787" s="364"/>
      <c r="N787" s="364"/>
      <c r="O787" s="364"/>
      <c r="P787" s="364"/>
      <c r="Q787" s="364"/>
      <c r="R787" s="364"/>
      <c r="S787" s="364"/>
      <c r="T787" s="364"/>
      <c r="U787" s="364"/>
      <c r="V787" s="364"/>
      <c r="W787" s="364"/>
      <c r="X787" s="364"/>
      <c r="Y787" s="364"/>
      <c r="Z787" s="364"/>
    </row>
    <row r="788" spans="1:26" ht="12.75" customHeight="1" x14ac:dyDescent="0.25">
      <c r="A788" s="364"/>
      <c r="B788" s="364"/>
      <c r="C788" s="364"/>
      <c r="D788" s="364"/>
      <c r="E788" s="364"/>
      <c r="F788" s="364"/>
      <c r="G788" s="364"/>
      <c r="H788" s="364"/>
      <c r="I788" s="364"/>
      <c r="J788" s="364"/>
      <c r="K788" s="364"/>
      <c r="L788" s="364"/>
      <c r="M788" s="364"/>
      <c r="N788" s="364"/>
      <c r="O788" s="364"/>
      <c r="P788" s="364"/>
      <c r="Q788" s="364"/>
      <c r="R788" s="364"/>
      <c r="S788" s="364"/>
      <c r="T788" s="364"/>
      <c r="U788" s="364"/>
      <c r="V788" s="364"/>
      <c r="W788" s="364"/>
      <c r="X788" s="364"/>
      <c r="Y788" s="364"/>
      <c r="Z788" s="364"/>
    </row>
    <row r="789" spans="1:26" ht="12.75" customHeight="1" x14ac:dyDescent="0.25">
      <c r="A789" s="364"/>
      <c r="B789" s="364"/>
      <c r="C789" s="364"/>
      <c r="D789" s="364"/>
      <c r="E789" s="364"/>
      <c r="F789" s="364"/>
      <c r="G789" s="364"/>
      <c r="H789" s="364"/>
      <c r="I789" s="364"/>
      <c r="J789" s="364"/>
      <c r="K789" s="364"/>
      <c r="L789" s="364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4"/>
    </row>
    <row r="790" spans="1:26" ht="12.75" customHeight="1" x14ac:dyDescent="0.25">
      <c r="A790" s="364"/>
      <c r="B790" s="364"/>
      <c r="C790" s="364"/>
      <c r="D790" s="364"/>
      <c r="E790" s="364"/>
      <c r="F790" s="364"/>
      <c r="G790" s="364"/>
      <c r="H790" s="364"/>
      <c r="I790" s="364"/>
      <c r="J790" s="364"/>
      <c r="K790" s="364"/>
      <c r="L790" s="364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4"/>
    </row>
    <row r="791" spans="1:26" ht="12.75" customHeight="1" x14ac:dyDescent="0.25">
      <c r="A791" s="364"/>
      <c r="B791" s="364"/>
      <c r="C791" s="364"/>
      <c r="D791" s="364"/>
      <c r="E791" s="364"/>
      <c r="F791" s="364"/>
      <c r="G791" s="364"/>
      <c r="H791" s="364"/>
      <c r="I791" s="364"/>
      <c r="J791" s="364"/>
      <c r="K791" s="364"/>
      <c r="L791" s="364"/>
      <c r="M791" s="364"/>
      <c r="N791" s="364"/>
      <c r="O791" s="364"/>
      <c r="P791" s="364"/>
      <c r="Q791" s="364"/>
      <c r="R791" s="364"/>
      <c r="S791" s="364"/>
      <c r="T791" s="364"/>
      <c r="U791" s="364"/>
      <c r="V791" s="364"/>
      <c r="W791" s="364"/>
      <c r="X791" s="364"/>
      <c r="Y791" s="364"/>
      <c r="Z791" s="364"/>
    </row>
    <row r="792" spans="1:26" ht="12.75" customHeight="1" x14ac:dyDescent="0.25">
      <c r="A792" s="364"/>
      <c r="B792" s="364"/>
      <c r="C792" s="364"/>
      <c r="D792" s="364"/>
      <c r="E792" s="364"/>
      <c r="F792" s="364"/>
      <c r="G792" s="364"/>
      <c r="H792" s="364"/>
      <c r="I792" s="364"/>
      <c r="J792" s="364"/>
      <c r="K792" s="364"/>
      <c r="L792" s="364"/>
      <c r="M792" s="364"/>
      <c r="N792" s="364"/>
      <c r="O792" s="364"/>
      <c r="P792" s="364"/>
      <c r="Q792" s="364"/>
      <c r="R792" s="364"/>
      <c r="S792" s="364"/>
      <c r="T792" s="364"/>
      <c r="U792" s="364"/>
      <c r="V792" s="364"/>
      <c r="W792" s="364"/>
      <c r="X792" s="364"/>
      <c r="Y792" s="364"/>
      <c r="Z792" s="364"/>
    </row>
    <row r="793" spans="1:26" ht="12.75" customHeight="1" x14ac:dyDescent="0.25">
      <c r="A793" s="364"/>
      <c r="B793" s="364"/>
      <c r="C793" s="364"/>
      <c r="D793" s="364"/>
      <c r="E793" s="364"/>
      <c r="F793" s="364"/>
      <c r="G793" s="364"/>
      <c r="H793" s="364"/>
      <c r="I793" s="364"/>
      <c r="J793" s="364"/>
      <c r="K793" s="364"/>
      <c r="L793" s="364"/>
      <c r="M793" s="364"/>
      <c r="N793" s="364"/>
      <c r="O793" s="364"/>
      <c r="P793" s="364"/>
      <c r="Q793" s="364"/>
      <c r="R793" s="364"/>
      <c r="S793" s="364"/>
      <c r="T793" s="364"/>
      <c r="U793" s="364"/>
      <c r="V793" s="364"/>
      <c r="W793" s="364"/>
      <c r="X793" s="364"/>
      <c r="Y793" s="364"/>
      <c r="Z793" s="364"/>
    </row>
    <row r="794" spans="1:26" ht="12.75" customHeight="1" x14ac:dyDescent="0.25">
      <c r="A794" s="364"/>
      <c r="B794" s="364"/>
      <c r="C794" s="364"/>
      <c r="D794" s="364"/>
      <c r="E794" s="364"/>
      <c r="F794" s="364"/>
      <c r="G794" s="364"/>
      <c r="H794" s="364"/>
      <c r="I794" s="364"/>
      <c r="J794" s="364"/>
      <c r="K794" s="364"/>
      <c r="L794" s="364"/>
      <c r="M794" s="364"/>
      <c r="N794" s="364"/>
      <c r="O794" s="364"/>
      <c r="P794" s="364"/>
      <c r="Q794" s="364"/>
      <c r="R794" s="364"/>
      <c r="S794" s="364"/>
      <c r="T794" s="364"/>
      <c r="U794" s="364"/>
      <c r="V794" s="364"/>
      <c r="W794" s="364"/>
      <c r="X794" s="364"/>
      <c r="Y794" s="364"/>
      <c r="Z794" s="364"/>
    </row>
    <row r="795" spans="1:26" ht="12.75" customHeight="1" x14ac:dyDescent="0.25">
      <c r="A795" s="364"/>
      <c r="B795" s="364"/>
      <c r="C795" s="364"/>
      <c r="D795" s="364"/>
      <c r="E795" s="364"/>
      <c r="F795" s="364"/>
      <c r="G795" s="364"/>
      <c r="H795" s="364"/>
      <c r="I795" s="364"/>
      <c r="J795" s="364"/>
      <c r="K795" s="364"/>
      <c r="L795" s="364"/>
      <c r="M795" s="364"/>
      <c r="N795" s="364"/>
      <c r="O795" s="364"/>
      <c r="P795" s="364"/>
      <c r="Q795" s="364"/>
      <c r="R795" s="364"/>
      <c r="S795" s="364"/>
      <c r="T795" s="364"/>
      <c r="U795" s="364"/>
      <c r="V795" s="364"/>
      <c r="W795" s="364"/>
      <c r="X795" s="364"/>
      <c r="Y795" s="364"/>
      <c r="Z795" s="364"/>
    </row>
    <row r="796" spans="1:26" ht="12.75" customHeight="1" x14ac:dyDescent="0.25">
      <c r="A796" s="364"/>
      <c r="B796" s="364"/>
      <c r="C796" s="364"/>
      <c r="D796" s="364"/>
      <c r="E796" s="364"/>
      <c r="F796" s="364"/>
      <c r="G796" s="364"/>
      <c r="H796" s="364"/>
      <c r="I796" s="364"/>
      <c r="J796" s="364"/>
      <c r="K796" s="364"/>
      <c r="L796" s="364"/>
      <c r="M796" s="364"/>
      <c r="N796" s="364"/>
      <c r="O796" s="364"/>
      <c r="P796" s="364"/>
      <c r="Q796" s="364"/>
      <c r="R796" s="364"/>
      <c r="S796" s="364"/>
      <c r="T796" s="364"/>
      <c r="U796" s="364"/>
      <c r="V796" s="364"/>
      <c r="W796" s="364"/>
      <c r="X796" s="364"/>
      <c r="Y796" s="364"/>
      <c r="Z796" s="364"/>
    </row>
    <row r="797" spans="1:26" ht="12.75" customHeight="1" x14ac:dyDescent="0.25">
      <c r="A797" s="364"/>
      <c r="B797" s="364"/>
      <c r="C797" s="364"/>
      <c r="D797" s="364"/>
      <c r="E797" s="364"/>
      <c r="F797" s="364"/>
      <c r="G797" s="364"/>
      <c r="H797" s="364"/>
      <c r="I797" s="364"/>
      <c r="J797" s="364"/>
      <c r="K797" s="364"/>
      <c r="L797" s="364"/>
      <c r="M797" s="364"/>
      <c r="N797" s="364"/>
      <c r="O797" s="364"/>
      <c r="P797" s="364"/>
      <c r="Q797" s="364"/>
      <c r="R797" s="364"/>
      <c r="S797" s="364"/>
      <c r="T797" s="364"/>
      <c r="U797" s="364"/>
      <c r="V797" s="364"/>
      <c r="W797" s="364"/>
      <c r="X797" s="364"/>
      <c r="Y797" s="364"/>
      <c r="Z797" s="364"/>
    </row>
    <row r="798" spans="1:26" ht="12.75" customHeight="1" x14ac:dyDescent="0.25">
      <c r="A798" s="364"/>
      <c r="B798" s="364"/>
      <c r="C798" s="364"/>
      <c r="D798" s="364"/>
      <c r="E798" s="364"/>
      <c r="F798" s="364"/>
      <c r="G798" s="364"/>
      <c r="H798" s="364"/>
      <c r="I798" s="364"/>
      <c r="J798" s="364"/>
      <c r="K798" s="364"/>
      <c r="L798" s="364"/>
      <c r="M798" s="364"/>
      <c r="N798" s="364"/>
      <c r="O798" s="364"/>
      <c r="P798" s="364"/>
      <c r="Q798" s="364"/>
      <c r="R798" s="364"/>
      <c r="S798" s="364"/>
      <c r="T798" s="364"/>
      <c r="U798" s="364"/>
      <c r="V798" s="364"/>
      <c r="W798" s="364"/>
      <c r="X798" s="364"/>
      <c r="Y798" s="364"/>
      <c r="Z798" s="364"/>
    </row>
    <row r="799" spans="1:26" ht="12.75" customHeight="1" x14ac:dyDescent="0.25">
      <c r="A799" s="364"/>
      <c r="B799" s="364"/>
      <c r="C799" s="364"/>
      <c r="D799" s="364"/>
      <c r="E799" s="364"/>
      <c r="F799" s="364"/>
      <c r="G799" s="364"/>
      <c r="H799" s="364"/>
      <c r="I799" s="364"/>
      <c r="J799" s="364"/>
      <c r="K799" s="364"/>
      <c r="L799" s="364"/>
      <c r="M799" s="364"/>
      <c r="N799" s="364"/>
      <c r="O799" s="364"/>
      <c r="P799" s="364"/>
      <c r="Q799" s="364"/>
      <c r="R799" s="364"/>
      <c r="S799" s="364"/>
      <c r="T799" s="364"/>
      <c r="U799" s="364"/>
      <c r="V799" s="364"/>
      <c r="W799" s="364"/>
      <c r="X799" s="364"/>
      <c r="Y799" s="364"/>
      <c r="Z799" s="364"/>
    </row>
    <row r="800" spans="1:26" ht="12.75" customHeight="1" x14ac:dyDescent="0.25">
      <c r="A800" s="364"/>
      <c r="B800" s="364"/>
      <c r="C800" s="364"/>
      <c r="D800" s="364"/>
      <c r="E800" s="364"/>
      <c r="F800" s="364"/>
      <c r="G800" s="364"/>
      <c r="H800" s="364"/>
      <c r="I800" s="364"/>
      <c r="J800" s="364"/>
      <c r="K800" s="364"/>
      <c r="L800" s="364"/>
      <c r="M800" s="364"/>
      <c r="N800" s="364"/>
      <c r="O800" s="364"/>
      <c r="P800" s="364"/>
      <c r="Q800" s="364"/>
      <c r="R800" s="364"/>
      <c r="S800" s="364"/>
      <c r="T800" s="364"/>
      <c r="U800" s="364"/>
      <c r="V800" s="364"/>
      <c r="W800" s="364"/>
      <c r="X800" s="364"/>
      <c r="Y800" s="364"/>
      <c r="Z800" s="364"/>
    </row>
    <row r="801" spans="1:26" ht="12.75" customHeight="1" x14ac:dyDescent="0.25">
      <c r="A801" s="364"/>
      <c r="B801" s="364"/>
      <c r="C801" s="364"/>
      <c r="D801" s="364"/>
      <c r="E801" s="364"/>
      <c r="F801" s="364"/>
      <c r="G801" s="364"/>
      <c r="H801" s="364"/>
      <c r="I801" s="364"/>
      <c r="J801" s="364"/>
      <c r="K801" s="364"/>
      <c r="L801" s="364"/>
      <c r="M801" s="364"/>
      <c r="N801" s="364"/>
      <c r="O801" s="364"/>
      <c r="P801" s="364"/>
      <c r="Q801" s="364"/>
      <c r="R801" s="364"/>
      <c r="S801" s="364"/>
      <c r="T801" s="364"/>
      <c r="U801" s="364"/>
      <c r="V801" s="364"/>
      <c r="W801" s="364"/>
      <c r="X801" s="364"/>
      <c r="Y801" s="364"/>
      <c r="Z801" s="364"/>
    </row>
    <row r="802" spans="1:26" ht="12.75" customHeight="1" x14ac:dyDescent="0.25">
      <c r="A802" s="364"/>
      <c r="B802" s="364"/>
      <c r="C802" s="364"/>
      <c r="D802" s="364"/>
      <c r="E802" s="364"/>
      <c r="F802" s="364"/>
      <c r="G802" s="364"/>
      <c r="H802" s="364"/>
      <c r="I802" s="364"/>
      <c r="J802" s="364"/>
      <c r="K802" s="364"/>
      <c r="L802" s="364"/>
      <c r="M802" s="364"/>
      <c r="N802" s="364"/>
      <c r="O802" s="364"/>
      <c r="P802" s="364"/>
      <c r="Q802" s="364"/>
      <c r="R802" s="364"/>
      <c r="S802" s="364"/>
      <c r="T802" s="364"/>
      <c r="U802" s="364"/>
      <c r="V802" s="364"/>
      <c r="W802" s="364"/>
      <c r="X802" s="364"/>
      <c r="Y802" s="364"/>
      <c r="Z802" s="364"/>
    </row>
    <row r="803" spans="1:26" ht="12.75" customHeight="1" x14ac:dyDescent="0.25">
      <c r="A803" s="364"/>
      <c r="B803" s="364"/>
      <c r="C803" s="364"/>
      <c r="D803" s="364"/>
      <c r="E803" s="364"/>
      <c r="F803" s="364"/>
      <c r="G803" s="364"/>
      <c r="H803" s="364"/>
      <c r="I803" s="364"/>
      <c r="J803" s="364"/>
      <c r="K803" s="364"/>
      <c r="L803" s="364"/>
      <c r="M803" s="364"/>
      <c r="N803" s="364"/>
      <c r="O803" s="364"/>
      <c r="P803" s="364"/>
      <c r="Q803" s="364"/>
      <c r="R803" s="364"/>
      <c r="S803" s="364"/>
      <c r="T803" s="364"/>
      <c r="U803" s="364"/>
      <c r="V803" s="364"/>
      <c r="W803" s="364"/>
      <c r="X803" s="364"/>
      <c r="Y803" s="364"/>
      <c r="Z803" s="364"/>
    </row>
    <row r="804" spans="1:26" ht="12.75" customHeight="1" x14ac:dyDescent="0.25">
      <c r="A804" s="364"/>
      <c r="B804" s="364"/>
      <c r="C804" s="364"/>
      <c r="D804" s="364"/>
      <c r="E804" s="364"/>
      <c r="F804" s="364"/>
      <c r="G804" s="364"/>
      <c r="H804" s="364"/>
      <c r="I804" s="364"/>
      <c r="J804" s="364"/>
      <c r="K804" s="364"/>
      <c r="L804" s="364"/>
      <c r="M804" s="364"/>
      <c r="N804" s="364"/>
      <c r="O804" s="364"/>
      <c r="P804" s="364"/>
      <c r="Q804" s="364"/>
      <c r="R804" s="364"/>
      <c r="S804" s="364"/>
      <c r="T804" s="364"/>
      <c r="U804" s="364"/>
      <c r="V804" s="364"/>
      <c r="W804" s="364"/>
      <c r="X804" s="364"/>
      <c r="Y804" s="364"/>
      <c r="Z804" s="364"/>
    </row>
    <row r="805" spans="1:26" ht="12.75" customHeight="1" x14ac:dyDescent="0.25">
      <c r="A805" s="364"/>
      <c r="B805" s="364"/>
      <c r="C805" s="364"/>
      <c r="D805" s="364"/>
      <c r="E805" s="364"/>
      <c r="F805" s="364"/>
      <c r="G805" s="364"/>
      <c r="H805" s="364"/>
      <c r="I805" s="364"/>
      <c r="J805" s="364"/>
      <c r="K805" s="364"/>
      <c r="L805" s="364"/>
      <c r="M805" s="364"/>
      <c r="N805" s="364"/>
      <c r="O805" s="364"/>
      <c r="P805" s="364"/>
      <c r="Q805" s="364"/>
      <c r="R805" s="364"/>
      <c r="S805" s="364"/>
      <c r="T805" s="364"/>
      <c r="U805" s="364"/>
      <c r="V805" s="364"/>
      <c r="W805" s="364"/>
      <c r="X805" s="364"/>
      <c r="Y805" s="364"/>
      <c r="Z805" s="364"/>
    </row>
    <row r="806" spans="1:26" ht="12.75" customHeight="1" x14ac:dyDescent="0.25">
      <c r="A806" s="364"/>
      <c r="B806" s="364"/>
      <c r="C806" s="364"/>
      <c r="D806" s="364"/>
      <c r="E806" s="364"/>
      <c r="F806" s="364"/>
      <c r="G806" s="364"/>
      <c r="H806" s="364"/>
      <c r="I806" s="364"/>
      <c r="J806" s="364"/>
      <c r="K806" s="364"/>
      <c r="L806" s="364"/>
      <c r="M806" s="364"/>
      <c r="N806" s="364"/>
      <c r="O806" s="364"/>
      <c r="P806" s="364"/>
      <c r="Q806" s="364"/>
      <c r="R806" s="364"/>
      <c r="S806" s="364"/>
      <c r="T806" s="364"/>
      <c r="U806" s="364"/>
      <c r="V806" s="364"/>
      <c r="W806" s="364"/>
      <c r="X806" s="364"/>
      <c r="Y806" s="364"/>
      <c r="Z806" s="364"/>
    </row>
    <row r="807" spans="1:26" ht="12.75" customHeight="1" x14ac:dyDescent="0.25">
      <c r="A807" s="364"/>
      <c r="B807" s="364"/>
      <c r="C807" s="364"/>
      <c r="D807" s="364"/>
      <c r="E807" s="364"/>
      <c r="F807" s="364"/>
      <c r="G807" s="364"/>
      <c r="H807" s="364"/>
      <c r="I807" s="364"/>
      <c r="J807" s="364"/>
      <c r="K807" s="364"/>
      <c r="L807" s="364"/>
      <c r="M807" s="364"/>
      <c r="N807" s="364"/>
      <c r="O807" s="364"/>
      <c r="P807" s="364"/>
      <c r="Q807" s="364"/>
      <c r="R807" s="364"/>
      <c r="S807" s="364"/>
      <c r="T807" s="364"/>
      <c r="U807" s="364"/>
      <c r="V807" s="364"/>
      <c r="W807" s="364"/>
      <c r="X807" s="364"/>
      <c r="Y807" s="364"/>
      <c r="Z807" s="364"/>
    </row>
    <row r="808" spans="1:26" ht="12.75" customHeight="1" x14ac:dyDescent="0.25">
      <c r="A808" s="364"/>
      <c r="B808" s="364"/>
      <c r="C808" s="364"/>
      <c r="D808" s="364"/>
      <c r="E808" s="364"/>
      <c r="F808" s="364"/>
      <c r="G808" s="364"/>
      <c r="H808" s="364"/>
      <c r="I808" s="364"/>
      <c r="J808" s="364"/>
      <c r="K808" s="364"/>
      <c r="L808" s="364"/>
      <c r="M808" s="364"/>
      <c r="N808" s="364"/>
      <c r="O808" s="364"/>
      <c r="P808" s="364"/>
      <c r="Q808" s="364"/>
      <c r="R808" s="364"/>
      <c r="S808" s="364"/>
      <c r="T808" s="364"/>
      <c r="U808" s="364"/>
      <c r="V808" s="364"/>
      <c r="W808" s="364"/>
      <c r="X808" s="364"/>
      <c r="Y808" s="364"/>
      <c r="Z808" s="364"/>
    </row>
    <row r="809" spans="1:26" ht="12.75" customHeight="1" x14ac:dyDescent="0.25">
      <c r="A809" s="364"/>
      <c r="B809" s="364"/>
      <c r="C809" s="364"/>
      <c r="D809" s="364"/>
      <c r="E809" s="364"/>
      <c r="F809" s="364"/>
      <c r="G809" s="364"/>
      <c r="H809" s="364"/>
      <c r="I809" s="364"/>
      <c r="J809" s="364"/>
      <c r="K809" s="364"/>
      <c r="L809" s="364"/>
      <c r="M809" s="364"/>
      <c r="N809" s="364"/>
      <c r="O809" s="364"/>
      <c r="P809" s="364"/>
      <c r="Q809" s="364"/>
      <c r="R809" s="364"/>
      <c r="S809" s="364"/>
      <c r="T809" s="364"/>
      <c r="U809" s="364"/>
      <c r="V809" s="364"/>
      <c r="W809" s="364"/>
      <c r="X809" s="364"/>
      <c r="Y809" s="364"/>
      <c r="Z809" s="364"/>
    </row>
    <row r="810" spans="1:26" ht="12.75" customHeight="1" x14ac:dyDescent="0.25">
      <c r="A810" s="364"/>
      <c r="B810" s="364"/>
      <c r="C810" s="364"/>
      <c r="D810" s="364"/>
      <c r="E810" s="364"/>
      <c r="F810" s="364"/>
      <c r="G810" s="364"/>
      <c r="H810" s="364"/>
      <c r="I810" s="364"/>
      <c r="J810" s="364"/>
      <c r="K810" s="364"/>
      <c r="L810" s="364"/>
      <c r="M810" s="364"/>
      <c r="N810" s="364"/>
      <c r="O810" s="364"/>
      <c r="P810" s="364"/>
      <c r="Q810" s="364"/>
      <c r="R810" s="364"/>
      <c r="S810" s="364"/>
      <c r="T810" s="364"/>
      <c r="U810" s="364"/>
      <c r="V810" s="364"/>
      <c r="W810" s="364"/>
      <c r="X810" s="364"/>
      <c r="Y810" s="364"/>
      <c r="Z810" s="364"/>
    </row>
    <row r="811" spans="1:26" ht="12.75" customHeight="1" x14ac:dyDescent="0.25">
      <c r="A811" s="364"/>
      <c r="B811" s="364"/>
      <c r="C811" s="364"/>
      <c r="D811" s="364"/>
      <c r="E811" s="364"/>
      <c r="F811" s="364"/>
      <c r="G811" s="364"/>
      <c r="H811" s="364"/>
      <c r="I811" s="364"/>
      <c r="J811" s="364"/>
      <c r="K811" s="364"/>
      <c r="L811" s="364"/>
      <c r="M811" s="364"/>
      <c r="N811" s="364"/>
      <c r="O811" s="364"/>
      <c r="P811" s="364"/>
      <c r="Q811" s="364"/>
      <c r="R811" s="364"/>
      <c r="S811" s="364"/>
      <c r="T811" s="364"/>
      <c r="U811" s="364"/>
      <c r="V811" s="364"/>
      <c r="W811" s="364"/>
      <c r="X811" s="364"/>
      <c r="Y811" s="364"/>
      <c r="Z811" s="364"/>
    </row>
    <row r="812" spans="1:26" ht="12.75" customHeight="1" x14ac:dyDescent="0.25">
      <c r="A812" s="364"/>
      <c r="B812" s="364"/>
      <c r="C812" s="364"/>
      <c r="D812" s="364"/>
      <c r="E812" s="364"/>
      <c r="F812" s="364"/>
      <c r="G812" s="364"/>
      <c r="H812" s="364"/>
      <c r="I812" s="364"/>
      <c r="J812" s="364"/>
      <c r="K812" s="364"/>
      <c r="L812" s="364"/>
      <c r="M812" s="364"/>
      <c r="N812" s="364"/>
      <c r="O812" s="364"/>
      <c r="P812" s="364"/>
      <c r="Q812" s="364"/>
      <c r="R812" s="364"/>
      <c r="S812" s="364"/>
      <c r="T812" s="364"/>
      <c r="U812" s="364"/>
      <c r="V812" s="364"/>
      <c r="W812" s="364"/>
      <c r="X812" s="364"/>
      <c r="Y812" s="364"/>
      <c r="Z812" s="364"/>
    </row>
    <row r="813" spans="1:26" ht="12.75" customHeight="1" x14ac:dyDescent="0.25">
      <c r="A813" s="364"/>
      <c r="B813" s="364"/>
      <c r="C813" s="364"/>
      <c r="D813" s="364"/>
      <c r="E813" s="364"/>
      <c r="F813" s="364"/>
      <c r="G813" s="364"/>
      <c r="H813" s="364"/>
      <c r="I813" s="364"/>
      <c r="J813" s="364"/>
      <c r="K813" s="364"/>
      <c r="L813" s="364"/>
      <c r="M813" s="364"/>
      <c r="N813" s="364"/>
      <c r="O813" s="364"/>
      <c r="P813" s="364"/>
      <c r="Q813" s="364"/>
      <c r="R813" s="364"/>
      <c r="S813" s="364"/>
      <c r="T813" s="364"/>
      <c r="U813" s="364"/>
      <c r="V813" s="364"/>
      <c r="W813" s="364"/>
      <c r="X813" s="364"/>
      <c r="Y813" s="364"/>
      <c r="Z813" s="364"/>
    </row>
    <row r="814" spans="1:26" ht="12.75" customHeight="1" x14ac:dyDescent="0.25">
      <c r="A814" s="364"/>
      <c r="B814" s="364"/>
      <c r="C814" s="364"/>
      <c r="D814" s="364"/>
      <c r="E814" s="364"/>
      <c r="F814" s="364"/>
      <c r="G814" s="364"/>
      <c r="H814" s="364"/>
      <c r="I814" s="364"/>
      <c r="J814" s="364"/>
      <c r="K814" s="364"/>
      <c r="L814" s="364"/>
      <c r="M814" s="364"/>
      <c r="N814" s="364"/>
      <c r="O814" s="364"/>
      <c r="P814" s="364"/>
      <c r="Q814" s="364"/>
      <c r="R814" s="364"/>
      <c r="S814" s="364"/>
      <c r="T814" s="364"/>
      <c r="U814" s="364"/>
      <c r="V814" s="364"/>
      <c r="W814" s="364"/>
      <c r="X814" s="364"/>
      <c r="Y814" s="364"/>
      <c r="Z814" s="364"/>
    </row>
    <row r="815" spans="1:26" ht="12.75" customHeight="1" x14ac:dyDescent="0.25">
      <c r="A815" s="364"/>
      <c r="B815" s="364"/>
      <c r="C815" s="364"/>
      <c r="D815" s="364"/>
      <c r="E815" s="364"/>
      <c r="F815" s="364"/>
      <c r="G815" s="364"/>
      <c r="H815" s="364"/>
      <c r="I815" s="364"/>
      <c r="J815" s="364"/>
      <c r="K815" s="364"/>
      <c r="L815" s="364"/>
      <c r="M815" s="364"/>
      <c r="N815" s="364"/>
      <c r="O815" s="364"/>
      <c r="P815" s="364"/>
      <c r="Q815" s="364"/>
      <c r="R815" s="364"/>
      <c r="S815" s="364"/>
      <c r="T815" s="364"/>
      <c r="U815" s="364"/>
      <c r="V815" s="364"/>
      <c r="W815" s="364"/>
      <c r="X815" s="364"/>
      <c r="Y815" s="364"/>
      <c r="Z815" s="364"/>
    </row>
    <row r="816" spans="1:26" ht="12.75" customHeight="1" x14ac:dyDescent="0.25">
      <c r="A816" s="364"/>
      <c r="B816" s="364"/>
      <c r="C816" s="364"/>
      <c r="D816" s="364"/>
      <c r="E816" s="364"/>
      <c r="F816" s="364"/>
      <c r="G816" s="364"/>
      <c r="H816" s="364"/>
      <c r="I816" s="364"/>
      <c r="J816" s="364"/>
      <c r="K816" s="364"/>
      <c r="L816" s="364"/>
      <c r="M816" s="364"/>
      <c r="N816" s="364"/>
      <c r="O816" s="364"/>
      <c r="P816" s="364"/>
      <c r="Q816" s="364"/>
      <c r="R816" s="364"/>
      <c r="S816" s="364"/>
      <c r="T816" s="364"/>
      <c r="U816" s="364"/>
      <c r="V816" s="364"/>
      <c r="W816" s="364"/>
      <c r="X816" s="364"/>
      <c r="Y816" s="364"/>
      <c r="Z816" s="364"/>
    </row>
    <row r="817" spans="1:26" ht="12.75" customHeight="1" x14ac:dyDescent="0.25">
      <c r="A817" s="364"/>
      <c r="B817" s="364"/>
      <c r="C817" s="364"/>
      <c r="D817" s="364"/>
      <c r="E817" s="364"/>
      <c r="F817" s="364"/>
      <c r="G817" s="364"/>
      <c r="H817" s="364"/>
      <c r="I817" s="364"/>
      <c r="J817" s="364"/>
      <c r="K817" s="364"/>
      <c r="L817" s="364"/>
      <c r="M817" s="364"/>
      <c r="N817" s="364"/>
      <c r="O817" s="364"/>
      <c r="P817" s="364"/>
      <c r="Q817" s="364"/>
      <c r="R817" s="364"/>
      <c r="S817" s="364"/>
      <c r="T817" s="364"/>
      <c r="U817" s="364"/>
      <c r="V817" s="364"/>
      <c r="W817" s="364"/>
      <c r="X817" s="364"/>
      <c r="Y817" s="364"/>
      <c r="Z817" s="364"/>
    </row>
    <row r="818" spans="1:26" ht="12.75" customHeight="1" x14ac:dyDescent="0.25">
      <c r="A818" s="364"/>
      <c r="B818" s="364"/>
      <c r="C818" s="364"/>
      <c r="D818" s="364"/>
      <c r="E818" s="364"/>
      <c r="F818" s="364"/>
      <c r="G818" s="364"/>
      <c r="H818" s="364"/>
      <c r="I818" s="364"/>
      <c r="J818" s="364"/>
      <c r="K818" s="364"/>
      <c r="L818" s="364"/>
      <c r="M818" s="364"/>
      <c r="N818" s="364"/>
      <c r="O818" s="364"/>
      <c r="P818" s="364"/>
      <c r="Q818" s="364"/>
      <c r="R818" s="364"/>
      <c r="S818" s="364"/>
      <c r="T818" s="364"/>
      <c r="U818" s="364"/>
      <c r="V818" s="364"/>
      <c r="W818" s="364"/>
      <c r="X818" s="364"/>
      <c r="Y818" s="364"/>
      <c r="Z818" s="364"/>
    </row>
    <row r="819" spans="1:26" ht="12.75" customHeight="1" x14ac:dyDescent="0.25">
      <c r="A819" s="364"/>
      <c r="B819" s="364"/>
      <c r="C819" s="364"/>
      <c r="D819" s="364"/>
      <c r="E819" s="364"/>
      <c r="F819" s="364"/>
      <c r="G819" s="364"/>
      <c r="H819" s="364"/>
      <c r="I819" s="364"/>
      <c r="J819" s="364"/>
      <c r="K819" s="364"/>
      <c r="L819" s="364"/>
      <c r="M819" s="364"/>
      <c r="N819" s="364"/>
      <c r="O819" s="364"/>
      <c r="P819" s="364"/>
      <c r="Q819" s="364"/>
      <c r="R819" s="364"/>
      <c r="S819" s="364"/>
      <c r="T819" s="364"/>
      <c r="U819" s="364"/>
      <c r="V819" s="364"/>
      <c r="W819" s="364"/>
      <c r="X819" s="364"/>
      <c r="Y819" s="364"/>
      <c r="Z819" s="364"/>
    </row>
    <row r="820" spans="1:26" ht="12.75" customHeight="1" x14ac:dyDescent="0.25">
      <c r="A820" s="364"/>
      <c r="B820" s="364"/>
      <c r="C820" s="364"/>
      <c r="D820" s="364"/>
      <c r="E820" s="364"/>
      <c r="F820" s="364"/>
      <c r="G820" s="364"/>
      <c r="H820" s="364"/>
      <c r="I820" s="364"/>
      <c r="J820" s="364"/>
      <c r="K820" s="364"/>
      <c r="L820" s="364"/>
      <c r="M820" s="364"/>
      <c r="N820" s="364"/>
      <c r="O820" s="364"/>
      <c r="P820" s="364"/>
      <c r="Q820" s="364"/>
      <c r="R820" s="364"/>
      <c r="S820" s="364"/>
      <c r="T820" s="364"/>
      <c r="U820" s="364"/>
      <c r="V820" s="364"/>
      <c r="W820" s="364"/>
      <c r="X820" s="364"/>
      <c r="Y820" s="364"/>
      <c r="Z820" s="364"/>
    </row>
    <row r="821" spans="1:26" ht="12.75" customHeight="1" x14ac:dyDescent="0.25">
      <c r="A821" s="364"/>
      <c r="B821" s="364"/>
      <c r="C821" s="364"/>
      <c r="D821" s="364"/>
      <c r="E821" s="364"/>
      <c r="F821" s="364"/>
      <c r="G821" s="364"/>
      <c r="H821" s="364"/>
      <c r="I821" s="364"/>
      <c r="J821" s="364"/>
      <c r="K821" s="364"/>
      <c r="L821" s="364"/>
      <c r="M821" s="364"/>
      <c r="N821" s="364"/>
      <c r="O821" s="364"/>
      <c r="P821" s="364"/>
      <c r="Q821" s="364"/>
      <c r="R821" s="364"/>
      <c r="S821" s="364"/>
      <c r="T821" s="364"/>
      <c r="U821" s="364"/>
      <c r="V821" s="364"/>
      <c r="W821" s="364"/>
      <c r="X821" s="364"/>
      <c r="Y821" s="364"/>
      <c r="Z821" s="364"/>
    </row>
    <row r="822" spans="1:26" ht="12.75" customHeight="1" x14ac:dyDescent="0.25">
      <c r="A822" s="364"/>
      <c r="B822" s="364"/>
      <c r="C822" s="364"/>
      <c r="D822" s="364"/>
      <c r="E822" s="364"/>
      <c r="F822" s="364"/>
      <c r="G822" s="364"/>
      <c r="H822" s="364"/>
      <c r="I822" s="364"/>
      <c r="J822" s="364"/>
      <c r="K822" s="364"/>
      <c r="L822" s="364"/>
      <c r="M822" s="364"/>
      <c r="N822" s="364"/>
      <c r="O822" s="364"/>
      <c r="P822" s="364"/>
      <c r="Q822" s="364"/>
      <c r="R822" s="364"/>
      <c r="S822" s="364"/>
      <c r="T822" s="364"/>
      <c r="U822" s="364"/>
      <c r="V822" s="364"/>
      <c r="W822" s="364"/>
      <c r="X822" s="364"/>
      <c r="Y822" s="364"/>
      <c r="Z822" s="364"/>
    </row>
    <row r="823" spans="1:26" ht="12.75" customHeight="1" x14ac:dyDescent="0.25">
      <c r="A823" s="364"/>
      <c r="B823" s="364"/>
      <c r="C823" s="364"/>
      <c r="D823" s="364"/>
      <c r="E823" s="364"/>
      <c r="F823" s="364"/>
      <c r="G823" s="364"/>
      <c r="H823" s="364"/>
      <c r="I823" s="364"/>
      <c r="J823" s="364"/>
      <c r="K823" s="364"/>
      <c r="L823" s="364"/>
      <c r="M823" s="364"/>
      <c r="N823" s="364"/>
      <c r="O823" s="364"/>
      <c r="P823" s="364"/>
      <c r="Q823" s="364"/>
      <c r="R823" s="364"/>
      <c r="S823" s="364"/>
      <c r="T823" s="364"/>
      <c r="U823" s="364"/>
      <c r="V823" s="364"/>
      <c r="W823" s="364"/>
      <c r="X823" s="364"/>
      <c r="Y823" s="364"/>
      <c r="Z823" s="364"/>
    </row>
    <row r="824" spans="1:26" ht="12.75" customHeight="1" x14ac:dyDescent="0.25">
      <c r="A824" s="364"/>
      <c r="B824" s="364"/>
      <c r="C824" s="364"/>
      <c r="D824" s="364"/>
      <c r="E824" s="364"/>
      <c r="F824" s="364"/>
      <c r="G824" s="364"/>
      <c r="H824" s="364"/>
      <c r="I824" s="364"/>
      <c r="J824" s="364"/>
      <c r="K824" s="364"/>
      <c r="L824" s="364"/>
      <c r="M824" s="364"/>
      <c r="N824" s="364"/>
      <c r="O824" s="364"/>
      <c r="P824" s="364"/>
      <c r="Q824" s="364"/>
      <c r="R824" s="364"/>
      <c r="S824" s="364"/>
      <c r="T824" s="364"/>
      <c r="U824" s="364"/>
      <c r="V824" s="364"/>
      <c r="W824" s="364"/>
      <c r="X824" s="364"/>
      <c r="Y824" s="364"/>
      <c r="Z824" s="364"/>
    </row>
    <row r="825" spans="1:26" ht="12.75" customHeight="1" x14ac:dyDescent="0.25">
      <c r="A825" s="364"/>
      <c r="B825" s="364"/>
      <c r="C825" s="364"/>
      <c r="D825" s="364"/>
      <c r="E825" s="364"/>
      <c r="F825" s="364"/>
      <c r="G825" s="364"/>
      <c r="H825" s="364"/>
      <c r="I825" s="364"/>
      <c r="J825" s="364"/>
      <c r="K825" s="364"/>
      <c r="L825" s="364"/>
      <c r="M825" s="364"/>
      <c r="N825" s="364"/>
      <c r="O825" s="364"/>
      <c r="P825" s="364"/>
      <c r="Q825" s="364"/>
      <c r="R825" s="364"/>
      <c r="S825" s="364"/>
      <c r="T825" s="364"/>
      <c r="U825" s="364"/>
      <c r="V825" s="364"/>
      <c r="W825" s="364"/>
      <c r="X825" s="364"/>
      <c r="Y825" s="364"/>
      <c r="Z825" s="364"/>
    </row>
    <row r="826" spans="1:26" ht="12.75" customHeight="1" x14ac:dyDescent="0.25">
      <c r="A826" s="364"/>
      <c r="B826" s="364"/>
      <c r="C826" s="364"/>
      <c r="D826" s="364"/>
      <c r="E826" s="364"/>
      <c r="F826" s="364"/>
      <c r="G826" s="364"/>
      <c r="H826" s="364"/>
      <c r="I826" s="364"/>
      <c r="J826" s="364"/>
      <c r="K826" s="364"/>
      <c r="L826" s="364"/>
      <c r="M826" s="364"/>
      <c r="N826" s="364"/>
      <c r="O826" s="364"/>
      <c r="P826" s="364"/>
      <c r="Q826" s="364"/>
      <c r="R826" s="364"/>
      <c r="S826" s="364"/>
      <c r="T826" s="364"/>
      <c r="U826" s="364"/>
      <c r="V826" s="364"/>
      <c r="W826" s="364"/>
      <c r="X826" s="364"/>
      <c r="Y826" s="364"/>
      <c r="Z826" s="364"/>
    </row>
    <row r="827" spans="1:26" ht="12.75" customHeight="1" x14ac:dyDescent="0.25">
      <c r="A827" s="364"/>
      <c r="B827" s="364"/>
      <c r="C827" s="364"/>
      <c r="D827" s="364"/>
      <c r="E827" s="364"/>
      <c r="F827" s="364"/>
      <c r="G827" s="364"/>
      <c r="H827" s="364"/>
      <c r="I827" s="364"/>
      <c r="J827" s="364"/>
      <c r="K827" s="364"/>
      <c r="L827" s="364"/>
      <c r="M827" s="364"/>
      <c r="N827" s="364"/>
      <c r="O827" s="364"/>
      <c r="P827" s="364"/>
      <c r="Q827" s="364"/>
      <c r="R827" s="364"/>
      <c r="S827" s="364"/>
      <c r="T827" s="364"/>
      <c r="U827" s="364"/>
      <c r="V827" s="364"/>
      <c r="W827" s="364"/>
      <c r="X827" s="364"/>
      <c r="Y827" s="364"/>
      <c r="Z827" s="364"/>
    </row>
    <row r="828" spans="1:26" ht="12.75" customHeight="1" x14ac:dyDescent="0.25">
      <c r="A828" s="364"/>
      <c r="B828" s="364"/>
      <c r="C828" s="364"/>
      <c r="D828" s="364"/>
      <c r="E828" s="364"/>
      <c r="F828" s="364"/>
      <c r="G828" s="364"/>
      <c r="H828" s="364"/>
      <c r="I828" s="364"/>
      <c r="J828" s="364"/>
      <c r="K828" s="364"/>
      <c r="L828" s="364"/>
      <c r="M828" s="364"/>
      <c r="N828" s="364"/>
      <c r="O828" s="364"/>
      <c r="P828" s="364"/>
      <c r="Q828" s="364"/>
      <c r="R828" s="364"/>
      <c r="S828" s="364"/>
      <c r="T828" s="364"/>
      <c r="U828" s="364"/>
      <c r="V828" s="364"/>
      <c r="W828" s="364"/>
      <c r="X828" s="364"/>
      <c r="Y828" s="364"/>
      <c r="Z828" s="364"/>
    </row>
    <row r="829" spans="1:26" ht="12.75" customHeight="1" x14ac:dyDescent="0.25">
      <c r="A829" s="364"/>
      <c r="B829" s="364"/>
      <c r="C829" s="364"/>
      <c r="D829" s="364"/>
      <c r="E829" s="364"/>
      <c r="F829" s="364"/>
      <c r="G829" s="364"/>
      <c r="H829" s="364"/>
      <c r="I829" s="364"/>
      <c r="J829" s="364"/>
      <c r="K829" s="364"/>
      <c r="L829" s="364"/>
      <c r="M829" s="364"/>
      <c r="N829" s="364"/>
      <c r="O829" s="364"/>
      <c r="P829" s="364"/>
      <c r="Q829" s="364"/>
      <c r="R829" s="364"/>
      <c r="S829" s="364"/>
      <c r="T829" s="364"/>
      <c r="U829" s="364"/>
      <c r="V829" s="364"/>
      <c r="W829" s="364"/>
      <c r="X829" s="364"/>
      <c r="Y829" s="364"/>
      <c r="Z829" s="364"/>
    </row>
    <row r="830" spans="1:26" ht="12.75" customHeight="1" x14ac:dyDescent="0.25">
      <c r="A830" s="364"/>
      <c r="B830" s="364"/>
      <c r="C830" s="364"/>
      <c r="D830" s="364"/>
      <c r="E830" s="364"/>
      <c r="F830" s="364"/>
      <c r="G830" s="364"/>
      <c r="H830" s="364"/>
      <c r="I830" s="364"/>
      <c r="J830" s="364"/>
      <c r="K830" s="364"/>
      <c r="L830" s="364"/>
      <c r="M830" s="364"/>
      <c r="N830" s="364"/>
      <c r="O830" s="364"/>
      <c r="P830" s="364"/>
      <c r="Q830" s="364"/>
      <c r="R830" s="364"/>
      <c r="S830" s="364"/>
      <c r="T830" s="364"/>
      <c r="U830" s="364"/>
      <c r="V830" s="364"/>
      <c r="W830" s="364"/>
      <c r="X830" s="364"/>
      <c r="Y830" s="364"/>
      <c r="Z830" s="364"/>
    </row>
    <row r="831" spans="1:26" ht="12.75" customHeight="1" x14ac:dyDescent="0.25">
      <c r="A831" s="364"/>
      <c r="B831" s="364"/>
      <c r="C831" s="364"/>
      <c r="D831" s="364"/>
      <c r="E831" s="364"/>
      <c r="F831" s="364"/>
      <c r="G831" s="364"/>
      <c r="H831" s="364"/>
      <c r="I831" s="364"/>
      <c r="J831" s="364"/>
      <c r="K831" s="364"/>
      <c r="L831" s="364"/>
      <c r="M831" s="364"/>
      <c r="N831" s="364"/>
      <c r="O831" s="364"/>
      <c r="P831" s="364"/>
      <c r="Q831" s="364"/>
      <c r="R831" s="364"/>
      <c r="S831" s="364"/>
      <c r="T831" s="364"/>
      <c r="U831" s="364"/>
      <c r="V831" s="364"/>
      <c r="W831" s="364"/>
      <c r="X831" s="364"/>
      <c r="Y831" s="364"/>
      <c r="Z831" s="364"/>
    </row>
    <row r="832" spans="1:26" ht="12.75" customHeight="1" x14ac:dyDescent="0.25">
      <c r="A832" s="364"/>
      <c r="B832" s="364"/>
      <c r="C832" s="364"/>
      <c r="D832" s="364"/>
      <c r="E832" s="364"/>
      <c r="F832" s="364"/>
      <c r="G832" s="364"/>
      <c r="H832" s="364"/>
      <c r="I832" s="364"/>
      <c r="J832" s="364"/>
      <c r="K832" s="364"/>
      <c r="L832" s="364"/>
      <c r="M832" s="364"/>
      <c r="N832" s="364"/>
      <c r="O832" s="364"/>
      <c r="P832" s="364"/>
      <c r="Q832" s="364"/>
      <c r="R832" s="364"/>
      <c r="S832" s="364"/>
      <c r="T832" s="364"/>
      <c r="U832" s="364"/>
      <c r="V832" s="364"/>
      <c r="W832" s="364"/>
      <c r="X832" s="364"/>
      <c r="Y832" s="364"/>
      <c r="Z832" s="364"/>
    </row>
    <row r="833" spans="1:26" ht="12.75" customHeight="1" x14ac:dyDescent="0.25">
      <c r="A833" s="364"/>
      <c r="B833" s="364"/>
      <c r="C833" s="364"/>
      <c r="D833" s="364"/>
      <c r="E833" s="364"/>
      <c r="F833" s="364"/>
      <c r="G833" s="364"/>
      <c r="H833" s="364"/>
      <c r="I833" s="364"/>
      <c r="J833" s="364"/>
      <c r="K833" s="364"/>
      <c r="L833" s="364"/>
      <c r="M833" s="364"/>
      <c r="N833" s="364"/>
      <c r="O833" s="364"/>
      <c r="P833" s="364"/>
      <c r="Q833" s="364"/>
      <c r="R833" s="364"/>
      <c r="S833" s="364"/>
      <c r="T833" s="364"/>
      <c r="U833" s="364"/>
      <c r="V833" s="364"/>
      <c r="W833" s="364"/>
      <c r="X833" s="364"/>
      <c r="Y833" s="364"/>
      <c r="Z833" s="364"/>
    </row>
    <row r="834" spans="1:26" ht="12.75" customHeight="1" x14ac:dyDescent="0.25">
      <c r="A834" s="364"/>
      <c r="B834" s="364"/>
      <c r="C834" s="364"/>
      <c r="D834" s="364"/>
      <c r="E834" s="364"/>
      <c r="F834" s="364"/>
      <c r="G834" s="364"/>
      <c r="H834" s="364"/>
      <c r="I834" s="364"/>
      <c r="J834" s="364"/>
      <c r="K834" s="364"/>
      <c r="L834" s="364"/>
      <c r="M834" s="364"/>
      <c r="N834" s="364"/>
      <c r="O834" s="364"/>
      <c r="P834" s="364"/>
      <c r="Q834" s="364"/>
      <c r="R834" s="364"/>
      <c r="S834" s="364"/>
      <c r="T834" s="364"/>
      <c r="U834" s="364"/>
      <c r="V834" s="364"/>
      <c r="W834" s="364"/>
      <c r="X834" s="364"/>
      <c r="Y834" s="364"/>
      <c r="Z834" s="364"/>
    </row>
    <row r="835" spans="1:26" ht="12.75" customHeight="1" x14ac:dyDescent="0.25">
      <c r="A835" s="364"/>
      <c r="B835" s="364"/>
      <c r="C835" s="364"/>
      <c r="D835" s="364"/>
      <c r="E835" s="364"/>
      <c r="F835" s="364"/>
      <c r="G835" s="364"/>
      <c r="H835" s="364"/>
      <c r="I835" s="364"/>
      <c r="J835" s="364"/>
      <c r="K835" s="364"/>
      <c r="L835" s="364"/>
      <c r="M835" s="364"/>
      <c r="N835" s="364"/>
      <c r="O835" s="364"/>
      <c r="P835" s="364"/>
      <c r="Q835" s="364"/>
      <c r="R835" s="364"/>
      <c r="S835" s="364"/>
      <c r="T835" s="364"/>
      <c r="U835" s="364"/>
      <c r="V835" s="364"/>
      <c r="W835" s="364"/>
      <c r="X835" s="364"/>
      <c r="Y835" s="364"/>
      <c r="Z835" s="364"/>
    </row>
    <row r="836" spans="1:26" ht="12.75" customHeight="1" x14ac:dyDescent="0.25">
      <c r="A836" s="364"/>
      <c r="B836" s="364"/>
      <c r="C836" s="364"/>
      <c r="D836" s="364"/>
      <c r="E836" s="364"/>
      <c r="F836" s="364"/>
      <c r="G836" s="364"/>
      <c r="H836" s="364"/>
      <c r="I836" s="364"/>
      <c r="J836" s="364"/>
      <c r="K836" s="364"/>
      <c r="L836" s="364"/>
      <c r="M836" s="364"/>
      <c r="N836" s="364"/>
      <c r="O836" s="364"/>
      <c r="P836" s="364"/>
      <c r="Q836" s="364"/>
      <c r="R836" s="364"/>
      <c r="S836" s="364"/>
      <c r="T836" s="364"/>
      <c r="U836" s="364"/>
      <c r="V836" s="364"/>
      <c r="W836" s="364"/>
      <c r="X836" s="364"/>
      <c r="Y836" s="364"/>
      <c r="Z836" s="364"/>
    </row>
    <row r="837" spans="1:26" ht="12.75" customHeight="1" x14ac:dyDescent="0.25">
      <c r="A837" s="364"/>
      <c r="B837" s="364"/>
      <c r="C837" s="364"/>
      <c r="D837" s="364"/>
      <c r="E837" s="364"/>
      <c r="F837" s="364"/>
      <c r="G837" s="364"/>
      <c r="H837" s="364"/>
      <c r="I837" s="364"/>
      <c r="J837" s="364"/>
      <c r="K837" s="364"/>
      <c r="L837" s="364"/>
      <c r="M837" s="364"/>
      <c r="N837" s="364"/>
      <c r="O837" s="364"/>
      <c r="P837" s="364"/>
      <c r="Q837" s="364"/>
      <c r="R837" s="364"/>
      <c r="S837" s="364"/>
      <c r="T837" s="364"/>
      <c r="U837" s="364"/>
      <c r="V837" s="364"/>
      <c r="W837" s="364"/>
      <c r="X837" s="364"/>
      <c r="Y837" s="364"/>
      <c r="Z837" s="364"/>
    </row>
    <row r="838" spans="1:26" ht="12.75" customHeight="1" x14ac:dyDescent="0.25">
      <c r="A838" s="364"/>
      <c r="B838" s="364"/>
      <c r="C838" s="364"/>
      <c r="D838" s="364"/>
      <c r="E838" s="364"/>
      <c r="F838" s="364"/>
      <c r="G838" s="364"/>
      <c r="H838" s="364"/>
      <c r="I838" s="364"/>
      <c r="J838" s="364"/>
      <c r="K838" s="364"/>
      <c r="L838" s="364"/>
      <c r="M838" s="364"/>
      <c r="N838" s="364"/>
      <c r="O838" s="364"/>
      <c r="P838" s="364"/>
      <c r="Q838" s="364"/>
      <c r="R838" s="364"/>
      <c r="S838" s="364"/>
      <c r="T838" s="364"/>
      <c r="U838" s="364"/>
      <c r="V838" s="364"/>
      <c r="W838" s="364"/>
      <c r="X838" s="364"/>
      <c r="Y838" s="364"/>
      <c r="Z838" s="364"/>
    </row>
    <row r="839" spans="1:26" ht="12.75" customHeight="1" x14ac:dyDescent="0.25">
      <c r="A839" s="364"/>
      <c r="B839" s="364"/>
      <c r="C839" s="364"/>
      <c r="D839" s="364"/>
      <c r="E839" s="364"/>
      <c r="F839" s="364"/>
      <c r="G839" s="364"/>
      <c r="H839" s="364"/>
      <c r="I839" s="364"/>
      <c r="J839" s="364"/>
      <c r="K839" s="364"/>
      <c r="L839" s="364"/>
      <c r="M839" s="364"/>
      <c r="N839" s="364"/>
      <c r="O839" s="364"/>
      <c r="P839" s="364"/>
      <c r="Q839" s="364"/>
      <c r="R839" s="364"/>
      <c r="S839" s="364"/>
      <c r="T839" s="364"/>
      <c r="U839" s="364"/>
      <c r="V839" s="364"/>
      <c r="W839" s="364"/>
      <c r="X839" s="364"/>
      <c r="Y839" s="364"/>
      <c r="Z839" s="364"/>
    </row>
    <row r="840" spans="1:26" ht="12.75" customHeight="1" x14ac:dyDescent="0.25">
      <c r="A840" s="364"/>
      <c r="B840" s="364"/>
      <c r="C840" s="364"/>
      <c r="D840" s="364"/>
      <c r="E840" s="364"/>
      <c r="F840" s="364"/>
      <c r="G840" s="364"/>
      <c r="H840" s="364"/>
      <c r="I840" s="364"/>
      <c r="J840" s="364"/>
      <c r="K840" s="364"/>
      <c r="L840" s="364"/>
      <c r="M840" s="364"/>
      <c r="N840" s="364"/>
      <c r="O840" s="364"/>
      <c r="P840" s="364"/>
      <c r="Q840" s="364"/>
      <c r="R840" s="364"/>
      <c r="S840" s="364"/>
      <c r="T840" s="364"/>
      <c r="U840" s="364"/>
      <c r="V840" s="364"/>
      <c r="W840" s="364"/>
      <c r="X840" s="364"/>
      <c r="Y840" s="364"/>
      <c r="Z840" s="364"/>
    </row>
    <row r="841" spans="1:26" ht="12.75" customHeight="1" x14ac:dyDescent="0.25">
      <c r="A841" s="364"/>
      <c r="B841" s="364"/>
      <c r="C841" s="364"/>
      <c r="D841" s="364"/>
      <c r="E841" s="364"/>
      <c r="F841" s="364"/>
      <c r="G841" s="364"/>
      <c r="H841" s="364"/>
      <c r="I841" s="364"/>
      <c r="J841" s="364"/>
      <c r="K841" s="364"/>
      <c r="L841" s="364"/>
      <c r="M841" s="364"/>
      <c r="N841" s="364"/>
      <c r="O841" s="364"/>
      <c r="P841" s="364"/>
      <c r="Q841" s="364"/>
      <c r="R841" s="364"/>
      <c r="S841" s="364"/>
      <c r="T841" s="364"/>
      <c r="U841" s="364"/>
      <c r="V841" s="364"/>
      <c r="W841" s="364"/>
      <c r="X841" s="364"/>
      <c r="Y841" s="364"/>
      <c r="Z841" s="364"/>
    </row>
    <row r="842" spans="1:26" ht="12.75" customHeight="1" x14ac:dyDescent="0.25">
      <c r="A842" s="364"/>
      <c r="B842" s="364"/>
      <c r="C842" s="364"/>
      <c r="D842" s="364"/>
      <c r="E842" s="364"/>
      <c r="F842" s="364"/>
      <c r="G842" s="364"/>
      <c r="H842" s="364"/>
      <c r="I842" s="364"/>
      <c r="J842" s="364"/>
      <c r="K842" s="364"/>
      <c r="L842" s="364"/>
      <c r="M842" s="364"/>
      <c r="N842" s="364"/>
      <c r="O842" s="364"/>
      <c r="P842" s="364"/>
      <c r="Q842" s="364"/>
      <c r="R842" s="364"/>
      <c r="S842" s="364"/>
      <c r="T842" s="364"/>
      <c r="U842" s="364"/>
      <c r="V842" s="364"/>
      <c r="W842" s="364"/>
      <c r="X842" s="364"/>
      <c r="Y842" s="364"/>
      <c r="Z842" s="364"/>
    </row>
    <row r="843" spans="1:26" ht="12.75" customHeight="1" x14ac:dyDescent="0.25">
      <c r="A843" s="364"/>
      <c r="B843" s="364"/>
      <c r="C843" s="364"/>
      <c r="D843" s="364"/>
      <c r="E843" s="364"/>
      <c r="F843" s="364"/>
      <c r="G843" s="364"/>
      <c r="H843" s="364"/>
      <c r="I843" s="364"/>
      <c r="J843" s="364"/>
      <c r="K843" s="364"/>
      <c r="L843" s="364"/>
      <c r="M843" s="364"/>
      <c r="N843" s="364"/>
      <c r="O843" s="364"/>
      <c r="P843" s="364"/>
      <c r="Q843" s="364"/>
      <c r="R843" s="364"/>
      <c r="S843" s="364"/>
      <c r="T843" s="364"/>
      <c r="U843" s="364"/>
      <c r="V843" s="364"/>
      <c r="W843" s="364"/>
      <c r="X843" s="364"/>
      <c r="Y843" s="364"/>
      <c r="Z843" s="364"/>
    </row>
    <row r="844" spans="1:26" ht="12.75" customHeight="1" x14ac:dyDescent="0.25">
      <c r="A844" s="364"/>
      <c r="B844" s="364"/>
      <c r="C844" s="364"/>
      <c r="D844" s="364"/>
      <c r="E844" s="364"/>
      <c r="F844" s="364"/>
      <c r="G844" s="364"/>
      <c r="H844" s="364"/>
      <c r="I844" s="364"/>
      <c r="J844" s="364"/>
      <c r="K844" s="364"/>
      <c r="L844" s="364"/>
      <c r="M844" s="364"/>
      <c r="N844" s="364"/>
      <c r="O844" s="364"/>
      <c r="P844" s="364"/>
      <c r="Q844" s="364"/>
      <c r="R844" s="364"/>
      <c r="S844" s="364"/>
      <c r="T844" s="364"/>
      <c r="U844" s="364"/>
      <c r="V844" s="364"/>
      <c r="W844" s="364"/>
      <c r="X844" s="364"/>
      <c r="Y844" s="364"/>
      <c r="Z844" s="364"/>
    </row>
    <row r="845" spans="1:26" ht="12.75" customHeight="1" x14ac:dyDescent="0.25">
      <c r="A845" s="364"/>
      <c r="B845" s="364"/>
      <c r="C845" s="364"/>
      <c r="D845" s="364"/>
      <c r="E845" s="364"/>
      <c r="F845" s="364"/>
      <c r="G845" s="364"/>
      <c r="H845" s="364"/>
      <c r="I845" s="364"/>
      <c r="J845" s="364"/>
      <c r="K845" s="364"/>
      <c r="L845" s="364"/>
      <c r="M845" s="364"/>
      <c r="N845" s="364"/>
      <c r="O845" s="364"/>
      <c r="P845" s="364"/>
      <c r="Q845" s="364"/>
      <c r="R845" s="364"/>
      <c r="S845" s="364"/>
      <c r="T845" s="364"/>
      <c r="U845" s="364"/>
      <c r="V845" s="364"/>
      <c r="W845" s="364"/>
      <c r="X845" s="364"/>
      <c r="Y845" s="364"/>
      <c r="Z845" s="364"/>
    </row>
    <row r="846" spans="1:26" ht="12.75" customHeight="1" x14ac:dyDescent="0.25">
      <c r="A846" s="364"/>
      <c r="B846" s="364"/>
      <c r="C846" s="364"/>
      <c r="D846" s="364"/>
      <c r="E846" s="364"/>
      <c r="F846" s="364"/>
      <c r="G846" s="364"/>
      <c r="H846" s="364"/>
      <c r="I846" s="364"/>
      <c r="J846" s="364"/>
      <c r="K846" s="364"/>
      <c r="L846" s="364"/>
      <c r="M846" s="364"/>
      <c r="N846" s="364"/>
      <c r="O846" s="364"/>
      <c r="P846" s="364"/>
      <c r="Q846" s="364"/>
      <c r="R846" s="364"/>
      <c r="S846" s="364"/>
      <c r="T846" s="364"/>
      <c r="U846" s="364"/>
      <c r="V846" s="364"/>
      <c r="W846" s="364"/>
      <c r="X846" s="364"/>
      <c r="Y846" s="364"/>
      <c r="Z846" s="364"/>
    </row>
    <row r="847" spans="1:26" ht="12.75" customHeight="1" x14ac:dyDescent="0.25">
      <c r="A847" s="364"/>
      <c r="B847" s="364"/>
      <c r="C847" s="364"/>
      <c r="D847" s="364"/>
      <c r="E847" s="364"/>
      <c r="F847" s="364"/>
      <c r="G847" s="364"/>
      <c r="H847" s="364"/>
      <c r="I847" s="364"/>
      <c r="J847" s="364"/>
      <c r="K847" s="364"/>
      <c r="L847" s="364"/>
      <c r="M847" s="364"/>
      <c r="N847" s="364"/>
      <c r="O847" s="364"/>
      <c r="P847" s="364"/>
      <c r="Q847" s="364"/>
      <c r="R847" s="364"/>
      <c r="S847" s="364"/>
      <c r="T847" s="364"/>
      <c r="U847" s="364"/>
      <c r="V847" s="364"/>
      <c r="W847" s="364"/>
      <c r="X847" s="364"/>
      <c r="Y847" s="364"/>
      <c r="Z847" s="364"/>
    </row>
    <row r="848" spans="1:26" ht="12.75" customHeight="1" x14ac:dyDescent="0.25">
      <c r="A848" s="364"/>
      <c r="B848" s="364"/>
      <c r="C848" s="364"/>
      <c r="D848" s="364"/>
      <c r="E848" s="364"/>
      <c r="F848" s="364"/>
      <c r="G848" s="364"/>
      <c r="H848" s="364"/>
      <c r="I848" s="364"/>
      <c r="J848" s="364"/>
      <c r="K848" s="364"/>
      <c r="L848" s="364"/>
      <c r="M848" s="364"/>
      <c r="N848" s="364"/>
      <c r="O848" s="364"/>
      <c r="P848" s="364"/>
      <c r="Q848" s="364"/>
      <c r="R848" s="364"/>
      <c r="S848" s="364"/>
      <c r="T848" s="364"/>
      <c r="U848" s="364"/>
      <c r="V848" s="364"/>
      <c r="W848" s="364"/>
      <c r="X848" s="364"/>
      <c r="Y848" s="364"/>
      <c r="Z848" s="364"/>
    </row>
    <row r="849" spans="1:26" ht="12.75" customHeight="1" x14ac:dyDescent="0.25">
      <c r="A849" s="364"/>
      <c r="B849" s="364"/>
      <c r="C849" s="364"/>
      <c r="D849" s="364"/>
      <c r="E849" s="364"/>
      <c r="F849" s="364"/>
      <c r="G849" s="364"/>
      <c r="H849" s="364"/>
      <c r="I849" s="364"/>
      <c r="J849" s="364"/>
      <c r="K849" s="364"/>
      <c r="L849" s="364"/>
      <c r="M849" s="364"/>
      <c r="N849" s="364"/>
      <c r="O849" s="364"/>
      <c r="P849" s="364"/>
      <c r="Q849" s="364"/>
      <c r="R849" s="364"/>
      <c r="S849" s="364"/>
      <c r="T849" s="364"/>
      <c r="U849" s="364"/>
      <c r="V849" s="364"/>
      <c r="W849" s="364"/>
      <c r="X849" s="364"/>
      <c r="Y849" s="364"/>
      <c r="Z849" s="364"/>
    </row>
    <row r="850" spans="1:26" ht="12.75" customHeight="1" x14ac:dyDescent="0.25">
      <c r="A850" s="364"/>
      <c r="B850" s="364"/>
      <c r="C850" s="364"/>
      <c r="D850" s="364"/>
      <c r="E850" s="364"/>
      <c r="F850" s="364"/>
      <c r="G850" s="364"/>
      <c r="H850" s="364"/>
      <c r="I850" s="364"/>
      <c r="J850" s="364"/>
      <c r="K850" s="364"/>
      <c r="L850" s="364"/>
      <c r="M850" s="364"/>
      <c r="N850" s="364"/>
      <c r="O850" s="364"/>
      <c r="P850" s="364"/>
      <c r="Q850" s="364"/>
      <c r="R850" s="364"/>
      <c r="S850" s="364"/>
      <c r="T850" s="364"/>
      <c r="U850" s="364"/>
      <c r="V850" s="364"/>
      <c r="W850" s="364"/>
      <c r="X850" s="364"/>
      <c r="Y850" s="364"/>
      <c r="Z850" s="364"/>
    </row>
    <row r="851" spans="1:26" ht="12.75" customHeight="1" x14ac:dyDescent="0.25">
      <c r="A851" s="364"/>
      <c r="B851" s="364"/>
      <c r="C851" s="364"/>
      <c r="D851" s="364"/>
      <c r="E851" s="364"/>
      <c r="F851" s="364"/>
      <c r="G851" s="364"/>
      <c r="H851" s="364"/>
      <c r="I851" s="364"/>
      <c r="J851" s="364"/>
      <c r="K851" s="364"/>
      <c r="L851" s="364"/>
      <c r="M851" s="364"/>
      <c r="N851" s="364"/>
      <c r="O851" s="364"/>
      <c r="P851" s="364"/>
      <c r="Q851" s="364"/>
      <c r="R851" s="364"/>
      <c r="S851" s="364"/>
      <c r="T851" s="364"/>
      <c r="U851" s="364"/>
      <c r="V851" s="364"/>
      <c r="W851" s="364"/>
      <c r="X851" s="364"/>
      <c r="Y851" s="364"/>
      <c r="Z851" s="364"/>
    </row>
    <row r="852" spans="1:26" ht="12.75" customHeight="1" x14ac:dyDescent="0.25">
      <c r="A852" s="364"/>
      <c r="B852" s="364"/>
      <c r="C852" s="364"/>
      <c r="D852" s="364"/>
      <c r="E852" s="364"/>
      <c r="F852" s="364"/>
      <c r="G852" s="364"/>
      <c r="H852" s="364"/>
      <c r="I852" s="364"/>
      <c r="J852" s="364"/>
      <c r="K852" s="364"/>
      <c r="L852" s="364"/>
      <c r="M852" s="364"/>
      <c r="N852" s="364"/>
      <c r="O852" s="364"/>
      <c r="P852" s="364"/>
      <c r="Q852" s="364"/>
      <c r="R852" s="364"/>
      <c r="S852" s="364"/>
      <c r="T852" s="364"/>
      <c r="U852" s="364"/>
      <c r="V852" s="364"/>
      <c r="W852" s="364"/>
      <c r="X852" s="364"/>
      <c r="Y852" s="364"/>
      <c r="Z852" s="364"/>
    </row>
    <row r="853" spans="1:26" ht="12.75" customHeight="1" x14ac:dyDescent="0.25">
      <c r="A853" s="364"/>
      <c r="B853" s="364"/>
      <c r="C853" s="364"/>
      <c r="D853" s="364"/>
      <c r="E853" s="364"/>
      <c r="F853" s="364"/>
      <c r="G853" s="364"/>
      <c r="H853" s="364"/>
      <c r="I853" s="364"/>
      <c r="J853" s="364"/>
      <c r="K853" s="364"/>
      <c r="L853" s="364"/>
      <c r="M853" s="364"/>
      <c r="N853" s="364"/>
      <c r="O853" s="364"/>
      <c r="P853" s="364"/>
      <c r="Q853" s="364"/>
      <c r="R853" s="364"/>
      <c r="S853" s="364"/>
      <c r="T853" s="364"/>
      <c r="U853" s="364"/>
      <c r="V853" s="364"/>
      <c r="W853" s="364"/>
      <c r="X853" s="364"/>
      <c r="Y853" s="364"/>
      <c r="Z853" s="364"/>
    </row>
    <row r="854" spans="1:26" ht="12.75" customHeight="1" x14ac:dyDescent="0.25">
      <c r="A854" s="364"/>
      <c r="B854" s="364"/>
      <c r="C854" s="364"/>
      <c r="D854" s="364"/>
      <c r="E854" s="364"/>
      <c r="F854" s="364"/>
      <c r="G854" s="364"/>
      <c r="H854" s="364"/>
      <c r="I854" s="364"/>
      <c r="J854" s="364"/>
      <c r="K854" s="364"/>
      <c r="L854" s="364"/>
      <c r="M854" s="364"/>
      <c r="N854" s="364"/>
      <c r="O854" s="364"/>
      <c r="P854" s="364"/>
      <c r="Q854" s="364"/>
      <c r="R854" s="364"/>
      <c r="S854" s="364"/>
      <c r="T854" s="364"/>
      <c r="U854" s="364"/>
      <c r="V854" s="364"/>
      <c r="W854" s="364"/>
      <c r="X854" s="364"/>
      <c r="Y854" s="364"/>
      <c r="Z854" s="364"/>
    </row>
    <row r="855" spans="1:26" ht="12.75" customHeight="1" x14ac:dyDescent="0.25">
      <c r="A855" s="364"/>
      <c r="B855" s="364"/>
      <c r="C855" s="364"/>
      <c r="D855" s="364"/>
      <c r="E855" s="364"/>
      <c r="F855" s="364"/>
      <c r="G855" s="364"/>
      <c r="H855" s="364"/>
      <c r="I855" s="364"/>
      <c r="J855" s="364"/>
      <c r="K855" s="364"/>
      <c r="L855" s="364"/>
      <c r="M855" s="364"/>
      <c r="N855" s="364"/>
      <c r="O855" s="364"/>
      <c r="P855" s="364"/>
      <c r="Q855" s="364"/>
      <c r="R855" s="364"/>
      <c r="S855" s="364"/>
      <c r="T855" s="364"/>
      <c r="U855" s="364"/>
      <c r="V855" s="364"/>
      <c r="W855" s="364"/>
      <c r="X855" s="364"/>
      <c r="Y855" s="364"/>
      <c r="Z855" s="364"/>
    </row>
    <row r="856" spans="1:26" ht="12.75" customHeight="1" x14ac:dyDescent="0.25">
      <c r="A856" s="364"/>
      <c r="B856" s="364"/>
      <c r="C856" s="364"/>
      <c r="D856" s="364"/>
      <c r="E856" s="364"/>
      <c r="F856" s="364"/>
      <c r="G856" s="364"/>
      <c r="H856" s="364"/>
      <c r="I856" s="364"/>
      <c r="J856" s="364"/>
      <c r="K856" s="364"/>
      <c r="L856" s="364"/>
      <c r="M856" s="364"/>
      <c r="N856" s="364"/>
      <c r="O856" s="364"/>
      <c r="P856" s="364"/>
      <c r="Q856" s="364"/>
      <c r="R856" s="364"/>
      <c r="S856" s="364"/>
      <c r="T856" s="364"/>
      <c r="U856" s="364"/>
      <c r="V856" s="364"/>
      <c r="W856" s="364"/>
      <c r="X856" s="364"/>
      <c r="Y856" s="364"/>
      <c r="Z856" s="364"/>
    </row>
    <row r="857" spans="1:26" ht="12.75" customHeight="1" x14ac:dyDescent="0.25">
      <c r="A857" s="364"/>
      <c r="B857" s="364"/>
      <c r="C857" s="364"/>
      <c r="D857" s="364"/>
      <c r="E857" s="364"/>
      <c r="F857" s="364"/>
      <c r="G857" s="364"/>
      <c r="H857" s="364"/>
      <c r="I857" s="364"/>
      <c r="J857" s="364"/>
      <c r="K857" s="364"/>
      <c r="L857" s="364"/>
      <c r="M857" s="364"/>
      <c r="N857" s="364"/>
      <c r="O857" s="364"/>
      <c r="P857" s="364"/>
      <c r="Q857" s="364"/>
      <c r="R857" s="364"/>
      <c r="S857" s="364"/>
      <c r="T857" s="364"/>
      <c r="U857" s="364"/>
      <c r="V857" s="364"/>
      <c r="W857" s="364"/>
      <c r="X857" s="364"/>
      <c r="Y857" s="364"/>
      <c r="Z857" s="364"/>
    </row>
    <row r="858" spans="1:26" ht="12.75" customHeight="1" x14ac:dyDescent="0.25">
      <c r="A858" s="364"/>
      <c r="B858" s="364"/>
      <c r="C858" s="364"/>
      <c r="D858" s="364"/>
      <c r="E858" s="364"/>
      <c r="F858" s="364"/>
      <c r="G858" s="364"/>
      <c r="H858" s="364"/>
      <c r="I858" s="364"/>
      <c r="J858" s="364"/>
      <c r="K858" s="364"/>
      <c r="L858" s="364"/>
      <c r="M858" s="364"/>
      <c r="N858" s="364"/>
      <c r="O858" s="364"/>
      <c r="P858" s="364"/>
      <c r="Q858" s="364"/>
      <c r="R858" s="364"/>
      <c r="S858" s="364"/>
      <c r="T858" s="364"/>
      <c r="U858" s="364"/>
      <c r="V858" s="364"/>
      <c r="W858" s="364"/>
      <c r="X858" s="364"/>
      <c r="Y858" s="364"/>
      <c r="Z858" s="364"/>
    </row>
    <row r="859" spans="1:26" ht="12.75" customHeight="1" x14ac:dyDescent="0.25">
      <c r="A859" s="364"/>
      <c r="B859" s="364"/>
      <c r="C859" s="364"/>
      <c r="D859" s="364"/>
      <c r="E859" s="364"/>
      <c r="F859" s="364"/>
      <c r="G859" s="364"/>
      <c r="H859" s="364"/>
      <c r="I859" s="364"/>
      <c r="J859" s="364"/>
      <c r="K859" s="364"/>
      <c r="L859" s="364"/>
      <c r="M859" s="364"/>
      <c r="N859" s="364"/>
      <c r="O859" s="364"/>
      <c r="P859" s="364"/>
      <c r="Q859" s="364"/>
      <c r="R859" s="364"/>
      <c r="S859" s="364"/>
      <c r="T859" s="364"/>
      <c r="U859" s="364"/>
      <c r="V859" s="364"/>
      <c r="W859" s="364"/>
      <c r="X859" s="364"/>
      <c r="Y859" s="364"/>
      <c r="Z859" s="364"/>
    </row>
    <row r="860" spans="1:26" ht="12.75" customHeight="1" x14ac:dyDescent="0.25">
      <c r="A860" s="364"/>
      <c r="B860" s="364"/>
      <c r="C860" s="364"/>
      <c r="D860" s="364"/>
      <c r="E860" s="364"/>
      <c r="F860" s="364"/>
      <c r="G860" s="364"/>
      <c r="H860" s="364"/>
      <c r="I860" s="364"/>
      <c r="J860" s="364"/>
      <c r="K860" s="364"/>
      <c r="L860" s="364"/>
      <c r="M860" s="364"/>
      <c r="N860" s="364"/>
      <c r="O860" s="364"/>
      <c r="P860" s="364"/>
      <c r="Q860" s="364"/>
      <c r="R860" s="364"/>
      <c r="S860" s="364"/>
      <c r="T860" s="364"/>
      <c r="U860" s="364"/>
      <c r="V860" s="364"/>
      <c r="W860" s="364"/>
      <c r="X860" s="364"/>
      <c r="Y860" s="364"/>
      <c r="Z860" s="364"/>
    </row>
    <row r="861" spans="1:26" ht="12.75" customHeight="1" x14ac:dyDescent="0.25">
      <c r="A861" s="364"/>
      <c r="B861" s="364"/>
      <c r="C861" s="364"/>
      <c r="D861" s="364"/>
      <c r="E861" s="364"/>
      <c r="F861" s="364"/>
      <c r="G861" s="364"/>
      <c r="H861" s="364"/>
      <c r="I861" s="364"/>
      <c r="J861" s="364"/>
      <c r="K861" s="364"/>
      <c r="L861" s="364"/>
      <c r="M861" s="364"/>
      <c r="N861" s="364"/>
      <c r="O861" s="364"/>
      <c r="P861" s="364"/>
      <c r="Q861" s="364"/>
      <c r="R861" s="364"/>
      <c r="S861" s="364"/>
      <c r="T861" s="364"/>
      <c r="U861" s="364"/>
      <c r="V861" s="364"/>
      <c r="W861" s="364"/>
      <c r="X861" s="364"/>
      <c r="Y861" s="364"/>
      <c r="Z861" s="364"/>
    </row>
    <row r="862" spans="1:26" ht="12.75" customHeight="1" x14ac:dyDescent="0.25">
      <c r="A862" s="364"/>
      <c r="B862" s="364"/>
      <c r="C862" s="364"/>
      <c r="D862" s="364"/>
      <c r="E862" s="364"/>
      <c r="F862" s="364"/>
      <c r="G862" s="364"/>
      <c r="H862" s="364"/>
      <c r="I862" s="364"/>
      <c r="J862" s="364"/>
      <c r="K862" s="364"/>
      <c r="L862" s="364"/>
      <c r="M862" s="364"/>
      <c r="N862" s="364"/>
      <c r="O862" s="364"/>
      <c r="P862" s="364"/>
      <c r="Q862" s="364"/>
      <c r="R862" s="364"/>
      <c r="S862" s="364"/>
      <c r="T862" s="364"/>
      <c r="U862" s="364"/>
      <c r="V862" s="364"/>
      <c r="W862" s="364"/>
      <c r="X862" s="364"/>
      <c r="Y862" s="364"/>
      <c r="Z862" s="364"/>
    </row>
    <row r="863" spans="1:26" ht="12.75" customHeight="1" x14ac:dyDescent="0.25">
      <c r="A863" s="364"/>
      <c r="B863" s="364"/>
      <c r="C863" s="364"/>
      <c r="D863" s="364"/>
      <c r="E863" s="364"/>
      <c r="F863" s="364"/>
      <c r="G863" s="364"/>
      <c r="H863" s="364"/>
      <c r="I863" s="364"/>
      <c r="J863" s="364"/>
      <c r="K863" s="364"/>
      <c r="L863" s="364"/>
      <c r="M863" s="364"/>
      <c r="N863" s="364"/>
      <c r="O863" s="364"/>
      <c r="P863" s="364"/>
      <c r="Q863" s="364"/>
      <c r="R863" s="364"/>
      <c r="S863" s="364"/>
      <c r="T863" s="364"/>
      <c r="U863" s="364"/>
      <c r="V863" s="364"/>
      <c r="W863" s="364"/>
      <c r="X863" s="364"/>
      <c r="Y863" s="364"/>
      <c r="Z863" s="364"/>
    </row>
    <row r="864" spans="1:26" ht="12.75" customHeight="1" x14ac:dyDescent="0.25">
      <c r="A864" s="364"/>
      <c r="B864" s="364"/>
      <c r="C864" s="364"/>
      <c r="D864" s="364"/>
      <c r="E864" s="364"/>
      <c r="F864" s="364"/>
      <c r="G864" s="364"/>
      <c r="H864" s="364"/>
      <c r="I864" s="364"/>
      <c r="J864" s="364"/>
      <c r="K864" s="364"/>
      <c r="L864" s="364"/>
      <c r="M864" s="364"/>
      <c r="N864" s="364"/>
      <c r="O864" s="364"/>
      <c r="P864" s="364"/>
      <c r="Q864" s="364"/>
      <c r="R864" s="364"/>
      <c r="S864" s="364"/>
      <c r="T864" s="364"/>
      <c r="U864" s="364"/>
      <c r="V864" s="364"/>
      <c r="W864" s="364"/>
      <c r="X864" s="364"/>
      <c r="Y864" s="364"/>
      <c r="Z864" s="364"/>
    </row>
    <row r="865" spans="1:26" ht="12.75" customHeight="1" x14ac:dyDescent="0.25">
      <c r="A865" s="364"/>
      <c r="B865" s="364"/>
      <c r="C865" s="364"/>
      <c r="D865" s="364"/>
      <c r="E865" s="364"/>
      <c r="F865" s="364"/>
      <c r="G865" s="364"/>
      <c r="H865" s="364"/>
      <c r="I865" s="364"/>
      <c r="J865" s="364"/>
      <c r="K865" s="364"/>
      <c r="L865" s="364"/>
      <c r="M865" s="364"/>
      <c r="N865" s="364"/>
      <c r="O865" s="364"/>
      <c r="P865" s="364"/>
      <c r="Q865" s="364"/>
      <c r="R865" s="364"/>
      <c r="S865" s="364"/>
      <c r="T865" s="364"/>
      <c r="U865" s="364"/>
      <c r="V865" s="364"/>
      <c r="W865" s="364"/>
      <c r="X865" s="364"/>
      <c r="Y865" s="364"/>
      <c r="Z865" s="364"/>
    </row>
    <row r="866" spans="1:26" ht="12.75" customHeight="1" x14ac:dyDescent="0.25">
      <c r="A866" s="364"/>
      <c r="B866" s="364"/>
      <c r="C866" s="364"/>
      <c r="D866" s="364"/>
      <c r="E866" s="364"/>
      <c r="F866" s="364"/>
      <c r="G866" s="364"/>
      <c r="H866" s="364"/>
      <c r="I866" s="364"/>
      <c r="J866" s="364"/>
      <c r="K866" s="364"/>
      <c r="L866" s="364"/>
      <c r="M866" s="364"/>
      <c r="N866" s="364"/>
      <c r="O866" s="364"/>
      <c r="P866" s="364"/>
      <c r="Q866" s="364"/>
      <c r="R866" s="364"/>
      <c r="S866" s="364"/>
      <c r="T866" s="364"/>
      <c r="U866" s="364"/>
      <c r="V866" s="364"/>
      <c r="W866" s="364"/>
      <c r="X866" s="364"/>
      <c r="Y866" s="364"/>
      <c r="Z866" s="364"/>
    </row>
    <row r="867" spans="1:26" ht="12.75" customHeight="1" x14ac:dyDescent="0.25">
      <c r="A867" s="364"/>
      <c r="B867" s="364"/>
      <c r="C867" s="364"/>
      <c r="D867" s="364"/>
      <c r="E867" s="364"/>
      <c r="F867" s="364"/>
      <c r="G867" s="364"/>
      <c r="H867" s="364"/>
      <c r="I867" s="364"/>
      <c r="J867" s="364"/>
      <c r="K867" s="364"/>
      <c r="L867" s="364"/>
      <c r="M867" s="364"/>
      <c r="N867" s="364"/>
      <c r="O867" s="364"/>
      <c r="P867" s="364"/>
      <c r="Q867" s="364"/>
      <c r="R867" s="364"/>
      <c r="S867" s="364"/>
      <c r="T867" s="364"/>
      <c r="U867" s="364"/>
      <c r="V867" s="364"/>
      <c r="W867" s="364"/>
      <c r="X867" s="364"/>
      <c r="Y867" s="364"/>
      <c r="Z867" s="364"/>
    </row>
    <row r="868" spans="1:26" ht="12.75" customHeight="1" x14ac:dyDescent="0.25">
      <c r="A868" s="364"/>
      <c r="B868" s="364"/>
      <c r="C868" s="364"/>
      <c r="D868" s="364"/>
      <c r="E868" s="364"/>
      <c r="F868" s="364"/>
      <c r="G868" s="364"/>
      <c r="H868" s="364"/>
      <c r="I868" s="364"/>
      <c r="J868" s="364"/>
      <c r="K868" s="364"/>
      <c r="L868" s="364"/>
      <c r="M868" s="364"/>
      <c r="N868" s="364"/>
      <c r="O868" s="364"/>
      <c r="P868" s="364"/>
      <c r="Q868" s="364"/>
      <c r="R868" s="364"/>
      <c r="S868" s="364"/>
      <c r="T868" s="364"/>
      <c r="U868" s="364"/>
      <c r="V868" s="364"/>
      <c r="W868" s="364"/>
      <c r="X868" s="364"/>
      <c r="Y868" s="364"/>
      <c r="Z868" s="364"/>
    </row>
    <row r="869" spans="1:26" ht="12.75" customHeight="1" x14ac:dyDescent="0.25">
      <c r="A869" s="364"/>
      <c r="B869" s="364"/>
      <c r="C869" s="364"/>
      <c r="D869" s="364"/>
      <c r="E869" s="364"/>
      <c r="F869" s="364"/>
      <c r="G869" s="364"/>
      <c r="H869" s="364"/>
      <c r="I869" s="364"/>
      <c r="J869" s="364"/>
      <c r="K869" s="364"/>
      <c r="L869" s="364"/>
      <c r="M869" s="364"/>
      <c r="N869" s="364"/>
      <c r="O869" s="364"/>
      <c r="P869" s="364"/>
      <c r="Q869" s="364"/>
      <c r="R869" s="364"/>
      <c r="S869" s="364"/>
      <c r="T869" s="364"/>
      <c r="U869" s="364"/>
      <c r="V869" s="364"/>
      <c r="W869" s="364"/>
      <c r="X869" s="364"/>
      <c r="Y869" s="364"/>
      <c r="Z869" s="364"/>
    </row>
    <row r="870" spans="1:26" ht="12.75" customHeight="1" x14ac:dyDescent="0.25">
      <c r="A870" s="364"/>
      <c r="B870" s="364"/>
      <c r="C870" s="364"/>
      <c r="D870" s="364"/>
      <c r="E870" s="364"/>
      <c r="F870" s="364"/>
      <c r="G870" s="364"/>
      <c r="H870" s="364"/>
      <c r="I870" s="364"/>
      <c r="J870" s="364"/>
      <c r="K870" s="364"/>
      <c r="L870" s="364"/>
      <c r="M870" s="364"/>
      <c r="N870" s="364"/>
      <c r="O870" s="364"/>
      <c r="P870" s="364"/>
      <c r="Q870" s="364"/>
      <c r="R870" s="364"/>
      <c r="S870" s="364"/>
      <c r="T870" s="364"/>
      <c r="U870" s="364"/>
      <c r="V870" s="364"/>
      <c r="W870" s="364"/>
      <c r="X870" s="364"/>
      <c r="Y870" s="364"/>
      <c r="Z870" s="364"/>
    </row>
    <row r="871" spans="1:26" ht="12.75" customHeight="1" x14ac:dyDescent="0.25">
      <c r="A871" s="364"/>
      <c r="B871" s="364"/>
      <c r="C871" s="364"/>
      <c r="D871" s="364"/>
      <c r="E871" s="364"/>
      <c r="F871" s="364"/>
      <c r="G871" s="364"/>
      <c r="H871" s="364"/>
      <c r="I871" s="364"/>
      <c r="J871" s="364"/>
      <c r="K871" s="364"/>
      <c r="L871" s="364"/>
      <c r="M871" s="364"/>
      <c r="N871" s="364"/>
      <c r="O871" s="364"/>
      <c r="P871" s="364"/>
      <c r="Q871" s="364"/>
      <c r="R871" s="364"/>
      <c r="S871" s="364"/>
      <c r="T871" s="364"/>
      <c r="U871" s="364"/>
      <c r="V871" s="364"/>
      <c r="W871" s="364"/>
      <c r="X871" s="364"/>
      <c r="Y871" s="364"/>
      <c r="Z871" s="364"/>
    </row>
    <row r="872" spans="1:26" ht="12.75" customHeight="1" x14ac:dyDescent="0.25">
      <c r="A872" s="364"/>
      <c r="B872" s="364"/>
      <c r="C872" s="364"/>
      <c r="D872" s="364"/>
      <c r="E872" s="364"/>
      <c r="F872" s="364"/>
      <c r="G872" s="364"/>
      <c r="H872" s="364"/>
      <c r="I872" s="364"/>
      <c r="J872" s="364"/>
      <c r="K872" s="364"/>
      <c r="L872" s="364"/>
      <c r="M872" s="364"/>
      <c r="N872" s="364"/>
      <c r="O872" s="364"/>
      <c r="P872" s="364"/>
      <c r="Q872" s="364"/>
      <c r="R872" s="364"/>
      <c r="S872" s="364"/>
      <c r="T872" s="364"/>
      <c r="U872" s="364"/>
      <c r="V872" s="364"/>
      <c r="W872" s="364"/>
      <c r="X872" s="364"/>
      <c r="Y872" s="364"/>
      <c r="Z872" s="364"/>
    </row>
    <row r="873" spans="1:26" ht="12.75" customHeight="1" x14ac:dyDescent="0.25">
      <c r="A873" s="364"/>
      <c r="B873" s="364"/>
      <c r="C873" s="364"/>
      <c r="D873" s="364"/>
      <c r="E873" s="364"/>
      <c r="F873" s="364"/>
      <c r="G873" s="364"/>
      <c r="H873" s="364"/>
      <c r="I873" s="364"/>
      <c r="J873" s="364"/>
      <c r="K873" s="364"/>
      <c r="L873" s="364"/>
      <c r="M873" s="364"/>
      <c r="N873" s="364"/>
      <c r="O873" s="364"/>
      <c r="P873" s="364"/>
      <c r="Q873" s="364"/>
      <c r="R873" s="364"/>
      <c r="S873" s="364"/>
      <c r="T873" s="364"/>
      <c r="U873" s="364"/>
      <c r="V873" s="364"/>
      <c r="W873" s="364"/>
      <c r="X873" s="364"/>
      <c r="Y873" s="364"/>
      <c r="Z873" s="364"/>
    </row>
    <row r="874" spans="1:26" ht="12.75" customHeight="1" x14ac:dyDescent="0.25">
      <c r="A874" s="364"/>
      <c r="B874" s="364"/>
      <c r="C874" s="364"/>
      <c r="D874" s="364"/>
      <c r="E874" s="364"/>
      <c r="F874" s="364"/>
      <c r="G874" s="364"/>
      <c r="H874" s="364"/>
      <c r="I874" s="364"/>
      <c r="J874" s="364"/>
      <c r="K874" s="364"/>
      <c r="L874" s="364"/>
      <c r="M874" s="364"/>
      <c r="N874" s="364"/>
      <c r="O874" s="364"/>
      <c r="P874" s="364"/>
      <c r="Q874" s="364"/>
      <c r="R874" s="364"/>
      <c r="S874" s="364"/>
      <c r="T874" s="364"/>
      <c r="U874" s="364"/>
      <c r="V874" s="364"/>
      <c r="W874" s="364"/>
      <c r="X874" s="364"/>
      <c r="Y874" s="364"/>
      <c r="Z874" s="364"/>
    </row>
    <row r="875" spans="1:26" ht="12.75" customHeight="1" x14ac:dyDescent="0.25">
      <c r="A875" s="364"/>
      <c r="B875" s="364"/>
      <c r="C875" s="364"/>
      <c r="D875" s="364"/>
      <c r="E875" s="364"/>
      <c r="F875" s="364"/>
      <c r="G875" s="364"/>
      <c r="H875" s="364"/>
      <c r="I875" s="364"/>
      <c r="J875" s="364"/>
      <c r="K875" s="364"/>
      <c r="L875" s="364"/>
      <c r="M875" s="364"/>
      <c r="N875" s="364"/>
      <c r="O875" s="364"/>
      <c r="P875" s="364"/>
      <c r="Q875" s="364"/>
      <c r="R875" s="364"/>
      <c r="S875" s="364"/>
      <c r="T875" s="364"/>
      <c r="U875" s="364"/>
      <c r="V875" s="364"/>
      <c r="W875" s="364"/>
      <c r="X875" s="364"/>
      <c r="Y875" s="364"/>
      <c r="Z875" s="364"/>
    </row>
    <row r="876" spans="1:26" ht="12.75" customHeight="1" x14ac:dyDescent="0.25">
      <c r="A876" s="364"/>
      <c r="B876" s="364"/>
      <c r="C876" s="364"/>
      <c r="D876" s="364"/>
      <c r="E876" s="364"/>
      <c r="F876" s="364"/>
      <c r="G876" s="364"/>
      <c r="H876" s="364"/>
      <c r="I876" s="364"/>
      <c r="J876" s="364"/>
      <c r="K876" s="364"/>
      <c r="L876" s="364"/>
      <c r="M876" s="364"/>
      <c r="N876" s="364"/>
      <c r="O876" s="364"/>
      <c r="P876" s="364"/>
      <c r="Q876" s="364"/>
      <c r="R876" s="364"/>
      <c r="S876" s="364"/>
      <c r="T876" s="364"/>
      <c r="U876" s="364"/>
      <c r="V876" s="364"/>
      <c r="W876" s="364"/>
      <c r="X876" s="364"/>
      <c r="Y876" s="364"/>
      <c r="Z876" s="364"/>
    </row>
    <row r="877" spans="1:26" ht="12.75" customHeight="1" x14ac:dyDescent="0.25">
      <c r="A877" s="364"/>
      <c r="B877" s="364"/>
      <c r="C877" s="364"/>
      <c r="D877" s="364"/>
      <c r="E877" s="364"/>
      <c r="F877" s="364"/>
      <c r="G877" s="364"/>
      <c r="H877" s="364"/>
      <c r="I877" s="364"/>
      <c r="J877" s="364"/>
      <c r="K877" s="364"/>
      <c r="L877" s="364"/>
      <c r="M877" s="364"/>
      <c r="N877" s="364"/>
      <c r="O877" s="364"/>
      <c r="P877" s="364"/>
      <c r="Q877" s="364"/>
      <c r="R877" s="364"/>
      <c r="S877" s="364"/>
      <c r="T877" s="364"/>
      <c r="U877" s="364"/>
      <c r="V877" s="364"/>
      <c r="W877" s="364"/>
      <c r="X877" s="364"/>
      <c r="Y877" s="364"/>
      <c r="Z877" s="364"/>
    </row>
    <row r="878" spans="1:26" ht="12.75" customHeight="1" x14ac:dyDescent="0.25">
      <c r="A878" s="364"/>
      <c r="B878" s="364"/>
      <c r="C878" s="364"/>
      <c r="D878" s="364"/>
      <c r="E878" s="364"/>
      <c r="F878" s="364"/>
      <c r="G878" s="364"/>
      <c r="H878" s="364"/>
      <c r="I878" s="364"/>
      <c r="J878" s="364"/>
      <c r="K878" s="364"/>
      <c r="L878" s="364"/>
      <c r="M878" s="364"/>
      <c r="N878" s="364"/>
      <c r="O878" s="364"/>
      <c r="P878" s="364"/>
      <c r="Q878" s="364"/>
      <c r="R878" s="364"/>
      <c r="S878" s="364"/>
      <c r="T878" s="364"/>
      <c r="U878" s="364"/>
      <c r="V878" s="364"/>
      <c r="W878" s="364"/>
      <c r="X878" s="364"/>
      <c r="Y878" s="364"/>
      <c r="Z878" s="364"/>
    </row>
    <row r="879" spans="1:26" ht="12.75" customHeight="1" x14ac:dyDescent="0.25">
      <c r="A879" s="364"/>
      <c r="B879" s="364"/>
      <c r="C879" s="364"/>
      <c r="D879" s="364"/>
      <c r="E879" s="364"/>
      <c r="F879" s="364"/>
      <c r="G879" s="364"/>
      <c r="H879" s="364"/>
      <c r="I879" s="364"/>
      <c r="J879" s="364"/>
      <c r="K879" s="364"/>
      <c r="L879" s="364"/>
      <c r="M879" s="364"/>
      <c r="N879" s="364"/>
      <c r="O879" s="364"/>
      <c r="P879" s="364"/>
      <c r="Q879" s="364"/>
      <c r="R879" s="364"/>
      <c r="S879" s="364"/>
      <c r="T879" s="364"/>
      <c r="U879" s="364"/>
      <c r="V879" s="364"/>
      <c r="W879" s="364"/>
      <c r="X879" s="364"/>
      <c r="Y879" s="364"/>
      <c r="Z879" s="364"/>
    </row>
    <row r="880" spans="1:26" ht="12.75" customHeight="1" x14ac:dyDescent="0.25">
      <c r="A880" s="364"/>
      <c r="B880" s="364"/>
      <c r="C880" s="364"/>
      <c r="D880" s="364"/>
      <c r="E880" s="364"/>
      <c r="F880" s="364"/>
      <c r="G880" s="364"/>
      <c r="H880" s="364"/>
      <c r="I880" s="364"/>
      <c r="J880" s="364"/>
      <c r="K880" s="364"/>
      <c r="L880" s="364"/>
      <c r="M880" s="364"/>
      <c r="N880" s="364"/>
      <c r="O880" s="364"/>
      <c r="P880" s="364"/>
      <c r="Q880" s="364"/>
      <c r="R880" s="364"/>
      <c r="S880" s="364"/>
      <c r="T880" s="364"/>
      <c r="U880" s="364"/>
      <c r="V880" s="364"/>
      <c r="W880" s="364"/>
      <c r="X880" s="364"/>
      <c r="Y880" s="364"/>
      <c r="Z880" s="364"/>
    </row>
    <row r="881" spans="1:26" ht="12.75" customHeight="1" x14ac:dyDescent="0.25">
      <c r="A881" s="364"/>
      <c r="B881" s="364"/>
      <c r="C881" s="364"/>
      <c r="D881" s="364"/>
      <c r="E881" s="364"/>
      <c r="F881" s="364"/>
      <c r="G881" s="364"/>
      <c r="H881" s="364"/>
      <c r="I881" s="364"/>
      <c r="J881" s="364"/>
      <c r="K881" s="364"/>
      <c r="L881" s="364"/>
      <c r="M881" s="364"/>
      <c r="N881" s="364"/>
      <c r="O881" s="364"/>
      <c r="P881" s="364"/>
      <c r="Q881" s="364"/>
      <c r="R881" s="364"/>
      <c r="S881" s="364"/>
      <c r="T881" s="364"/>
      <c r="U881" s="364"/>
      <c r="V881" s="364"/>
      <c r="W881" s="364"/>
      <c r="X881" s="364"/>
      <c r="Y881" s="364"/>
      <c r="Z881" s="364"/>
    </row>
    <row r="882" spans="1:26" ht="12.75" customHeight="1" x14ac:dyDescent="0.25">
      <c r="A882" s="364"/>
      <c r="B882" s="364"/>
      <c r="C882" s="364"/>
      <c r="D882" s="364"/>
      <c r="E882" s="364"/>
      <c r="F882" s="364"/>
      <c r="G882" s="364"/>
      <c r="H882" s="364"/>
      <c r="I882" s="364"/>
      <c r="J882" s="364"/>
      <c r="K882" s="364"/>
      <c r="L882" s="364"/>
      <c r="M882" s="364"/>
      <c r="N882" s="364"/>
      <c r="O882" s="364"/>
      <c r="P882" s="364"/>
      <c r="Q882" s="364"/>
      <c r="R882" s="364"/>
      <c r="S882" s="364"/>
      <c r="T882" s="364"/>
      <c r="U882" s="364"/>
      <c r="V882" s="364"/>
      <c r="W882" s="364"/>
      <c r="X882" s="364"/>
      <c r="Y882" s="364"/>
      <c r="Z882" s="364"/>
    </row>
    <row r="883" spans="1:26" ht="12.75" customHeight="1" x14ac:dyDescent="0.25">
      <c r="A883" s="364"/>
      <c r="B883" s="364"/>
      <c r="C883" s="364"/>
      <c r="D883" s="364"/>
      <c r="E883" s="364"/>
      <c r="F883" s="364"/>
      <c r="G883" s="364"/>
      <c r="H883" s="364"/>
      <c r="I883" s="364"/>
      <c r="J883" s="364"/>
      <c r="K883" s="364"/>
      <c r="L883" s="364"/>
      <c r="M883" s="364"/>
      <c r="N883" s="364"/>
      <c r="O883" s="364"/>
      <c r="P883" s="364"/>
      <c r="Q883" s="364"/>
      <c r="R883" s="364"/>
      <c r="S883" s="364"/>
      <c r="T883" s="364"/>
      <c r="U883" s="364"/>
      <c r="V883" s="364"/>
      <c r="W883" s="364"/>
      <c r="X883" s="364"/>
      <c r="Y883" s="364"/>
      <c r="Z883" s="364"/>
    </row>
    <row r="884" spans="1:26" ht="12.75" customHeight="1" x14ac:dyDescent="0.25">
      <c r="A884" s="364"/>
      <c r="B884" s="364"/>
      <c r="C884" s="364"/>
      <c r="D884" s="364"/>
      <c r="E884" s="364"/>
      <c r="F884" s="364"/>
      <c r="G884" s="364"/>
      <c r="H884" s="364"/>
      <c r="I884" s="364"/>
      <c r="J884" s="364"/>
      <c r="K884" s="364"/>
      <c r="L884" s="364"/>
      <c r="M884" s="364"/>
      <c r="N884" s="364"/>
      <c r="O884" s="364"/>
      <c r="P884" s="364"/>
      <c r="Q884" s="364"/>
      <c r="R884" s="364"/>
      <c r="S884" s="364"/>
      <c r="T884" s="364"/>
      <c r="U884" s="364"/>
      <c r="V884" s="364"/>
      <c r="W884" s="364"/>
      <c r="X884" s="364"/>
      <c r="Y884" s="364"/>
      <c r="Z884" s="364"/>
    </row>
    <row r="885" spans="1:26" ht="12.75" customHeight="1" x14ac:dyDescent="0.25">
      <c r="A885" s="364"/>
      <c r="B885" s="364"/>
      <c r="C885" s="364"/>
      <c r="D885" s="364"/>
      <c r="E885" s="364"/>
      <c r="F885" s="364"/>
      <c r="G885" s="364"/>
      <c r="H885" s="364"/>
      <c r="I885" s="364"/>
      <c r="J885" s="364"/>
      <c r="K885" s="364"/>
      <c r="L885" s="364"/>
      <c r="M885" s="364"/>
      <c r="N885" s="364"/>
      <c r="O885" s="364"/>
      <c r="P885" s="364"/>
      <c r="Q885" s="364"/>
      <c r="R885" s="364"/>
      <c r="S885" s="364"/>
      <c r="T885" s="364"/>
      <c r="U885" s="364"/>
      <c r="V885" s="364"/>
      <c r="W885" s="364"/>
      <c r="X885" s="364"/>
      <c r="Y885" s="364"/>
      <c r="Z885" s="364"/>
    </row>
    <row r="886" spans="1:26" ht="12.75" customHeight="1" x14ac:dyDescent="0.25">
      <c r="A886" s="364"/>
      <c r="B886" s="364"/>
      <c r="C886" s="364"/>
      <c r="D886" s="364"/>
      <c r="E886" s="364"/>
      <c r="F886" s="364"/>
      <c r="G886" s="364"/>
      <c r="H886" s="364"/>
      <c r="I886" s="364"/>
      <c r="J886" s="364"/>
      <c r="K886" s="364"/>
      <c r="L886" s="364"/>
      <c r="M886" s="364"/>
      <c r="N886" s="364"/>
      <c r="O886" s="364"/>
      <c r="P886" s="364"/>
      <c r="Q886" s="364"/>
      <c r="R886" s="364"/>
      <c r="S886" s="364"/>
      <c r="T886" s="364"/>
      <c r="U886" s="364"/>
      <c r="V886" s="364"/>
      <c r="W886" s="364"/>
      <c r="X886" s="364"/>
      <c r="Y886" s="364"/>
      <c r="Z886" s="364"/>
    </row>
    <row r="887" spans="1:26" ht="12.75" customHeight="1" x14ac:dyDescent="0.25">
      <c r="A887" s="364"/>
      <c r="B887" s="364"/>
      <c r="C887" s="364"/>
      <c r="D887" s="364"/>
      <c r="E887" s="364"/>
      <c r="F887" s="364"/>
      <c r="G887" s="364"/>
      <c r="H887" s="364"/>
      <c r="I887" s="364"/>
      <c r="J887" s="364"/>
      <c r="K887" s="364"/>
      <c r="L887" s="364"/>
      <c r="M887" s="364"/>
      <c r="N887" s="364"/>
      <c r="O887" s="364"/>
      <c r="P887" s="364"/>
      <c r="Q887" s="364"/>
      <c r="R887" s="364"/>
      <c r="S887" s="364"/>
      <c r="T887" s="364"/>
      <c r="U887" s="364"/>
      <c r="V887" s="364"/>
      <c r="W887" s="364"/>
      <c r="X887" s="364"/>
      <c r="Y887" s="364"/>
      <c r="Z887" s="364"/>
    </row>
    <row r="888" spans="1:26" ht="12.75" customHeight="1" x14ac:dyDescent="0.25">
      <c r="A888" s="364"/>
      <c r="B888" s="364"/>
      <c r="C888" s="364"/>
      <c r="D888" s="364"/>
      <c r="E888" s="364"/>
      <c r="F888" s="364"/>
      <c r="G888" s="364"/>
      <c r="H888" s="364"/>
      <c r="I888" s="364"/>
      <c r="J888" s="364"/>
      <c r="K888" s="364"/>
      <c r="L888" s="364"/>
      <c r="M888" s="364"/>
      <c r="N888" s="364"/>
      <c r="O888" s="364"/>
      <c r="P888" s="364"/>
      <c r="Q888" s="364"/>
      <c r="R888" s="364"/>
      <c r="S888" s="364"/>
      <c r="T888" s="364"/>
      <c r="U888" s="364"/>
      <c r="V888" s="364"/>
      <c r="W888" s="364"/>
      <c r="X888" s="364"/>
      <c r="Y888" s="364"/>
      <c r="Z888" s="364"/>
    </row>
    <row r="889" spans="1:26" ht="12.75" customHeight="1" x14ac:dyDescent="0.25">
      <c r="A889" s="364"/>
      <c r="B889" s="364"/>
      <c r="C889" s="364"/>
      <c r="D889" s="364"/>
      <c r="E889" s="364"/>
      <c r="F889" s="364"/>
      <c r="G889" s="364"/>
      <c r="H889" s="364"/>
      <c r="I889" s="364"/>
      <c r="J889" s="364"/>
      <c r="K889" s="364"/>
      <c r="L889" s="364"/>
      <c r="M889" s="364"/>
      <c r="N889" s="364"/>
      <c r="O889" s="364"/>
      <c r="P889" s="364"/>
      <c r="Q889" s="364"/>
      <c r="R889" s="364"/>
      <c r="S889" s="364"/>
      <c r="T889" s="364"/>
      <c r="U889" s="364"/>
      <c r="V889" s="364"/>
      <c r="W889" s="364"/>
      <c r="X889" s="364"/>
      <c r="Y889" s="364"/>
      <c r="Z889" s="364"/>
    </row>
    <row r="890" spans="1:26" ht="12.75" customHeight="1" x14ac:dyDescent="0.25">
      <c r="A890" s="364"/>
      <c r="B890" s="364"/>
      <c r="C890" s="364"/>
      <c r="D890" s="364"/>
      <c r="E890" s="364"/>
      <c r="F890" s="364"/>
      <c r="G890" s="364"/>
      <c r="H890" s="364"/>
      <c r="I890" s="364"/>
      <c r="J890" s="364"/>
      <c r="K890" s="364"/>
      <c r="L890" s="364"/>
      <c r="M890" s="364"/>
      <c r="N890" s="364"/>
      <c r="O890" s="364"/>
      <c r="P890" s="364"/>
      <c r="Q890" s="364"/>
      <c r="R890" s="364"/>
      <c r="S890" s="364"/>
      <c r="T890" s="364"/>
      <c r="U890" s="364"/>
      <c r="V890" s="364"/>
      <c r="W890" s="364"/>
      <c r="X890" s="364"/>
      <c r="Y890" s="364"/>
      <c r="Z890" s="364"/>
    </row>
    <row r="891" spans="1:26" ht="12.75" customHeight="1" x14ac:dyDescent="0.25">
      <c r="A891" s="364"/>
      <c r="B891" s="364"/>
      <c r="C891" s="364"/>
      <c r="D891" s="364"/>
      <c r="E891" s="364"/>
      <c r="F891" s="364"/>
      <c r="G891" s="364"/>
      <c r="H891" s="364"/>
      <c r="I891" s="364"/>
      <c r="J891" s="364"/>
      <c r="K891" s="364"/>
      <c r="L891" s="364"/>
      <c r="M891" s="364"/>
      <c r="N891" s="364"/>
      <c r="O891" s="364"/>
      <c r="P891" s="364"/>
      <c r="Q891" s="364"/>
      <c r="R891" s="364"/>
      <c r="S891" s="364"/>
      <c r="T891" s="364"/>
      <c r="U891" s="364"/>
      <c r="V891" s="364"/>
      <c r="W891" s="364"/>
      <c r="X891" s="364"/>
      <c r="Y891" s="364"/>
      <c r="Z891" s="364"/>
    </row>
    <row r="892" spans="1:26" ht="12.75" customHeight="1" x14ac:dyDescent="0.25">
      <c r="A892" s="364"/>
      <c r="B892" s="364"/>
      <c r="C892" s="364"/>
      <c r="D892" s="364"/>
      <c r="E892" s="364"/>
      <c r="F892" s="364"/>
      <c r="G892" s="364"/>
      <c r="H892" s="364"/>
      <c r="I892" s="364"/>
      <c r="J892" s="364"/>
      <c r="K892" s="364"/>
      <c r="L892" s="364"/>
      <c r="M892" s="364"/>
      <c r="N892" s="364"/>
      <c r="O892" s="364"/>
      <c r="P892" s="364"/>
      <c r="Q892" s="364"/>
      <c r="R892" s="364"/>
      <c r="S892" s="364"/>
      <c r="T892" s="364"/>
      <c r="U892" s="364"/>
      <c r="V892" s="364"/>
      <c r="W892" s="364"/>
      <c r="X892" s="364"/>
      <c r="Y892" s="364"/>
      <c r="Z892" s="364"/>
    </row>
    <row r="893" spans="1:26" ht="12.75" customHeight="1" x14ac:dyDescent="0.25">
      <c r="A893" s="364"/>
      <c r="B893" s="364"/>
      <c r="C893" s="364"/>
      <c r="D893" s="364"/>
      <c r="E893" s="364"/>
      <c r="F893" s="364"/>
      <c r="G893" s="364"/>
      <c r="H893" s="364"/>
      <c r="I893" s="364"/>
      <c r="J893" s="364"/>
      <c r="K893" s="364"/>
      <c r="L893" s="364"/>
      <c r="M893" s="364"/>
      <c r="N893" s="364"/>
      <c r="O893" s="364"/>
      <c r="P893" s="364"/>
      <c r="Q893" s="364"/>
      <c r="R893" s="364"/>
      <c r="S893" s="364"/>
      <c r="T893" s="364"/>
      <c r="U893" s="364"/>
      <c r="V893" s="364"/>
      <c r="W893" s="364"/>
      <c r="X893" s="364"/>
      <c r="Y893" s="364"/>
      <c r="Z893" s="364"/>
    </row>
    <row r="894" spans="1:26" ht="12.75" customHeight="1" x14ac:dyDescent="0.25">
      <c r="A894" s="364"/>
      <c r="B894" s="364"/>
      <c r="C894" s="364"/>
      <c r="D894" s="364"/>
      <c r="E894" s="364"/>
      <c r="F894" s="364"/>
      <c r="G894" s="364"/>
      <c r="H894" s="364"/>
      <c r="I894" s="364"/>
      <c r="J894" s="364"/>
      <c r="K894" s="364"/>
      <c r="L894" s="364"/>
      <c r="M894" s="364"/>
      <c r="N894" s="364"/>
      <c r="O894" s="364"/>
      <c r="P894" s="364"/>
      <c r="Q894" s="364"/>
      <c r="R894" s="364"/>
      <c r="S894" s="364"/>
      <c r="T894" s="364"/>
      <c r="U894" s="364"/>
      <c r="V894" s="364"/>
      <c r="W894" s="364"/>
      <c r="X894" s="364"/>
      <c r="Y894" s="364"/>
      <c r="Z894" s="364"/>
    </row>
    <row r="895" spans="1:26" ht="12.75" customHeight="1" x14ac:dyDescent="0.25">
      <c r="A895" s="364"/>
      <c r="B895" s="364"/>
      <c r="C895" s="364"/>
      <c r="D895" s="364"/>
      <c r="E895" s="364"/>
      <c r="F895" s="364"/>
      <c r="G895" s="364"/>
      <c r="H895" s="364"/>
      <c r="I895" s="364"/>
      <c r="J895" s="364"/>
      <c r="K895" s="364"/>
      <c r="L895" s="364"/>
      <c r="M895" s="364"/>
      <c r="N895" s="364"/>
      <c r="O895" s="364"/>
      <c r="P895" s="364"/>
      <c r="Q895" s="364"/>
      <c r="R895" s="364"/>
      <c r="S895" s="364"/>
      <c r="T895" s="364"/>
      <c r="U895" s="364"/>
      <c r="V895" s="364"/>
      <c r="W895" s="364"/>
      <c r="X895" s="364"/>
      <c r="Y895" s="364"/>
      <c r="Z895" s="364"/>
    </row>
    <row r="896" spans="1:26" ht="12.75" customHeight="1" x14ac:dyDescent="0.25">
      <c r="A896" s="364"/>
      <c r="B896" s="364"/>
      <c r="C896" s="364"/>
      <c r="D896" s="364"/>
      <c r="E896" s="364"/>
      <c r="F896" s="364"/>
      <c r="G896" s="364"/>
      <c r="H896" s="364"/>
      <c r="I896" s="364"/>
      <c r="J896" s="364"/>
      <c r="K896" s="364"/>
      <c r="L896" s="364"/>
      <c r="M896" s="364"/>
      <c r="N896" s="364"/>
      <c r="O896" s="364"/>
      <c r="P896" s="364"/>
      <c r="Q896" s="364"/>
      <c r="R896" s="364"/>
      <c r="S896" s="364"/>
      <c r="T896" s="364"/>
      <c r="U896" s="364"/>
      <c r="V896" s="364"/>
      <c r="W896" s="364"/>
      <c r="X896" s="364"/>
      <c r="Y896" s="364"/>
      <c r="Z896" s="364"/>
    </row>
    <row r="897" spans="1:26" ht="12.75" customHeight="1" x14ac:dyDescent="0.25">
      <c r="A897" s="364"/>
      <c r="B897" s="364"/>
      <c r="C897" s="364"/>
      <c r="D897" s="364"/>
      <c r="E897" s="364"/>
      <c r="F897" s="364"/>
      <c r="G897" s="364"/>
      <c r="H897" s="364"/>
      <c r="I897" s="364"/>
      <c r="J897" s="364"/>
      <c r="K897" s="364"/>
      <c r="L897" s="364"/>
      <c r="M897" s="364"/>
      <c r="N897" s="364"/>
      <c r="O897" s="364"/>
      <c r="P897" s="364"/>
      <c r="Q897" s="364"/>
      <c r="R897" s="364"/>
      <c r="S897" s="364"/>
      <c r="T897" s="364"/>
      <c r="U897" s="364"/>
      <c r="V897" s="364"/>
      <c r="W897" s="364"/>
      <c r="X897" s="364"/>
      <c r="Y897" s="364"/>
      <c r="Z897" s="364"/>
    </row>
    <row r="898" spans="1:26" ht="12.75" customHeight="1" x14ac:dyDescent="0.25">
      <c r="A898" s="364"/>
      <c r="B898" s="364"/>
      <c r="C898" s="364"/>
      <c r="D898" s="364"/>
      <c r="E898" s="364"/>
      <c r="F898" s="364"/>
      <c r="G898" s="364"/>
      <c r="H898" s="364"/>
      <c r="I898" s="364"/>
      <c r="J898" s="364"/>
      <c r="K898" s="364"/>
      <c r="L898" s="364"/>
      <c r="M898" s="364"/>
      <c r="N898" s="364"/>
      <c r="O898" s="364"/>
      <c r="P898" s="364"/>
      <c r="Q898" s="364"/>
      <c r="R898" s="364"/>
      <c r="S898" s="364"/>
      <c r="T898" s="364"/>
      <c r="U898" s="364"/>
      <c r="V898" s="364"/>
      <c r="W898" s="364"/>
      <c r="X898" s="364"/>
      <c r="Y898" s="364"/>
      <c r="Z898" s="364"/>
    </row>
    <row r="899" spans="1:26" ht="12.75" customHeight="1" x14ac:dyDescent="0.25">
      <c r="A899" s="364"/>
      <c r="B899" s="364"/>
      <c r="C899" s="364"/>
      <c r="D899" s="364"/>
      <c r="E899" s="364"/>
      <c r="F899" s="364"/>
      <c r="G899" s="364"/>
      <c r="H899" s="364"/>
      <c r="I899" s="364"/>
      <c r="J899" s="364"/>
      <c r="K899" s="364"/>
      <c r="L899" s="364"/>
      <c r="M899" s="364"/>
      <c r="N899" s="364"/>
      <c r="O899" s="364"/>
      <c r="P899" s="364"/>
      <c r="Q899" s="364"/>
      <c r="R899" s="364"/>
      <c r="S899" s="364"/>
      <c r="T899" s="364"/>
      <c r="U899" s="364"/>
      <c r="V899" s="364"/>
      <c r="W899" s="364"/>
      <c r="X899" s="364"/>
      <c r="Y899" s="364"/>
      <c r="Z899" s="364"/>
    </row>
    <row r="900" spans="1:26" ht="12.75" customHeight="1" x14ac:dyDescent="0.25">
      <c r="A900" s="364"/>
      <c r="B900" s="364"/>
      <c r="C900" s="364"/>
      <c r="D900" s="364"/>
      <c r="E900" s="364"/>
      <c r="F900" s="364"/>
      <c r="G900" s="364"/>
      <c r="H900" s="364"/>
      <c r="I900" s="364"/>
      <c r="J900" s="364"/>
      <c r="K900" s="364"/>
      <c r="L900" s="364"/>
      <c r="M900" s="364"/>
      <c r="N900" s="364"/>
      <c r="O900" s="364"/>
      <c r="P900" s="364"/>
      <c r="Q900" s="364"/>
      <c r="R900" s="364"/>
      <c r="S900" s="364"/>
      <c r="T900" s="364"/>
      <c r="U900" s="364"/>
      <c r="V900" s="364"/>
      <c r="W900" s="364"/>
      <c r="X900" s="364"/>
      <c r="Y900" s="364"/>
      <c r="Z900" s="364"/>
    </row>
    <row r="901" spans="1:26" ht="12.75" customHeight="1" x14ac:dyDescent="0.25">
      <c r="A901" s="364"/>
      <c r="B901" s="364"/>
      <c r="C901" s="364"/>
      <c r="D901" s="364"/>
      <c r="E901" s="364"/>
      <c r="F901" s="364"/>
      <c r="G901" s="364"/>
      <c r="H901" s="364"/>
      <c r="I901" s="364"/>
      <c r="J901" s="364"/>
      <c r="K901" s="364"/>
      <c r="L901" s="364"/>
      <c r="M901" s="364"/>
      <c r="N901" s="364"/>
      <c r="O901" s="364"/>
      <c r="P901" s="364"/>
      <c r="Q901" s="364"/>
      <c r="R901" s="364"/>
      <c r="S901" s="364"/>
      <c r="T901" s="364"/>
      <c r="U901" s="364"/>
      <c r="V901" s="364"/>
      <c r="W901" s="364"/>
      <c r="X901" s="364"/>
      <c r="Y901" s="364"/>
      <c r="Z901" s="364"/>
    </row>
    <row r="902" spans="1:26" ht="12.75" customHeight="1" x14ac:dyDescent="0.25">
      <c r="A902" s="364"/>
      <c r="B902" s="364"/>
      <c r="C902" s="364"/>
      <c r="D902" s="364"/>
      <c r="E902" s="364"/>
      <c r="F902" s="364"/>
      <c r="G902" s="364"/>
      <c r="H902" s="364"/>
      <c r="I902" s="364"/>
      <c r="J902" s="364"/>
      <c r="K902" s="364"/>
      <c r="L902" s="364"/>
      <c r="M902" s="364"/>
      <c r="N902" s="364"/>
      <c r="O902" s="364"/>
      <c r="P902" s="364"/>
      <c r="Q902" s="364"/>
      <c r="R902" s="364"/>
      <c r="S902" s="364"/>
      <c r="T902" s="364"/>
      <c r="U902" s="364"/>
      <c r="V902" s="364"/>
      <c r="W902" s="364"/>
      <c r="X902" s="364"/>
      <c r="Y902" s="364"/>
      <c r="Z902" s="364"/>
    </row>
    <row r="903" spans="1:26" ht="12.75" customHeight="1" x14ac:dyDescent="0.25">
      <c r="A903" s="364"/>
      <c r="B903" s="364"/>
      <c r="C903" s="364"/>
      <c r="D903" s="364"/>
      <c r="E903" s="364"/>
      <c r="F903" s="364"/>
      <c r="G903" s="364"/>
      <c r="H903" s="364"/>
      <c r="I903" s="364"/>
      <c r="J903" s="364"/>
      <c r="K903" s="364"/>
      <c r="L903" s="364"/>
      <c r="M903" s="364"/>
      <c r="N903" s="364"/>
      <c r="O903" s="364"/>
      <c r="P903" s="364"/>
      <c r="Q903" s="364"/>
      <c r="R903" s="364"/>
      <c r="S903" s="364"/>
      <c r="T903" s="364"/>
      <c r="U903" s="364"/>
      <c r="V903" s="364"/>
      <c r="W903" s="364"/>
      <c r="X903" s="364"/>
      <c r="Y903" s="364"/>
      <c r="Z903" s="364"/>
    </row>
    <row r="904" spans="1:26" ht="12.75" customHeight="1" x14ac:dyDescent="0.25">
      <c r="A904" s="364"/>
      <c r="B904" s="364"/>
      <c r="C904" s="364"/>
      <c r="D904" s="364"/>
      <c r="E904" s="364"/>
      <c r="F904" s="364"/>
      <c r="G904" s="364"/>
      <c r="H904" s="364"/>
      <c r="I904" s="364"/>
      <c r="J904" s="364"/>
      <c r="K904" s="364"/>
      <c r="L904" s="364"/>
      <c r="M904" s="364"/>
      <c r="N904" s="364"/>
      <c r="O904" s="364"/>
      <c r="P904" s="364"/>
      <c r="Q904" s="364"/>
      <c r="R904" s="364"/>
      <c r="S904" s="364"/>
      <c r="T904" s="364"/>
      <c r="U904" s="364"/>
      <c r="V904" s="364"/>
      <c r="W904" s="364"/>
      <c r="X904" s="364"/>
      <c r="Y904" s="364"/>
      <c r="Z904" s="364"/>
    </row>
    <row r="905" spans="1:26" ht="12.75" customHeight="1" x14ac:dyDescent="0.25">
      <c r="A905" s="364"/>
      <c r="B905" s="364"/>
      <c r="C905" s="364"/>
      <c r="D905" s="364"/>
      <c r="E905" s="364"/>
      <c r="F905" s="364"/>
      <c r="G905" s="364"/>
      <c r="H905" s="364"/>
      <c r="I905" s="364"/>
      <c r="J905" s="364"/>
      <c r="K905" s="364"/>
      <c r="L905" s="364"/>
      <c r="M905" s="364"/>
      <c r="N905" s="364"/>
      <c r="O905" s="364"/>
      <c r="P905" s="364"/>
      <c r="Q905" s="364"/>
      <c r="R905" s="364"/>
      <c r="S905" s="364"/>
      <c r="T905" s="364"/>
      <c r="U905" s="364"/>
      <c r="V905" s="364"/>
      <c r="W905" s="364"/>
      <c r="X905" s="364"/>
      <c r="Y905" s="364"/>
      <c r="Z905" s="364"/>
    </row>
    <row r="906" spans="1:26" ht="12.75" customHeight="1" x14ac:dyDescent="0.25">
      <c r="A906" s="364"/>
      <c r="B906" s="364"/>
      <c r="C906" s="364"/>
      <c r="D906" s="364"/>
      <c r="E906" s="364"/>
      <c r="F906" s="364"/>
      <c r="G906" s="364"/>
      <c r="H906" s="364"/>
      <c r="I906" s="364"/>
      <c r="J906" s="364"/>
      <c r="K906" s="364"/>
      <c r="L906" s="364"/>
      <c r="M906" s="364"/>
      <c r="N906" s="364"/>
      <c r="O906" s="364"/>
      <c r="P906" s="364"/>
      <c r="Q906" s="364"/>
      <c r="R906" s="364"/>
      <c r="S906" s="364"/>
      <c r="T906" s="364"/>
      <c r="U906" s="364"/>
      <c r="V906" s="364"/>
      <c r="W906" s="364"/>
      <c r="X906" s="364"/>
      <c r="Y906" s="364"/>
      <c r="Z906" s="364"/>
    </row>
    <row r="907" spans="1:26" ht="12.75" customHeight="1" x14ac:dyDescent="0.25">
      <c r="A907" s="364"/>
      <c r="B907" s="364"/>
      <c r="C907" s="364"/>
      <c r="D907" s="364"/>
      <c r="E907" s="364"/>
      <c r="F907" s="364"/>
      <c r="G907" s="364"/>
      <c r="H907" s="364"/>
      <c r="I907" s="364"/>
      <c r="J907" s="364"/>
      <c r="K907" s="364"/>
      <c r="L907" s="364"/>
      <c r="M907" s="364"/>
      <c r="N907" s="364"/>
      <c r="O907" s="364"/>
      <c r="P907" s="364"/>
      <c r="Q907" s="364"/>
      <c r="R907" s="364"/>
      <c r="S907" s="364"/>
      <c r="T907" s="364"/>
      <c r="U907" s="364"/>
      <c r="V907" s="364"/>
      <c r="W907" s="364"/>
      <c r="X907" s="364"/>
      <c r="Y907" s="364"/>
      <c r="Z907" s="364"/>
    </row>
    <row r="908" spans="1:26" ht="12.75" customHeight="1" x14ac:dyDescent="0.25">
      <c r="A908" s="364"/>
      <c r="B908" s="364"/>
      <c r="C908" s="364"/>
      <c r="D908" s="364"/>
      <c r="E908" s="364"/>
      <c r="F908" s="364"/>
      <c r="G908" s="364"/>
      <c r="H908" s="364"/>
      <c r="I908" s="364"/>
      <c r="J908" s="364"/>
      <c r="K908" s="364"/>
      <c r="L908" s="364"/>
      <c r="M908" s="364"/>
      <c r="N908" s="364"/>
      <c r="O908" s="364"/>
      <c r="P908" s="364"/>
      <c r="Q908" s="364"/>
      <c r="R908" s="364"/>
      <c r="S908" s="364"/>
      <c r="T908" s="364"/>
      <c r="U908" s="364"/>
      <c r="V908" s="364"/>
      <c r="W908" s="364"/>
      <c r="X908" s="364"/>
      <c r="Y908" s="364"/>
      <c r="Z908" s="364"/>
    </row>
    <row r="909" spans="1:26" ht="12.75" customHeight="1" x14ac:dyDescent="0.25">
      <c r="A909" s="364"/>
      <c r="B909" s="364"/>
      <c r="C909" s="364"/>
      <c r="D909" s="364"/>
      <c r="E909" s="364"/>
      <c r="F909" s="364"/>
      <c r="G909" s="364"/>
      <c r="H909" s="364"/>
      <c r="I909" s="364"/>
      <c r="J909" s="364"/>
      <c r="K909" s="364"/>
      <c r="L909" s="364"/>
      <c r="M909" s="364"/>
      <c r="N909" s="364"/>
      <c r="O909" s="364"/>
      <c r="P909" s="364"/>
      <c r="Q909" s="364"/>
      <c r="R909" s="364"/>
      <c r="S909" s="364"/>
      <c r="T909" s="364"/>
      <c r="U909" s="364"/>
      <c r="V909" s="364"/>
      <c r="W909" s="364"/>
      <c r="X909" s="364"/>
      <c r="Y909" s="364"/>
      <c r="Z909" s="364"/>
    </row>
    <row r="910" spans="1:26" ht="12.75" customHeight="1" x14ac:dyDescent="0.25">
      <c r="A910" s="364"/>
      <c r="B910" s="364"/>
      <c r="C910" s="364"/>
      <c r="D910" s="364"/>
      <c r="E910" s="364"/>
      <c r="F910" s="364"/>
      <c r="G910" s="364"/>
      <c r="H910" s="364"/>
      <c r="I910" s="364"/>
      <c r="J910" s="364"/>
      <c r="K910" s="364"/>
      <c r="L910" s="364"/>
      <c r="M910" s="364"/>
      <c r="N910" s="364"/>
      <c r="O910" s="364"/>
      <c r="P910" s="364"/>
      <c r="Q910" s="364"/>
      <c r="R910" s="364"/>
      <c r="S910" s="364"/>
      <c r="T910" s="364"/>
      <c r="U910" s="364"/>
      <c r="V910" s="364"/>
      <c r="W910" s="364"/>
      <c r="X910" s="364"/>
      <c r="Y910" s="364"/>
      <c r="Z910" s="364"/>
    </row>
    <row r="911" spans="1:26" ht="12.75" customHeight="1" x14ac:dyDescent="0.25">
      <c r="A911" s="364"/>
      <c r="B911" s="364"/>
      <c r="C911" s="364"/>
      <c r="D911" s="364"/>
      <c r="E911" s="364"/>
      <c r="F911" s="364"/>
      <c r="G911" s="364"/>
      <c r="H911" s="364"/>
      <c r="I911" s="364"/>
      <c r="J911" s="364"/>
      <c r="K911" s="364"/>
      <c r="L911" s="364"/>
      <c r="M911" s="364"/>
      <c r="N911" s="364"/>
      <c r="O911" s="364"/>
      <c r="P911" s="364"/>
      <c r="Q911" s="364"/>
      <c r="R911" s="364"/>
      <c r="S911" s="364"/>
      <c r="T911" s="364"/>
      <c r="U911" s="364"/>
      <c r="V911" s="364"/>
      <c r="W911" s="364"/>
      <c r="X911" s="364"/>
      <c r="Y911" s="364"/>
      <c r="Z911" s="364"/>
    </row>
    <row r="912" spans="1:26" ht="12.75" customHeight="1" x14ac:dyDescent="0.25">
      <c r="A912" s="364"/>
      <c r="B912" s="364"/>
      <c r="C912" s="364"/>
      <c r="D912" s="364"/>
      <c r="E912" s="364"/>
      <c r="F912" s="364"/>
      <c r="G912" s="364"/>
      <c r="H912" s="364"/>
      <c r="I912" s="364"/>
      <c r="J912" s="364"/>
      <c r="K912" s="364"/>
      <c r="L912" s="364"/>
      <c r="M912" s="364"/>
      <c r="N912" s="364"/>
      <c r="O912" s="364"/>
      <c r="P912" s="364"/>
      <c r="Q912" s="364"/>
      <c r="R912" s="364"/>
      <c r="S912" s="364"/>
      <c r="T912" s="364"/>
      <c r="U912" s="364"/>
      <c r="V912" s="364"/>
      <c r="W912" s="364"/>
      <c r="X912" s="364"/>
      <c r="Y912" s="364"/>
      <c r="Z912" s="364"/>
    </row>
    <row r="913" spans="1:26" ht="12.75" customHeight="1" x14ac:dyDescent="0.25">
      <c r="A913" s="364"/>
      <c r="B913" s="364"/>
      <c r="C913" s="364"/>
      <c r="D913" s="364"/>
      <c r="E913" s="364"/>
      <c r="F913" s="364"/>
      <c r="G913" s="364"/>
      <c r="H913" s="364"/>
      <c r="I913" s="364"/>
      <c r="J913" s="364"/>
      <c r="K913" s="364"/>
      <c r="L913" s="364"/>
      <c r="M913" s="364"/>
      <c r="N913" s="364"/>
      <c r="O913" s="364"/>
      <c r="P913" s="364"/>
      <c r="Q913" s="364"/>
      <c r="R913" s="364"/>
      <c r="S913" s="364"/>
      <c r="T913" s="364"/>
      <c r="U913" s="364"/>
      <c r="V913" s="364"/>
      <c r="W913" s="364"/>
      <c r="X913" s="364"/>
      <c r="Y913" s="364"/>
      <c r="Z913" s="364"/>
    </row>
    <row r="914" spans="1:26" ht="12.75" customHeight="1" x14ac:dyDescent="0.25">
      <c r="A914" s="364"/>
      <c r="B914" s="364"/>
      <c r="C914" s="364"/>
      <c r="D914" s="364"/>
      <c r="E914" s="364"/>
      <c r="F914" s="364"/>
      <c r="G914" s="364"/>
      <c r="H914" s="364"/>
      <c r="I914" s="364"/>
      <c r="J914" s="364"/>
      <c r="K914" s="364"/>
      <c r="L914" s="364"/>
      <c r="M914" s="364"/>
      <c r="N914" s="364"/>
      <c r="O914" s="364"/>
      <c r="P914" s="364"/>
      <c r="Q914" s="364"/>
      <c r="R914" s="364"/>
      <c r="S914" s="364"/>
      <c r="T914" s="364"/>
      <c r="U914" s="364"/>
      <c r="V914" s="364"/>
      <c r="W914" s="364"/>
      <c r="X914" s="364"/>
      <c r="Y914" s="364"/>
      <c r="Z914" s="364"/>
    </row>
    <row r="915" spans="1:26" ht="12.75" customHeight="1" x14ac:dyDescent="0.25">
      <c r="A915" s="364"/>
      <c r="B915" s="364"/>
      <c r="C915" s="364"/>
      <c r="D915" s="364"/>
      <c r="E915" s="364"/>
      <c r="F915" s="364"/>
      <c r="G915" s="364"/>
      <c r="H915" s="364"/>
      <c r="I915" s="364"/>
      <c r="J915" s="364"/>
      <c r="K915" s="364"/>
      <c r="L915" s="364"/>
      <c r="M915" s="364"/>
      <c r="N915" s="364"/>
      <c r="O915" s="364"/>
      <c r="P915" s="364"/>
      <c r="Q915" s="364"/>
      <c r="R915" s="364"/>
      <c r="S915" s="364"/>
      <c r="T915" s="364"/>
      <c r="U915" s="364"/>
      <c r="V915" s="364"/>
      <c r="W915" s="364"/>
      <c r="X915" s="364"/>
      <c r="Y915" s="364"/>
      <c r="Z915" s="364"/>
    </row>
    <row r="916" spans="1:26" ht="12.75" customHeight="1" x14ac:dyDescent="0.25">
      <c r="A916" s="364"/>
      <c r="B916" s="364"/>
      <c r="C916" s="364"/>
      <c r="D916" s="364"/>
      <c r="E916" s="364"/>
      <c r="F916" s="364"/>
      <c r="G916" s="364"/>
      <c r="H916" s="364"/>
      <c r="I916" s="364"/>
      <c r="J916" s="364"/>
      <c r="K916" s="364"/>
      <c r="L916" s="364"/>
      <c r="M916" s="364"/>
      <c r="N916" s="364"/>
      <c r="O916" s="364"/>
      <c r="P916" s="364"/>
      <c r="Q916" s="364"/>
      <c r="R916" s="364"/>
      <c r="S916" s="364"/>
      <c r="T916" s="364"/>
      <c r="U916" s="364"/>
      <c r="V916" s="364"/>
      <c r="W916" s="364"/>
      <c r="X916" s="364"/>
      <c r="Y916" s="364"/>
      <c r="Z916" s="364"/>
    </row>
    <row r="917" spans="1:26" ht="12.75" customHeight="1" x14ac:dyDescent="0.25">
      <c r="A917" s="364"/>
      <c r="B917" s="364"/>
      <c r="C917" s="364"/>
      <c r="D917" s="364"/>
      <c r="E917" s="364"/>
      <c r="F917" s="364"/>
      <c r="G917" s="364"/>
      <c r="H917" s="364"/>
      <c r="I917" s="364"/>
      <c r="J917" s="364"/>
      <c r="K917" s="364"/>
      <c r="L917" s="364"/>
      <c r="M917" s="364"/>
      <c r="N917" s="364"/>
      <c r="O917" s="364"/>
      <c r="P917" s="364"/>
      <c r="Q917" s="364"/>
      <c r="R917" s="364"/>
      <c r="S917" s="364"/>
      <c r="T917" s="364"/>
      <c r="U917" s="364"/>
      <c r="V917" s="364"/>
      <c r="W917" s="364"/>
      <c r="X917" s="364"/>
      <c r="Y917" s="364"/>
      <c r="Z917" s="364"/>
    </row>
    <row r="918" spans="1:26" ht="12.75" customHeight="1" x14ac:dyDescent="0.25">
      <c r="A918" s="364"/>
      <c r="B918" s="364"/>
      <c r="C918" s="364"/>
      <c r="D918" s="364"/>
      <c r="E918" s="364"/>
      <c r="F918" s="364"/>
      <c r="G918" s="364"/>
      <c r="H918" s="364"/>
      <c r="I918" s="364"/>
      <c r="J918" s="364"/>
      <c r="K918" s="364"/>
      <c r="L918" s="364"/>
      <c r="M918" s="364"/>
      <c r="N918" s="364"/>
      <c r="O918" s="364"/>
      <c r="P918" s="364"/>
      <c r="Q918" s="364"/>
      <c r="R918" s="364"/>
      <c r="S918" s="364"/>
      <c r="T918" s="364"/>
      <c r="U918" s="364"/>
      <c r="V918" s="364"/>
      <c r="W918" s="364"/>
      <c r="X918" s="364"/>
      <c r="Y918" s="364"/>
      <c r="Z918" s="364"/>
    </row>
    <row r="919" spans="1:26" ht="12.75" customHeight="1" x14ac:dyDescent="0.25">
      <c r="A919" s="364"/>
      <c r="B919" s="364"/>
      <c r="C919" s="364"/>
      <c r="D919" s="364"/>
      <c r="E919" s="364"/>
      <c r="F919" s="364"/>
      <c r="G919" s="364"/>
      <c r="H919" s="364"/>
      <c r="I919" s="364"/>
      <c r="J919" s="364"/>
      <c r="K919" s="364"/>
      <c r="L919" s="364"/>
      <c r="M919" s="364"/>
      <c r="N919" s="364"/>
      <c r="O919" s="364"/>
      <c r="P919" s="364"/>
      <c r="Q919" s="364"/>
      <c r="R919" s="364"/>
      <c r="S919" s="364"/>
      <c r="T919" s="364"/>
      <c r="U919" s="364"/>
      <c r="V919" s="364"/>
      <c r="W919" s="364"/>
      <c r="X919" s="364"/>
      <c r="Y919" s="364"/>
      <c r="Z919" s="364"/>
    </row>
    <row r="920" spans="1:26" ht="12.75" customHeight="1" x14ac:dyDescent="0.25">
      <c r="A920" s="364"/>
      <c r="B920" s="364"/>
      <c r="C920" s="364"/>
      <c r="D920" s="364"/>
      <c r="E920" s="364"/>
      <c r="F920" s="364"/>
      <c r="G920" s="364"/>
      <c r="H920" s="364"/>
      <c r="I920" s="364"/>
      <c r="J920" s="364"/>
      <c r="K920" s="364"/>
      <c r="L920" s="364"/>
      <c r="M920" s="364"/>
      <c r="N920" s="364"/>
      <c r="O920" s="364"/>
      <c r="P920" s="364"/>
      <c r="Q920" s="364"/>
      <c r="R920" s="364"/>
      <c r="S920" s="364"/>
      <c r="T920" s="364"/>
      <c r="U920" s="364"/>
      <c r="V920" s="364"/>
      <c r="W920" s="364"/>
      <c r="X920" s="364"/>
      <c r="Y920" s="364"/>
      <c r="Z920" s="364"/>
    </row>
    <row r="921" spans="1:26" ht="12.75" customHeight="1" x14ac:dyDescent="0.25">
      <c r="A921" s="364"/>
      <c r="B921" s="364"/>
      <c r="C921" s="364"/>
      <c r="D921" s="364"/>
      <c r="E921" s="364"/>
      <c r="F921" s="364"/>
      <c r="G921" s="364"/>
      <c r="H921" s="364"/>
      <c r="I921" s="364"/>
      <c r="J921" s="364"/>
      <c r="K921" s="364"/>
      <c r="L921" s="364"/>
      <c r="M921" s="364"/>
      <c r="N921" s="364"/>
      <c r="O921" s="364"/>
      <c r="P921" s="364"/>
      <c r="Q921" s="364"/>
      <c r="R921" s="364"/>
      <c r="S921" s="364"/>
      <c r="T921" s="364"/>
      <c r="U921" s="364"/>
      <c r="V921" s="364"/>
      <c r="W921" s="364"/>
      <c r="X921" s="364"/>
      <c r="Y921" s="364"/>
      <c r="Z921" s="364"/>
    </row>
    <row r="922" spans="1:26" ht="12.75" customHeight="1" x14ac:dyDescent="0.25">
      <c r="A922" s="364"/>
      <c r="B922" s="364"/>
      <c r="C922" s="364"/>
      <c r="D922" s="364"/>
      <c r="E922" s="364"/>
      <c r="F922" s="364"/>
      <c r="G922" s="364"/>
      <c r="H922" s="364"/>
      <c r="I922" s="364"/>
      <c r="J922" s="364"/>
      <c r="K922" s="364"/>
      <c r="L922" s="364"/>
      <c r="M922" s="364"/>
      <c r="N922" s="364"/>
      <c r="O922" s="364"/>
      <c r="P922" s="364"/>
      <c r="Q922" s="364"/>
      <c r="R922" s="364"/>
      <c r="S922" s="364"/>
      <c r="T922" s="364"/>
      <c r="U922" s="364"/>
      <c r="V922" s="364"/>
      <c r="W922" s="364"/>
      <c r="X922" s="364"/>
      <c r="Y922" s="364"/>
      <c r="Z922" s="364"/>
    </row>
    <row r="923" spans="1:26" ht="12.75" customHeight="1" x14ac:dyDescent="0.25">
      <c r="A923" s="364"/>
      <c r="B923" s="364"/>
      <c r="C923" s="364"/>
      <c r="D923" s="364"/>
      <c r="E923" s="364"/>
      <c r="F923" s="364"/>
      <c r="G923" s="364"/>
      <c r="H923" s="364"/>
      <c r="I923" s="364"/>
      <c r="J923" s="364"/>
      <c r="K923" s="364"/>
      <c r="L923" s="364"/>
      <c r="M923" s="364"/>
      <c r="N923" s="364"/>
      <c r="O923" s="364"/>
      <c r="P923" s="364"/>
      <c r="Q923" s="364"/>
      <c r="R923" s="364"/>
      <c r="S923" s="364"/>
      <c r="T923" s="364"/>
      <c r="U923" s="364"/>
      <c r="V923" s="364"/>
      <c r="W923" s="364"/>
      <c r="X923" s="364"/>
      <c r="Y923" s="364"/>
      <c r="Z923" s="364"/>
    </row>
    <row r="924" spans="1:26" ht="12.75" customHeight="1" x14ac:dyDescent="0.25">
      <c r="A924" s="364"/>
      <c r="B924" s="364"/>
      <c r="C924" s="364"/>
      <c r="D924" s="364"/>
      <c r="E924" s="364"/>
      <c r="F924" s="364"/>
      <c r="G924" s="364"/>
      <c r="H924" s="364"/>
      <c r="I924" s="364"/>
      <c r="J924" s="364"/>
      <c r="K924" s="364"/>
      <c r="L924" s="364"/>
      <c r="M924" s="364"/>
      <c r="N924" s="364"/>
      <c r="O924" s="364"/>
      <c r="P924" s="364"/>
      <c r="Q924" s="364"/>
      <c r="R924" s="364"/>
      <c r="S924" s="364"/>
      <c r="T924" s="364"/>
      <c r="U924" s="364"/>
      <c r="V924" s="364"/>
      <c r="W924" s="364"/>
      <c r="X924" s="364"/>
      <c r="Y924" s="364"/>
      <c r="Z924" s="364"/>
    </row>
    <row r="925" spans="1:26" ht="12.75" customHeight="1" x14ac:dyDescent="0.25">
      <c r="A925" s="364"/>
      <c r="B925" s="364"/>
      <c r="C925" s="364"/>
      <c r="D925" s="364"/>
      <c r="E925" s="364"/>
      <c r="F925" s="364"/>
      <c r="G925" s="364"/>
      <c r="H925" s="364"/>
      <c r="I925" s="364"/>
      <c r="J925" s="364"/>
      <c r="K925" s="364"/>
      <c r="L925" s="364"/>
      <c r="M925" s="364"/>
      <c r="N925" s="364"/>
      <c r="O925" s="364"/>
      <c r="P925" s="364"/>
      <c r="Q925" s="364"/>
      <c r="R925" s="364"/>
      <c r="S925" s="364"/>
      <c r="T925" s="364"/>
      <c r="U925" s="364"/>
      <c r="V925" s="364"/>
      <c r="W925" s="364"/>
      <c r="X925" s="364"/>
      <c r="Y925" s="364"/>
      <c r="Z925" s="364"/>
    </row>
    <row r="926" spans="1:26" ht="12.75" customHeight="1" x14ac:dyDescent="0.25">
      <c r="A926" s="364"/>
      <c r="B926" s="364"/>
      <c r="C926" s="364"/>
      <c r="D926" s="364"/>
      <c r="E926" s="364"/>
      <c r="F926" s="364"/>
      <c r="G926" s="364"/>
      <c r="H926" s="364"/>
      <c r="I926" s="364"/>
      <c r="J926" s="364"/>
      <c r="K926" s="364"/>
      <c r="L926" s="364"/>
      <c r="M926" s="364"/>
      <c r="N926" s="364"/>
      <c r="O926" s="364"/>
      <c r="P926" s="364"/>
      <c r="Q926" s="364"/>
      <c r="R926" s="364"/>
      <c r="S926" s="364"/>
      <c r="T926" s="364"/>
      <c r="U926" s="364"/>
      <c r="V926" s="364"/>
      <c r="W926" s="364"/>
      <c r="X926" s="364"/>
      <c r="Y926" s="364"/>
      <c r="Z926" s="364"/>
    </row>
    <row r="927" spans="1:26" ht="12.75" customHeight="1" x14ac:dyDescent="0.25">
      <c r="A927" s="364"/>
      <c r="B927" s="364"/>
      <c r="C927" s="364"/>
      <c r="D927" s="364"/>
      <c r="E927" s="364"/>
      <c r="F927" s="364"/>
      <c r="G927" s="364"/>
      <c r="H927" s="364"/>
      <c r="I927" s="364"/>
      <c r="J927" s="364"/>
      <c r="K927" s="364"/>
      <c r="L927" s="364"/>
      <c r="M927" s="364"/>
      <c r="N927" s="364"/>
      <c r="O927" s="364"/>
      <c r="P927" s="364"/>
      <c r="Q927" s="364"/>
      <c r="R927" s="364"/>
      <c r="S927" s="364"/>
      <c r="T927" s="364"/>
      <c r="U927" s="364"/>
      <c r="V927" s="364"/>
      <c r="W927" s="364"/>
      <c r="X927" s="364"/>
      <c r="Y927" s="364"/>
      <c r="Z927" s="364"/>
    </row>
    <row r="928" spans="1:26" ht="12.75" customHeight="1" x14ac:dyDescent="0.25">
      <c r="A928" s="364"/>
      <c r="B928" s="364"/>
      <c r="C928" s="364"/>
      <c r="D928" s="364"/>
      <c r="E928" s="364"/>
      <c r="F928" s="364"/>
      <c r="G928" s="364"/>
      <c r="H928" s="364"/>
      <c r="I928" s="364"/>
      <c r="J928" s="364"/>
      <c r="K928" s="364"/>
      <c r="L928" s="364"/>
      <c r="M928" s="364"/>
      <c r="N928" s="364"/>
      <c r="O928" s="364"/>
      <c r="P928" s="364"/>
      <c r="Q928" s="364"/>
      <c r="R928" s="364"/>
      <c r="S928" s="364"/>
      <c r="T928" s="364"/>
      <c r="U928" s="364"/>
      <c r="V928" s="364"/>
      <c r="W928" s="364"/>
      <c r="X928" s="364"/>
      <c r="Y928" s="364"/>
      <c r="Z928" s="364"/>
    </row>
    <row r="929" spans="1:26" ht="12.75" customHeight="1" x14ac:dyDescent="0.25">
      <c r="A929" s="364"/>
      <c r="B929" s="364"/>
      <c r="C929" s="364"/>
      <c r="D929" s="364"/>
      <c r="E929" s="364"/>
      <c r="F929" s="364"/>
      <c r="G929" s="364"/>
      <c r="H929" s="364"/>
      <c r="I929" s="364"/>
      <c r="J929" s="364"/>
      <c r="K929" s="364"/>
      <c r="L929" s="364"/>
      <c r="M929" s="364"/>
      <c r="N929" s="364"/>
      <c r="O929" s="364"/>
      <c r="P929" s="364"/>
      <c r="Q929" s="364"/>
      <c r="R929" s="364"/>
      <c r="S929" s="364"/>
      <c r="T929" s="364"/>
      <c r="U929" s="364"/>
      <c r="V929" s="364"/>
      <c r="W929" s="364"/>
      <c r="X929" s="364"/>
      <c r="Y929" s="364"/>
      <c r="Z929" s="364"/>
    </row>
    <row r="930" spans="1:26" ht="12.75" customHeight="1" x14ac:dyDescent="0.25">
      <c r="A930" s="364"/>
      <c r="B930" s="364"/>
      <c r="C930" s="364"/>
      <c r="D930" s="364"/>
      <c r="E930" s="364"/>
      <c r="F930" s="364"/>
      <c r="G930" s="364"/>
      <c r="H930" s="364"/>
      <c r="I930" s="364"/>
      <c r="J930" s="364"/>
      <c r="K930" s="364"/>
      <c r="L930" s="364"/>
      <c r="M930" s="364"/>
      <c r="N930" s="364"/>
      <c r="O930" s="364"/>
      <c r="P930" s="364"/>
      <c r="Q930" s="364"/>
      <c r="R930" s="364"/>
      <c r="S930" s="364"/>
      <c r="T930" s="364"/>
      <c r="U930" s="364"/>
      <c r="V930" s="364"/>
      <c r="W930" s="364"/>
      <c r="X930" s="364"/>
      <c r="Y930" s="364"/>
      <c r="Z930" s="364"/>
    </row>
    <row r="931" spans="1:26" ht="12.75" customHeight="1" x14ac:dyDescent="0.25">
      <c r="A931" s="364"/>
      <c r="B931" s="364"/>
      <c r="C931" s="364"/>
      <c r="D931" s="364"/>
      <c r="E931" s="364"/>
      <c r="F931" s="364"/>
      <c r="G931" s="364"/>
      <c r="H931" s="364"/>
      <c r="I931" s="364"/>
      <c r="J931" s="364"/>
      <c r="K931" s="364"/>
      <c r="L931" s="364"/>
      <c r="M931" s="364"/>
      <c r="N931" s="364"/>
      <c r="O931" s="364"/>
      <c r="P931" s="364"/>
      <c r="Q931" s="364"/>
      <c r="R931" s="364"/>
      <c r="S931" s="364"/>
      <c r="T931" s="364"/>
      <c r="U931" s="364"/>
      <c r="V931" s="364"/>
      <c r="W931" s="364"/>
      <c r="X931" s="364"/>
      <c r="Y931" s="364"/>
      <c r="Z931" s="364"/>
    </row>
    <row r="932" spans="1:26" ht="12.75" customHeight="1" x14ac:dyDescent="0.25">
      <c r="A932" s="364"/>
      <c r="B932" s="364"/>
      <c r="C932" s="364"/>
      <c r="D932" s="364"/>
      <c r="E932" s="364"/>
      <c r="F932" s="364"/>
      <c r="G932" s="364"/>
      <c r="H932" s="364"/>
      <c r="I932" s="364"/>
      <c r="J932" s="364"/>
      <c r="K932" s="364"/>
      <c r="L932" s="364"/>
      <c r="M932" s="364"/>
      <c r="N932" s="364"/>
      <c r="O932" s="364"/>
      <c r="P932" s="364"/>
      <c r="Q932" s="364"/>
      <c r="R932" s="364"/>
      <c r="S932" s="364"/>
      <c r="T932" s="364"/>
      <c r="U932" s="364"/>
      <c r="V932" s="364"/>
      <c r="W932" s="364"/>
      <c r="X932" s="364"/>
      <c r="Y932" s="364"/>
      <c r="Z932" s="364"/>
    </row>
    <row r="933" spans="1:26" ht="12.75" customHeight="1" x14ac:dyDescent="0.25">
      <c r="A933" s="364"/>
      <c r="B933" s="364"/>
      <c r="C933" s="364"/>
      <c r="D933" s="364"/>
      <c r="E933" s="364"/>
      <c r="F933" s="364"/>
      <c r="G933" s="364"/>
      <c r="H933" s="364"/>
      <c r="I933" s="364"/>
      <c r="J933" s="364"/>
      <c r="K933" s="364"/>
      <c r="L933" s="364"/>
      <c r="M933" s="364"/>
      <c r="N933" s="364"/>
      <c r="O933" s="364"/>
      <c r="P933" s="364"/>
      <c r="Q933" s="364"/>
      <c r="R933" s="364"/>
      <c r="S933" s="364"/>
      <c r="T933" s="364"/>
      <c r="U933" s="364"/>
      <c r="V933" s="364"/>
      <c r="W933" s="364"/>
      <c r="X933" s="364"/>
      <c r="Y933" s="364"/>
      <c r="Z933" s="364"/>
    </row>
    <row r="934" spans="1:26" ht="12.75" customHeight="1" x14ac:dyDescent="0.25">
      <c r="A934" s="364"/>
      <c r="B934" s="364"/>
      <c r="C934" s="364"/>
      <c r="D934" s="364"/>
      <c r="E934" s="364"/>
      <c r="F934" s="364"/>
      <c r="G934" s="364"/>
      <c r="H934" s="364"/>
      <c r="I934" s="364"/>
      <c r="J934" s="364"/>
      <c r="K934" s="364"/>
      <c r="L934" s="364"/>
      <c r="M934" s="364"/>
      <c r="N934" s="364"/>
      <c r="O934" s="364"/>
      <c r="P934" s="364"/>
      <c r="Q934" s="364"/>
      <c r="R934" s="364"/>
      <c r="S934" s="364"/>
      <c r="T934" s="364"/>
      <c r="U934" s="364"/>
      <c r="V934" s="364"/>
      <c r="W934" s="364"/>
      <c r="X934" s="364"/>
      <c r="Y934" s="364"/>
      <c r="Z934" s="364"/>
    </row>
    <row r="935" spans="1:26" ht="12.75" customHeight="1" x14ac:dyDescent="0.25">
      <c r="A935" s="364"/>
      <c r="B935" s="364"/>
      <c r="C935" s="364"/>
      <c r="D935" s="364"/>
      <c r="E935" s="364"/>
      <c r="F935" s="364"/>
      <c r="G935" s="364"/>
      <c r="H935" s="364"/>
      <c r="I935" s="364"/>
      <c r="J935" s="364"/>
      <c r="K935" s="364"/>
      <c r="L935" s="364"/>
      <c r="M935" s="364"/>
      <c r="N935" s="364"/>
      <c r="O935" s="364"/>
      <c r="P935" s="364"/>
      <c r="Q935" s="364"/>
      <c r="R935" s="364"/>
      <c r="S935" s="364"/>
      <c r="T935" s="364"/>
      <c r="U935" s="364"/>
      <c r="V935" s="364"/>
      <c r="W935" s="364"/>
      <c r="X935" s="364"/>
      <c r="Y935" s="364"/>
      <c r="Z935" s="364"/>
    </row>
    <row r="936" spans="1:26" ht="12.75" customHeight="1" x14ac:dyDescent="0.25">
      <c r="A936" s="364"/>
      <c r="B936" s="364"/>
      <c r="C936" s="364"/>
      <c r="D936" s="364"/>
      <c r="E936" s="364"/>
      <c r="F936" s="364"/>
      <c r="G936" s="364"/>
      <c r="H936" s="364"/>
      <c r="I936" s="364"/>
      <c r="J936" s="364"/>
      <c r="K936" s="364"/>
      <c r="L936" s="364"/>
      <c r="M936" s="364"/>
      <c r="N936" s="364"/>
      <c r="O936" s="364"/>
      <c r="P936" s="364"/>
      <c r="Q936" s="364"/>
      <c r="R936" s="364"/>
      <c r="S936" s="364"/>
      <c r="T936" s="364"/>
      <c r="U936" s="364"/>
      <c r="V936" s="364"/>
      <c r="W936" s="364"/>
      <c r="X936" s="364"/>
      <c r="Y936" s="364"/>
      <c r="Z936" s="364"/>
    </row>
    <row r="937" spans="1:26" ht="12.75" customHeight="1" x14ac:dyDescent="0.25">
      <c r="A937" s="364"/>
      <c r="B937" s="364"/>
      <c r="C937" s="364"/>
      <c r="D937" s="364"/>
      <c r="E937" s="364"/>
      <c r="F937" s="364"/>
      <c r="G937" s="364"/>
      <c r="H937" s="364"/>
      <c r="I937" s="364"/>
      <c r="J937" s="364"/>
      <c r="K937" s="364"/>
      <c r="L937" s="364"/>
      <c r="M937" s="364"/>
      <c r="N937" s="364"/>
      <c r="O937" s="364"/>
      <c r="P937" s="364"/>
      <c r="Q937" s="364"/>
      <c r="R937" s="364"/>
      <c r="S937" s="364"/>
      <c r="T937" s="364"/>
      <c r="U937" s="364"/>
      <c r="V937" s="364"/>
      <c r="W937" s="364"/>
      <c r="X937" s="364"/>
      <c r="Y937" s="364"/>
      <c r="Z937" s="364"/>
    </row>
    <row r="938" spans="1:26" ht="12.75" customHeight="1" x14ac:dyDescent="0.25">
      <c r="A938" s="364"/>
      <c r="B938" s="364"/>
      <c r="C938" s="364"/>
      <c r="D938" s="364"/>
      <c r="E938" s="364"/>
      <c r="F938" s="364"/>
      <c r="G938" s="364"/>
      <c r="H938" s="364"/>
      <c r="I938" s="364"/>
      <c r="J938" s="364"/>
      <c r="K938" s="364"/>
      <c r="L938" s="364"/>
      <c r="M938" s="364"/>
      <c r="N938" s="364"/>
      <c r="O938" s="364"/>
      <c r="P938" s="364"/>
      <c r="Q938" s="364"/>
      <c r="R938" s="364"/>
      <c r="S938" s="364"/>
      <c r="T938" s="364"/>
      <c r="U938" s="364"/>
      <c r="V938" s="364"/>
      <c r="W938" s="364"/>
      <c r="X938" s="364"/>
      <c r="Y938" s="364"/>
      <c r="Z938" s="364"/>
    </row>
    <row r="939" spans="1:26" ht="12.75" customHeight="1" x14ac:dyDescent="0.25">
      <c r="A939" s="364"/>
      <c r="B939" s="364"/>
      <c r="C939" s="364"/>
      <c r="D939" s="364"/>
      <c r="E939" s="364"/>
      <c r="F939" s="364"/>
      <c r="G939" s="364"/>
      <c r="H939" s="364"/>
      <c r="I939" s="364"/>
      <c r="J939" s="364"/>
      <c r="K939" s="364"/>
      <c r="L939" s="364"/>
      <c r="M939" s="364"/>
      <c r="N939" s="364"/>
      <c r="O939" s="364"/>
      <c r="P939" s="364"/>
      <c r="Q939" s="364"/>
      <c r="R939" s="364"/>
      <c r="S939" s="364"/>
      <c r="T939" s="364"/>
      <c r="U939" s="364"/>
      <c r="V939" s="364"/>
      <c r="W939" s="364"/>
      <c r="X939" s="364"/>
      <c r="Y939" s="364"/>
      <c r="Z939" s="364"/>
    </row>
    <row r="940" spans="1:26" ht="12.75" customHeight="1" x14ac:dyDescent="0.25">
      <c r="A940" s="364"/>
      <c r="B940" s="364"/>
      <c r="C940" s="364"/>
      <c r="D940" s="364"/>
      <c r="E940" s="364"/>
      <c r="F940" s="364"/>
      <c r="G940" s="364"/>
      <c r="H940" s="364"/>
      <c r="I940" s="364"/>
      <c r="J940" s="364"/>
      <c r="K940" s="364"/>
      <c r="L940" s="364"/>
      <c r="M940" s="364"/>
      <c r="N940" s="364"/>
      <c r="O940" s="364"/>
      <c r="P940" s="364"/>
      <c r="Q940" s="364"/>
      <c r="R940" s="364"/>
      <c r="S940" s="364"/>
      <c r="T940" s="364"/>
      <c r="U940" s="364"/>
      <c r="V940" s="364"/>
      <c r="W940" s="364"/>
      <c r="X940" s="364"/>
      <c r="Y940" s="364"/>
      <c r="Z940" s="364"/>
    </row>
    <row r="941" spans="1:26" ht="12.75" customHeight="1" x14ac:dyDescent="0.25">
      <c r="A941" s="364"/>
      <c r="B941" s="364"/>
      <c r="C941" s="364"/>
      <c r="D941" s="364"/>
      <c r="E941" s="364"/>
      <c r="F941" s="364"/>
      <c r="G941" s="364"/>
      <c r="H941" s="364"/>
      <c r="I941" s="364"/>
      <c r="J941" s="364"/>
      <c r="K941" s="364"/>
      <c r="L941" s="364"/>
      <c r="M941" s="364"/>
      <c r="N941" s="364"/>
      <c r="O941" s="364"/>
      <c r="P941" s="364"/>
      <c r="Q941" s="364"/>
      <c r="R941" s="364"/>
      <c r="S941" s="364"/>
      <c r="T941" s="364"/>
      <c r="U941" s="364"/>
      <c r="V941" s="364"/>
      <c r="W941" s="364"/>
      <c r="X941" s="364"/>
      <c r="Y941" s="364"/>
      <c r="Z941" s="364"/>
    </row>
    <row r="942" spans="1:26" ht="12.75" customHeight="1" x14ac:dyDescent="0.25">
      <c r="A942" s="364"/>
      <c r="B942" s="364"/>
      <c r="C942" s="364"/>
      <c r="D942" s="364"/>
      <c r="E942" s="364"/>
      <c r="F942" s="364"/>
      <c r="G942" s="364"/>
      <c r="H942" s="364"/>
      <c r="I942" s="364"/>
      <c r="J942" s="364"/>
      <c r="K942" s="364"/>
      <c r="L942" s="364"/>
      <c r="M942" s="364"/>
      <c r="N942" s="364"/>
      <c r="O942" s="364"/>
      <c r="P942" s="364"/>
      <c r="Q942" s="364"/>
      <c r="R942" s="364"/>
      <c r="S942" s="364"/>
      <c r="T942" s="364"/>
      <c r="U942" s="364"/>
      <c r="V942" s="364"/>
      <c r="W942" s="364"/>
      <c r="X942" s="364"/>
      <c r="Y942" s="364"/>
      <c r="Z942" s="364"/>
    </row>
    <row r="943" spans="1:26" ht="12.75" customHeight="1" x14ac:dyDescent="0.25">
      <c r="A943" s="364"/>
      <c r="B943" s="364"/>
      <c r="C943" s="364"/>
      <c r="D943" s="364"/>
      <c r="E943" s="364"/>
      <c r="F943" s="364"/>
      <c r="G943" s="364"/>
      <c r="H943" s="364"/>
      <c r="I943" s="364"/>
      <c r="J943" s="364"/>
      <c r="K943" s="364"/>
      <c r="L943" s="364"/>
      <c r="M943" s="364"/>
      <c r="N943" s="364"/>
      <c r="O943" s="364"/>
      <c r="P943" s="364"/>
      <c r="Q943" s="364"/>
      <c r="R943" s="364"/>
      <c r="S943" s="364"/>
      <c r="T943" s="364"/>
      <c r="U943" s="364"/>
      <c r="V943" s="364"/>
      <c r="W943" s="364"/>
      <c r="X943" s="364"/>
      <c r="Y943" s="364"/>
      <c r="Z943" s="364"/>
    </row>
    <row r="944" spans="1:26" ht="12.75" customHeight="1" x14ac:dyDescent="0.25">
      <c r="A944" s="364"/>
      <c r="B944" s="364"/>
      <c r="C944" s="364"/>
      <c r="D944" s="364"/>
      <c r="E944" s="364"/>
      <c r="F944" s="364"/>
      <c r="G944" s="364"/>
      <c r="H944" s="364"/>
      <c r="I944" s="364"/>
      <c r="J944" s="364"/>
      <c r="K944" s="364"/>
      <c r="L944" s="364"/>
      <c r="M944" s="364"/>
      <c r="N944" s="364"/>
      <c r="O944" s="364"/>
      <c r="P944" s="364"/>
      <c r="Q944" s="364"/>
      <c r="R944" s="364"/>
      <c r="S944" s="364"/>
      <c r="T944" s="364"/>
      <c r="U944" s="364"/>
      <c r="V944" s="364"/>
      <c r="W944" s="364"/>
      <c r="X944" s="364"/>
      <c r="Y944" s="364"/>
      <c r="Z944" s="364"/>
    </row>
    <row r="945" spans="1:26" ht="12.75" customHeight="1" x14ac:dyDescent="0.25">
      <c r="A945" s="364"/>
      <c r="B945" s="364"/>
      <c r="C945" s="364"/>
      <c r="D945" s="364"/>
      <c r="E945" s="364"/>
      <c r="F945" s="364"/>
      <c r="G945" s="364"/>
      <c r="H945" s="364"/>
      <c r="I945" s="364"/>
      <c r="J945" s="364"/>
      <c r="K945" s="364"/>
      <c r="L945" s="364"/>
      <c r="M945" s="364"/>
      <c r="N945" s="364"/>
      <c r="O945" s="364"/>
      <c r="P945" s="364"/>
      <c r="Q945" s="364"/>
      <c r="R945" s="364"/>
      <c r="S945" s="364"/>
      <c r="T945" s="364"/>
      <c r="U945" s="364"/>
      <c r="V945" s="364"/>
      <c r="W945" s="364"/>
      <c r="X945" s="364"/>
      <c r="Y945" s="364"/>
      <c r="Z945" s="364"/>
    </row>
    <row r="946" spans="1:26" ht="12.75" customHeight="1" x14ac:dyDescent="0.25">
      <c r="A946" s="364"/>
      <c r="B946" s="364"/>
      <c r="C946" s="364"/>
      <c r="D946" s="364"/>
      <c r="E946" s="364"/>
      <c r="F946" s="364"/>
      <c r="G946" s="364"/>
      <c r="H946" s="364"/>
      <c r="I946" s="364"/>
      <c r="J946" s="364"/>
      <c r="K946" s="364"/>
      <c r="L946" s="364"/>
      <c r="M946" s="364"/>
      <c r="N946" s="364"/>
      <c r="O946" s="364"/>
      <c r="P946" s="364"/>
      <c r="Q946" s="364"/>
      <c r="R946" s="364"/>
      <c r="S946" s="364"/>
      <c r="T946" s="364"/>
      <c r="U946" s="364"/>
      <c r="V946" s="364"/>
      <c r="W946" s="364"/>
      <c r="X946" s="364"/>
      <c r="Y946" s="364"/>
      <c r="Z946" s="364"/>
    </row>
    <row r="947" spans="1:26" ht="12.75" customHeight="1" x14ac:dyDescent="0.25">
      <c r="A947" s="364"/>
      <c r="B947" s="364"/>
      <c r="C947" s="364"/>
      <c r="D947" s="364"/>
      <c r="E947" s="364"/>
      <c r="F947" s="364"/>
      <c r="G947" s="364"/>
      <c r="H947" s="364"/>
      <c r="I947" s="364"/>
      <c r="J947" s="364"/>
      <c r="K947" s="364"/>
      <c r="L947" s="364"/>
      <c r="M947" s="364"/>
      <c r="N947" s="364"/>
      <c r="O947" s="364"/>
      <c r="P947" s="364"/>
      <c r="Q947" s="364"/>
      <c r="R947" s="364"/>
      <c r="S947" s="364"/>
      <c r="T947" s="364"/>
      <c r="U947" s="364"/>
      <c r="V947" s="364"/>
      <c r="W947" s="364"/>
      <c r="X947" s="364"/>
      <c r="Y947" s="364"/>
      <c r="Z947" s="364"/>
    </row>
    <row r="948" spans="1:26" ht="12.75" customHeight="1" x14ac:dyDescent="0.25">
      <c r="A948" s="364"/>
      <c r="B948" s="364"/>
      <c r="C948" s="364"/>
      <c r="D948" s="364"/>
      <c r="E948" s="364"/>
      <c r="F948" s="364"/>
      <c r="G948" s="364"/>
      <c r="H948" s="364"/>
      <c r="I948" s="364"/>
      <c r="J948" s="364"/>
      <c r="K948" s="364"/>
      <c r="L948" s="364"/>
      <c r="M948" s="364"/>
      <c r="N948" s="364"/>
      <c r="O948" s="364"/>
      <c r="P948" s="364"/>
      <c r="Q948" s="364"/>
      <c r="R948" s="364"/>
      <c r="S948" s="364"/>
      <c r="T948" s="364"/>
      <c r="U948" s="364"/>
      <c r="V948" s="364"/>
      <c r="W948" s="364"/>
      <c r="X948" s="364"/>
      <c r="Y948" s="364"/>
      <c r="Z948" s="364"/>
    </row>
    <row r="949" spans="1:26" ht="12.75" customHeight="1" x14ac:dyDescent="0.25">
      <c r="A949" s="364"/>
      <c r="B949" s="364"/>
      <c r="C949" s="364"/>
      <c r="D949" s="364"/>
      <c r="E949" s="364"/>
      <c r="F949" s="364"/>
      <c r="G949" s="364"/>
      <c r="H949" s="364"/>
      <c r="I949" s="364"/>
      <c r="J949" s="364"/>
      <c r="K949" s="364"/>
      <c r="L949" s="364"/>
      <c r="M949" s="364"/>
      <c r="N949" s="364"/>
      <c r="O949" s="364"/>
      <c r="P949" s="364"/>
      <c r="Q949" s="364"/>
      <c r="R949" s="364"/>
      <c r="S949" s="364"/>
      <c r="T949" s="364"/>
      <c r="U949" s="364"/>
      <c r="V949" s="364"/>
      <c r="W949" s="364"/>
      <c r="X949" s="364"/>
      <c r="Y949" s="364"/>
      <c r="Z949" s="364"/>
    </row>
    <row r="950" spans="1:26" ht="12.75" customHeight="1" x14ac:dyDescent="0.25">
      <c r="A950" s="364"/>
      <c r="B950" s="364"/>
      <c r="C950" s="364"/>
      <c r="D950" s="364"/>
      <c r="E950" s="364"/>
      <c r="F950" s="364"/>
      <c r="G950" s="364"/>
      <c r="H950" s="364"/>
      <c r="I950" s="364"/>
      <c r="J950" s="364"/>
      <c r="K950" s="364"/>
      <c r="L950" s="364"/>
      <c r="M950" s="364"/>
      <c r="N950" s="364"/>
      <c r="O950" s="364"/>
      <c r="P950" s="364"/>
      <c r="Q950" s="364"/>
      <c r="R950" s="364"/>
      <c r="S950" s="364"/>
      <c r="T950" s="364"/>
      <c r="U950" s="364"/>
      <c r="V950" s="364"/>
      <c r="W950" s="364"/>
      <c r="X950" s="364"/>
      <c r="Y950" s="364"/>
      <c r="Z950" s="364"/>
    </row>
    <row r="951" spans="1:26" ht="12.75" customHeight="1" x14ac:dyDescent="0.25">
      <c r="A951" s="364"/>
      <c r="B951" s="364"/>
      <c r="C951" s="364"/>
      <c r="D951" s="364"/>
      <c r="E951" s="364"/>
      <c r="F951" s="364"/>
      <c r="G951" s="364"/>
      <c r="H951" s="364"/>
      <c r="I951" s="364"/>
      <c r="J951" s="364"/>
      <c r="K951" s="364"/>
      <c r="L951" s="364"/>
      <c r="M951" s="364"/>
      <c r="N951" s="364"/>
      <c r="O951" s="364"/>
      <c r="P951" s="364"/>
      <c r="Q951" s="364"/>
      <c r="R951" s="364"/>
      <c r="S951" s="364"/>
      <c r="T951" s="364"/>
      <c r="U951" s="364"/>
      <c r="V951" s="364"/>
      <c r="W951" s="364"/>
      <c r="X951" s="364"/>
      <c r="Y951" s="364"/>
      <c r="Z951" s="364"/>
    </row>
    <row r="952" spans="1:26" ht="12.75" customHeight="1" x14ac:dyDescent="0.25">
      <c r="A952" s="364"/>
      <c r="B952" s="364"/>
      <c r="C952" s="364"/>
      <c r="D952" s="364"/>
      <c r="E952" s="364"/>
      <c r="F952" s="364"/>
      <c r="G952" s="364"/>
      <c r="H952" s="364"/>
      <c r="I952" s="364"/>
      <c r="J952" s="364"/>
      <c r="K952" s="364"/>
      <c r="L952" s="364"/>
      <c r="M952" s="364"/>
      <c r="N952" s="364"/>
      <c r="O952" s="364"/>
      <c r="P952" s="364"/>
      <c r="Q952" s="364"/>
      <c r="R952" s="364"/>
      <c r="S952" s="364"/>
      <c r="T952" s="364"/>
      <c r="U952" s="364"/>
      <c r="V952" s="364"/>
      <c r="W952" s="364"/>
      <c r="X952" s="364"/>
      <c r="Y952" s="364"/>
      <c r="Z952" s="364"/>
    </row>
    <row r="953" spans="1:26" ht="12.75" customHeight="1" x14ac:dyDescent="0.25">
      <c r="A953" s="364"/>
      <c r="B953" s="364"/>
      <c r="C953" s="364"/>
      <c r="D953" s="364"/>
      <c r="E953" s="364"/>
      <c r="F953" s="364"/>
      <c r="G953" s="364"/>
      <c r="H953" s="364"/>
      <c r="I953" s="364"/>
      <c r="J953" s="364"/>
      <c r="K953" s="364"/>
      <c r="L953" s="364"/>
      <c r="M953" s="364"/>
      <c r="N953" s="364"/>
      <c r="O953" s="364"/>
      <c r="P953" s="364"/>
      <c r="Q953" s="364"/>
      <c r="R953" s="364"/>
      <c r="S953" s="364"/>
      <c r="T953" s="364"/>
      <c r="U953" s="364"/>
      <c r="V953" s="364"/>
      <c r="W953" s="364"/>
      <c r="X953" s="364"/>
      <c r="Y953" s="364"/>
      <c r="Z953" s="364"/>
    </row>
    <row r="954" spans="1:26" ht="12.75" customHeight="1" x14ac:dyDescent="0.25">
      <c r="A954" s="364"/>
      <c r="B954" s="364"/>
      <c r="C954" s="364"/>
      <c r="D954" s="364"/>
      <c r="E954" s="364"/>
      <c r="F954" s="364"/>
      <c r="G954" s="364"/>
      <c r="H954" s="364"/>
      <c r="I954" s="364"/>
      <c r="J954" s="364"/>
      <c r="K954" s="364"/>
      <c r="L954" s="364"/>
      <c r="M954" s="364"/>
      <c r="N954" s="364"/>
      <c r="O954" s="364"/>
      <c r="P954" s="364"/>
      <c r="Q954" s="364"/>
      <c r="R954" s="364"/>
      <c r="S954" s="364"/>
      <c r="T954" s="364"/>
      <c r="U954" s="364"/>
      <c r="V954" s="364"/>
      <c r="W954" s="364"/>
      <c r="X954" s="364"/>
      <c r="Y954" s="364"/>
      <c r="Z954" s="364"/>
    </row>
    <row r="955" spans="1:26" ht="12.75" customHeight="1" x14ac:dyDescent="0.25">
      <c r="A955" s="364"/>
      <c r="B955" s="364"/>
      <c r="C955" s="364"/>
      <c r="D955" s="364"/>
      <c r="E955" s="364"/>
      <c r="F955" s="364"/>
      <c r="G955" s="364"/>
      <c r="H955" s="364"/>
      <c r="I955" s="364"/>
      <c r="J955" s="364"/>
      <c r="K955" s="364"/>
      <c r="L955" s="364"/>
      <c r="M955" s="364"/>
      <c r="N955" s="364"/>
      <c r="O955" s="364"/>
      <c r="P955" s="364"/>
      <c r="Q955" s="364"/>
      <c r="R955" s="364"/>
      <c r="S955" s="364"/>
      <c r="T955" s="364"/>
      <c r="U955" s="364"/>
      <c r="V955" s="364"/>
      <c r="W955" s="364"/>
      <c r="X955" s="364"/>
      <c r="Y955" s="364"/>
      <c r="Z955" s="364"/>
    </row>
    <row r="956" spans="1:26" ht="12.75" customHeight="1" x14ac:dyDescent="0.25">
      <c r="A956" s="364"/>
      <c r="B956" s="364"/>
      <c r="C956" s="364"/>
      <c r="D956" s="364"/>
      <c r="E956" s="364"/>
      <c r="F956" s="364"/>
      <c r="G956" s="364"/>
      <c r="H956" s="364"/>
      <c r="I956" s="364"/>
      <c r="J956" s="364"/>
      <c r="K956" s="364"/>
      <c r="L956" s="364"/>
      <c r="M956" s="364"/>
      <c r="N956" s="364"/>
      <c r="O956" s="364"/>
      <c r="P956" s="364"/>
      <c r="Q956" s="364"/>
      <c r="R956" s="364"/>
      <c r="S956" s="364"/>
      <c r="T956" s="364"/>
      <c r="U956" s="364"/>
      <c r="V956" s="364"/>
      <c r="W956" s="364"/>
      <c r="X956" s="364"/>
      <c r="Y956" s="364"/>
      <c r="Z956" s="364"/>
    </row>
    <row r="957" spans="1:26" ht="12.75" customHeight="1" x14ac:dyDescent="0.25">
      <c r="A957" s="364"/>
      <c r="B957" s="364"/>
      <c r="C957" s="364"/>
      <c r="D957" s="364"/>
      <c r="E957" s="364"/>
      <c r="F957" s="364"/>
      <c r="G957" s="364"/>
      <c r="H957" s="364"/>
      <c r="I957" s="364"/>
      <c r="J957" s="364"/>
      <c r="K957" s="364"/>
      <c r="L957" s="364"/>
      <c r="M957" s="364"/>
      <c r="N957" s="364"/>
      <c r="O957" s="364"/>
      <c r="P957" s="364"/>
      <c r="Q957" s="364"/>
      <c r="R957" s="364"/>
      <c r="S957" s="364"/>
      <c r="T957" s="364"/>
      <c r="U957" s="364"/>
      <c r="V957" s="364"/>
      <c r="W957" s="364"/>
      <c r="X957" s="364"/>
      <c r="Y957" s="364"/>
      <c r="Z957" s="364"/>
    </row>
    <row r="958" spans="1:26" ht="12.75" customHeight="1" x14ac:dyDescent="0.25">
      <c r="A958" s="364"/>
      <c r="B958" s="364"/>
      <c r="C958" s="364"/>
      <c r="D958" s="364"/>
      <c r="E958" s="364"/>
      <c r="F958" s="364"/>
      <c r="G958" s="364"/>
      <c r="H958" s="364"/>
      <c r="I958" s="364"/>
      <c r="J958" s="364"/>
      <c r="K958" s="364"/>
      <c r="L958" s="364"/>
      <c r="M958" s="364"/>
      <c r="N958" s="364"/>
      <c r="O958" s="364"/>
      <c r="P958" s="364"/>
      <c r="Q958" s="364"/>
      <c r="R958" s="364"/>
      <c r="S958" s="364"/>
      <c r="T958" s="364"/>
      <c r="U958" s="364"/>
      <c r="V958" s="364"/>
      <c r="W958" s="364"/>
      <c r="X958" s="364"/>
      <c r="Y958" s="364"/>
      <c r="Z958" s="364"/>
    </row>
    <row r="959" spans="1:26" ht="12.75" customHeight="1" x14ac:dyDescent="0.25">
      <c r="A959" s="364"/>
      <c r="B959" s="364"/>
      <c r="C959" s="364"/>
      <c r="D959" s="364"/>
      <c r="E959" s="364"/>
      <c r="F959" s="364"/>
      <c r="G959" s="364"/>
      <c r="H959" s="364"/>
      <c r="I959" s="364"/>
      <c r="J959" s="364"/>
      <c r="K959" s="364"/>
      <c r="L959" s="364"/>
      <c r="M959" s="364"/>
      <c r="N959" s="364"/>
      <c r="O959" s="364"/>
      <c r="P959" s="364"/>
      <c r="Q959" s="364"/>
      <c r="R959" s="364"/>
      <c r="S959" s="364"/>
      <c r="T959" s="364"/>
      <c r="U959" s="364"/>
      <c r="V959" s="364"/>
      <c r="W959" s="364"/>
      <c r="X959" s="364"/>
      <c r="Y959" s="364"/>
      <c r="Z959" s="364"/>
    </row>
    <row r="960" spans="1:26" ht="12.75" customHeight="1" x14ac:dyDescent="0.25">
      <c r="A960" s="364"/>
      <c r="B960" s="364"/>
      <c r="C960" s="364"/>
      <c r="D960" s="364"/>
      <c r="E960" s="364"/>
      <c r="F960" s="364"/>
      <c r="G960" s="364"/>
      <c r="H960" s="364"/>
      <c r="I960" s="364"/>
      <c r="J960" s="364"/>
      <c r="K960" s="364"/>
      <c r="L960" s="364"/>
      <c r="M960" s="364"/>
      <c r="N960" s="364"/>
      <c r="O960" s="364"/>
      <c r="P960" s="364"/>
      <c r="Q960" s="364"/>
      <c r="R960" s="364"/>
      <c r="S960" s="364"/>
      <c r="T960" s="364"/>
      <c r="U960" s="364"/>
      <c r="V960" s="364"/>
      <c r="W960" s="364"/>
      <c r="X960" s="364"/>
      <c r="Y960" s="364"/>
      <c r="Z960" s="364"/>
    </row>
    <row r="961" spans="1:26" ht="12.75" customHeight="1" x14ac:dyDescent="0.25">
      <c r="A961" s="364"/>
      <c r="B961" s="364"/>
      <c r="C961" s="364"/>
      <c r="D961" s="364"/>
      <c r="E961" s="364"/>
      <c r="F961" s="364"/>
      <c r="G961" s="364"/>
      <c r="H961" s="364"/>
      <c r="I961" s="364"/>
      <c r="J961" s="364"/>
      <c r="K961" s="364"/>
      <c r="L961" s="364"/>
      <c r="M961" s="364"/>
      <c r="N961" s="364"/>
      <c r="O961" s="364"/>
      <c r="P961" s="364"/>
      <c r="Q961" s="364"/>
      <c r="R961" s="364"/>
      <c r="S961" s="364"/>
      <c r="T961" s="364"/>
      <c r="U961" s="364"/>
      <c r="V961" s="364"/>
      <c r="W961" s="364"/>
      <c r="X961" s="364"/>
      <c r="Y961" s="364"/>
      <c r="Z961" s="364"/>
    </row>
    <row r="962" spans="1:26" ht="12.75" customHeight="1" x14ac:dyDescent="0.25">
      <c r="A962" s="364"/>
      <c r="B962" s="364"/>
      <c r="C962" s="364"/>
      <c r="D962" s="364"/>
      <c r="E962" s="364"/>
      <c r="F962" s="364"/>
      <c r="G962" s="364"/>
      <c r="H962" s="364"/>
      <c r="I962" s="364"/>
      <c r="J962" s="364"/>
      <c r="K962" s="364"/>
      <c r="L962" s="364"/>
      <c r="M962" s="364"/>
      <c r="N962" s="364"/>
      <c r="O962" s="364"/>
      <c r="P962" s="364"/>
      <c r="Q962" s="364"/>
      <c r="R962" s="364"/>
      <c r="S962" s="364"/>
      <c r="T962" s="364"/>
      <c r="U962" s="364"/>
      <c r="V962" s="364"/>
      <c r="W962" s="364"/>
      <c r="X962" s="364"/>
      <c r="Y962" s="364"/>
      <c r="Z962" s="364"/>
    </row>
    <row r="963" spans="1:26" ht="12.75" customHeight="1" x14ac:dyDescent="0.25">
      <c r="A963" s="364"/>
      <c r="B963" s="364"/>
      <c r="C963" s="364"/>
      <c r="D963" s="364"/>
      <c r="E963" s="364"/>
      <c r="F963" s="364"/>
      <c r="G963" s="364"/>
      <c r="H963" s="364"/>
      <c r="I963" s="364"/>
      <c r="J963" s="364"/>
      <c r="K963" s="364"/>
      <c r="L963" s="364"/>
      <c r="M963" s="364"/>
      <c r="N963" s="364"/>
      <c r="O963" s="364"/>
      <c r="P963" s="364"/>
      <c r="Q963" s="364"/>
      <c r="R963" s="364"/>
      <c r="S963" s="364"/>
      <c r="T963" s="364"/>
      <c r="U963" s="364"/>
      <c r="V963" s="364"/>
      <c r="W963" s="364"/>
      <c r="X963" s="364"/>
      <c r="Y963" s="364"/>
      <c r="Z963" s="364"/>
    </row>
    <row r="964" spans="1:26" ht="12.75" customHeight="1" x14ac:dyDescent="0.25">
      <c r="A964" s="364"/>
      <c r="B964" s="364"/>
      <c r="C964" s="364"/>
      <c r="D964" s="364"/>
      <c r="E964" s="364"/>
      <c r="F964" s="364"/>
      <c r="G964" s="364"/>
      <c r="H964" s="364"/>
      <c r="I964" s="364"/>
      <c r="J964" s="364"/>
      <c r="K964" s="364"/>
      <c r="L964" s="364"/>
      <c r="M964" s="364"/>
      <c r="N964" s="364"/>
      <c r="O964" s="364"/>
      <c r="P964" s="364"/>
      <c r="Q964" s="364"/>
      <c r="R964" s="364"/>
      <c r="S964" s="364"/>
      <c r="T964" s="364"/>
      <c r="U964" s="364"/>
      <c r="V964" s="364"/>
      <c r="W964" s="364"/>
      <c r="X964" s="364"/>
      <c r="Y964" s="364"/>
      <c r="Z964" s="364"/>
    </row>
    <row r="965" spans="1:26" ht="12.75" customHeight="1" x14ac:dyDescent="0.25">
      <c r="A965" s="364"/>
      <c r="B965" s="364"/>
      <c r="C965" s="364"/>
      <c r="D965" s="364"/>
      <c r="E965" s="364"/>
      <c r="F965" s="364"/>
      <c r="G965" s="364"/>
      <c r="H965" s="364"/>
      <c r="I965" s="364"/>
      <c r="J965" s="364"/>
      <c r="K965" s="364"/>
      <c r="L965" s="364"/>
      <c r="M965" s="364"/>
      <c r="N965" s="364"/>
      <c r="O965" s="364"/>
      <c r="P965" s="364"/>
      <c r="Q965" s="364"/>
      <c r="R965" s="364"/>
      <c r="S965" s="364"/>
      <c r="T965" s="364"/>
      <c r="U965" s="364"/>
      <c r="V965" s="364"/>
      <c r="W965" s="364"/>
      <c r="X965" s="364"/>
      <c r="Y965" s="364"/>
      <c r="Z965" s="364"/>
    </row>
    <row r="966" spans="1:26" ht="12.75" customHeight="1" x14ac:dyDescent="0.25">
      <c r="A966" s="364"/>
      <c r="B966" s="364"/>
      <c r="C966" s="364"/>
      <c r="D966" s="364"/>
      <c r="E966" s="364"/>
      <c r="F966" s="364"/>
      <c r="G966" s="364"/>
      <c r="H966" s="364"/>
      <c r="I966" s="364"/>
      <c r="J966" s="364"/>
      <c r="K966" s="364"/>
      <c r="L966" s="364"/>
      <c r="M966" s="364"/>
      <c r="N966" s="364"/>
      <c r="O966" s="364"/>
      <c r="P966" s="364"/>
      <c r="Q966" s="364"/>
      <c r="R966" s="364"/>
      <c r="S966" s="364"/>
      <c r="T966" s="364"/>
      <c r="U966" s="364"/>
      <c r="V966" s="364"/>
      <c r="W966" s="364"/>
      <c r="X966" s="364"/>
      <c r="Y966" s="364"/>
      <c r="Z966" s="364"/>
    </row>
    <row r="967" spans="1:26" ht="12.75" customHeight="1" x14ac:dyDescent="0.25">
      <c r="A967" s="364"/>
      <c r="B967" s="364"/>
      <c r="C967" s="364"/>
      <c r="D967" s="364"/>
      <c r="E967" s="364"/>
      <c r="F967" s="364"/>
      <c r="G967" s="364"/>
      <c r="H967" s="364"/>
      <c r="I967" s="364"/>
      <c r="J967" s="364"/>
      <c r="K967" s="364"/>
      <c r="L967" s="364"/>
      <c r="M967" s="364"/>
      <c r="N967" s="364"/>
      <c r="O967" s="364"/>
      <c r="P967" s="364"/>
      <c r="Q967" s="364"/>
      <c r="R967" s="364"/>
      <c r="S967" s="364"/>
      <c r="T967" s="364"/>
      <c r="U967" s="364"/>
      <c r="V967" s="364"/>
      <c r="W967" s="364"/>
      <c r="X967" s="364"/>
      <c r="Y967" s="364"/>
      <c r="Z967" s="364"/>
    </row>
    <row r="968" spans="1:26" ht="12.75" customHeight="1" x14ac:dyDescent="0.25">
      <c r="A968" s="364"/>
      <c r="B968" s="364"/>
      <c r="C968" s="364"/>
      <c r="D968" s="364"/>
      <c r="E968" s="364"/>
      <c r="F968" s="364"/>
      <c r="G968" s="364"/>
      <c r="H968" s="364"/>
      <c r="I968" s="364"/>
      <c r="J968" s="364"/>
      <c r="K968" s="364"/>
      <c r="L968" s="364"/>
      <c r="M968" s="364"/>
      <c r="N968" s="364"/>
      <c r="O968" s="364"/>
      <c r="P968" s="364"/>
      <c r="Q968" s="364"/>
      <c r="R968" s="364"/>
      <c r="S968" s="364"/>
      <c r="T968" s="364"/>
      <c r="U968" s="364"/>
      <c r="V968" s="364"/>
      <c r="W968" s="364"/>
      <c r="X968" s="364"/>
      <c r="Y968" s="364"/>
      <c r="Z968" s="364"/>
    </row>
    <row r="969" spans="1:26" ht="12.75" customHeight="1" x14ac:dyDescent="0.25">
      <c r="A969" s="364"/>
      <c r="B969" s="364"/>
      <c r="C969" s="364"/>
      <c r="D969" s="364"/>
      <c r="E969" s="364"/>
      <c r="F969" s="364"/>
      <c r="G969" s="364"/>
      <c r="H969" s="364"/>
      <c r="I969" s="364"/>
      <c r="J969" s="364"/>
      <c r="K969" s="364"/>
      <c r="L969" s="364"/>
      <c r="M969" s="364"/>
      <c r="N969" s="364"/>
      <c r="O969" s="364"/>
      <c r="P969" s="364"/>
      <c r="Q969" s="364"/>
      <c r="R969" s="364"/>
      <c r="S969" s="364"/>
      <c r="T969" s="364"/>
      <c r="U969" s="364"/>
      <c r="V969" s="364"/>
      <c r="W969" s="364"/>
      <c r="X969" s="364"/>
      <c r="Y969" s="364"/>
      <c r="Z969" s="364"/>
    </row>
    <row r="970" spans="1:26" ht="12.75" customHeight="1" x14ac:dyDescent="0.25">
      <c r="A970" s="364"/>
      <c r="B970" s="364"/>
      <c r="C970" s="364"/>
      <c r="D970" s="364"/>
      <c r="E970" s="364"/>
      <c r="F970" s="364"/>
      <c r="G970" s="364"/>
      <c r="H970" s="364"/>
      <c r="I970" s="364"/>
      <c r="J970" s="364"/>
      <c r="K970" s="364"/>
      <c r="L970" s="364"/>
      <c r="M970" s="364"/>
      <c r="N970" s="364"/>
      <c r="O970" s="364"/>
      <c r="P970" s="364"/>
      <c r="Q970" s="364"/>
      <c r="R970" s="364"/>
      <c r="S970" s="364"/>
      <c r="T970" s="364"/>
      <c r="U970" s="364"/>
      <c r="V970" s="364"/>
      <c r="W970" s="364"/>
      <c r="X970" s="364"/>
      <c r="Y970" s="364"/>
      <c r="Z970" s="364"/>
    </row>
    <row r="971" spans="1:26" ht="12.75" customHeight="1" x14ac:dyDescent="0.25">
      <c r="A971" s="364"/>
      <c r="B971" s="364"/>
      <c r="C971" s="364"/>
      <c r="D971" s="364"/>
      <c r="E971" s="364"/>
      <c r="F971" s="364"/>
      <c r="G971" s="364"/>
      <c r="H971" s="364"/>
      <c r="I971" s="364"/>
      <c r="J971" s="364"/>
      <c r="K971" s="364"/>
      <c r="L971" s="364"/>
      <c r="M971" s="364"/>
      <c r="N971" s="364"/>
      <c r="O971" s="364"/>
      <c r="P971" s="364"/>
      <c r="Q971" s="364"/>
      <c r="R971" s="364"/>
      <c r="S971" s="364"/>
      <c r="T971" s="364"/>
      <c r="U971" s="364"/>
      <c r="V971" s="364"/>
      <c r="W971" s="364"/>
      <c r="X971" s="364"/>
      <c r="Y971" s="364"/>
      <c r="Z971" s="364"/>
    </row>
    <row r="972" spans="1:26" ht="12.75" customHeight="1" x14ac:dyDescent="0.25">
      <c r="A972" s="364"/>
      <c r="B972" s="364"/>
      <c r="C972" s="364"/>
      <c r="D972" s="364"/>
      <c r="E972" s="364"/>
      <c r="F972" s="364"/>
      <c r="G972" s="364"/>
      <c r="H972" s="364"/>
      <c r="I972" s="364"/>
      <c r="J972" s="364"/>
      <c r="K972" s="364"/>
      <c r="L972" s="364"/>
      <c r="M972" s="364"/>
      <c r="N972" s="364"/>
      <c r="O972" s="364"/>
      <c r="P972" s="364"/>
      <c r="Q972" s="364"/>
      <c r="R972" s="364"/>
      <c r="S972" s="364"/>
      <c r="T972" s="364"/>
      <c r="U972" s="364"/>
      <c r="V972" s="364"/>
      <c r="W972" s="364"/>
      <c r="X972" s="364"/>
      <c r="Y972" s="364"/>
      <c r="Z972" s="364"/>
    </row>
    <row r="973" spans="1:26" ht="12.75" customHeight="1" x14ac:dyDescent="0.25">
      <c r="A973" s="364"/>
      <c r="B973" s="364"/>
      <c r="C973" s="364"/>
      <c r="D973" s="364"/>
      <c r="E973" s="364"/>
      <c r="F973" s="364"/>
      <c r="G973" s="364"/>
      <c r="H973" s="364"/>
      <c r="I973" s="364"/>
      <c r="J973" s="364"/>
      <c r="K973" s="364"/>
      <c r="L973" s="364"/>
      <c r="M973" s="364"/>
      <c r="N973" s="364"/>
      <c r="O973" s="364"/>
      <c r="P973" s="364"/>
      <c r="Q973" s="364"/>
      <c r="R973" s="364"/>
      <c r="S973" s="364"/>
      <c r="T973" s="364"/>
      <c r="U973" s="364"/>
      <c r="V973" s="364"/>
      <c r="W973" s="364"/>
      <c r="X973" s="364"/>
      <c r="Y973" s="364"/>
      <c r="Z973" s="364"/>
    </row>
    <row r="974" spans="1:26" ht="12.75" customHeight="1" x14ac:dyDescent="0.25">
      <c r="A974" s="364"/>
      <c r="B974" s="364"/>
      <c r="C974" s="364"/>
      <c r="D974" s="364"/>
      <c r="E974" s="364"/>
      <c r="F974" s="364"/>
      <c r="G974" s="364"/>
      <c r="H974" s="364"/>
      <c r="I974" s="364"/>
      <c r="J974" s="364"/>
      <c r="K974" s="364"/>
      <c r="L974" s="364"/>
      <c r="M974" s="364"/>
      <c r="N974" s="364"/>
      <c r="O974" s="364"/>
      <c r="P974" s="364"/>
      <c r="Q974" s="364"/>
      <c r="R974" s="364"/>
      <c r="S974" s="364"/>
      <c r="T974" s="364"/>
      <c r="U974" s="364"/>
      <c r="V974" s="364"/>
      <c r="W974" s="364"/>
      <c r="X974" s="364"/>
      <c r="Y974" s="364"/>
      <c r="Z974" s="364"/>
    </row>
    <row r="975" spans="1:26" ht="12.75" customHeight="1" x14ac:dyDescent="0.25">
      <c r="A975" s="364"/>
      <c r="B975" s="364"/>
      <c r="C975" s="364"/>
      <c r="D975" s="364"/>
      <c r="E975" s="364"/>
      <c r="F975" s="364"/>
      <c r="G975" s="364"/>
      <c r="H975" s="364"/>
      <c r="I975" s="364"/>
      <c r="J975" s="364"/>
      <c r="K975" s="364"/>
      <c r="L975" s="364"/>
      <c r="M975" s="364"/>
      <c r="N975" s="364"/>
      <c r="O975" s="364"/>
      <c r="P975" s="364"/>
      <c r="Q975" s="364"/>
      <c r="R975" s="364"/>
      <c r="S975" s="364"/>
      <c r="T975" s="364"/>
      <c r="U975" s="364"/>
      <c r="V975" s="364"/>
      <c r="W975" s="364"/>
      <c r="X975" s="364"/>
      <c r="Y975" s="364"/>
      <c r="Z975" s="364"/>
    </row>
    <row r="976" spans="1:26" ht="12.75" customHeight="1" x14ac:dyDescent="0.25">
      <c r="A976" s="364"/>
      <c r="B976" s="364"/>
      <c r="C976" s="364"/>
      <c r="D976" s="364"/>
      <c r="E976" s="364"/>
      <c r="F976" s="364"/>
      <c r="G976" s="364"/>
      <c r="H976" s="364"/>
      <c r="I976" s="364"/>
      <c r="J976" s="364"/>
      <c r="K976" s="364"/>
      <c r="L976" s="364"/>
      <c r="M976" s="364"/>
      <c r="N976" s="364"/>
      <c r="O976" s="364"/>
      <c r="P976" s="364"/>
      <c r="Q976" s="364"/>
      <c r="R976" s="364"/>
      <c r="S976" s="364"/>
      <c r="T976" s="364"/>
      <c r="U976" s="364"/>
      <c r="V976" s="364"/>
      <c r="W976" s="364"/>
      <c r="X976" s="364"/>
      <c r="Y976" s="364"/>
      <c r="Z976" s="364"/>
    </row>
    <row r="977" spans="1:26" ht="12.75" customHeight="1" x14ac:dyDescent="0.25">
      <c r="A977" s="364"/>
      <c r="B977" s="364"/>
      <c r="C977" s="364"/>
      <c r="D977" s="364"/>
      <c r="E977" s="364"/>
      <c r="F977" s="364"/>
      <c r="G977" s="364"/>
      <c r="H977" s="364"/>
      <c r="I977" s="364"/>
      <c r="J977" s="364"/>
      <c r="K977" s="364"/>
      <c r="L977" s="364"/>
      <c r="M977" s="364"/>
      <c r="N977" s="364"/>
      <c r="O977" s="364"/>
      <c r="P977" s="364"/>
      <c r="Q977" s="364"/>
      <c r="R977" s="364"/>
      <c r="S977" s="364"/>
      <c r="T977" s="364"/>
      <c r="U977" s="364"/>
      <c r="V977" s="364"/>
      <c r="W977" s="364"/>
      <c r="X977" s="364"/>
      <c r="Y977" s="364"/>
      <c r="Z977" s="364"/>
    </row>
    <row r="978" spans="1:26" ht="12.75" customHeight="1" x14ac:dyDescent="0.25">
      <c r="A978" s="364"/>
      <c r="B978" s="364"/>
      <c r="C978" s="364"/>
      <c r="D978" s="364"/>
      <c r="E978" s="364"/>
      <c r="F978" s="364"/>
      <c r="G978" s="364"/>
      <c r="H978" s="364"/>
      <c r="I978" s="364"/>
      <c r="J978" s="364"/>
      <c r="K978" s="364"/>
      <c r="L978" s="364"/>
      <c r="M978" s="364"/>
      <c r="N978" s="364"/>
      <c r="O978" s="364"/>
      <c r="P978" s="364"/>
      <c r="Q978" s="364"/>
      <c r="R978" s="364"/>
      <c r="S978" s="364"/>
      <c r="T978" s="364"/>
      <c r="U978" s="364"/>
      <c r="V978" s="364"/>
      <c r="W978" s="364"/>
      <c r="X978" s="364"/>
      <c r="Y978" s="364"/>
      <c r="Z978" s="364"/>
    </row>
    <row r="979" spans="1:26" ht="12.75" customHeight="1" x14ac:dyDescent="0.25">
      <c r="A979" s="364"/>
      <c r="B979" s="364"/>
      <c r="C979" s="364"/>
      <c r="D979" s="364"/>
      <c r="E979" s="364"/>
      <c r="F979" s="364"/>
      <c r="G979" s="364"/>
      <c r="H979" s="364"/>
      <c r="I979" s="364"/>
      <c r="J979" s="364"/>
      <c r="K979" s="364"/>
      <c r="L979" s="364"/>
      <c r="M979" s="364"/>
      <c r="N979" s="364"/>
      <c r="O979" s="364"/>
      <c r="P979" s="364"/>
      <c r="Q979" s="364"/>
      <c r="R979" s="364"/>
      <c r="S979" s="364"/>
      <c r="T979" s="364"/>
      <c r="U979" s="364"/>
      <c r="V979" s="364"/>
      <c r="W979" s="364"/>
      <c r="X979" s="364"/>
      <c r="Y979" s="364"/>
      <c r="Z979" s="364"/>
    </row>
    <row r="980" spans="1:26" ht="12.75" customHeight="1" x14ac:dyDescent="0.25">
      <c r="A980" s="364"/>
      <c r="B980" s="364"/>
      <c r="C980" s="364"/>
      <c r="D980" s="364"/>
      <c r="E980" s="364"/>
      <c r="F980" s="364"/>
      <c r="G980" s="364"/>
      <c r="H980" s="364"/>
      <c r="I980" s="364"/>
      <c r="J980" s="364"/>
      <c r="K980" s="364"/>
      <c r="L980" s="364"/>
      <c r="M980" s="364"/>
      <c r="N980" s="364"/>
      <c r="O980" s="364"/>
      <c r="P980" s="364"/>
      <c r="Q980" s="364"/>
      <c r="R980" s="364"/>
      <c r="S980" s="364"/>
      <c r="T980" s="364"/>
      <c r="U980" s="364"/>
      <c r="V980" s="364"/>
      <c r="W980" s="364"/>
      <c r="X980" s="364"/>
      <c r="Y980" s="364"/>
      <c r="Z980" s="364"/>
    </row>
    <row r="981" spans="1:26" ht="12.75" customHeight="1" x14ac:dyDescent="0.25">
      <c r="A981" s="364"/>
      <c r="B981" s="364"/>
      <c r="C981" s="364"/>
      <c r="D981" s="364"/>
      <c r="E981" s="364"/>
      <c r="F981" s="364"/>
      <c r="G981" s="364"/>
      <c r="H981" s="364"/>
      <c r="I981" s="364"/>
      <c r="J981" s="364"/>
      <c r="K981" s="364"/>
      <c r="L981" s="364"/>
      <c r="M981" s="364"/>
      <c r="N981" s="364"/>
      <c r="O981" s="364"/>
      <c r="P981" s="364"/>
      <c r="Q981" s="364"/>
      <c r="R981" s="364"/>
      <c r="S981" s="364"/>
      <c r="T981" s="364"/>
      <c r="U981" s="364"/>
      <c r="V981" s="364"/>
      <c r="W981" s="364"/>
      <c r="X981" s="364"/>
      <c r="Y981" s="364"/>
      <c r="Z981" s="364"/>
    </row>
    <row r="982" spans="1:26" ht="12.75" customHeight="1" x14ac:dyDescent="0.25">
      <c r="A982" s="364"/>
      <c r="B982" s="364"/>
      <c r="C982" s="364"/>
      <c r="D982" s="364"/>
      <c r="E982" s="364"/>
      <c r="F982" s="364"/>
      <c r="G982" s="364"/>
      <c r="H982" s="364"/>
      <c r="I982" s="364"/>
      <c r="J982" s="364"/>
      <c r="K982" s="364"/>
      <c r="L982" s="364"/>
      <c r="M982" s="364"/>
      <c r="N982" s="364"/>
      <c r="O982" s="364"/>
      <c r="P982" s="364"/>
      <c r="Q982" s="364"/>
      <c r="R982" s="364"/>
      <c r="S982" s="364"/>
      <c r="T982" s="364"/>
      <c r="U982" s="364"/>
      <c r="V982" s="364"/>
      <c r="W982" s="364"/>
      <c r="X982" s="364"/>
      <c r="Y982" s="364"/>
      <c r="Z982" s="364"/>
    </row>
    <row r="983" spans="1:26" ht="12.75" customHeight="1" x14ac:dyDescent="0.25">
      <c r="A983" s="364"/>
      <c r="B983" s="364"/>
      <c r="C983" s="364"/>
      <c r="D983" s="364"/>
      <c r="E983" s="364"/>
      <c r="F983" s="364"/>
      <c r="G983" s="364"/>
      <c r="H983" s="364"/>
      <c r="I983" s="364"/>
      <c r="J983" s="364"/>
      <c r="K983" s="364"/>
      <c r="L983" s="364"/>
      <c r="M983" s="364"/>
      <c r="N983" s="364"/>
      <c r="O983" s="364"/>
      <c r="P983" s="364"/>
      <c r="Q983" s="364"/>
      <c r="R983" s="364"/>
      <c r="S983" s="364"/>
      <c r="T983" s="364"/>
      <c r="U983" s="364"/>
      <c r="V983" s="364"/>
      <c r="W983" s="364"/>
      <c r="X983" s="364"/>
      <c r="Y983" s="364"/>
      <c r="Z983" s="364"/>
    </row>
    <row r="984" spans="1:26" ht="12.75" customHeight="1" x14ac:dyDescent="0.25">
      <c r="A984" s="364"/>
      <c r="B984" s="364"/>
      <c r="C984" s="364"/>
      <c r="D984" s="364"/>
      <c r="E984" s="364"/>
      <c r="F984" s="364"/>
      <c r="G984" s="364"/>
      <c r="H984" s="364"/>
      <c r="I984" s="364"/>
      <c r="J984" s="364"/>
      <c r="K984" s="364"/>
      <c r="L984" s="364"/>
      <c r="M984" s="364"/>
      <c r="N984" s="364"/>
      <c r="O984" s="364"/>
      <c r="P984" s="364"/>
      <c r="Q984" s="364"/>
      <c r="R984" s="364"/>
      <c r="S984" s="364"/>
      <c r="T984" s="364"/>
      <c r="U984" s="364"/>
      <c r="V984" s="364"/>
      <c r="W984" s="364"/>
      <c r="X984" s="364"/>
      <c r="Y984" s="364"/>
      <c r="Z984" s="364"/>
    </row>
    <row r="985" spans="1:26" ht="12.75" customHeight="1" x14ac:dyDescent="0.25">
      <c r="A985" s="364"/>
      <c r="B985" s="364"/>
      <c r="C985" s="364"/>
      <c r="D985" s="364"/>
      <c r="E985" s="364"/>
      <c r="F985" s="364"/>
      <c r="G985" s="364"/>
      <c r="H985" s="364"/>
      <c r="I985" s="364"/>
      <c r="J985" s="364"/>
      <c r="K985" s="364"/>
      <c r="L985" s="364"/>
      <c r="M985" s="364"/>
      <c r="N985" s="364"/>
      <c r="O985" s="364"/>
      <c r="P985" s="364"/>
      <c r="Q985" s="364"/>
      <c r="R985" s="364"/>
      <c r="S985" s="364"/>
      <c r="T985" s="364"/>
      <c r="U985" s="364"/>
      <c r="V985" s="364"/>
      <c r="W985" s="364"/>
      <c r="X985" s="364"/>
      <c r="Y985" s="364"/>
      <c r="Z985" s="364"/>
    </row>
    <row r="986" spans="1:26" ht="12.75" customHeight="1" x14ac:dyDescent="0.25">
      <c r="A986" s="364"/>
      <c r="B986" s="364"/>
      <c r="C986" s="364"/>
      <c r="D986" s="364"/>
      <c r="E986" s="364"/>
      <c r="F986" s="364"/>
      <c r="G986" s="364"/>
      <c r="H986" s="364"/>
      <c r="I986" s="364"/>
      <c r="J986" s="364"/>
      <c r="K986" s="364"/>
      <c r="L986" s="364"/>
      <c r="M986" s="364"/>
      <c r="N986" s="364"/>
      <c r="O986" s="364"/>
      <c r="P986" s="364"/>
      <c r="Q986" s="364"/>
      <c r="R986" s="364"/>
      <c r="S986" s="364"/>
      <c r="T986" s="364"/>
      <c r="U986" s="364"/>
      <c r="V986" s="364"/>
      <c r="W986" s="364"/>
      <c r="X986" s="364"/>
      <c r="Y986" s="364"/>
      <c r="Z986" s="364"/>
    </row>
    <row r="987" spans="1:26" ht="12.75" customHeight="1" x14ac:dyDescent="0.25">
      <c r="A987" s="364"/>
      <c r="B987" s="364"/>
      <c r="C987" s="364"/>
      <c r="D987" s="364"/>
      <c r="E987" s="364"/>
      <c r="F987" s="364"/>
      <c r="G987" s="364"/>
      <c r="H987" s="364"/>
      <c r="I987" s="364"/>
      <c r="J987" s="364"/>
      <c r="K987" s="364"/>
      <c r="L987" s="364"/>
      <c r="M987" s="364"/>
      <c r="N987" s="364"/>
      <c r="O987" s="364"/>
      <c r="P987" s="364"/>
      <c r="Q987" s="364"/>
      <c r="R987" s="364"/>
      <c r="S987" s="364"/>
      <c r="T987" s="364"/>
      <c r="U987" s="364"/>
      <c r="V987" s="364"/>
      <c r="W987" s="364"/>
      <c r="X987" s="364"/>
      <c r="Y987" s="364"/>
      <c r="Z987" s="364"/>
    </row>
    <row r="988" spans="1:26" ht="12.75" customHeight="1" x14ac:dyDescent="0.25">
      <c r="A988" s="364"/>
      <c r="B988" s="364"/>
      <c r="C988" s="364"/>
      <c r="D988" s="364"/>
      <c r="E988" s="364"/>
      <c r="F988" s="364"/>
      <c r="G988" s="364"/>
      <c r="H988" s="364"/>
      <c r="I988" s="364"/>
      <c r="J988" s="364"/>
      <c r="K988" s="364"/>
      <c r="L988" s="364"/>
      <c r="M988" s="364"/>
      <c r="N988" s="364"/>
      <c r="O988" s="364"/>
      <c r="P988" s="364"/>
      <c r="Q988" s="364"/>
      <c r="R988" s="364"/>
      <c r="S988" s="364"/>
      <c r="T988" s="364"/>
      <c r="U988" s="364"/>
      <c r="V988" s="364"/>
      <c r="W988" s="364"/>
      <c r="X988" s="364"/>
      <c r="Y988" s="364"/>
      <c r="Z988" s="364"/>
    </row>
    <row r="989" spans="1:26" ht="12.75" customHeight="1" x14ac:dyDescent="0.25">
      <c r="A989" s="364"/>
      <c r="B989" s="364"/>
      <c r="C989" s="364"/>
      <c r="D989" s="364"/>
      <c r="E989" s="364"/>
      <c r="F989" s="364"/>
      <c r="G989" s="364"/>
      <c r="H989" s="364"/>
      <c r="I989" s="364"/>
      <c r="J989" s="364"/>
      <c r="K989" s="364"/>
      <c r="L989" s="364"/>
      <c r="M989" s="364"/>
      <c r="N989" s="364"/>
      <c r="O989" s="364"/>
      <c r="P989" s="364"/>
      <c r="Q989" s="364"/>
      <c r="R989" s="364"/>
      <c r="S989" s="364"/>
      <c r="T989" s="364"/>
      <c r="U989" s="364"/>
      <c r="V989" s="364"/>
      <c r="W989" s="364"/>
      <c r="X989" s="364"/>
      <c r="Y989" s="364"/>
      <c r="Z989" s="364"/>
    </row>
    <row r="990" spans="1:26" ht="12.75" customHeight="1" x14ac:dyDescent="0.25">
      <c r="A990" s="364"/>
      <c r="B990" s="364"/>
      <c r="C990" s="364"/>
      <c r="D990" s="364"/>
      <c r="E990" s="364"/>
      <c r="F990" s="364"/>
      <c r="G990" s="364"/>
      <c r="H990" s="364"/>
      <c r="I990" s="364"/>
      <c r="J990" s="364"/>
      <c r="K990" s="364"/>
      <c r="L990" s="364"/>
      <c r="M990" s="364"/>
      <c r="N990" s="364"/>
      <c r="O990" s="364"/>
      <c r="P990" s="364"/>
      <c r="Q990" s="364"/>
      <c r="R990" s="364"/>
      <c r="S990" s="364"/>
      <c r="T990" s="364"/>
      <c r="U990" s="364"/>
      <c r="V990" s="364"/>
      <c r="W990" s="364"/>
      <c r="X990" s="364"/>
      <c r="Y990" s="364"/>
      <c r="Z990" s="364"/>
    </row>
    <row r="991" spans="1:26" ht="12.75" customHeight="1" x14ac:dyDescent="0.25">
      <c r="A991" s="364"/>
      <c r="B991" s="364"/>
      <c r="C991" s="364"/>
      <c r="D991" s="364"/>
      <c r="E991" s="364"/>
      <c r="F991" s="364"/>
      <c r="G991" s="364"/>
      <c r="H991" s="364"/>
      <c r="I991" s="364"/>
      <c r="J991" s="364"/>
      <c r="K991" s="364"/>
      <c r="L991" s="364"/>
      <c r="M991" s="364"/>
      <c r="N991" s="364"/>
      <c r="O991" s="364"/>
      <c r="P991" s="364"/>
      <c r="Q991" s="364"/>
      <c r="R991" s="364"/>
      <c r="S991" s="364"/>
      <c r="T991" s="364"/>
      <c r="U991" s="364"/>
      <c r="V991" s="364"/>
      <c r="W991" s="364"/>
      <c r="X991" s="364"/>
      <c r="Y991" s="364"/>
      <c r="Z991" s="364"/>
    </row>
    <row r="992" spans="1:26" ht="12.75" customHeight="1" x14ac:dyDescent="0.25">
      <c r="A992" s="364"/>
      <c r="B992" s="364"/>
      <c r="C992" s="364"/>
      <c r="D992" s="364"/>
      <c r="E992" s="364"/>
      <c r="F992" s="364"/>
      <c r="G992" s="364"/>
      <c r="H992" s="364"/>
      <c r="I992" s="364"/>
      <c r="J992" s="364"/>
      <c r="K992" s="364"/>
      <c r="L992" s="364"/>
      <c r="M992" s="364"/>
      <c r="N992" s="364"/>
      <c r="O992" s="364"/>
      <c r="P992" s="364"/>
      <c r="Q992" s="364"/>
      <c r="R992" s="364"/>
      <c r="S992" s="364"/>
      <c r="T992" s="364"/>
      <c r="U992" s="364"/>
      <c r="V992" s="364"/>
      <c r="W992" s="364"/>
      <c r="X992" s="364"/>
      <c r="Y992" s="364"/>
      <c r="Z992" s="364"/>
    </row>
    <row r="993" spans="1:26" ht="12.75" customHeight="1" x14ac:dyDescent="0.25">
      <c r="A993" s="364"/>
      <c r="B993" s="364"/>
      <c r="C993" s="364"/>
      <c r="D993" s="364"/>
      <c r="E993" s="364"/>
      <c r="F993" s="364"/>
      <c r="G993" s="364"/>
      <c r="H993" s="364"/>
      <c r="I993" s="364"/>
      <c r="J993" s="364"/>
      <c r="K993" s="364"/>
      <c r="L993" s="364"/>
      <c r="M993" s="364"/>
      <c r="N993" s="364"/>
      <c r="O993" s="364"/>
      <c r="P993" s="364"/>
      <c r="Q993" s="364"/>
      <c r="R993" s="364"/>
      <c r="S993" s="364"/>
      <c r="T993" s="364"/>
      <c r="U993" s="364"/>
      <c r="V993" s="364"/>
      <c r="W993" s="364"/>
      <c r="X993" s="364"/>
      <c r="Y993" s="364"/>
      <c r="Z993" s="364"/>
    </row>
    <row r="994" spans="1:26" ht="12.75" customHeight="1" x14ac:dyDescent="0.25">
      <c r="A994" s="364"/>
      <c r="B994" s="364"/>
      <c r="C994" s="364"/>
      <c r="D994" s="364"/>
      <c r="E994" s="364"/>
      <c r="F994" s="364"/>
      <c r="G994" s="364"/>
      <c r="H994" s="364"/>
      <c r="I994" s="364"/>
      <c r="J994" s="364"/>
      <c r="K994" s="364"/>
      <c r="L994" s="364"/>
      <c r="M994" s="364"/>
      <c r="N994" s="364"/>
      <c r="O994" s="364"/>
      <c r="P994" s="364"/>
      <c r="Q994" s="364"/>
      <c r="R994" s="364"/>
      <c r="S994" s="364"/>
      <c r="T994" s="364"/>
      <c r="U994" s="364"/>
      <c r="V994" s="364"/>
      <c r="W994" s="364"/>
      <c r="X994" s="364"/>
      <c r="Y994" s="364"/>
      <c r="Z994" s="364"/>
    </row>
    <row r="995" spans="1:26" ht="12.75" customHeight="1" x14ac:dyDescent="0.25">
      <c r="A995" s="364"/>
      <c r="B995" s="364"/>
      <c r="C995" s="364"/>
      <c r="D995" s="364"/>
      <c r="E995" s="364"/>
      <c r="F995" s="364"/>
      <c r="G995" s="364"/>
      <c r="H995" s="364"/>
      <c r="I995" s="364"/>
      <c r="J995" s="364"/>
      <c r="K995" s="364"/>
      <c r="L995" s="364"/>
      <c r="M995" s="364"/>
      <c r="N995" s="364"/>
      <c r="O995" s="364"/>
      <c r="P995" s="364"/>
      <c r="Q995" s="364"/>
      <c r="R995" s="364"/>
      <c r="S995" s="364"/>
      <c r="T995" s="364"/>
      <c r="U995" s="364"/>
      <c r="V995" s="364"/>
      <c r="W995" s="364"/>
      <c r="X995" s="364"/>
      <c r="Y995" s="364"/>
      <c r="Z995" s="364"/>
    </row>
    <row r="996" spans="1:26" ht="12.75" customHeight="1" x14ac:dyDescent="0.25">
      <c r="A996" s="364"/>
      <c r="B996" s="364"/>
      <c r="C996" s="364"/>
      <c r="D996" s="364"/>
      <c r="E996" s="364"/>
      <c r="F996" s="364"/>
      <c r="G996" s="364"/>
      <c r="H996" s="364"/>
      <c r="I996" s="364"/>
      <c r="J996" s="364"/>
      <c r="K996" s="364"/>
      <c r="L996" s="364"/>
      <c r="M996" s="364"/>
      <c r="N996" s="364"/>
      <c r="O996" s="364"/>
      <c r="P996" s="364"/>
      <c r="Q996" s="364"/>
      <c r="R996" s="364"/>
      <c r="S996" s="364"/>
      <c r="T996" s="364"/>
      <c r="U996" s="364"/>
      <c r="V996" s="364"/>
      <c r="W996" s="364"/>
      <c r="X996" s="364"/>
      <c r="Y996" s="364"/>
      <c r="Z996" s="364"/>
    </row>
    <row r="997" spans="1:26" ht="12.75" customHeight="1" x14ac:dyDescent="0.25">
      <c r="A997" s="364"/>
      <c r="B997" s="364"/>
      <c r="C997" s="364"/>
      <c r="D997" s="364"/>
      <c r="E997" s="364"/>
      <c r="F997" s="364"/>
      <c r="G997" s="364"/>
      <c r="H997" s="364"/>
      <c r="I997" s="364"/>
      <c r="J997" s="364"/>
      <c r="K997" s="364"/>
      <c r="L997" s="364"/>
      <c r="M997" s="364"/>
      <c r="N997" s="364"/>
      <c r="O997" s="364"/>
      <c r="P997" s="364"/>
      <c r="Q997" s="364"/>
      <c r="R997" s="364"/>
      <c r="S997" s="364"/>
      <c r="T997" s="364"/>
      <c r="U997" s="364"/>
      <c r="V997" s="364"/>
      <c r="W997" s="364"/>
      <c r="X997" s="364"/>
      <c r="Y997" s="364"/>
      <c r="Z997" s="364"/>
    </row>
    <row r="998" spans="1:26" ht="12.75" customHeight="1" x14ac:dyDescent="0.25">
      <c r="A998" s="364"/>
      <c r="B998" s="364"/>
      <c r="C998" s="364"/>
      <c r="D998" s="364"/>
      <c r="E998" s="364"/>
      <c r="F998" s="364"/>
      <c r="G998" s="364"/>
      <c r="H998" s="364"/>
      <c r="I998" s="364"/>
      <c r="J998" s="364"/>
      <c r="K998" s="364"/>
      <c r="L998" s="364"/>
      <c r="M998" s="364"/>
      <c r="N998" s="364"/>
      <c r="O998" s="364"/>
      <c r="P998" s="364"/>
      <c r="Q998" s="364"/>
      <c r="R998" s="364"/>
      <c r="S998" s="364"/>
      <c r="T998" s="364"/>
      <c r="U998" s="364"/>
      <c r="V998" s="364"/>
      <c r="W998" s="364"/>
      <c r="X998" s="364"/>
      <c r="Y998" s="364"/>
      <c r="Z998" s="364"/>
    </row>
    <row r="999" spans="1:26" ht="12.75" customHeight="1" x14ac:dyDescent="0.25">
      <c r="A999" s="364"/>
      <c r="B999" s="364"/>
      <c r="C999" s="364"/>
      <c r="D999" s="364"/>
      <c r="E999" s="364"/>
      <c r="F999" s="364"/>
      <c r="G999" s="364"/>
      <c r="H999" s="364"/>
      <c r="I999" s="364"/>
      <c r="J999" s="364"/>
      <c r="K999" s="364"/>
      <c r="L999" s="364"/>
      <c r="M999" s="364"/>
      <c r="N999" s="364"/>
      <c r="O999" s="364"/>
      <c r="P999" s="364"/>
      <c r="Q999" s="364"/>
      <c r="R999" s="364"/>
      <c r="S999" s="364"/>
      <c r="T999" s="364"/>
      <c r="U999" s="364"/>
      <c r="V999" s="364"/>
      <c r="W999" s="364"/>
      <c r="X999" s="364"/>
      <c r="Y999" s="364"/>
      <c r="Z999" s="364"/>
    </row>
    <row r="1000" spans="1:26" ht="12.75" customHeight="1" x14ac:dyDescent="0.25">
      <c r="A1000" s="364"/>
      <c r="B1000" s="364"/>
      <c r="C1000" s="364"/>
      <c r="D1000" s="364"/>
      <c r="E1000" s="364"/>
      <c r="F1000" s="364"/>
      <c r="G1000" s="364"/>
      <c r="H1000" s="364"/>
      <c r="I1000" s="364"/>
      <c r="J1000" s="364"/>
      <c r="K1000" s="364"/>
      <c r="L1000" s="364"/>
      <c r="M1000" s="364"/>
      <c r="N1000" s="364"/>
      <c r="O1000" s="364"/>
      <c r="P1000" s="364"/>
      <c r="Q1000" s="364"/>
      <c r="R1000" s="364"/>
      <c r="S1000" s="364"/>
      <c r="T1000" s="364"/>
      <c r="U1000" s="364"/>
      <c r="V1000" s="364"/>
      <c r="W1000" s="364"/>
      <c r="X1000" s="364"/>
      <c r="Y1000" s="364"/>
      <c r="Z1000" s="364"/>
    </row>
  </sheetData>
  <mergeCells count="4">
    <mergeCell ref="B2:H2"/>
    <mergeCell ref="B3:H3"/>
    <mergeCell ref="B4:C4"/>
    <mergeCell ref="D4:G4"/>
  </mergeCells>
  <printOptions horizontalCentered="1"/>
  <pageMargins left="0.31496062992125984" right="0.31496062992125984" top="0.35433070866141736" bottom="0.35433070866141736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R8" sqref="R8"/>
    </sheetView>
  </sheetViews>
  <sheetFormatPr baseColWidth="10" defaultColWidth="12.54296875" defaultRowHeight="15" customHeight="1" x14ac:dyDescent="0.25"/>
  <cols>
    <col min="1" max="1" width="11.453125" customWidth="1"/>
    <col min="2" max="3" width="5.7265625" customWidth="1"/>
    <col min="4" max="4" width="25.453125" customWidth="1"/>
    <col min="5" max="6" width="8" customWidth="1"/>
    <col min="7" max="7" width="8.7265625" customWidth="1"/>
    <col min="8" max="8" width="5.81640625" customWidth="1"/>
    <col min="9" max="9" width="6" customWidth="1"/>
    <col min="10" max="10" width="9.81640625" customWidth="1"/>
    <col min="11" max="12" width="9" customWidth="1"/>
    <col min="13" max="13" width="9.1796875" customWidth="1"/>
    <col min="14" max="15" width="5.54296875" customWidth="1"/>
    <col min="16" max="16" width="11.1796875" customWidth="1"/>
    <col min="17" max="18" width="9.7265625" customWidth="1"/>
    <col min="19" max="19" width="8.1796875" customWidth="1"/>
    <col min="20" max="20" width="23.81640625" customWidth="1"/>
    <col min="21" max="26" width="11.453125" customWidth="1"/>
  </cols>
  <sheetData>
    <row r="1" spans="1:26" ht="13.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5" customHeight="1" x14ac:dyDescent="0.25">
      <c r="A2" s="4"/>
      <c r="B2" s="975"/>
      <c r="C2" s="976"/>
      <c r="D2" s="976"/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6"/>
      <c r="P2" s="976"/>
      <c r="Q2" s="976"/>
      <c r="R2" s="976"/>
      <c r="S2" s="976"/>
      <c r="T2" s="977"/>
      <c r="U2" s="4"/>
      <c r="V2" s="4"/>
      <c r="W2" s="4"/>
      <c r="X2" s="4"/>
      <c r="Y2" s="4"/>
      <c r="Z2" s="4"/>
    </row>
    <row r="3" spans="1:26" ht="13.5" customHeight="1" x14ac:dyDescent="0.25">
      <c r="A3" s="4"/>
      <c r="B3" s="978" t="s">
        <v>714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979"/>
      <c r="U3" s="4"/>
      <c r="V3" s="4"/>
      <c r="W3" s="4"/>
      <c r="X3" s="4"/>
      <c r="Y3" s="4"/>
      <c r="Z3" s="4"/>
    </row>
    <row r="4" spans="1:26" ht="13.5" customHeight="1" x14ac:dyDescent="0.25">
      <c r="A4" s="4"/>
      <c r="B4" s="978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669"/>
      <c r="T4" s="979"/>
      <c r="U4" s="4"/>
      <c r="V4" s="4"/>
      <c r="W4" s="4"/>
      <c r="X4" s="4"/>
      <c r="Y4" s="4"/>
      <c r="Z4" s="4"/>
    </row>
    <row r="5" spans="1:26" ht="15" customHeight="1" x14ac:dyDescent="0.25">
      <c r="A5" s="4"/>
      <c r="B5" s="980" t="s">
        <v>715</v>
      </c>
      <c r="C5" s="669"/>
      <c r="D5" s="981"/>
      <c r="E5" s="982"/>
      <c r="F5" s="982"/>
      <c r="G5" s="397"/>
      <c r="H5" s="397"/>
      <c r="I5" s="397"/>
      <c r="J5" s="438" t="s">
        <v>716</v>
      </c>
      <c r="K5" s="397"/>
      <c r="L5" s="397"/>
      <c r="M5" s="397"/>
      <c r="N5" s="397"/>
      <c r="O5" s="397"/>
      <c r="P5" s="397"/>
      <c r="Q5" s="439"/>
      <c r="R5" s="439"/>
      <c r="S5" s="439"/>
      <c r="T5" s="507"/>
      <c r="U5" s="4"/>
      <c r="V5" s="4"/>
      <c r="W5" s="4"/>
      <c r="X5" s="4"/>
      <c r="Y5" s="4"/>
      <c r="Z5" s="4"/>
    </row>
    <row r="6" spans="1:26" ht="15" customHeight="1" x14ac:dyDescent="0.25">
      <c r="A6" s="4"/>
      <c r="B6" s="980" t="s">
        <v>717</v>
      </c>
      <c r="C6" s="669"/>
      <c r="D6" s="981"/>
      <c r="E6" s="982"/>
      <c r="F6" s="982"/>
      <c r="G6" s="397"/>
      <c r="H6" s="397"/>
      <c r="I6" s="397"/>
      <c r="J6" s="440" t="s">
        <v>583</v>
      </c>
      <c r="K6" s="397"/>
      <c r="L6" s="370"/>
      <c r="M6" s="397"/>
      <c r="N6" s="397"/>
      <c r="O6" s="397"/>
      <c r="P6" s="397"/>
      <c r="Q6" s="397"/>
      <c r="R6" s="439"/>
      <c r="S6" s="439"/>
      <c r="T6" s="507"/>
      <c r="U6" s="4"/>
      <c r="V6" s="4"/>
      <c r="W6" s="4"/>
      <c r="X6" s="4"/>
      <c r="Y6" s="4"/>
      <c r="Z6" s="4"/>
    </row>
    <row r="7" spans="1:26" ht="15" customHeight="1" x14ac:dyDescent="0.25">
      <c r="A7" s="4"/>
      <c r="B7" s="980" t="s">
        <v>718</v>
      </c>
      <c r="C7" s="669"/>
      <c r="D7" s="981"/>
      <c r="E7" s="982"/>
      <c r="F7" s="982"/>
      <c r="G7" s="397"/>
      <c r="H7" s="397"/>
      <c r="I7" s="397"/>
      <c r="J7" s="440" t="s">
        <v>584</v>
      </c>
      <c r="K7" s="397"/>
      <c r="L7" s="370"/>
      <c r="M7" s="397"/>
      <c r="N7" s="397"/>
      <c r="O7" s="397"/>
      <c r="P7" s="397"/>
      <c r="Q7" s="397"/>
      <c r="R7" s="397"/>
      <c r="S7" s="397"/>
      <c r="T7" s="508"/>
      <c r="U7" s="4"/>
      <c r="V7" s="4"/>
      <c r="W7" s="4"/>
      <c r="X7" s="4"/>
      <c r="Y7" s="4"/>
      <c r="Z7" s="4"/>
    </row>
    <row r="8" spans="1:26" ht="15" customHeight="1" x14ac:dyDescent="0.25">
      <c r="A8" s="4"/>
      <c r="B8" s="980" t="s">
        <v>719</v>
      </c>
      <c r="C8" s="669"/>
      <c r="D8" s="981"/>
      <c r="E8" s="982"/>
      <c r="F8" s="982"/>
      <c r="G8" s="397"/>
      <c r="H8" s="397"/>
      <c r="I8" s="397"/>
      <c r="J8" s="440" t="s">
        <v>720</v>
      </c>
      <c r="K8" s="397"/>
      <c r="L8" s="370"/>
      <c r="M8" s="397"/>
      <c r="N8" s="397"/>
      <c r="O8" s="397"/>
      <c r="P8" s="397"/>
      <c r="Q8" s="397"/>
      <c r="R8" s="397"/>
      <c r="S8" s="397"/>
      <c r="T8" s="508"/>
      <c r="U8" s="4"/>
      <c r="V8" s="4"/>
      <c r="W8" s="4"/>
      <c r="X8" s="4"/>
      <c r="Y8" s="4"/>
      <c r="Z8" s="4"/>
    </row>
    <row r="9" spans="1:26" ht="13.5" customHeight="1" x14ac:dyDescent="0.25">
      <c r="A9" s="4"/>
      <c r="B9" s="506"/>
      <c r="C9" s="440"/>
      <c r="D9" s="440"/>
      <c r="E9" s="440"/>
      <c r="F9" s="440"/>
      <c r="G9" s="440"/>
      <c r="H9" s="440"/>
      <c r="I9" s="440"/>
      <c r="J9" s="440" t="s">
        <v>721</v>
      </c>
      <c r="K9" s="397"/>
      <c r="L9" s="370"/>
      <c r="M9" s="397"/>
      <c r="N9" s="397"/>
      <c r="O9" s="397"/>
      <c r="P9" s="397"/>
      <c r="Q9" s="397"/>
      <c r="R9" s="397"/>
      <c r="S9" s="397"/>
      <c r="T9" s="508"/>
      <c r="U9" s="4"/>
      <c r="V9" s="4"/>
      <c r="W9" s="4"/>
      <c r="X9" s="4"/>
      <c r="Y9" s="4"/>
      <c r="Z9" s="4"/>
    </row>
    <row r="10" spans="1:26" ht="13.5" customHeight="1" x14ac:dyDescent="0.25">
      <c r="A10" s="4"/>
      <c r="B10" s="509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397"/>
      <c r="S10" s="397"/>
      <c r="T10" s="508"/>
      <c r="U10" s="4"/>
      <c r="V10" s="4"/>
      <c r="W10" s="4"/>
      <c r="X10" s="4"/>
      <c r="Y10" s="4"/>
      <c r="Z10" s="4"/>
    </row>
    <row r="11" spans="1:26" ht="24" customHeight="1" x14ac:dyDescent="0.25">
      <c r="A11" s="4"/>
      <c r="B11" s="990" t="s">
        <v>722</v>
      </c>
      <c r="C11" s="992" t="s">
        <v>723</v>
      </c>
      <c r="D11" s="993"/>
      <c r="E11" s="983" t="s">
        <v>724</v>
      </c>
      <c r="F11" s="983" t="s">
        <v>725</v>
      </c>
      <c r="G11" s="985" t="s">
        <v>726</v>
      </c>
      <c r="H11" s="986"/>
      <c r="I11" s="986"/>
      <c r="J11" s="986"/>
      <c r="K11" s="986"/>
      <c r="L11" s="987"/>
      <c r="M11" s="985" t="s">
        <v>727</v>
      </c>
      <c r="N11" s="986"/>
      <c r="O11" s="986"/>
      <c r="P11" s="986"/>
      <c r="Q11" s="986"/>
      <c r="R11" s="987"/>
      <c r="S11" s="983" t="s">
        <v>728</v>
      </c>
      <c r="T11" s="988" t="s">
        <v>729</v>
      </c>
      <c r="U11" s="4"/>
      <c r="V11" s="4"/>
      <c r="W11" s="4"/>
      <c r="X11" s="4"/>
      <c r="Y11" s="4"/>
      <c r="Z11" s="4"/>
    </row>
    <row r="12" spans="1:26" ht="48" customHeight="1" x14ac:dyDescent="0.25">
      <c r="A12" s="4"/>
      <c r="B12" s="991"/>
      <c r="C12" s="994"/>
      <c r="D12" s="995"/>
      <c r="E12" s="984"/>
      <c r="F12" s="984"/>
      <c r="G12" s="505" t="s">
        <v>730</v>
      </c>
      <c r="H12" s="371" t="s">
        <v>731</v>
      </c>
      <c r="I12" s="371" t="s">
        <v>732</v>
      </c>
      <c r="J12" s="371" t="s">
        <v>733</v>
      </c>
      <c r="K12" s="371" t="s">
        <v>734</v>
      </c>
      <c r="L12" s="371" t="s">
        <v>735</v>
      </c>
      <c r="M12" s="505" t="s">
        <v>730</v>
      </c>
      <c r="N12" s="371" t="s">
        <v>731</v>
      </c>
      <c r="O12" s="371" t="s">
        <v>732</v>
      </c>
      <c r="P12" s="371" t="s">
        <v>733</v>
      </c>
      <c r="Q12" s="371" t="s">
        <v>734</v>
      </c>
      <c r="R12" s="371" t="s">
        <v>735</v>
      </c>
      <c r="S12" s="984"/>
      <c r="T12" s="989"/>
      <c r="U12" s="4"/>
      <c r="V12" s="4"/>
      <c r="W12" s="4"/>
      <c r="X12" s="4"/>
      <c r="Y12" s="4"/>
      <c r="Z12" s="4"/>
    </row>
    <row r="13" spans="1:26" ht="29.25" customHeight="1" x14ac:dyDescent="0.25">
      <c r="A13" s="4"/>
      <c r="B13" s="513">
        <v>1</v>
      </c>
      <c r="C13" s="1018"/>
      <c r="D13" s="993"/>
      <c r="E13" s="514"/>
      <c r="F13" s="514"/>
      <c r="G13" s="514"/>
      <c r="H13" s="514"/>
      <c r="I13" s="514"/>
      <c r="J13" s="514"/>
      <c r="K13" s="514"/>
      <c r="L13" s="514"/>
      <c r="M13" s="514"/>
      <c r="N13" s="514"/>
      <c r="O13" s="514"/>
      <c r="P13" s="514"/>
      <c r="Q13" s="514"/>
      <c r="R13" s="514"/>
      <c r="S13" s="514"/>
      <c r="T13" s="515"/>
      <c r="U13" s="4"/>
      <c r="V13" s="4"/>
      <c r="W13" s="4"/>
      <c r="X13" s="4"/>
      <c r="Y13" s="4"/>
      <c r="Z13" s="4"/>
    </row>
    <row r="14" spans="1:26" ht="29.25" customHeight="1" x14ac:dyDescent="0.25">
      <c r="A14" s="4"/>
      <c r="B14" s="516">
        <v>2</v>
      </c>
      <c r="C14" s="1019"/>
      <c r="D14" s="1020"/>
      <c r="E14" s="517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8"/>
      <c r="U14" s="4"/>
      <c r="V14" s="4"/>
      <c r="W14" s="4"/>
      <c r="X14" s="4"/>
      <c r="Y14" s="4"/>
      <c r="Z14" s="4"/>
    </row>
    <row r="15" spans="1:26" ht="29.25" customHeight="1" x14ac:dyDescent="0.25">
      <c r="A15" s="4"/>
      <c r="B15" s="510">
        <v>3</v>
      </c>
      <c r="C15" s="1021"/>
      <c r="D15" s="1022"/>
      <c r="E15" s="511"/>
      <c r="F15" s="511"/>
      <c r="G15" s="511"/>
      <c r="H15" s="511"/>
      <c r="I15" s="511"/>
      <c r="J15" s="511"/>
      <c r="K15" s="511"/>
      <c r="L15" s="511"/>
      <c r="M15" s="511"/>
      <c r="N15" s="511"/>
      <c r="O15" s="511"/>
      <c r="P15" s="511"/>
      <c r="Q15" s="511"/>
      <c r="R15" s="511"/>
      <c r="S15" s="511"/>
      <c r="T15" s="512"/>
      <c r="U15" s="4"/>
      <c r="V15" s="4"/>
      <c r="W15" s="4"/>
      <c r="X15" s="4"/>
      <c r="Y15" s="4"/>
      <c r="Z15" s="4"/>
    </row>
    <row r="16" spans="1:26" ht="29.25" customHeight="1" x14ac:dyDescent="0.25">
      <c r="A16" s="4"/>
      <c r="B16" s="437">
        <v>4</v>
      </c>
      <c r="C16" s="1023"/>
      <c r="D16" s="995"/>
      <c r="E16" s="437"/>
      <c r="F16" s="437"/>
      <c r="G16" s="437"/>
      <c r="H16" s="437"/>
      <c r="I16" s="437"/>
      <c r="J16" s="437"/>
      <c r="K16" s="437"/>
      <c r="L16" s="437"/>
      <c r="M16" s="437"/>
      <c r="N16" s="437"/>
      <c r="O16" s="437"/>
      <c r="P16" s="437"/>
      <c r="Q16" s="437"/>
      <c r="R16" s="437"/>
      <c r="S16" s="437"/>
      <c r="T16" s="437"/>
      <c r="U16" s="4"/>
      <c r="V16" s="4"/>
      <c r="W16" s="4"/>
      <c r="X16" s="4"/>
      <c r="Y16" s="4"/>
      <c r="Z16" s="4"/>
    </row>
    <row r="17" spans="1:26" ht="29.25" customHeight="1" x14ac:dyDescent="0.25">
      <c r="A17" s="4"/>
      <c r="B17" s="372">
        <v>5</v>
      </c>
      <c r="C17" s="996"/>
      <c r="D17" s="997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4"/>
      <c r="V17" s="4"/>
      <c r="W17" s="4"/>
      <c r="X17" s="4"/>
      <c r="Y17" s="4"/>
      <c r="Z17" s="4"/>
    </row>
    <row r="18" spans="1:26" ht="29.25" customHeight="1" x14ac:dyDescent="0.25">
      <c r="A18" s="4"/>
      <c r="B18" s="372">
        <v>6</v>
      </c>
      <c r="C18" s="996"/>
      <c r="D18" s="997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4"/>
      <c r="V18" s="4"/>
      <c r="W18" s="4"/>
      <c r="X18" s="4"/>
      <c r="Y18" s="4"/>
      <c r="Z18" s="4"/>
    </row>
    <row r="19" spans="1:26" ht="29.25" customHeight="1" x14ac:dyDescent="0.25">
      <c r="A19" s="4"/>
      <c r="B19" s="372">
        <v>7</v>
      </c>
      <c r="C19" s="996"/>
      <c r="D19" s="997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4"/>
      <c r="V19" s="4"/>
      <c r="W19" s="4"/>
      <c r="X19" s="4"/>
      <c r="Y19" s="4"/>
      <c r="Z19" s="4"/>
    </row>
    <row r="20" spans="1:26" ht="29.25" customHeight="1" x14ac:dyDescent="0.25">
      <c r="A20" s="4"/>
      <c r="B20" s="372">
        <v>8</v>
      </c>
      <c r="C20" s="373"/>
      <c r="D20" s="374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4"/>
      <c r="V20" s="4"/>
      <c r="W20" s="4"/>
      <c r="X20" s="4"/>
      <c r="Y20" s="4"/>
      <c r="Z20" s="4"/>
    </row>
    <row r="21" spans="1:26" ht="29.25" customHeight="1" x14ac:dyDescent="0.25">
      <c r="A21" s="4"/>
      <c r="B21" s="372">
        <v>9</v>
      </c>
      <c r="C21" s="373"/>
      <c r="D21" s="374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4"/>
      <c r="V21" s="4"/>
      <c r="W21" s="4"/>
      <c r="X21" s="4"/>
      <c r="Y21" s="4"/>
      <c r="Z21" s="4"/>
    </row>
    <row r="22" spans="1:26" ht="29.25" customHeight="1" x14ac:dyDescent="0.25">
      <c r="A22" s="4"/>
      <c r="B22" s="372">
        <v>10</v>
      </c>
      <c r="C22" s="996"/>
      <c r="D22" s="997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4"/>
      <c r="V22" s="4"/>
      <c r="W22" s="4"/>
      <c r="X22" s="4"/>
      <c r="Y22" s="4"/>
      <c r="Z22" s="4"/>
    </row>
    <row r="23" spans="1:26" ht="13.5" customHeight="1" x14ac:dyDescent="0.25">
      <c r="A23" s="4"/>
      <c r="B23" s="998" t="s">
        <v>736</v>
      </c>
      <c r="C23" s="999"/>
      <c r="D23" s="999"/>
      <c r="E23" s="999"/>
      <c r="F23" s="999"/>
      <c r="G23" s="999"/>
      <c r="H23" s="999"/>
      <c r="I23" s="999"/>
      <c r="J23" s="999"/>
      <c r="K23" s="999"/>
      <c r="L23" s="999"/>
      <c r="M23" s="999"/>
      <c r="N23" s="999"/>
      <c r="O23" s="999"/>
      <c r="P23" s="999"/>
      <c r="Q23" s="999"/>
      <c r="R23" s="999"/>
      <c r="S23" s="999"/>
      <c r="T23" s="993"/>
      <c r="U23" s="4"/>
      <c r="V23" s="4"/>
      <c r="W23" s="4"/>
      <c r="X23" s="4"/>
      <c r="Y23" s="4"/>
      <c r="Z23" s="4"/>
    </row>
    <row r="24" spans="1:26" ht="13.5" customHeight="1" x14ac:dyDescent="0.25">
      <c r="A24" s="4"/>
      <c r="B24" s="1000"/>
      <c r="C24" s="1001"/>
      <c r="D24" s="1002"/>
      <c r="E24" s="1006"/>
      <c r="F24" s="1001"/>
      <c r="G24" s="1002"/>
      <c r="H24" s="151"/>
      <c r="I24" s="151"/>
      <c r="J24" s="1009"/>
      <c r="K24" s="1006"/>
      <c r="L24" s="1002"/>
      <c r="M24" s="151"/>
      <c r="N24" s="151"/>
      <c r="O24" s="151"/>
      <c r="P24" s="151"/>
      <c r="Q24" s="1006"/>
      <c r="R24" s="1001"/>
      <c r="S24" s="1001"/>
      <c r="T24" s="1012"/>
      <c r="U24" s="4"/>
      <c r="V24" s="4"/>
      <c r="W24" s="4"/>
      <c r="X24" s="4"/>
      <c r="Y24" s="4"/>
      <c r="Z24" s="4"/>
    </row>
    <row r="25" spans="1:26" ht="13.5" customHeight="1" x14ac:dyDescent="0.25">
      <c r="A25" s="4"/>
      <c r="B25" s="964"/>
      <c r="C25" s="538"/>
      <c r="D25" s="1003"/>
      <c r="E25" s="1007"/>
      <c r="F25" s="538"/>
      <c r="G25" s="1003"/>
      <c r="H25" s="151"/>
      <c r="I25" s="151"/>
      <c r="J25" s="669"/>
      <c r="K25" s="1007"/>
      <c r="L25" s="1003"/>
      <c r="M25" s="151"/>
      <c r="N25" s="151"/>
      <c r="O25" s="151"/>
      <c r="P25" s="151"/>
      <c r="Q25" s="1007"/>
      <c r="R25" s="538"/>
      <c r="S25" s="538"/>
      <c r="T25" s="1013"/>
      <c r="U25" s="4"/>
      <c r="V25" s="4"/>
      <c r="W25" s="4"/>
      <c r="X25" s="4"/>
      <c r="Y25" s="4"/>
      <c r="Z25" s="4"/>
    </row>
    <row r="26" spans="1:26" ht="13.5" customHeight="1" x14ac:dyDescent="0.25">
      <c r="A26" s="4"/>
      <c r="B26" s="964"/>
      <c r="C26" s="538"/>
      <c r="D26" s="1003"/>
      <c r="E26" s="1008"/>
      <c r="F26" s="573"/>
      <c r="G26" s="1005"/>
      <c r="H26" s="151"/>
      <c r="I26" s="151"/>
      <c r="J26" s="669"/>
      <c r="K26" s="1010"/>
      <c r="L26" s="1011"/>
      <c r="M26" s="151"/>
      <c r="N26" s="151"/>
      <c r="O26" s="151"/>
      <c r="P26" s="151"/>
      <c r="Q26" s="1007"/>
      <c r="R26" s="538"/>
      <c r="S26" s="538"/>
      <c r="T26" s="1013"/>
      <c r="U26" s="4"/>
      <c r="V26" s="4"/>
      <c r="W26" s="4"/>
      <c r="X26" s="4"/>
      <c r="Y26" s="4"/>
      <c r="Z26" s="4"/>
    </row>
    <row r="27" spans="1:26" ht="13.5" customHeight="1" x14ac:dyDescent="0.25">
      <c r="A27" s="4"/>
      <c r="B27" s="964"/>
      <c r="C27" s="538"/>
      <c r="D27" s="1003"/>
      <c r="E27" s="1014" t="s">
        <v>737</v>
      </c>
      <c r="F27" s="526"/>
      <c r="G27" s="1015"/>
      <c r="H27" s="151"/>
      <c r="I27" s="151"/>
      <c r="J27" s="669"/>
      <c r="K27" s="1016" t="s">
        <v>738</v>
      </c>
      <c r="L27" s="999"/>
      <c r="M27" s="1017"/>
      <c r="N27" s="151"/>
      <c r="O27" s="151"/>
      <c r="P27" s="151"/>
      <c r="Q27" s="1007"/>
      <c r="R27" s="538"/>
      <c r="S27" s="538"/>
      <c r="T27" s="1013"/>
      <c r="U27" s="4"/>
      <c r="V27" s="4"/>
      <c r="W27" s="4"/>
      <c r="X27" s="4"/>
      <c r="Y27" s="4"/>
      <c r="Z27" s="4"/>
    </row>
    <row r="28" spans="1:26" ht="13.5" customHeight="1" x14ac:dyDescent="0.25">
      <c r="A28" s="4"/>
      <c r="B28" s="1004"/>
      <c r="C28" s="573"/>
      <c r="D28" s="1005"/>
      <c r="E28" s="1008"/>
      <c r="F28" s="573"/>
      <c r="G28" s="1005"/>
      <c r="H28" s="375"/>
      <c r="I28" s="375"/>
      <c r="J28" s="982"/>
      <c r="K28" s="375"/>
      <c r="L28" s="375"/>
      <c r="M28" s="375"/>
      <c r="N28" s="375"/>
      <c r="O28" s="375"/>
      <c r="P28" s="375"/>
      <c r="Q28" s="1008"/>
      <c r="R28" s="573"/>
      <c r="S28" s="573"/>
      <c r="T28" s="574"/>
      <c r="U28" s="4"/>
      <c r="V28" s="4"/>
      <c r="W28" s="4"/>
      <c r="X28" s="4"/>
      <c r="Y28" s="4"/>
      <c r="Z28" s="4"/>
    </row>
    <row r="29" spans="1:26" ht="13.5" customHeight="1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5">
    <mergeCell ref="C18:D18"/>
    <mergeCell ref="C19:D19"/>
    <mergeCell ref="C13:D13"/>
    <mergeCell ref="C14:D14"/>
    <mergeCell ref="C15:D15"/>
    <mergeCell ref="C16:D16"/>
    <mergeCell ref="C17:D17"/>
    <mergeCell ref="C22:D22"/>
    <mergeCell ref="B23:T23"/>
    <mergeCell ref="B24:D28"/>
    <mergeCell ref="E24:G26"/>
    <mergeCell ref="J24:J28"/>
    <mergeCell ref="K24:L26"/>
    <mergeCell ref="Q24:T28"/>
    <mergeCell ref="E27:G28"/>
    <mergeCell ref="K27:M27"/>
    <mergeCell ref="S11:S12"/>
    <mergeCell ref="T11:T12"/>
    <mergeCell ref="B7:C7"/>
    <mergeCell ref="D7:F7"/>
    <mergeCell ref="B8:C8"/>
    <mergeCell ref="D8:F8"/>
    <mergeCell ref="B11:B12"/>
    <mergeCell ref="C11:D12"/>
    <mergeCell ref="E11:E12"/>
    <mergeCell ref="B6:C6"/>
    <mergeCell ref="D6:F6"/>
    <mergeCell ref="F11:F12"/>
    <mergeCell ref="G11:L11"/>
    <mergeCell ref="M11:R11"/>
    <mergeCell ref="B2:T2"/>
    <mergeCell ref="B3:T3"/>
    <mergeCell ref="B4:T4"/>
    <mergeCell ref="B5:C5"/>
    <mergeCell ref="D5:F5"/>
  </mergeCells>
  <printOptions horizontalCentered="1" verticalCentered="1"/>
  <pageMargins left="0.11811023622047245" right="0.31496062992125984" top="0.35433070866141736" bottom="0.35433070866141736" header="0" footer="0"/>
  <pageSetup paperSize="9" scale="67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F3864"/>
  </sheetPr>
  <dimension ref="A1:Z1000"/>
  <sheetViews>
    <sheetView topLeftCell="A23" zoomScale="56" zoomScaleNormal="56" workbookViewId="0">
      <selection activeCell="C45" sqref="C45:D45"/>
    </sheetView>
  </sheetViews>
  <sheetFormatPr baseColWidth="10" defaultColWidth="12.54296875" defaultRowHeight="15" customHeight="1" x14ac:dyDescent="0.25"/>
  <cols>
    <col min="1" max="1" width="4" customWidth="1"/>
    <col min="2" max="2" width="2.26953125" customWidth="1"/>
    <col min="3" max="3" width="5.1796875" customWidth="1"/>
    <col min="4" max="4" width="30.26953125" customWidth="1"/>
    <col min="5" max="5" width="1" customWidth="1"/>
    <col min="6" max="6" width="15.54296875" customWidth="1"/>
    <col min="7" max="7" width="0.7265625" customWidth="1"/>
    <col min="8" max="8" width="18.453125" customWidth="1"/>
    <col min="9" max="9" width="0.54296875" customWidth="1"/>
    <col min="10" max="10" width="15.81640625" customWidth="1"/>
    <col min="11" max="11" width="0.7265625" customWidth="1"/>
    <col min="12" max="12" width="17" customWidth="1"/>
    <col min="13" max="13" width="1.54296875" customWidth="1"/>
    <col min="14" max="26" width="11.453125" customWidth="1"/>
  </cols>
  <sheetData>
    <row r="1" spans="1:26" ht="13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3.5" customHeight="1" x14ac:dyDescent="0.25">
      <c r="A2" s="3"/>
      <c r="B2" s="525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3" customHeight="1" x14ac:dyDescent="0.25">
      <c r="A3" s="3"/>
      <c r="B3" s="5"/>
      <c r="C3" s="528" t="s">
        <v>0</v>
      </c>
      <c r="D3" s="529"/>
      <c r="E3" s="529"/>
      <c r="F3" s="529"/>
      <c r="G3" s="529"/>
      <c r="H3" s="529"/>
      <c r="I3" s="529"/>
      <c r="J3" s="529"/>
      <c r="K3" s="529"/>
      <c r="L3" s="530"/>
      <c r="M3" s="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" customHeight="1" x14ac:dyDescent="0.25">
      <c r="A4" s="3"/>
      <c r="B4" s="5"/>
      <c r="C4" s="7"/>
      <c r="D4" s="7"/>
      <c r="E4" s="7"/>
      <c r="F4" s="7"/>
      <c r="G4" s="7"/>
      <c r="H4" s="7"/>
      <c r="I4" s="7"/>
      <c r="J4" s="7"/>
      <c r="K4" s="7"/>
      <c r="L4" s="7"/>
      <c r="M4" s="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0.25" customHeight="1" x14ac:dyDescent="0.25">
      <c r="A5" s="3"/>
      <c r="B5" s="5"/>
      <c r="C5" s="531" t="s">
        <v>1</v>
      </c>
      <c r="D5" s="529"/>
      <c r="E5" s="529"/>
      <c r="F5" s="529"/>
      <c r="G5" s="529"/>
      <c r="H5" s="529"/>
      <c r="I5" s="529"/>
      <c r="J5" s="529"/>
      <c r="K5" s="529"/>
      <c r="L5" s="530"/>
      <c r="M5" s="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5.25" customHeight="1" x14ac:dyDescent="0.25">
      <c r="A6" s="3"/>
      <c r="B6" s="8"/>
      <c r="C6" s="3"/>
      <c r="D6" s="3"/>
      <c r="E6" s="3"/>
      <c r="F6" s="3"/>
      <c r="G6" s="3"/>
      <c r="H6" s="3"/>
      <c r="I6" s="3"/>
      <c r="J6" s="3"/>
      <c r="K6" s="3"/>
      <c r="L6" s="3"/>
      <c r="M6" s="9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25">
      <c r="A7" s="3"/>
      <c r="B7" s="8"/>
      <c r="C7" s="10" t="s">
        <v>2</v>
      </c>
      <c r="D7" s="11"/>
      <c r="E7" s="11"/>
      <c r="F7" s="11"/>
      <c r="G7" s="11"/>
      <c r="H7" s="11"/>
      <c r="I7" s="11"/>
      <c r="J7" s="11"/>
      <c r="K7" s="11"/>
      <c r="L7" s="11"/>
      <c r="M7" s="1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.25" customHeight="1" x14ac:dyDescent="0.25">
      <c r="A8" s="3"/>
      <c r="B8" s="8"/>
      <c r="C8" s="10"/>
      <c r="D8" s="11"/>
      <c r="E8" s="11"/>
      <c r="F8" s="11"/>
      <c r="G8" s="11"/>
      <c r="H8" s="11"/>
      <c r="I8" s="11"/>
      <c r="J8" s="11"/>
      <c r="K8" s="11"/>
      <c r="L8" s="11"/>
      <c r="M8" s="1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5" customHeight="1" x14ac:dyDescent="0.25">
      <c r="A9" s="3"/>
      <c r="B9" s="8"/>
      <c r="C9" s="13" t="s">
        <v>3</v>
      </c>
      <c r="D9" s="13"/>
      <c r="E9" s="13"/>
      <c r="F9" s="13"/>
      <c r="G9" s="13"/>
      <c r="H9" s="13"/>
      <c r="I9" s="13"/>
      <c r="J9" s="13"/>
      <c r="K9" s="13"/>
      <c r="L9" s="13"/>
      <c r="M9" s="9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 x14ac:dyDescent="0.25">
      <c r="A10" s="3"/>
      <c r="B10" s="5"/>
      <c r="C10" s="532" t="s">
        <v>4</v>
      </c>
      <c r="D10" s="533"/>
      <c r="E10" s="14"/>
      <c r="F10" s="522" t="s">
        <v>739</v>
      </c>
      <c r="G10" s="523"/>
      <c r="H10" s="523"/>
      <c r="I10" s="523"/>
      <c r="J10" s="523"/>
      <c r="K10" s="523"/>
      <c r="L10" s="524"/>
      <c r="M10" s="9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 x14ac:dyDescent="0.25">
      <c r="A11" s="3"/>
      <c r="B11" s="5"/>
      <c r="C11" s="532" t="s">
        <v>5</v>
      </c>
      <c r="D11" s="533"/>
      <c r="E11" s="14"/>
      <c r="F11" s="522" t="s">
        <v>740</v>
      </c>
      <c r="G11" s="523"/>
      <c r="H11" s="523"/>
      <c r="I11" s="523"/>
      <c r="J11" s="523"/>
      <c r="K11" s="523"/>
      <c r="L11" s="524"/>
      <c r="M11" s="9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 x14ac:dyDescent="0.25">
      <c r="A12" s="3"/>
      <c r="B12" s="5"/>
      <c r="C12" s="534" t="s">
        <v>6</v>
      </c>
      <c r="D12" s="533"/>
      <c r="E12" s="14"/>
      <c r="F12" s="522" t="s">
        <v>741</v>
      </c>
      <c r="G12" s="523"/>
      <c r="H12" s="523"/>
      <c r="I12" s="523"/>
      <c r="J12" s="523"/>
      <c r="K12" s="523"/>
      <c r="L12" s="524"/>
      <c r="M12" s="9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 x14ac:dyDescent="0.25">
      <c r="A13" s="3"/>
      <c r="B13" s="5"/>
      <c r="C13" s="532" t="s">
        <v>7</v>
      </c>
      <c r="D13" s="533"/>
      <c r="E13" s="14"/>
      <c r="F13" s="535"/>
      <c r="G13" s="536"/>
      <c r="H13" s="536"/>
      <c r="I13" s="536"/>
      <c r="J13" s="536"/>
      <c r="K13" s="536"/>
      <c r="L13" s="533"/>
      <c r="M13" s="9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 x14ac:dyDescent="0.25">
      <c r="A14" s="3"/>
      <c r="B14" s="5"/>
      <c r="C14" s="532" t="s">
        <v>8</v>
      </c>
      <c r="D14" s="533"/>
      <c r="E14" s="14"/>
      <c r="F14" s="535"/>
      <c r="G14" s="536"/>
      <c r="H14" s="536"/>
      <c r="I14" s="536"/>
      <c r="J14" s="536"/>
      <c r="K14" s="536"/>
      <c r="L14" s="533"/>
      <c r="M14" s="9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5" customHeight="1" x14ac:dyDescent="0.25">
      <c r="A15" s="3"/>
      <c r="B15" s="8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5" customHeight="1" x14ac:dyDescent="0.25">
      <c r="A16" s="3"/>
      <c r="B16" s="8"/>
      <c r="C16" s="13" t="s">
        <v>9</v>
      </c>
      <c r="D16" s="13"/>
      <c r="E16" s="13"/>
      <c r="F16" s="13"/>
      <c r="G16" s="13"/>
      <c r="H16" s="13"/>
      <c r="I16" s="13"/>
      <c r="J16" s="13"/>
      <c r="K16" s="13"/>
      <c r="L16" s="13"/>
      <c r="M16" s="1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5">
      <c r="A17" s="3"/>
      <c r="B17" s="5"/>
      <c r="C17" s="532" t="s">
        <v>4</v>
      </c>
      <c r="D17" s="533"/>
      <c r="E17" s="14"/>
      <c r="F17" s="522" t="s">
        <v>739</v>
      </c>
      <c r="G17" s="523"/>
      <c r="H17" s="523"/>
      <c r="I17" s="523"/>
      <c r="J17" s="523"/>
      <c r="K17" s="523"/>
      <c r="L17" s="524"/>
      <c r="M17" s="9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5">
      <c r="A18" s="3"/>
      <c r="B18" s="5"/>
      <c r="C18" s="532" t="s">
        <v>5</v>
      </c>
      <c r="D18" s="533"/>
      <c r="E18" s="14"/>
      <c r="F18" s="522" t="s">
        <v>740</v>
      </c>
      <c r="G18" s="523"/>
      <c r="H18" s="523"/>
      <c r="I18" s="523"/>
      <c r="J18" s="523"/>
      <c r="K18" s="523"/>
      <c r="L18" s="524"/>
      <c r="M18" s="9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25">
      <c r="A19" s="3"/>
      <c r="B19" s="5"/>
      <c r="C19" s="532" t="s">
        <v>10</v>
      </c>
      <c r="D19" s="533"/>
      <c r="E19" s="14"/>
      <c r="F19" s="522" t="s">
        <v>742</v>
      </c>
      <c r="G19" s="523"/>
      <c r="H19" s="523"/>
      <c r="I19" s="523"/>
      <c r="J19" s="523"/>
      <c r="K19" s="523"/>
      <c r="L19" s="524"/>
      <c r="M19" s="9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5">
      <c r="A20" s="3"/>
      <c r="B20" s="5"/>
      <c r="C20" s="532" t="s">
        <v>11</v>
      </c>
      <c r="D20" s="533"/>
      <c r="E20" s="14"/>
      <c r="F20" s="535"/>
      <c r="G20" s="536"/>
      <c r="H20" s="536"/>
      <c r="I20" s="536"/>
      <c r="J20" s="536"/>
      <c r="K20" s="536"/>
      <c r="L20" s="533"/>
      <c r="M20" s="9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5" customHeight="1" x14ac:dyDescent="0.25">
      <c r="A21" s="3"/>
      <c r="B21" s="8"/>
      <c r="C21" s="10"/>
      <c r="D21" s="10"/>
      <c r="E21" s="11"/>
      <c r="F21" s="11"/>
      <c r="G21" s="13"/>
      <c r="H21" s="11"/>
      <c r="I21" s="11"/>
      <c r="J21" s="11"/>
      <c r="K21" s="11"/>
      <c r="L21" s="11"/>
      <c r="M21" s="12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5" customHeight="1" x14ac:dyDescent="0.25">
      <c r="A22" s="3"/>
      <c r="B22" s="8"/>
      <c r="C22" s="13" t="s">
        <v>12</v>
      </c>
      <c r="D22" s="13"/>
      <c r="E22" s="13"/>
      <c r="F22" s="13"/>
      <c r="G22" s="13"/>
      <c r="H22" s="13"/>
      <c r="I22" s="13"/>
      <c r="J22" s="13"/>
      <c r="K22" s="13"/>
      <c r="L22" s="13"/>
      <c r="M22" s="15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 x14ac:dyDescent="0.25">
      <c r="A23" s="3"/>
      <c r="B23" s="5"/>
      <c r="C23" s="532" t="s">
        <v>13</v>
      </c>
      <c r="D23" s="533"/>
      <c r="E23" s="14"/>
      <c r="F23" s="539" t="s">
        <v>14</v>
      </c>
      <c r="G23" s="536"/>
      <c r="H23" s="536"/>
      <c r="I23" s="536"/>
      <c r="J23" s="536"/>
      <c r="K23" s="536"/>
      <c r="L23" s="533"/>
      <c r="M23" s="9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 x14ac:dyDescent="0.25">
      <c r="A24" s="3"/>
      <c r="B24" s="5"/>
      <c r="C24" s="532" t="s">
        <v>15</v>
      </c>
      <c r="D24" s="533"/>
      <c r="E24" s="14"/>
      <c r="F24" s="539" t="s">
        <v>16</v>
      </c>
      <c r="G24" s="536"/>
      <c r="H24" s="536"/>
      <c r="I24" s="536"/>
      <c r="J24" s="536"/>
      <c r="K24" s="536"/>
      <c r="L24" s="533"/>
      <c r="M24" s="9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 x14ac:dyDescent="0.25">
      <c r="A25" s="3"/>
      <c r="B25" s="5"/>
      <c r="C25" s="532" t="s">
        <v>17</v>
      </c>
      <c r="D25" s="533"/>
      <c r="E25" s="14"/>
      <c r="F25" s="539" t="s">
        <v>18</v>
      </c>
      <c r="G25" s="536"/>
      <c r="H25" s="536"/>
      <c r="I25" s="536"/>
      <c r="J25" s="536"/>
      <c r="K25" s="536"/>
      <c r="L25" s="533"/>
      <c r="M25" s="9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 x14ac:dyDescent="0.25">
      <c r="A26" s="3"/>
      <c r="B26" s="5"/>
      <c r="C26" s="532" t="s">
        <v>19</v>
      </c>
      <c r="D26" s="533"/>
      <c r="E26" s="14"/>
      <c r="F26" s="539" t="s">
        <v>20</v>
      </c>
      <c r="G26" s="536"/>
      <c r="H26" s="536"/>
      <c r="I26" s="536"/>
      <c r="J26" s="536"/>
      <c r="K26" s="536"/>
      <c r="L26" s="533"/>
      <c r="M26" s="9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hidden="1" customHeight="1" x14ac:dyDescent="0.25">
      <c r="A27" s="3"/>
      <c r="B27" s="5"/>
      <c r="C27" s="532" t="s">
        <v>21</v>
      </c>
      <c r="D27" s="533"/>
      <c r="E27" s="14"/>
      <c r="F27" s="539" t="s">
        <v>22</v>
      </c>
      <c r="G27" s="536"/>
      <c r="H27" s="536"/>
      <c r="I27" s="536"/>
      <c r="J27" s="536"/>
      <c r="K27" s="536"/>
      <c r="L27" s="533"/>
      <c r="M27" s="9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5" customHeight="1" x14ac:dyDescent="0.25">
      <c r="A28" s="3"/>
      <c r="B28" s="8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5" customHeight="1" x14ac:dyDescent="0.25">
      <c r="A29" s="3"/>
      <c r="B29" s="8"/>
      <c r="C29" s="13" t="s">
        <v>23</v>
      </c>
      <c r="D29" s="13"/>
      <c r="E29" s="13"/>
      <c r="F29" s="13"/>
      <c r="G29" s="13"/>
      <c r="H29" s="13"/>
      <c r="I29" s="13"/>
      <c r="J29" s="13"/>
      <c r="K29" s="13"/>
      <c r="L29" s="13"/>
      <c r="M29" s="15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 customHeight="1" x14ac:dyDescent="0.25">
      <c r="A30" s="3"/>
      <c r="B30" s="8"/>
      <c r="C30" s="548" t="str">
        <f>+CONCATENATE(F33," DEL SERVICIO DE MOVILIDAD URBANA EN LAS VÍAS LOCALES DEL", " ", F34," EN EL ",K36," ",K37,", ",I36," ",I37,", ",G36," ",G37,", ",F36," ", F37)</f>
        <v>AMPLIACIÓN Y MEJORAMIENTO DEL SERVICIO DE MOVILIDAD URBANA EN LAS VÍAS LOCALES DEL BARRIO LOS CEDROS EN EL CENTRO POBLADO SAN LORENZO, DISTRITO BARRANCA, PROVINCIA DATEM DEL MARAÑON, DEPARTAMENTO LORETO</v>
      </c>
      <c r="D30" s="549"/>
      <c r="E30" s="549"/>
      <c r="F30" s="549"/>
      <c r="G30" s="549"/>
      <c r="H30" s="549"/>
      <c r="I30" s="549"/>
      <c r="J30" s="549"/>
      <c r="K30" s="549"/>
      <c r="L30" s="550"/>
      <c r="M30" s="16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 customHeight="1" x14ac:dyDescent="0.25">
      <c r="A31" s="3"/>
      <c r="B31" s="8"/>
      <c r="C31" s="551"/>
      <c r="D31" s="552"/>
      <c r="E31" s="552"/>
      <c r="F31" s="552"/>
      <c r="G31" s="552"/>
      <c r="H31" s="552"/>
      <c r="I31" s="552"/>
      <c r="J31" s="552"/>
      <c r="K31" s="552"/>
      <c r="L31" s="553"/>
      <c r="M31" s="16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6" customHeight="1" x14ac:dyDescent="0.25">
      <c r="A32" s="3"/>
      <c r="B32" s="8"/>
      <c r="C32" s="10"/>
      <c r="D32" s="10"/>
      <c r="E32" s="11"/>
      <c r="F32" s="11"/>
      <c r="G32" s="11"/>
      <c r="H32" s="11"/>
      <c r="I32" s="11"/>
      <c r="J32" s="11"/>
      <c r="K32" s="11"/>
      <c r="L32" s="11"/>
      <c r="M32" s="1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x14ac:dyDescent="0.25">
      <c r="A33" s="3"/>
      <c r="B33" s="5"/>
      <c r="C33" s="532" t="s">
        <v>24</v>
      </c>
      <c r="D33" s="533"/>
      <c r="E33" s="17"/>
      <c r="F33" s="554" t="s">
        <v>25</v>
      </c>
      <c r="G33" s="536"/>
      <c r="H33" s="536"/>
      <c r="I33" s="536"/>
      <c r="J33" s="536"/>
      <c r="K33" s="536"/>
      <c r="L33" s="533"/>
      <c r="M33" s="18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x14ac:dyDescent="0.25">
      <c r="A34" s="3"/>
      <c r="B34" s="5"/>
      <c r="C34" s="532" t="s">
        <v>26</v>
      </c>
      <c r="D34" s="533"/>
      <c r="E34" s="17"/>
      <c r="F34" s="554" t="s">
        <v>27</v>
      </c>
      <c r="G34" s="536"/>
      <c r="H34" s="536"/>
      <c r="I34" s="536"/>
      <c r="J34" s="536"/>
      <c r="K34" s="536"/>
      <c r="L34" s="533"/>
      <c r="M34" s="19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3"/>
      <c r="B35" s="8"/>
      <c r="C35" s="537" t="s">
        <v>28</v>
      </c>
      <c r="D35" s="538"/>
      <c r="E35" s="13"/>
      <c r="F35" s="3"/>
      <c r="G35" s="3"/>
      <c r="H35" s="3"/>
      <c r="I35" s="3"/>
      <c r="J35" s="3"/>
      <c r="K35" s="3"/>
      <c r="L35" s="3"/>
      <c r="M35" s="9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5" customHeight="1" x14ac:dyDescent="0.25">
      <c r="A36" s="3"/>
      <c r="B36" s="5"/>
      <c r="C36" s="20" t="s">
        <v>29</v>
      </c>
      <c r="D36" s="21" t="s">
        <v>30</v>
      </c>
      <c r="E36" s="17"/>
      <c r="F36" s="21" t="s">
        <v>31</v>
      </c>
      <c r="G36" s="555" t="s">
        <v>32</v>
      </c>
      <c r="H36" s="533"/>
      <c r="I36" s="555" t="s">
        <v>33</v>
      </c>
      <c r="J36" s="533"/>
      <c r="K36" s="555" t="s">
        <v>34</v>
      </c>
      <c r="L36" s="533"/>
      <c r="M36" s="9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7" customHeight="1" x14ac:dyDescent="0.25">
      <c r="A37" s="3"/>
      <c r="B37" s="5"/>
      <c r="C37" s="22">
        <v>1</v>
      </c>
      <c r="D37" s="23">
        <v>1607010001</v>
      </c>
      <c r="E37" s="17"/>
      <c r="F37" s="24" t="s">
        <v>35</v>
      </c>
      <c r="G37" s="543" t="s">
        <v>36</v>
      </c>
      <c r="H37" s="544"/>
      <c r="I37" s="543" t="s">
        <v>37</v>
      </c>
      <c r="J37" s="544"/>
      <c r="K37" s="543" t="s">
        <v>38</v>
      </c>
      <c r="L37" s="544"/>
      <c r="M37" s="9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5" customHeight="1" x14ac:dyDescent="0.25">
      <c r="A38" s="3"/>
      <c r="B38" s="8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9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5" customHeight="1" x14ac:dyDescent="0.25">
      <c r="A39" s="3"/>
      <c r="B39" s="8"/>
      <c r="C39" s="13" t="s">
        <v>39</v>
      </c>
      <c r="D39" s="13"/>
      <c r="E39" s="13"/>
      <c r="F39" s="13"/>
      <c r="G39" s="13"/>
      <c r="H39" s="13"/>
      <c r="I39" s="388"/>
      <c r="J39" s="388"/>
      <c r="K39" s="13"/>
      <c r="L39" s="429"/>
      <c r="M39" s="15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6.75" customHeight="1" x14ac:dyDescent="0.25">
      <c r="A40" s="3"/>
      <c r="B40" s="8"/>
      <c r="C40" s="435"/>
      <c r="D40" s="434"/>
      <c r="E40" s="428"/>
      <c r="F40" s="430"/>
      <c r="G40" s="431"/>
      <c r="H40" s="432"/>
      <c r="I40" s="433"/>
      <c r="J40" s="430"/>
      <c r="K40" s="432"/>
      <c r="L40" s="433"/>
      <c r="M40" s="436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6.25" customHeight="1" x14ac:dyDescent="0.25">
      <c r="A41" s="3"/>
      <c r="B41" s="5"/>
      <c r="C41" s="556" t="s">
        <v>40</v>
      </c>
      <c r="D41" s="557"/>
      <c r="E41" s="427"/>
      <c r="F41" s="545" t="s">
        <v>41</v>
      </c>
      <c r="G41" s="546"/>
      <c r="H41" s="546"/>
      <c r="I41" s="546"/>
      <c r="J41" s="546"/>
      <c r="K41" s="546"/>
      <c r="L41" s="547"/>
      <c r="M41" s="26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6.75" customHeight="1" x14ac:dyDescent="0.25">
      <c r="A42" s="3"/>
      <c r="B42" s="8"/>
      <c r="C42" s="27"/>
      <c r="D42" s="27"/>
      <c r="E42" s="13"/>
      <c r="F42" s="27"/>
      <c r="G42" s="13"/>
      <c r="H42" s="27"/>
      <c r="I42" s="27"/>
      <c r="J42" s="27"/>
      <c r="K42" s="27"/>
      <c r="L42" s="27"/>
      <c r="M42" s="28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26.25" customHeight="1" x14ac:dyDescent="0.25">
      <c r="A43" s="3"/>
      <c r="B43" s="5"/>
      <c r="C43" s="540" t="s">
        <v>42</v>
      </c>
      <c r="D43" s="541"/>
      <c r="E43" s="17"/>
      <c r="F43" s="29" t="s">
        <v>43</v>
      </c>
      <c r="G43" s="17"/>
      <c r="H43" s="29" t="s">
        <v>44</v>
      </c>
      <c r="I43" s="17"/>
      <c r="J43" s="21" t="s">
        <v>45</v>
      </c>
      <c r="K43" s="17"/>
      <c r="L43" s="21" t="s">
        <v>46</v>
      </c>
      <c r="M43" s="15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39" customHeight="1" x14ac:dyDescent="0.25">
      <c r="A44" s="3"/>
      <c r="B44" s="8"/>
      <c r="C44" s="542" t="s">
        <v>47</v>
      </c>
      <c r="D44" s="533"/>
      <c r="E44" s="11"/>
      <c r="F44" s="30" t="s">
        <v>48</v>
      </c>
      <c r="G44" s="11"/>
      <c r="H44" s="31" t="s">
        <v>49</v>
      </c>
      <c r="I44" s="11"/>
      <c r="J44" s="31">
        <f>+'Identificación 3'!R40</f>
        <v>2020</v>
      </c>
      <c r="K44" s="11"/>
      <c r="L44" s="32">
        <f>+'Identificación 3'!W108</f>
        <v>1299</v>
      </c>
      <c r="M44" s="28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79" customHeight="1" x14ac:dyDescent="0.25">
      <c r="A45" s="33"/>
      <c r="B45" s="34"/>
      <c r="C45" s="542" t="s">
        <v>50</v>
      </c>
      <c r="D45" s="533"/>
      <c r="E45" s="35"/>
      <c r="F45" s="30" t="s">
        <v>48</v>
      </c>
      <c r="G45" s="11"/>
      <c r="H45" s="31" t="s">
        <v>49</v>
      </c>
      <c r="I45" s="11"/>
      <c r="J45" s="31">
        <f>+J44</f>
        <v>2020</v>
      </c>
      <c r="K45" s="11"/>
      <c r="L45" s="32">
        <f>+'Identificación 3'!W111</f>
        <v>138.29339853300735</v>
      </c>
      <c r="M45" s="36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2.75" customHeight="1" x14ac:dyDescent="0.25">
      <c r="A46" s="33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9"/>
      <c r="N46" s="3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3.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3.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3.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3.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3.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3.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3.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3.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3.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3.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3.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3.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3.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3.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3.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3.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3.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3.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3.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3.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3.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3.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3.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3.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3.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3.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3.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3.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3.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3.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3.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3.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3.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3.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3.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3.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3.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3.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3.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3.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3.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3.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3.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3.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3.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3.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3.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3.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8">
    <mergeCell ref="I37:J37"/>
    <mergeCell ref="K37:L37"/>
    <mergeCell ref="F41:L41"/>
    <mergeCell ref="C30:L31"/>
    <mergeCell ref="F33:L33"/>
    <mergeCell ref="F34:L34"/>
    <mergeCell ref="G36:H36"/>
    <mergeCell ref="I36:J36"/>
    <mergeCell ref="K36:L36"/>
    <mergeCell ref="G37:H37"/>
    <mergeCell ref="C41:D41"/>
    <mergeCell ref="C43:D43"/>
    <mergeCell ref="C44:D44"/>
    <mergeCell ref="C45:D45"/>
    <mergeCell ref="C18:D18"/>
    <mergeCell ref="C19:D19"/>
    <mergeCell ref="C20:D20"/>
    <mergeCell ref="C23:D23"/>
    <mergeCell ref="C24:D24"/>
    <mergeCell ref="C25:D25"/>
    <mergeCell ref="C26:D26"/>
    <mergeCell ref="F18:L18"/>
    <mergeCell ref="C27:D27"/>
    <mergeCell ref="C33:D33"/>
    <mergeCell ref="C34:D34"/>
    <mergeCell ref="C35:D35"/>
    <mergeCell ref="F19:L19"/>
    <mergeCell ref="F20:L20"/>
    <mergeCell ref="F23:L23"/>
    <mergeCell ref="F24:L24"/>
    <mergeCell ref="F25:L25"/>
    <mergeCell ref="F26:L26"/>
    <mergeCell ref="F27:L27"/>
    <mergeCell ref="C13:D13"/>
    <mergeCell ref="F13:L13"/>
    <mergeCell ref="C14:D14"/>
    <mergeCell ref="F14:L14"/>
    <mergeCell ref="C17:D17"/>
    <mergeCell ref="F17:L17"/>
    <mergeCell ref="F11:L11"/>
    <mergeCell ref="F12:L12"/>
    <mergeCell ref="B2:M2"/>
    <mergeCell ref="C3:L3"/>
    <mergeCell ref="C5:L5"/>
    <mergeCell ref="C10:D10"/>
    <mergeCell ref="F10:L10"/>
    <mergeCell ref="C11:D11"/>
    <mergeCell ref="C12:D12"/>
  </mergeCells>
  <printOptions horizontalCentered="1"/>
  <pageMargins left="0.19685039370078741" right="0.19685039370078741" top="0.55118110236220474" bottom="0.55118110236220474" header="0" footer="0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0000000}">
          <x14:formula1>
            <xm:f>Datos!$B$10:$B$14</xm:f>
          </x14:formula1>
          <xm:sqref>F33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F5496"/>
    <outlinePr summaryBelow="0" summaryRight="0"/>
  </sheetPr>
  <dimension ref="A1:AL1000"/>
  <sheetViews>
    <sheetView topLeftCell="A14" zoomScale="69" zoomScaleNormal="69" workbookViewId="0">
      <selection activeCell="P42" sqref="P42"/>
    </sheetView>
  </sheetViews>
  <sheetFormatPr baseColWidth="10" defaultColWidth="12.54296875" defaultRowHeight="15" customHeight="1" x14ac:dyDescent="0.25"/>
  <cols>
    <col min="1" max="1" width="11.453125" customWidth="1"/>
    <col min="2" max="2" width="1.453125" customWidth="1"/>
    <col min="3" max="3" width="6.7265625" customWidth="1"/>
    <col min="4" max="4" width="0.453125" customWidth="1"/>
    <col min="5" max="5" width="6.54296875" customWidth="1"/>
    <col min="6" max="6" width="0.7265625" customWidth="1"/>
    <col min="7" max="7" width="7.26953125" customWidth="1"/>
    <col min="8" max="8" width="0.54296875" customWidth="1"/>
    <col min="9" max="9" width="8" customWidth="1"/>
    <col min="10" max="10" width="0.453125" customWidth="1"/>
    <col min="11" max="11" width="6.81640625" customWidth="1"/>
    <col min="12" max="12" width="0.7265625" customWidth="1"/>
    <col min="13" max="13" width="5.81640625" customWidth="1"/>
    <col min="14" max="14" width="0.453125" customWidth="1"/>
    <col min="15" max="15" width="4.54296875" customWidth="1"/>
    <col min="16" max="16" width="5.7265625" customWidth="1"/>
    <col min="17" max="17" width="0.81640625" customWidth="1"/>
    <col min="18" max="18" width="7" customWidth="1"/>
    <col min="19" max="19" width="2.81640625" customWidth="1"/>
    <col min="20" max="20" width="0.81640625" customWidth="1"/>
    <col min="21" max="21" width="9.54296875" customWidth="1"/>
    <col min="22" max="22" width="0.54296875" customWidth="1"/>
    <col min="23" max="23" width="9.81640625" customWidth="1"/>
    <col min="24" max="24" width="0.54296875" customWidth="1"/>
    <col min="25" max="25" width="8.54296875" customWidth="1"/>
    <col min="26" max="26" width="2.26953125" customWidth="1"/>
    <col min="27" max="27" width="10.54296875" customWidth="1"/>
    <col min="28" max="28" width="0.54296875" customWidth="1"/>
    <col min="29" max="29" width="11.26953125" customWidth="1"/>
    <col min="30" max="30" width="1.81640625" customWidth="1"/>
    <col min="31" max="31" width="7" customWidth="1"/>
    <col min="32" max="32" width="8.26953125" customWidth="1"/>
    <col min="33" max="33" width="9.453125" customWidth="1"/>
    <col min="34" max="34" width="11.453125" customWidth="1"/>
    <col min="35" max="35" width="2.26953125" customWidth="1"/>
    <col min="36" max="36" width="9.81640625" customWidth="1"/>
    <col min="37" max="37" width="1.26953125" customWidth="1"/>
    <col min="38" max="38" width="8.81640625" customWidth="1"/>
  </cols>
  <sheetData>
    <row r="1" spans="1:38" ht="14.25" customHeight="1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</row>
    <row r="2" spans="1:38" ht="10.5" customHeight="1" x14ac:dyDescent="0.25">
      <c r="A2" s="40"/>
      <c r="B2" s="57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7"/>
      <c r="AE2" s="40"/>
      <c r="AF2" s="40"/>
      <c r="AG2" s="40"/>
      <c r="AH2" s="40"/>
      <c r="AI2" s="40"/>
      <c r="AJ2" s="40"/>
      <c r="AK2" s="40"/>
      <c r="AL2" s="40"/>
    </row>
    <row r="3" spans="1:38" ht="33" customHeight="1" x14ac:dyDescent="0.25">
      <c r="A3" s="3"/>
      <c r="B3" s="8"/>
      <c r="C3" s="577" t="s">
        <v>51</v>
      </c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30"/>
      <c r="AD3" s="41"/>
      <c r="AE3" s="42"/>
      <c r="AF3" s="42"/>
      <c r="AG3" s="42"/>
      <c r="AH3" s="42"/>
      <c r="AI3" s="42"/>
      <c r="AJ3" s="42"/>
      <c r="AK3" s="42"/>
      <c r="AL3" s="3"/>
    </row>
    <row r="4" spans="1:38" ht="19.5" customHeight="1" x14ac:dyDescent="0.25">
      <c r="A4" s="3"/>
      <c r="B4" s="8"/>
      <c r="C4" s="578" t="s">
        <v>52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44"/>
      <c r="AE4" s="45"/>
      <c r="AF4" s="45"/>
      <c r="AG4" s="45"/>
      <c r="AH4" s="45"/>
      <c r="AI4" s="45"/>
      <c r="AJ4" s="13"/>
      <c r="AK4" s="13"/>
      <c r="AL4" s="3"/>
    </row>
    <row r="5" spans="1:38" ht="22.5" customHeight="1" x14ac:dyDescent="0.25">
      <c r="A5" s="3"/>
      <c r="B5" s="8"/>
      <c r="C5" s="578" t="s">
        <v>53</v>
      </c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44"/>
      <c r="AE5" s="45"/>
      <c r="AF5" s="45"/>
      <c r="AG5" s="45"/>
      <c r="AH5" s="45"/>
      <c r="AI5" s="45"/>
      <c r="AJ5" s="13"/>
      <c r="AK5" s="13"/>
      <c r="AL5" s="3"/>
    </row>
    <row r="6" spans="1:38" ht="19.5" customHeight="1" x14ac:dyDescent="0.25">
      <c r="A6" s="3"/>
      <c r="B6" s="8"/>
      <c r="C6" s="578" t="s">
        <v>54</v>
      </c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538"/>
      <c r="AD6" s="46"/>
      <c r="AE6" s="10"/>
      <c r="AF6" s="10"/>
      <c r="AG6" s="10"/>
      <c r="AH6" s="10"/>
      <c r="AI6" s="10"/>
      <c r="AJ6" s="13"/>
      <c r="AK6" s="13"/>
      <c r="AL6" s="3"/>
    </row>
    <row r="7" spans="1:38" ht="27.75" customHeight="1" x14ac:dyDescent="0.25">
      <c r="A7" s="3"/>
      <c r="B7" s="8"/>
      <c r="C7" s="47" t="s">
        <v>29</v>
      </c>
      <c r="D7" s="48"/>
      <c r="E7" s="579" t="s">
        <v>55</v>
      </c>
      <c r="F7" s="560"/>
      <c r="G7" s="561"/>
      <c r="H7" s="48"/>
      <c r="I7" s="579" t="s">
        <v>56</v>
      </c>
      <c r="J7" s="560"/>
      <c r="K7" s="561"/>
      <c r="L7" s="48"/>
      <c r="M7" s="579" t="s">
        <v>57</v>
      </c>
      <c r="N7" s="560"/>
      <c r="O7" s="560"/>
      <c r="P7" s="560"/>
      <c r="Q7" s="560"/>
      <c r="R7" s="561"/>
      <c r="S7" s="48"/>
      <c r="T7" s="48"/>
      <c r="U7" s="555" t="s">
        <v>58</v>
      </c>
      <c r="V7" s="536"/>
      <c r="W7" s="536"/>
      <c r="X7" s="536"/>
      <c r="Y7" s="533"/>
      <c r="Z7" s="10"/>
      <c r="AA7" s="47" t="s">
        <v>59</v>
      </c>
      <c r="AB7" s="48"/>
      <c r="AC7" s="29" t="s">
        <v>60</v>
      </c>
      <c r="AD7" s="49"/>
      <c r="AE7" s="48"/>
      <c r="AF7" s="48"/>
      <c r="AG7" s="3"/>
      <c r="AH7" s="3"/>
      <c r="AI7" s="3"/>
      <c r="AJ7" s="10"/>
      <c r="AK7" s="10"/>
      <c r="AL7" s="3"/>
    </row>
    <row r="8" spans="1:38" ht="2.25" customHeight="1" x14ac:dyDescent="0.25">
      <c r="A8" s="3"/>
      <c r="B8" s="8"/>
      <c r="C8" s="13"/>
      <c r="D8" s="13"/>
      <c r="E8" s="13"/>
      <c r="F8" s="13"/>
      <c r="G8" s="13"/>
      <c r="H8" s="13"/>
      <c r="I8" s="13"/>
      <c r="J8" s="13"/>
      <c r="K8" s="13"/>
      <c r="L8" s="50"/>
      <c r="M8" s="50"/>
      <c r="N8" s="50"/>
      <c r="O8" s="50"/>
      <c r="P8" s="50"/>
      <c r="Q8" s="50"/>
      <c r="R8" s="51"/>
      <c r="S8" s="51"/>
      <c r="T8" s="51"/>
      <c r="U8" s="3"/>
      <c r="V8" s="3"/>
      <c r="W8" s="3"/>
      <c r="X8" s="3"/>
      <c r="Y8" s="3"/>
      <c r="Z8" s="3"/>
      <c r="AA8" s="11"/>
      <c r="AB8" s="52"/>
      <c r="AC8" s="53"/>
      <c r="AD8" s="54"/>
      <c r="AE8" s="11"/>
      <c r="AF8" s="11"/>
      <c r="AG8" s="3"/>
      <c r="AH8" s="3"/>
      <c r="AI8" s="3"/>
      <c r="AJ8" s="55"/>
      <c r="AK8" s="55"/>
      <c r="AL8" s="3"/>
    </row>
    <row r="9" spans="1:38" ht="30" customHeight="1" x14ac:dyDescent="0.25">
      <c r="A9" s="3"/>
      <c r="B9" s="8"/>
      <c r="C9" s="56">
        <v>1</v>
      </c>
      <c r="D9" s="48"/>
      <c r="E9" s="580" t="str">
        <f>IF('Datos Generales'!F37="","",IFERROR('Datos Generales'!F37,))</f>
        <v>LORETO</v>
      </c>
      <c r="F9" s="560"/>
      <c r="G9" s="561"/>
      <c r="H9" s="57"/>
      <c r="I9" s="580" t="str">
        <f>IF('Datos Generales'!G37="","",IFERROR('Datos Generales'!G37,))</f>
        <v>DATEM DEL MARAÑON</v>
      </c>
      <c r="J9" s="560"/>
      <c r="K9" s="561"/>
      <c r="L9" s="57"/>
      <c r="M9" s="580" t="str">
        <f>+IF('Datos Generales'!I37="","",IFERROR('Datos Generales'!I37,))</f>
        <v>BARRANCA</v>
      </c>
      <c r="N9" s="560"/>
      <c r="O9" s="560"/>
      <c r="P9" s="560"/>
      <c r="Q9" s="560"/>
      <c r="R9" s="561"/>
      <c r="S9" s="48"/>
      <c r="T9" s="48"/>
      <c r="U9" s="581" t="str">
        <f>+IF('Datos Generales'!K37="","",IFERROR('Datos Generales'!K37,))</f>
        <v>SAN LORENZO</v>
      </c>
      <c r="V9" s="536"/>
      <c r="W9" s="536"/>
      <c r="X9" s="536"/>
      <c r="Y9" s="533"/>
      <c r="Z9" s="58"/>
      <c r="AA9" s="59">
        <f>+IF('Datos Generales'!D37="","",IFERROR('Datos Generales'!D37,))</f>
        <v>1607010001</v>
      </c>
      <c r="AB9" s="48"/>
      <c r="AC9" s="60" t="s">
        <v>61</v>
      </c>
      <c r="AD9" s="49"/>
      <c r="AE9" s="48"/>
      <c r="AF9" s="48"/>
      <c r="AG9" s="3"/>
      <c r="AH9" s="3"/>
      <c r="AI9" s="3"/>
      <c r="AJ9" s="61"/>
      <c r="AK9" s="61"/>
      <c r="AL9" s="3"/>
    </row>
    <row r="10" spans="1:38" ht="10.5" customHeight="1" x14ac:dyDescent="0.25">
      <c r="A10" s="3"/>
      <c r="B10" s="8"/>
      <c r="C10" s="62"/>
      <c r="D10" s="6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9"/>
      <c r="AE10" s="3"/>
      <c r="AF10" s="3"/>
      <c r="AG10" s="3"/>
      <c r="AH10" s="3"/>
      <c r="AI10" s="3"/>
      <c r="AJ10" s="3"/>
      <c r="AK10" s="3"/>
      <c r="AL10" s="3"/>
    </row>
    <row r="11" spans="1:38" ht="18" customHeight="1" x14ac:dyDescent="0.25">
      <c r="A11" s="3"/>
      <c r="B11" s="8"/>
      <c r="C11" s="537" t="s">
        <v>62</v>
      </c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46"/>
      <c r="AE11" s="10"/>
      <c r="AF11" s="10"/>
      <c r="AG11" s="10"/>
      <c r="AH11" s="10"/>
      <c r="AI11" s="10"/>
      <c r="AJ11" s="13"/>
      <c r="AK11" s="13"/>
      <c r="AL11" s="3"/>
    </row>
    <row r="12" spans="1:38" ht="25.5" customHeight="1" x14ac:dyDescent="0.25">
      <c r="A12" s="3"/>
      <c r="B12" s="8"/>
      <c r="C12" s="563" t="s">
        <v>63</v>
      </c>
      <c r="D12" s="564"/>
      <c r="E12" s="565"/>
      <c r="F12" s="48"/>
      <c r="G12" s="569" t="s">
        <v>64</v>
      </c>
      <c r="H12" s="560"/>
      <c r="I12" s="560"/>
      <c r="J12" s="560"/>
      <c r="K12" s="560"/>
      <c r="L12" s="560"/>
      <c r="M12" s="561"/>
      <c r="N12" s="48"/>
      <c r="O12" s="575" t="s">
        <v>65</v>
      </c>
      <c r="P12" s="536"/>
      <c r="Q12" s="536"/>
      <c r="R12" s="536"/>
      <c r="S12" s="536"/>
      <c r="T12" s="536"/>
      <c r="U12" s="536"/>
      <c r="V12" s="536"/>
      <c r="W12" s="536"/>
      <c r="X12" s="536"/>
      <c r="Y12" s="536"/>
      <c r="Z12" s="536"/>
      <c r="AA12" s="536"/>
      <c r="AB12" s="536"/>
      <c r="AC12" s="533"/>
      <c r="AD12" s="64"/>
      <c r="AE12" s="65"/>
      <c r="AF12" s="65"/>
      <c r="AG12" s="65"/>
      <c r="AH12" s="65"/>
      <c r="AI12" s="65"/>
      <c r="AJ12" s="65"/>
      <c r="AK12" s="65"/>
      <c r="AL12" s="3"/>
    </row>
    <row r="13" spans="1:38" ht="37.5" customHeight="1" x14ac:dyDescent="0.25">
      <c r="A13" s="3"/>
      <c r="B13" s="8"/>
      <c r="C13" s="566"/>
      <c r="D13" s="567"/>
      <c r="E13" s="568"/>
      <c r="F13" s="48"/>
      <c r="G13" s="569" t="s">
        <v>66</v>
      </c>
      <c r="H13" s="561"/>
      <c r="I13" s="66" t="s">
        <v>67</v>
      </c>
      <c r="J13" s="569" t="s">
        <v>68</v>
      </c>
      <c r="K13" s="561"/>
      <c r="L13" s="569" t="s">
        <v>69</v>
      </c>
      <c r="M13" s="561"/>
      <c r="N13" s="48"/>
      <c r="O13" s="67" t="s">
        <v>66</v>
      </c>
      <c r="P13" s="575" t="s">
        <v>70</v>
      </c>
      <c r="Q13" s="536"/>
      <c r="R13" s="536"/>
      <c r="S13" s="536"/>
      <c r="T13" s="536"/>
      <c r="U13" s="536"/>
      <c r="V13" s="536"/>
      <c r="W13" s="536"/>
      <c r="X13" s="536"/>
      <c r="Y13" s="536"/>
      <c r="Z13" s="536"/>
      <c r="AA13" s="536"/>
      <c r="AB13" s="536"/>
      <c r="AC13" s="533"/>
      <c r="AD13" s="64"/>
      <c r="AE13" s="65"/>
      <c r="AF13" s="65"/>
      <c r="AG13" s="65"/>
      <c r="AH13" s="65"/>
      <c r="AI13" s="65"/>
      <c r="AJ13" s="65"/>
      <c r="AK13" s="65"/>
      <c r="AL13" s="3"/>
    </row>
    <row r="14" spans="1:38" ht="2.25" customHeight="1" x14ac:dyDescent="0.25">
      <c r="A14" s="3"/>
      <c r="B14" s="8"/>
      <c r="C14" s="13"/>
      <c r="D14" s="13"/>
      <c r="E14" s="13"/>
      <c r="F14" s="13"/>
      <c r="G14" s="13"/>
      <c r="H14" s="13"/>
      <c r="I14" s="13"/>
      <c r="J14" s="13"/>
      <c r="K14" s="13"/>
      <c r="L14" s="50"/>
      <c r="M14" s="50"/>
      <c r="N14" s="13"/>
      <c r="O14" s="50"/>
      <c r="P14" s="50"/>
      <c r="Q14" s="50"/>
      <c r="R14" s="51"/>
      <c r="S14" s="51"/>
      <c r="T14" s="51"/>
      <c r="U14" s="3"/>
      <c r="V14" s="3"/>
      <c r="W14" s="3"/>
      <c r="X14" s="3"/>
      <c r="Y14" s="3"/>
      <c r="Z14" s="3"/>
      <c r="AA14" s="3"/>
      <c r="AB14" s="52"/>
      <c r="AC14" s="11"/>
      <c r="AD14" s="12"/>
      <c r="AE14" s="11"/>
      <c r="AF14" s="11"/>
      <c r="AG14" s="55"/>
      <c r="AH14" s="55"/>
      <c r="AI14" s="55"/>
      <c r="AJ14" s="55"/>
      <c r="AK14" s="55"/>
      <c r="AL14" s="3"/>
    </row>
    <row r="15" spans="1:38" ht="19.5" customHeight="1" x14ac:dyDescent="0.25">
      <c r="A15" s="3"/>
      <c r="B15" s="8"/>
      <c r="C15" s="559" t="s">
        <v>71</v>
      </c>
      <c r="D15" s="560"/>
      <c r="E15" s="561"/>
      <c r="F15" s="48"/>
      <c r="G15" s="562" t="s">
        <v>72</v>
      </c>
      <c r="H15" s="561"/>
      <c r="I15" s="68" t="s">
        <v>73</v>
      </c>
      <c r="J15" s="562" t="s">
        <v>73</v>
      </c>
      <c r="K15" s="561"/>
      <c r="L15" s="562" t="s">
        <v>73</v>
      </c>
      <c r="M15" s="561"/>
      <c r="N15" s="48"/>
      <c r="O15" s="69" t="s">
        <v>74</v>
      </c>
      <c r="P15" s="558"/>
      <c r="Q15" s="536"/>
      <c r="R15" s="536"/>
      <c r="S15" s="536"/>
      <c r="T15" s="536"/>
      <c r="U15" s="536"/>
      <c r="V15" s="536"/>
      <c r="W15" s="536"/>
      <c r="X15" s="536"/>
      <c r="Y15" s="536"/>
      <c r="Z15" s="536"/>
      <c r="AA15" s="536"/>
      <c r="AB15" s="536"/>
      <c r="AC15" s="533"/>
      <c r="AD15" s="54"/>
      <c r="AE15" s="11"/>
      <c r="AF15" s="11"/>
      <c r="AG15" s="11"/>
      <c r="AH15" s="11"/>
      <c r="AI15" s="11"/>
      <c r="AJ15" s="11"/>
      <c r="AK15" s="11"/>
      <c r="AL15" s="3"/>
    </row>
    <row r="16" spans="1:38" ht="19.5" customHeight="1" x14ac:dyDescent="0.25">
      <c r="A16" s="3"/>
      <c r="B16" s="8"/>
      <c r="C16" s="559" t="s">
        <v>75</v>
      </c>
      <c r="D16" s="560"/>
      <c r="E16" s="561"/>
      <c r="F16" s="48"/>
      <c r="G16" s="562" t="s">
        <v>72</v>
      </c>
      <c r="H16" s="561"/>
      <c r="I16" s="68" t="s">
        <v>73</v>
      </c>
      <c r="J16" s="562" t="s">
        <v>76</v>
      </c>
      <c r="K16" s="561"/>
      <c r="L16" s="562" t="s">
        <v>77</v>
      </c>
      <c r="M16" s="561"/>
      <c r="N16" s="48"/>
      <c r="O16" s="69" t="s">
        <v>74</v>
      </c>
      <c r="P16" s="558"/>
      <c r="Q16" s="536"/>
      <c r="R16" s="536"/>
      <c r="S16" s="536"/>
      <c r="T16" s="536"/>
      <c r="U16" s="536"/>
      <c r="V16" s="536"/>
      <c r="W16" s="536"/>
      <c r="X16" s="536"/>
      <c r="Y16" s="536"/>
      <c r="Z16" s="536"/>
      <c r="AA16" s="536"/>
      <c r="AB16" s="536"/>
      <c r="AC16" s="533"/>
      <c r="AD16" s="54"/>
      <c r="AE16" s="11"/>
      <c r="AF16" s="11"/>
      <c r="AG16" s="11"/>
      <c r="AH16" s="11"/>
      <c r="AI16" s="11"/>
      <c r="AJ16" s="11"/>
      <c r="AK16" s="11"/>
      <c r="AL16" s="3"/>
    </row>
    <row r="17" spans="1:38" ht="19.5" customHeight="1" x14ac:dyDescent="0.25">
      <c r="A17" s="3"/>
      <c r="B17" s="8"/>
      <c r="C17" s="559" t="s">
        <v>78</v>
      </c>
      <c r="D17" s="560"/>
      <c r="E17" s="561"/>
      <c r="F17" s="48"/>
      <c r="G17" s="562" t="s">
        <v>72</v>
      </c>
      <c r="H17" s="561"/>
      <c r="I17" s="68" t="s">
        <v>76</v>
      </c>
      <c r="J17" s="562" t="s">
        <v>76</v>
      </c>
      <c r="K17" s="561"/>
      <c r="L17" s="562" t="s">
        <v>76</v>
      </c>
      <c r="M17" s="561"/>
      <c r="N17" s="48"/>
      <c r="O17" s="69" t="s">
        <v>74</v>
      </c>
      <c r="P17" s="558"/>
      <c r="Q17" s="536"/>
      <c r="R17" s="536"/>
      <c r="S17" s="536"/>
      <c r="T17" s="536"/>
      <c r="U17" s="536"/>
      <c r="V17" s="536"/>
      <c r="W17" s="536"/>
      <c r="X17" s="536"/>
      <c r="Y17" s="536"/>
      <c r="Z17" s="536"/>
      <c r="AA17" s="536"/>
      <c r="AB17" s="536"/>
      <c r="AC17" s="533"/>
      <c r="AD17" s="54"/>
      <c r="AE17" s="11"/>
      <c r="AF17" s="11"/>
      <c r="AG17" s="11"/>
      <c r="AH17" s="11"/>
      <c r="AI17" s="11"/>
      <c r="AJ17" s="11"/>
      <c r="AK17" s="11"/>
      <c r="AL17" s="3"/>
    </row>
    <row r="18" spans="1:38" ht="19.5" customHeight="1" x14ac:dyDescent="0.25">
      <c r="A18" s="3"/>
      <c r="B18" s="8"/>
      <c r="C18" s="559"/>
      <c r="D18" s="560"/>
      <c r="E18" s="561"/>
      <c r="F18" s="48"/>
      <c r="G18" s="562"/>
      <c r="H18" s="561"/>
      <c r="I18" s="68"/>
      <c r="J18" s="562"/>
      <c r="K18" s="561"/>
      <c r="L18" s="562"/>
      <c r="M18" s="561"/>
      <c r="N18" s="48"/>
      <c r="O18" s="69"/>
      <c r="P18" s="558"/>
      <c r="Q18" s="536"/>
      <c r="R18" s="536"/>
      <c r="S18" s="536"/>
      <c r="T18" s="536"/>
      <c r="U18" s="536"/>
      <c r="V18" s="536"/>
      <c r="W18" s="536"/>
      <c r="X18" s="536"/>
      <c r="Y18" s="536"/>
      <c r="Z18" s="536"/>
      <c r="AA18" s="536"/>
      <c r="AB18" s="536"/>
      <c r="AC18" s="533"/>
      <c r="AD18" s="54"/>
      <c r="AE18" s="11"/>
      <c r="AF18" s="11"/>
      <c r="AG18" s="11"/>
      <c r="AH18" s="11"/>
      <c r="AI18" s="11"/>
      <c r="AJ18" s="11"/>
      <c r="AK18" s="11"/>
      <c r="AL18" s="3"/>
    </row>
    <row r="19" spans="1:38" ht="19.5" hidden="1" customHeight="1" x14ac:dyDescent="0.25">
      <c r="A19" s="3"/>
      <c r="B19" s="8"/>
      <c r="C19" s="559"/>
      <c r="D19" s="560"/>
      <c r="E19" s="561"/>
      <c r="F19" s="48"/>
      <c r="G19" s="562"/>
      <c r="H19" s="561"/>
      <c r="I19" s="68"/>
      <c r="J19" s="562"/>
      <c r="K19" s="561"/>
      <c r="L19" s="562"/>
      <c r="M19" s="561"/>
      <c r="N19" s="48"/>
      <c r="O19" s="69"/>
      <c r="P19" s="558"/>
      <c r="Q19" s="536"/>
      <c r="R19" s="536"/>
      <c r="S19" s="536"/>
      <c r="T19" s="536"/>
      <c r="U19" s="536"/>
      <c r="V19" s="536"/>
      <c r="W19" s="536"/>
      <c r="X19" s="536"/>
      <c r="Y19" s="536"/>
      <c r="Z19" s="536"/>
      <c r="AA19" s="536"/>
      <c r="AB19" s="536"/>
      <c r="AC19" s="533"/>
      <c r="AD19" s="54"/>
      <c r="AE19" s="11"/>
      <c r="AF19" s="11"/>
      <c r="AG19" s="11"/>
      <c r="AH19" s="11"/>
      <c r="AI19" s="11"/>
      <c r="AJ19" s="11"/>
      <c r="AK19" s="11"/>
      <c r="AL19" s="3"/>
    </row>
    <row r="20" spans="1:38" ht="19.5" hidden="1" customHeight="1" x14ac:dyDescent="0.25">
      <c r="A20" s="3"/>
      <c r="B20" s="8"/>
      <c r="C20" s="559"/>
      <c r="D20" s="560"/>
      <c r="E20" s="561"/>
      <c r="F20" s="48"/>
      <c r="G20" s="562"/>
      <c r="H20" s="561"/>
      <c r="I20" s="68"/>
      <c r="J20" s="562"/>
      <c r="K20" s="561"/>
      <c r="L20" s="562"/>
      <c r="M20" s="561"/>
      <c r="N20" s="48"/>
      <c r="O20" s="69"/>
      <c r="P20" s="558"/>
      <c r="Q20" s="536"/>
      <c r="R20" s="536"/>
      <c r="S20" s="536"/>
      <c r="T20" s="536"/>
      <c r="U20" s="536"/>
      <c r="V20" s="536"/>
      <c r="W20" s="536"/>
      <c r="X20" s="536"/>
      <c r="Y20" s="536"/>
      <c r="Z20" s="536"/>
      <c r="AA20" s="536"/>
      <c r="AB20" s="536"/>
      <c r="AC20" s="533"/>
      <c r="AD20" s="54"/>
      <c r="AE20" s="11"/>
      <c r="AF20" s="11"/>
      <c r="AG20" s="11"/>
      <c r="AH20" s="11"/>
      <c r="AI20" s="11"/>
      <c r="AJ20" s="11"/>
      <c r="AK20" s="11"/>
      <c r="AL20" s="3"/>
    </row>
    <row r="21" spans="1:38" ht="5.25" customHeight="1" x14ac:dyDescent="0.25">
      <c r="A21" s="3"/>
      <c r="B21" s="8"/>
      <c r="C21" s="10"/>
      <c r="D21" s="10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2"/>
      <c r="AE21" s="11"/>
      <c r="AF21" s="3"/>
      <c r="AG21" s="11"/>
      <c r="AH21" s="11"/>
      <c r="AI21" s="11"/>
      <c r="AJ21" s="11"/>
      <c r="AK21" s="11"/>
      <c r="AL21" s="3"/>
    </row>
    <row r="22" spans="1:38" ht="18" customHeight="1" x14ac:dyDescent="0.25">
      <c r="A22" s="3"/>
      <c r="B22" s="8"/>
      <c r="C22" s="537" t="s">
        <v>79</v>
      </c>
      <c r="D22" s="538"/>
      <c r="E22" s="538"/>
      <c r="F22" s="538"/>
      <c r="G22" s="538"/>
      <c r="H22" s="538"/>
      <c r="I22" s="538"/>
      <c r="J22" s="538"/>
      <c r="K22" s="538"/>
      <c r="L22" s="538"/>
      <c r="M22" s="538"/>
      <c r="N22" s="538"/>
      <c r="O22" s="538"/>
      <c r="P22" s="538"/>
      <c r="Q22" s="538"/>
      <c r="R22" s="538"/>
      <c r="S22" s="538"/>
      <c r="T22" s="538"/>
      <c r="U22" s="538"/>
      <c r="V22" s="538"/>
      <c r="W22" s="538"/>
      <c r="X22" s="538"/>
      <c r="Y22" s="538"/>
      <c r="Z22" s="538"/>
      <c r="AA22" s="538"/>
      <c r="AB22" s="538"/>
      <c r="AC22" s="538"/>
      <c r="AD22" s="46"/>
      <c r="AE22" s="10"/>
      <c r="AF22" s="10"/>
      <c r="AG22" s="10"/>
      <c r="AH22" s="10"/>
      <c r="AI22" s="10"/>
      <c r="AJ22" s="13"/>
      <c r="AK22" s="13"/>
      <c r="AL22" s="3"/>
    </row>
    <row r="23" spans="1:38" ht="1.5" customHeight="1" x14ac:dyDescent="0.25">
      <c r="A23" s="3"/>
      <c r="B23" s="8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3"/>
      <c r="Y23" s="13"/>
      <c r="Z23" s="13"/>
      <c r="AA23" s="13"/>
      <c r="AB23" s="13"/>
      <c r="AC23" s="13"/>
      <c r="AD23" s="46"/>
      <c r="AE23" s="10"/>
      <c r="AF23" s="3"/>
      <c r="AG23" s="10"/>
      <c r="AH23" s="10"/>
      <c r="AI23" s="10"/>
      <c r="AJ23" s="13"/>
      <c r="AK23" s="13"/>
      <c r="AL23" s="3"/>
    </row>
    <row r="24" spans="1:38" ht="16.5" customHeight="1" x14ac:dyDescent="0.25">
      <c r="A24" s="3"/>
      <c r="B24" s="8"/>
      <c r="C24" s="537" t="s">
        <v>80</v>
      </c>
      <c r="D24" s="538"/>
      <c r="E24" s="538"/>
      <c r="F24" s="538"/>
      <c r="G24" s="538"/>
      <c r="H24" s="538"/>
      <c r="I24" s="538"/>
      <c r="J24" s="538"/>
      <c r="K24" s="538"/>
      <c r="L24" s="538"/>
      <c r="M24" s="538"/>
      <c r="N24" s="538"/>
      <c r="O24" s="538"/>
      <c r="P24" s="538"/>
      <c r="Q24" s="538"/>
      <c r="R24" s="538"/>
      <c r="S24" s="538"/>
      <c r="T24" s="538"/>
      <c r="U24" s="538"/>
      <c r="V24" s="538"/>
      <c r="W24" s="538"/>
      <c r="X24" s="538"/>
      <c r="Y24" s="538"/>
      <c r="Z24" s="538"/>
      <c r="AA24" s="538"/>
      <c r="AB24" s="538"/>
      <c r="AC24" s="538"/>
      <c r="AD24" s="15"/>
      <c r="AE24" s="13"/>
      <c r="AF24" s="11"/>
      <c r="AG24" s="13"/>
      <c r="AH24" s="13"/>
      <c r="AI24" s="13"/>
      <c r="AJ24" s="13"/>
      <c r="AK24" s="13"/>
      <c r="AL24" s="3"/>
    </row>
    <row r="25" spans="1:38" ht="25.5" customHeight="1" x14ac:dyDescent="0.25">
      <c r="A25" s="3"/>
      <c r="B25" s="8"/>
      <c r="C25" s="67" t="s">
        <v>81</v>
      </c>
      <c r="D25" s="48"/>
      <c r="E25" s="575" t="s">
        <v>82</v>
      </c>
      <c r="F25" s="536"/>
      <c r="G25" s="536"/>
      <c r="H25" s="536"/>
      <c r="I25" s="536"/>
      <c r="J25" s="536"/>
      <c r="K25" s="536"/>
      <c r="L25" s="536"/>
      <c r="M25" s="533"/>
      <c r="N25" s="48"/>
      <c r="O25" s="575" t="s">
        <v>83</v>
      </c>
      <c r="P25" s="536"/>
      <c r="Q25" s="536"/>
      <c r="R25" s="536"/>
      <c r="S25" s="533"/>
      <c r="T25" s="48"/>
      <c r="U25" s="575" t="s">
        <v>84</v>
      </c>
      <c r="V25" s="536"/>
      <c r="W25" s="536"/>
      <c r="X25" s="536"/>
      <c r="Y25" s="536"/>
      <c r="Z25" s="536"/>
      <c r="AA25" s="536"/>
      <c r="AB25" s="536"/>
      <c r="AC25" s="533"/>
      <c r="AD25" s="15"/>
      <c r="AE25" s="13"/>
      <c r="AF25" s="13"/>
      <c r="AG25" s="13"/>
      <c r="AH25" s="13"/>
      <c r="AI25" s="13"/>
      <c r="AJ25" s="13"/>
      <c r="AK25" s="13"/>
      <c r="AL25" s="3"/>
    </row>
    <row r="26" spans="1:38" ht="16.5" customHeight="1" x14ac:dyDescent="0.25">
      <c r="A26" s="3"/>
      <c r="B26" s="8"/>
      <c r="C26" s="24">
        <v>1</v>
      </c>
      <c r="D26" s="10"/>
      <c r="E26" s="570" t="s">
        <v>85</v>
      </c>
      <c r="F26" s="536"/>
      <c r="G26" s="536"/>
      <c r="H26" s="536"/>
      <c r="I26" s="536"/>
      <c r="J26" s="536"/>
      <c r="K26" s="536"/>
      <c r="L26" s="536"/>
      <c r="M26" s="533"/>
      <c r="N26" s="48"/>
      <c r="O26" s="554">
        <v>123456</v>
      </c>
      <c r="P26" s="536"/>
      <c r="Q26" s="536"/>
      <c r="R26" s="536"/>
      <c r="S26" s="533"/>
      <c r="T26" s="48"/>
      <c r="U26" s="554" t="s">
        <v>86</v>
      </c>
      <c r="V26" s="536"/>
      <c r="W26" s="536"/>
      <c r="X26" s="536"/>
      <c r="Y26" s="536"/>
      <c r="Z26" s="536"/>
      <c r="AA26" s="536"/>
      <c r="AB26" s="536"/>
      <c r="AC26" s="533"/>
      <c r="AD26" s="15"/>
      <c r="AE26" s="13"/>
      <c r="AF26" s="13"/>
      <c r="AG26" s="13"/>
      <c r="AH26" s="13"/>
      <c r="AI26" s="13"/>
      <c r="AJ26" s="13"/>
      <c r="AK26" s="13"/>
      <c r="AL26" s="3"/>
    </row>
    <row r="27" spans="1:38" ht="16.5" customHeight="1" x14ac:dyDescent="0.25">
      <c r="A27" s="3"/>
      <c r="B27" s="8"/>
      <c r="C27" s="24">
        <v>2</v>
      </c>
      <c r="D27" s="10"/>
      <c r="E27" s="570"/>
      <c r="F27" s="536"/>
      <c r="G27" s="536"/>
      <c r="H27" s="536"/>
      <c r="I27" s="536"/>
      <c r="J27" s="536"/>
      <c r="K27" s="536"/>
      <c r="L27" s="536"/>
      <c r="M27" s="533"/>
      <c r="N27" s="48"/>
      <c r="O27" s="554"/>
      <c r="P27" s="536"/>
      <c r="Q27" s="536"/>
      <c r="R27" s="536"/>
      <c r="S27" s="533"/>
      <c r="T27" s="48"/>
      <c r="U27" s="554"/>
      <c r="V27" s="536"/>
      <c r="W27" s="536"/>
      <c r="X27" s="536"/>
      <c r="Y27" s="536"/>
      <c r="Z27" s="536"/>
      <c r="AA27" s="536"/>
      <c r="AB27" s="536"/>
      <c r="AC27" s="533"/>
      <c r="AD27" s="15"/>
      <c r="AE27" s="13"/>
      <c r="AF27" s="13"/>
      <c r="AG27" s="13"/>
      <c r="AH27" s="13"/>
      <c r="AI27" s="13"/>
      <c r="AJ27" s="13"/>
      <c r="AK27" s="13"/>
      <c r="AL27" s="3"/>
    </row>
    <row r="28" spans="1:38" ht="16.5" customHeight="1" x14ac:dyDescent="0.25">
      <c r="A28" s="3"/>
      <c r="B28" s="8"/>
      <c r="C28" s="24">
        <v>3</v>
      </c>
      <c r="D28" s="10"/>
      <c r="E28" s="570"/>
      <c r="F28" s="536"/>
      <c r="G28" s="536"/>
      <c r="H28" s="536"/>
      <c r="I28" s="536"/>
      <c r="J28" s="536"/>
      <c r="K28" s="536"/>
      <c r="L28" s="536"/>
      <c r="M28" s="533"/>
      <c r="N28" s="48"/>
      <c r="O28" s="554"/>
      <c r="P28" s="536"/>
      <c r="Q28" s="536"/>
      <c r="R28" s="536"/>
      <c r="S28" s="533"/>
      <c r="T28" s="48"/>
      <c r="U28" s="554"/>
      <c r="V28" s="536"/>
      <c r="W28" s="536"/>
      <c r="X28" s="536"/>
      <c r="Y28" s="536"/>
      <c r="Z28" s="536"/>
      <c r="AA28" s="536"/>
      <c r="AB28" s="536"/>
      <c r="AC28" s="533"/>
      <c r="AD28" s="15"/>
      <c r="AE28" s="13"/>
      <c r="AF28" s="13"/>
      <c r="AG28" s="13"/>
      <c r="AH28" s="13"/>
      <c r="AI28" s="13"/>
      <c r="AJ28" s="13"/>
      <c r="AK28" s="13"/>
      <c r="AL28" s="3"/>
    </row>
    <row r="29" spans="1:38" ht="12.75" customHeight="1" x14ac:dyDescent="0.25">
      <c r="A29" s="3"/>
      <c r="B29" s="8"/>
      <c r="C29" s="571" t="s">
        <v>87</v>
      </c>
      <c r="D29" s="538"/>
      <c r="E29" s="538"/>
      <c r="F29" s="538"/>
      <c r="G29" s="538"/>
      <c r="H29" s="538"/>
      <c r="I29" s="538"/>
      <c r="J29" s="538"/>
      <c r="K29" s="538"/>
      <c r="L29" s="538"/>
      <c r="M29" s="538"/>
      <c r="N29" s="538"/>
      <c r="O29" s="538"/>
      <c r="P29" s="538"/>
      <c r="Q29" s="538"/>
      <c r="R29" s="538"/>
      <c r="S29" s="538"/>
      <c r="T29" s="538"/>
      <c r="U29" s="538"/>
      <c r="V29" s="538"/>
      <c r="W29" s="538"/>
      <c r="X29" s="3"/>
      <c r="Y29" s="3"/>
      <c r="Z29" s="3"/>
      <c r="AA29" s="3"/>
      <c r="AB29" s="13"/>
      <c r="AC29" s="13"/>
      <c r="AD29" s="15"/>
      <c r="AE29" s="13"/>
      <c r="AF29" s="13"/>
      <c r="AG29" s="13"/>
      <c r="AH29" s="13"/>
      <c r="AI29" s="13"/>
      <c r="AJ29" s="13"/>
      <c r="AK29" s="13"/>
      <c r="AL29" s="3"/>
    </row>
    <row r="30" spans="1:38" ht="13.5" customHeight="1" x14ac:dyDescent="0.25">
      <c r="A30" s="3"/>
      <c r="B30" s="572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4"/>
      <c r="AE30" s="13"/>
      <c r="AF30" s="13"/>
      <c r="AG30" s="13"/>
      <c r="AH30" s="13"/>
      <c r="AI30" s="13"/>
      <c r="AJ30" s="13"/>
      <c r="AK30" s="13"/>
      <c r="AL30" s="3"/>
    </row>
    <row r="31" spans="1:38" ht="12" customHeight="1" x14ac:dyDescent="0.25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</row>
    <row r="32" spans="1:38" ht="12" customHeight="1" x14ac:dyDescent="0.25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</row>
    <row r="33" spans="1:38" ht="12" customHeight="1" x14ac:dyDescent="0.25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</row>
    <row r="34" spans="1:38" ht="12" customHeight="1" x14ac:dyDescent="0.25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</row>
    <row r="35" spans="1:38" ht="12" customHeight="1" x14ac:dyDescent="0.25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</row>
    <row r="36" spans="1:38" ht="12" customHeight="1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</row>
    <row r="37" spans="1:38" ht="12" customHeight="1" x14ac:dyDescent="0.2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</row>
    <row r="38" spans="1:38" ht="12" customHeight="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</row>
    <row r="39" spans="1:38" ht="12" customHeight="1" x14ac:dyDescent="0.25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</row>
    <row r="40" spans="1:38" ht="12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</row>
    <row r="41" spans="1:38" ht="12" customHeight="1" x14ac:dyDescent="0.2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</row>
    <row r="42" spans="1:38" ht="12" customHeight="1" x14ac:dyDescent="0.25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</row>
    <row r="43" spans="1:38" ht="12" customHeight="1" x14ac:dyDescent="0.2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</row>
    <row r="44" spans="1:38" ht="12" customHeight="1" x14ac:dyDescent="0.25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</row>
    <row r="45" spans="1:38" ht="12" customHeight="1" x14ac:dyDescent="0.25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</row>
    <row r="46" spans="1:38" ht="12" customHeight="1" x14ac:dyDescent="0.25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</row>
    <row r="47" spans="1:38" ht="12" customHeight="1" x14ac:dyDescent="0.25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</row>
    <row r="48" spans="1:38" ht="12" customHeight="1" x14ac:dyDescent="0.25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</row>
    <row r="49" spans="1:38" ht="12" customHeight="1" x14ac:dyDescent="0.2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</row>
    <row r="50" spans="1:38" ht="12" customHeight="1" x14ac:dyDescent="0.25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</row>
    <row r="51" spans="1:38" ht="12" customHeight="1" x14ac:dyDescent="0.25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</row>
    <row r="52" spans="1:38" ht="12" customHeight="1" x14ac:dyDescent="0.25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</row>
    <row r="53" spans="1:38" ht="12" customHeight="1" x14ac:dyDescent="0.25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</row>
    <row r="54" spans="1:38" ht="12" customHeight="1" x14ac:dyDescent="0.25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38" ht="12" customHeight="1" x14ac:dyDescent="0.25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</row>
    <row r="56" spans="1:38" ht="12" customHeight="1" x14ac:dyDescent="0.2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</row>
    <row r="57" spans="1:38" ht="12" customHeight="1" x14ac:dyDescent="0.2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</row>
    <row r="58" spans="1:38" ht="12" customHeight="1" x14ac:dyDescent="0.25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</row>
    <row r="59" spans="1:38" ht="12" customHeight="1" x14ac:dyDescent="0.25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</row>
    <row r="60" spans="1:38" ht="12" customHeight="1" x14ac:dyDescent="0.25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</row>
    <row r="61" spans="1:38" ht="12" customHeight="1" x14ac:dyDescent="0.25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</row>
    <row r="62" spans="1:38" ht="12" customHeight="1" x14ac:dyDescent="0.25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</row>
    <row r="63" spans="1:38" ht="12" customHeight="1" x14ac:dyDescent="0.25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</row>
    <row r="64" spans="1:38" ht="12" customHeight="1" x14ac:dyDescent="0.25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</row>
    <row r="65" spans="1:38" ht="12" customHeight="1" x14ac:dyDescent="0.25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</row>
    <row r="66" spans="1:38" ht="12" customHeight="1" x14ac:dyDescent="0.25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</row>
    <row r="67" spans="1:38" ht="12" customHeight="1" x14ac:dyDescent="0.25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</row>
    <row r="68" spans="1:38" ht="12" customHeight="1" x14ac:dyDescent="0.25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</row>
    <row r="69" spans="1:38" ht="12" customHeight="1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</row>
    <row r="70" spans="1:38" ht="12" customHeight="1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</row>
    <row r="71" spans="1:38" ht="12" customHeigh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</row>
    <row r="72" spans="1:38" ht="12" customHeigh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</row>
    <row r="73" spans="1:38" ht="12" customHeigh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</row>
    <row r="74" spans="1:38" ht="12" customHeigh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</row>
    <row r="75" spans="1:38" ht="12" customHeigh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</row>
    <row r="76" spans="1:38" ht="12" customHeigh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</row>
    <row r="77" spans="1:38" ht="12" customHeigh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</row>
    <row r="78" spans="1:38" ht="12" customHeigh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</row>
    <row r="79" spans="1:38" ht="12" customHeigh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</row>
    <row r="80" spans="1:38" ht="12" customHeigh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</row>
    <row r="81" spans="1:38" ht="12" customHeigh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</row>
    <row r="82" spans="1:38" ht="12" customHeigh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</row>
    <row r="83" spans="1:38" ht="12" customHeigh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</row>
    <row r="84" spans="1:38" ht="12" customHeigh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</row>
    <row r="85" spans="1:38" ht="12" customHeigh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</row>
    <row r="86" spans="1:38" ht="12" customHeigh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</row>
    <row r="87" spans="1:38" ht="12" customHeigh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</row>
    <row r="88" spans="1:38" ht="12" customHeigh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</row>
    <row r="89" spans="1:38" ht="12" customHeigh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</row>
    <row r="90" spans="1:38" ht="12" customHeigh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</row>
    <row r="91" spans="1:38" ht="12" customHeigh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</row>
    <row r="92" spans="1:38" ht="12" customHeigh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</row>
    <row r="93" spans="1:38" ht="12" customHeigh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</row>
    <row r="94" spans="1:38" ht="12" customHeigh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</row>
    <row r="95" spans="1:38" ht="12" customHeigh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</row>
    <row r="96" spans="1:38" ht="12" customHeigh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</row>
    <row r="97" spans="1:38" ht="12" customHeigh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</row>
    <row r="98" spans="1:38" ht="12" customHeigh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</row>
    <row r="99" spans="1:38" ht="12" customHeigh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</row>
    <row r="100" spans="1:38" ht="12" customHeigh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</row>
    <row r="101" spans="1:38" ht="12" customHeigh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</row>
    <row r="102" spans="1:38" ht="12" customHeigh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</row>
    <row r="103" spans="1:38" ht="12" customHeigh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</row>
    <row r="104" spans="1:38" ht="12" customHeigh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</row>
    <row r="105" spans="1:38" ht="12" customHeigh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</row>
    <row r="106" spans="1:38" ht="12" customHeigh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</row>
    <row r="107" spans="1:38" ht="12" customHeigh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</row>
    <row r="108" spans="1:38" ht="12" customHeigh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</row>
    <row r="109" spans="1:38" ht="12" customHeigh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</row>
    <row r="110" spans="1:38" ht="12" customHeigh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</row>
    <row r="111" spans="1:38" ht="12" customHeigh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</row>
    <row r="112" spans="1:38" ht="12" customHeigh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</row>
    <row r="113" spans="1:38" ht="12" customHeigh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</row>
    <row r="114" spans="1:38" ht="12" customHeigh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</row>
    <row r="115" spans="1:38" ht="12" customHeigh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</row>
    <row r="116" spans="1:38" ht="12" customHeigh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</row>
    <row r="117" spans="1:38" ht="12" customHeigh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</row>
    <row r="118" spans="1:38" ht="12" customHeigh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</row>
    <row r="119" spans="1:38" ht="12" customHeigh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</row>
    <row r="120" spans="1:38" ht="12" customHeigh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</row>
    <row r="121" spans="1:38" ht="12" customHeigh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</row>
    <row r="122" spans="1:38" ht="12" customHeigh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</row>
    <row r="123" spans="1:38" ht="12" customHeigh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</row>
    <row r="124" spans="1:38" ht="12" customHeigh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</row>
    <row r="125" spans="1:38" ht="12" customHeigh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</row>
    <row r="126" spans="1:38" ht="12" customHeigh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</row>
    <row r="127" spans="1:38" ht="12" customHeigh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</row>
    <row r="128" spans="1:38" ht="12" customHeigh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</row>
    <row r="129" spans="1:38" ht="12" customHeigh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</row>
    <row r="130" spans="1:38" ht="12" customHeigh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</row>
    <row r="131" spans="1:38" ht="12" customHeigh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</row>
    <row r="132" spans="1:38" ht="12" customHeigh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</row>
    <row r="133" spans="1:38" ht="12" customHeigh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</row>
    <row r="134" spans="1:38" ht="12" customHeigh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</row>
    <row r="135" spans="1:38" ht="12" customHeigh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</row>
    <row r="136" spans="1:38" ht="12" customHeigh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</row>
    <row r="137" spans="1:38" ht="12" customHeigh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</row>
    <row r="138" spans="1:38" ht="12" customHeigh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</row>
    <row r="139" spans="1:38" ht="12" customHeigh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</row>
    <row r="140" spans="1:38" ht="12" customHeigh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</row>
    <row r="141" spans="1:38" ht="12" customHeigh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</row>
    <row r="142" spans="1:38" ht="12" customHeigh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</row>
    <row r="143" spans="1:38" ht="12" customHeigh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</row>
    <row r="144" spans="1:38" ht="12" customHeigh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</row>
    <row r="145" spans="1:38" ht="12" customHeigh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</row>
    <row r="146" spans="1:38" ht="12" customHeigh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38" ht="12" customHeigh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</row>
    <row r="148" spans="1:38" ht="12" customHeigh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</row>
    <row r="149" spans="1:38" ht="12" customHeigh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</row>
    <row r="150" spans="1:38" ht="12" customHeigh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</row>
    <row r="151" spans="1:38" ht="12" customHeigh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</row>
    <row r="152" spans="1:38" ht="12" customHeigh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</row>
    <row r="153" spans="1:38" ht="12" customHeigh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</row>
    <row r="154" spans="1:38" ht="12" customHeigh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</row>
    <row r="155" spans="1:38" ht="12" customHeigh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</row>
    <row r="156" spans="1:38" ht="12" customHeigh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</row>
    <row r="157" spans="1:38" ht="12" customHeigh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</row>
    <row r="158" spans="1:38" ht="12" customHeigh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</row>
    <row r="159" spans="1:38" ht="12" customHeigh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</row>
    <row r="160" spans="1:38" ht="12" customHeigh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</row>
    <row r="161" spans="1:38" ht="12" customHeigh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</row>
    <row r="162" spans="1:38" ht="12" customHeigh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</row>
    <row r="163" spans="1:38" ht="12" customHeigh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</row>
    <row r="164" spans="1:38" ht="12" customHeigh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</row>
    <row r="165" spans="1:38" ht="12" customHeigh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</row>
    <row r="166" spans="1:38" ht="12" customHeigh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</row>
    <row r="167" spans="1:38" ht="12" customHeigh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</row>
    <row r="168" spans="1:38" ht="12" customHeigh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</row>
    <row r="169" spans="1:38" ht="12" customHeigh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</row>
    <row r="170" spans="1:38" ht="12" customHeigh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</row>
    <row r="171" spans="1:38" ht="12" customHeigh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</row>
    <row r="172" spans="1:38" ht="12" customHeigh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</row>
    <row r="173" spans="1:38" ht="12" customHeigh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</row>
    <row r="174" spans="1:38" ht="12" customHeigh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</row>
    <row r="175" spans="1:38" ht="12" customHeigh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</row>
    <row r="176" spans="1:38" ht="12" customHeigh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</row>
    <row r="177" spans="1:38" ht="12" customHeigh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</row>
    <row r="178" spans="1:38" ht="12" customHeigh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</row>
    <row r="179" spans="1:38" ht="12" customHeigh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</row>
    <row r="180" spans="1:38" ht="12" customHeigh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</row>
    <row r="181" spans="1:38" ht="12" customHeigh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</row>
    <row r="182" spans="1:38" ht="12" customHeigh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</row>
    <row r="183" spans="1:38" ht="12" customHeigh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</row>
    <row r="184" spans="1:38" ht="12" customHeigh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</row>
    <row r="185" spans="1:38" ht="12" customHeigh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</row>
    <row r="186" spans="1:38" ht="12" customHeigh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</row>
    <row r="187" spans="1:38" ht="12" customHeigh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</row>
    <row r="188" spans="1:38" ht="12" customHeigh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</row>
    <row r="189" spans="1:38" ht="12" customHeigh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</row>
    <row r="190" spans="1:38" ht="12" customHeigh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</row>
    <row r="191" spans="1:38" ht="12" customHeigh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</row>
    <row r="192" spans="1:38" ht="12" customHeigh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</row>
    <row r="193" spans="1:38" ht="12" customHeigh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</row>
    <row r="194" spans="1:38" ht="12" customHeigh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</row>
    <row r="195" spans="1:38" ht="12" customHeigh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</row>
    <row r="196" spans="1:38" ht="12" customHeigh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</row>
    <row r="197" spans="1:38" ht="12" customHeigh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</row>
    <row r="198" spans="1:38" ht="12" customHeigh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</row>
    <row r="199" spans="1:38" ht="12" customHeigh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</row>
    <row r="200" spans="1:38" ht="12" customHeigh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</row>
    <row r="201" spans="1:38" ht="12" customHeigh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</row>
    <row r="202" spans="1:38" ht="12" customHeigh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</row>
    <row r="203" spans="1:38" ht="12" customHeigh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</row>
    <row r="204" spans="1:38" ht="12" customHeigh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</row>
    <row r="205" spans="1:38" ht="12" customHeigh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</row>
    <row r="206" spans="1:38" ht="12" customHeigh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</row>
    <row r="207" spans="1:38" ht="12" customHeigh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</row>
    <row r="208" spans="1:38" ht="12" customHeigh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</row>
    <row r="209" spans="1:38" ht="12" customHeigh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</row>
    <row r="210" spans="1:38" ht="12" customHeigh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3"/>
      <c r="AF210" s="3"/>
      <c r="AG210" s="3"/>
      <c r="AH210" s="3"/>
      <c r="AI210" s="45"/>
      <c r="AJ210" s="45"/>
      <c r="AK210" s="45"/>
      <c r="AL210" s="45"/>
    </row>
    <row r="211" spans="1:38" ht="12" customHeigh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3"/>
      <c r="AF211" s="3"/>
      <c r="AG211" s="3"/>
      <c r="AH211" s="3"/>
      <c r="AI211" s="45"/>
      <c r="AJ211" s="45"/>
      <c r="AK211" s="45"/>
      <c r="AL211" s="45"/>
    </row>
    <row r="212" spans="1:38" ht="12" customHeigh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3"/>
      <c r="AF212" s="3"/>
      <c r="AG212" s="3"/>
      <c r="AH212" s="3"/>
      <c r="AI212" s="40"/>
      <c r="AJ212" s="40"/>
      <c r="AK212" s="40"/>
      <c r="AL212" s="40"/>
    </row>
    <row r="213" spans="1:38" ht="12" customHeigh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3"/>
      <c r="AF213" s="3"/>
      <c r="AG213" s="3"/>
      <c r="AH213" s="3"/>
      <c r="AI213" s="40"/>
      <c r="AJ213" s="40"/>
      <c r="AK213" s="40"/>
      <c r="AL213" s="40"/>
    </row>
    <row r="214" spans="1:38" ht="12" customHeigh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</row>
    <row r="215" spans="1:38" ht="12" customHeigh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</row>
    <row r="216" spans="1:38" ht="12" customHeigh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</row>
    <row r="217" spans="1:38" ht="12" customHeigh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</row>
    <row r="218" spans="1:38" ht="12" customHeigh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</row>
    <row r="219" spans="1:38" ht="12" customHeigh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</row>
    <row r="220" spans="1:38" ht="12" customHeigh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</row>
    <row r="221" spans="1:38" ht="12" customHeigh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</row>
    <row r="222" spans="1:38" ht="12" customHeigh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</row>
    <row r="223" spans="1:38" ht="12" customHeigh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</row>
    <row r="224" spans="1:38" ht="12" customHeigh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</row>
    <row r="225" spans="1:38" ht="12" customHeigh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</row>
    <row r="226" spans="1:38" ht="12" customHeigh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</row>
    <row r="227" spans="1:38" ht="12" customHeigh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</row>
    <row r="228" spans="1:38" ht="12" customHeigh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</row>
    <row r="229" spans="1:38" ht="12" customHeigh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</row>
    <row r="230" spans="1:38" ht="12" customHeigh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</row>
    <row r="231" spans="1:38" ht="12" customHeigh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</row>
    <row r="232" spans="1:38" ht="12" customHeigh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</row>
    <row r="233" spans="1:38" ht="12" customHeigh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</row>
    <row r="234" spans="1:38" ht="12" customHeigh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</row>
    <row r="235" spans="1:38" ht="12" customHeigh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</row>
    <row r="236" spans="1:38" ht="12" customHeigh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</row>
    <row r="237" spans="1:38" ht="12" customHeigh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</row>
    <row r="238" spans="1:38" ht="12" customHeigh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" customHeigh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</row>
    <row r="240" spans="1:38" ht="12" customHeigh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</row>
    <row r="241" spans="1:38" ht="12" customHeigh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</row>
    <row r="242" spans="1:38" ht="12" customHeigh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</row>
    <row r="243" spans="1:38" ht="12" customHeigh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</row>
    <row r="244" spans="1:38" ht="12" customHeigh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</row>
    <row r="245" spans="1:38" ht="12" customHeigh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</row>
    <row r="246" spans="1:38" ht="12" customHeigh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</row>
    <row r="247" spans="1:38" ht="12" customHeigh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</row>
    <row r="248" spans="1:38" ht="12" customHeigh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</row>
    <row r="249" spans="1:38" ht="12" customHeigh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</row>
    <row r="250" spans="1:38" ht="12" customHeigh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</row>
    <row r="251" spans="1:38" ht="12" customHeigh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</row>
    <row r="252" spans="1:38" ht="12" customHeigh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</row>
    <row r="253" spans="1:38" ht="12" customHeigh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</row>
    <row r="254" spans="1:38" ht="12" customHeigh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</row>
    <row r="255" spans="1:38" ht="12" customHeigh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</row>
    <row r="256" spans="1:38" ht="12" customHeigh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</row>
    <row r="257" spans="1:38" ht="12" customHeigh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</row>
    <row r="258" spans="1:38" ht="12" customHeigh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</row>
    <row r="259" spans="1:38" ht="12" customHeigh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</row>
    <row r="260" spans="1:38" ht="12" customHeigh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</row>
    <row r="261" spans="1:38" ht="12" customHeigh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</row>
    <row r="262" spans="1:38" ht="12" customHeigh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</row>
    <row r="263" spans="1:38" ht="12" customHeigh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</row>
    <row r="264" spans="1:38" ht="12" customHeigh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</row>
    <row r="265" spans="1:38" ht="12" customHeigh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</row>
    <row r="266" spans="1:38" ht="12" customHeigh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</row>
    <row r="267" spans="1:38" ht="12" customHeigh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</row>
    <row r="268" spans="1:38" ht="12" customHeigh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</row>
    <row r="269" spans="1:38" ht="12" customHeigh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</row>
    <row r="270" spans="1:38" ht="12" customHeigh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</row>
    <row r="271" spans="1:38" ht="12" customHeigh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</row>
    <row r="272" spans="1:38" ht="12" customHeigh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</row>
    <row r="273" spans="1:38" ht="12" customHeigh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</row>
    <row r="274" spans="1:38" ht="12" customHeigh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</row>
    <row r="275" spans="1:38" ht="12" customHeigh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</row>
    <row r="276" spans="1:38" ht="12" customHeigh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</row>
    <row r="277" spans="1:38" ht="12" customHeigh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</row>
    <row r="278" spans="1:38" ht="12" customHeigh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</row>
    <row r="279" spans="1:38" ht="12" customHeigh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</row>
    <row r="280" spans="1:38" ht="12" customHeigh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</row>
    <row r="281" spans="1:38" ht="12" customHeigh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</row>
    <row r="282" spans="1:38" ht="12" customHeigh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</row>
    <row r="283" spans="1:38" ht="12" customHeigh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</row>
    <row r="284" spans="1:38" ht="12" customHeigh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ht="12" customHeigh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</row>
    <row r="286" spans="1:38" ht="12" customHeigh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</row>
    <row r="287" spans="1:38" ht="12" customHeigh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</row>
    <row r="288" spans="1:38" ht="12" customHeigh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</row>
    <row r="289" spans="1:38" ht="12" customHeigh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</row>
    <row r="290" spans="1:38" ht="12" customHeigh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</row>
    <row r="291" spans="1:38" ht="12" customHeigh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</row>
    <row r="292" spans="1:38" ht="12" customHeigh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</row>
    <row r="293" spans="1:38" ht="12" customHeigh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</row>
    <row r="294" spans="1:38" ht="12" customHeigh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</row>
    <row r="295" spans="1:38" ht="12" customHeigh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</row>
    <row r="296" spans="1:38" ht="12" customHeigh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</row>
    <row r="297" spans="1:38" ht="12" customHeigh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</row>
    <row r="298" spans="1:38" ht="12" customHeigh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</row>
    <row r="299" spans="1:38" ht="12" customHeigh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</row>
    <row r="300" spans="1:38" ht="12" customHeigh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</row>
    <row r="301" spans="1:38" ht="12" customHeigh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</row>
    <row r="302" spans="1:38" ht="12" customHeigh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</row>
    <row r="303" spans="1:38" ht="12" customHeigh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</row>
    <row r="304" spans="1:38" ht="12" customHeigh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</row>
    <row r="305" spans="1:38" ht="12" customHeigh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</row>
    <row r="306" spans="1:38" ht="12" customHeigh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</row>
    <row r="307" spans="1:38" ht="12" customHeigh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</row>
    <row r="308" spans="1:38" ht="12" customHeigh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</row>
    <row r="309" spans="1:38" ht="12" customHeigh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</row>
    <row r="310" spans="1:38" ht="12" customHeigh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</row>
    <row r="311" spans="1:38" ht="12" customHeigh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</row>
    <row r="312" spans="1:38" ht="12" customHeigh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</row>
    <row r="313" spans="1:38" ht="12" customHeigh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</row>
    <row r="314" spans="1:38" ht="12" customHeigh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</row>
    <row r="315" spans="1:38" ht="12" customHeigh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</row>
    <row r="316" spans="1:38" ht="12" customHeigh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</row>
    <row r="317" spans="1:38" ht="12" customHeigh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</row>
    <row r="318" spans="1:38" ht="12" customHeigh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</row>
    <row r="319" spans="1:38" ht="12" customHeigh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</row>
    <row r="320" spans="1:38" ht="12" customHeigh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</row>
    <row r="321" spans="1:38" ht="12" customHeigh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</row>
    <row r="322" spans="1:38" ht="12" customHeigh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</row>
    <row r="323" spans="1:38" ht="12" customHeigh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</row>
    <row r="324" spans="1:38" ht="12" customHeigh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</row>
    <row r="325" spans="1:38" ht="12" customHeigh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</row>
    <row r="326" spans="1:38" ht="12" customHeigh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</row>
    <row r="327" spans="1:38" ht="12" customHeigh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</row>
    <row r="328" spans="1:38" ht="12" customHeigh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</row>
    <row r="329" spans="1:38" ht="12" customHeigh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</row>
    <row r="330" spans="1:38" ht="12" customHeigh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</row>
    <row r="331" spans="1:38" ht="12" customHeigh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</row>
    <row r="332" spans="1:38" ht="12" customHeigh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</row>
    <row r="333" spans="1:38" ht="12" customHeigh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</row>
    <row r="334" spans="1:38" ht="12" customHeigh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</row>
    <row r="335" spans="1:38" ht="12" customHeigh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</row>
    <row r="336" spans="1:38" ht="12" customHeigh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</row>
    <row r="337" spans="1:38" ht="12" customHeigh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</row>
    <row r="338" spans="1:38" ht="12" customHeigh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</row>
    <row r="339" spans="1:38" ht="12" customHeigh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</row>
    <row r="340" spans="1:38" ht="12" customHeigh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</row>
    <row r="341" spans="1:38" ht="12" customHeigh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</row>
    <row r="342" spans="1:38" ht="12" customHeigh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</row>
    <row r="343" spans="1:38" ht="12" customHeigh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</row>
    <row r="344" spans="1:38" ht="12" customHeigh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</row>
    <row r="345" spans="1:38" ht="12" customHeigh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</row>
    <row r="346" spans="1:38" ht="12" customHeigh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</row>
    <row r="347" spans="1:38" ht="12" customHeigh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</row>
    <row r="348" spans="1:38" ht="12" customHeigh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</row>
    <row r="349" spans="1:38" ht="12" customHeigh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</row>
    <row r="350" spans="1:38" ht="12" customHeigh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</row>
    <row r="351" spans="1:38" ht="12" customHeigh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</row>
    <row r="352" spans="1:38" ht="12" customHeigh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</row>
    <row r="353" spans="1:38" ht="12" customHeigh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</row>
    <row r="354" spans="1:38" ht="12" customHeigh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</row>
    <row r="355" spans="1:38" ht="12" customHeigh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</row>
    <row r="356" spans="1:38" ht="12" customHeigh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</row>
    <row r="357" spans="1:38" ht="12" customHeigh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</row>
    <row r="358" spans="1:38" ht="12" customHeigh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</row>
    <row r="359" spans="1:38" ht="12" customHeigh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</row>
    <row r="360" spans="1:38" ht="12" customHeigh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</row>
    <row r="361" spans="1:38" ht="12" customHeigh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</row>
    <row r="362" spans="1:38" ht="12" customHeigh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</row>
    <row r="363" spans="1:38" ht="12" customHeigh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</row>
    <row r="364" spans="1:38" ht="12" customHeigh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</row>
    <row r="365" spans="1:38" ht="12" customHeigh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</row>
    <row r="366" spans="1:38" ht="12" customHeigh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</row>
    <row r="367" spans="1:38" ht="12" customHeigh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</row>
    <row r="368" spans="1:38" ht="12" customHeigh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</row>
    <row r="369" spans="1:38" ht="12" customHeigh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</row>
    <row r="370" spans="1:38" ht="12" customHeigh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</row>
    <row r="371" spans="1:38" ht="12" customHeigh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</row>
    <row r="372" spans="1:38" ht="12" customHeigh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</row>
    <row r="373" spans="1:38" ht="12" customHeigh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</row>
    <row r="374" spans="1:38" ht="12" customHeigh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</row>
    <row r="375" spans="1:38" ht="12" customHeigh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</row>
    <row r="376" spans="1:38" ht="12" customHeigh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</row>
    <row r="377" spans="1:38" ht="12" customHeigh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</row>
    <row r="378" spans="1:38" ht="12" customHeigh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</row>
    <row r="379" spans="1:38" ht="12" customHeigh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</row>
    <row r="380" spans="1:38" ht="12" customHeigh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</row>
    <row r="381" spans="1:38" ht="12" customHeigh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</row>
    <row r="382" spans="1:38" ht="12" customHeigh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</row>
    <row r="383" spans="1:38" ht="12" customHeigh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</row>
    <row r="384" spans="1:38" ht="12" customHeigh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</row>
    <row r="385" spans="1:38" ht="12" customHeigh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</row>
    <row r="386" spans="1:38" ht="12" customHeigh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</row>
    <row r="387" spans="1:38" ht="12" customHeigh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</row>
    <row r="388" spans="1:38" ht="12" customHeigh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</row>
    <row r="389" spans="1:38" ht="12" customHeigh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</row>
    <row r="390" spans="1:38" ht="12" customHeigh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</row>
    <row r="391" spans="1:38" ht="12" customHeigh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</row>
    <row r="392" spans="1:38" ht="12" customHeigh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</row>
    <row r="393" spans="1:38" ht="12" customHeigh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</row>
    <row r="394" spans="1:38" ht="12" customHeigh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</row>
    <row r="395" spans="1:38" ht="12" customHeigh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</row>
    <row r="396" spans="1:38" ht="12" customHeigh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</row>
    <row r="397" spans="1:38" ht="12" customHeigh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</row>
    <row r="398" spans="1:38" ht="12" customHeigh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</row>
    <row r="399" spans="1:38" ht="12" customHeigh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</row>
    <row r="400" spans="1:38" ht="12" customHeigh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</row>
    <row r="401" spans="1:38" ht="12" customHeigh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</row>
    <row r="402" spans="1:38" ht="12" customHeigh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</row>
    <row r="403" spans="1:38" ht="12" customHeigh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</row>
    <row r="404" spans="1:38" ht="12" customHeigh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</row>
    <row r="405" spans="1:38" ht="12" customHeigh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</row>
    <row r="406" spans="1:38" ht="12" customHeigh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</row>
    <row r="407" spans="1:38" ht="12" customHeigh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</row>
    <row r="408" spans="1:38" ht="12" customHeigh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</row>
    <row r="409" spans="1:38" ht="12" customHeigh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</row>
    <row r="410" spans="1:38" ht="12" customHeigh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</row>
    <row r="411" spans="1:38" ht="12" customHeigh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</row>
    <row r="412" spans="1:38" ht="12" customHeigh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</row>
    <row r="413" spans="1:38" ht="12" customHeigh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</row>
    <row r="414" spans="1:38" ht="12" customHeigh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</row>
    <row r="415" spans="1:38" ht="12" customHeigh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</row>
    <row r="416" spans="1:38" ht="12" customHeigh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</row>
    <row r="417" spans="1:38" ht="12" customHeigh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</row>
    <row r="418" spans="1:38" ht="12" customHeigh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</row>
    <row r="419" spans="1:38" ht="12" customHeigh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</row>
    <row r="420" spans="1:38" ht="12" customHeigh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</row>
    <row r="421" spans="1:38" ht="12" customHeigh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</row>
    <row r="422" spans="1:38" ht="12" customHeigh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</row>
    <row r="423" spans="1:38" ht="12" customHeigh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</row>
    <row r="424" spans="1:38" ht="12" customHeigh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</row>
    <row r="425" spans="1:38" ht="12" customHeigh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</row>
    <row r="426" spans="1:38" ht="12" customHeigh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</row>
    <row r="427" spans="1:38" ht="12" customHeigh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</row>
    <row r="428" spans="1:38" ht="12" customHeigh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</row>
    <row r="429" spans="1:38" ht="12" customHeigh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</row>
    <row r="430" spans="1:38" ht="12" customHeigh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</row>
    <row r="431" spans="1:38" ht="12" customHeigh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</row>
    <row r="432" spans="1:38" ht="12" customHeigh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</row>
    <row r="433" spans="1:38" ht="12" customHeigh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</row>
    <row r="434" spans="1:38" ht="12" customHeigh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</row>
    <row r="435" spans="1:38" ht="12" customHeigh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</row>
    <row r="436" spans="1:38" ht="12" customHeigh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</row>
    <row r="437" spans="1:38" ht="12" customHeigh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</row>
    <row r="438" spans="1:38" ht="12" customHeigh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</row>
    <row r="439" spans="1:38" ht="12" customHeigh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</row>
    <row r="440" spans="1:38" ht="12" customHeigh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</row>
    <row r="441" spans="1:38" ht="12" customHeigh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</row>
    <row r="442" spans="1:38" ht="12" customHeigh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</row>
    <row r="443" spans="1:38" ht="12" customHeigh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</row>
    <row r="444" spans="1:38" ht="12" customHeigh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</row>
    <row r="445" spans="1:38" ht="12" customHeigh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</row>
    <row r="446" spans="1:38" ht="12" customHeigh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</row>
    <row r="447" spans="1:38" ht="12" customHeigh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</row>
    <row r="448" spans="1:38" ht="12" customHeigh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</row>
    <row r="449" spans="1:38" ht="12" customHeigh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</row>
    <row r="450" spans="1:38" ht="12" customHeigh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</row>
    <row r="451" spans="1:38" ht="12" customHeigh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</row>
    <row r="452" spans="1:38" ht="12" customHeigh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</row>
    <row r="453" spans="1:38" ht="12" customHeigh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</row>
    <row r="454" spans="1:38" ht="12" customHeigh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</row>
    <row r="455" spans="1:38" ht="12" customHeigh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</row>
    <row r="456" spans="1:38" ht="12" customHeigh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</row>
    <row r="457" spans="1:38" ht="12" customHeigh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</row>
    <row r="458" spans="1:38" ht="12" customHeigh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</row>
    <row r="459" spans="1:38" ht="12" customHeigh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</row>
    <row r="460" spans="1:38" ht="12" customHeigh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</row>
    <row r="461" spans="1:38" ht="12" customHeigh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</row>
    <row r="462" spans="1:38" ht="12" customHeigh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</row>
    <row r="463" spans="1:38" ht="12" customHeigh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</row>
    <row r="464" spans="1:38" ht="12" customHeigh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</row>
    <row r="465" spans="1:38" ht="12" customHeigh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</row>
    <row r="466" spans="1:38" ht="12" customHeigh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</row>
    <row r="467" spans="1:38" ht="12" customHeigh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</row>
    <row r="468" spans="1:38" ht="12" customHeigh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</row>
    <row r="469" spans="1:38" ht="12" customHeigh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</row>
    <row r="470" spans="1:38" ht="12" customHeigh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</row>
    <row r="471" spans="1:38" ht="12" customHeigh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</row>
    <row r="472" spans="1:38" ht="12" customHeigh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</row>
    <row r="473" spans="1:38" ht="12" customHeigh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</row>
    <row r="474" spans="1:38" ht="12" customHeigh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</row>
    <row r="475" spans="1:38" ht="12" customHeigh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</row>
    <row r="476" spans="1:38" ht="12" customHeigh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</row>
    <row r="477" spans="1:38" ht="12" customHeigh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</row>
    <row r="478" spans="1:38" ht="12" customHeigh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</row>
    <row r="479" spans="1:38" ht="12" customHeigh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</row>
    <row r="480" spans="1:38" ht="12" customHeigh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</row>
    <row r="481" spans="1:38" ht="12" customHeigh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</row>
    <row r="482" spans="1:38" ht="12" customHeigh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</row>
    <row r="483" spans="1:38" ht="12" customHeigh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</row>
    <row r="484" spans="1:38" ht="12" customHeigh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</row>
    <row r="485" spans="1:38" ht="12" customHeigh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</row>
    <row r="486" spans="1:38" ht="12" customHeigh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</row>
    <row r="487" spans="1:38" ht="12" customHeigh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</row>
    <row r="488" spans="1:38" ht="12" customHeigh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</row>
    <row r="489" spans="1:38" ht="12" customHeigh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</row>
    <row r="490" spans="1:38" ht="12" customHeigh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</row>
    <row r="491" spans="1:38" ht="12" customHeigh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</row>
    <row r="492" spans="1:38" ht="12" customHeigh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</row>
    <row r="493" spans="1:38" ht="12" customHeigh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</row>
    <row r="494" spans="1:38" ht="12" customHeigh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</row>
    <row r="495" spans="1:38" ht="12" customHeigh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</row>
    <row r="496" spans="1:38" ht="12" customHeigh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</row>
    <row r="497" spans="1:38" ht="12" customHeigh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</row>
    <row r="498" spans="1:38" ht="12" customHeigh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</row>
    <row r="499" spans="1:38" ht="12" customHeigh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</row>
    <row r="500" spans="1:38" ht="12" customHeigh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</row>
    <row r="501" spans="1:38" ht="12" customHeigh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</row>
    <row r="502" spans="1:38" ht="12" customHeigh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</row>
    <row r="503" spans="1:38" ht="12" customHeigh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</row>
    <row r="504" spans="1:38" ht="12" customHeigh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</row>
    <row r="505" spans="1:38" ht="12" customHeigh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</row>
    <row r="506" spans="1:38" ht="12" customHeigh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</row>
    <row r="507" spans="1:38" ht="12" customHeigh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</row>
    <row r="508" spans="1:38" ht="12" customHeigh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</row>
    <row r="509" spans="1:38" ht="12" customHeigh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</row>
    <row r="510" spans="1:38" ht="12" customHeigh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</row>
    <row r="511" spans="1:38" ht="12" customHeigh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</row>
    <row r="512" spans="1:38" ht="12" customHeigh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</row>
    <row r="513" spans="1:38" ht="12" customHeigh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</row>
    <row r="514" spans="1:38" ht="12" customHeigh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</row>
    <row r="515" spans="1:38" ht="12" customHeigh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</row>
    <row r="516" spans="1:38" ht="12" customHeigh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</row>
    <row r="517" spans="1:38" ht="12" customHeigh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</row>
    <row r="518" spans="1:38" ht="12" customHeigh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</row>
    <row r="519" spans="1:38" ht="12" customHeigh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</row>
    <row r="520" spans="1:38" ht="12" customHeigh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</row>
    <row r="521" spans="1:38" ht="12" customHeigh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</row>
    <row r="522" spans="1:38" ht="12" customHeigh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</row>
    <row r="523" spans="1:38" ht="12" customHeigh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</row>
    <row r="524" spans="1:38" ht="12" customHeigh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</row>
    <row r="525" spans="1:38" ht="12" customHeigh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</row>
    <row r="526" spans="1:38" ht="12" customHeigh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</row>
    <row r="527" spans="1:38" ht="12" customHeigh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</row>
    <row r="528" spans="1:38" ht="12" customHeigh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</row>
    <row r="529" spans="1:38" ht="12" customHeigh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</row>
    <row r="530" spans="1:38" ht="12" customHeigh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</row>
    <row r="531" spans="1:38" ht="12" customHeigh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</row>
    <row r="532" spans="1:38" ht="12" customHeigh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</row>
    <row r="533" spans="1:38" ht="12" customHeigh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</row>
    <row r="534" spans="1:38" ht="12" customHeigh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</row>
    <row r="535" spans="1:38" ht="12" customHeigh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</row>
    <row r="536" spans="1:38" ht="12" customHeigh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</row>
    <row r="537" spans="1:38" ht="12" customHeigh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</row>
    <row r="538" spans="1:38" ht="12" customHeigh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</row>
    <row r="539" spans="1:38" ht="12" customHeigh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</row>
    <row r="540" spans="1:38" ht="12" customHeigh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</row>
    <row r="541" spans="1:38" ht="12" customHeigh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</row>
    <row r="542" spans="1:38" ht="12" customHeigh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</row>
    <row r="543" spans="1:38" ht="12" customHeigh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</row>
    <row r="544" spans="1:38" ht="12" customHeigh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</row>
    <row r="545" spans="1:38" ht="12" customHeigh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</row>
    <row r="546" spans="1:38" ht="12" customHeigh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</row>
    <row r="547" spans="1:38" ht="12" customHeigh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</row>
    <row r="548" spans="1:38" ht="12" customHeigh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</row>
    <row r="549" spans="1:38" ht="12" customHeigh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</row>
    <row r="550" spans="1:38" ht="12" customHeigh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</row>
    <row r="551" spans="1:38" ht="12" customHeigh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</row>
    <row r="552" spans="1:38" ht="12" customHeigh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</row>
    <row r="553" spans="1:38" ht="12" customHeigh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</row>
    <row r="554" spans="1:38" ht="12" customHeigh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</row>
    <row r="555" spans="1:38" ht="12" customHeigh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</row>
    <row r="556" spans="1:38" ht="12" customHeigh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</row>
    <row r="557" spans="1:38" ht="12" customHeigh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</row>
    <row r="558" spans="1:38" ht="12" customHeigh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</row>
    <row r="559" spans="1:38" ht="12" customHeigh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</row>
    <row r="560" spans="1:38" ht="12" customHeigh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</row>
    <row r="561" spans="1:38" ht="12" customHeigh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</row>
    <row r="562" spans="1:38" ht="12" customHeigh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</row>
    <row r="563" spans="1:38" ht="12" customHeigh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</row>
    <row r="564" spans="1:38" ht="12" customHeigh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</row>
    <row r="565" spans="1:38" ht="12" customHeigh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</row>
    <row r="566" spans="1:38" ht="12" customHeigh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</row>
    <row r="567" spans="1:38" ht="12" customHeigh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</row>
    <row r="568" spans="1:38" ht="12" customHeigh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</row>
    <row r="569" spans="1:38" ht="12" customHeigh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</row>
    <row r="570" spans="1:38" ht="12" customHeigh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</row>
    <row r="571" spans="1:38" ht="12" customHeigh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</row>
    <row r="572" spans="1:38" ht="12" customHeigh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</row>
    <row r="573" spans="1:38" ht="12" customHeigh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</row>
    <row r="574" spans="1:38" ht="12" customHeigh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</row>
    <row r="575" spans="1:38" ht="12" customHeigh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</row>
    <row r="576" spans="1:38" ht="12" customHeigh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</row>
    <row r="577" spans="1:38" ht="12" customHeigh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</row>
    <row r="578" spans="1:38" ht="12" customHeigh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</row>
    <row r="579" spans="1:38" ht="12" customHeigh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</row>
    <row r="580" spans="1:38" ht="12" customHeigh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</row>
    <row r="581" spans="1:38" ht="12" customHeigh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</row>
    <row r="582" spans="1:38" ht="12" customHeigh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</row>
    <row r="583" spans="1:38" ht="12" customHeigh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</row>
    <row r="584" spans="1:38" ht="12" customHeigh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</row>
    <row r="585" spans="1:38" ht="12" customHeigh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</row>
    <row r="586" spans="1:38" ht="12" customHeigh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</row>
    <row r="587" spans="1:38" ht="12" customHeigh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</row>
    <row r="588" spans="1:38" ht="12" customHeigh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</row>
    <row r="589" spans="1:38" ht="12" customHeigh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</row>
    <row r="590" spans="1:38" ht="12" customHeigh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</row>
    <row r="591" spans="1:38" ht="12" customHeigh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</row>
    <row r="592" spans="1:38" ht="12" customHeigh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</row>
    <row r="593" spans="1:38" ht="12" customHeigh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</row>
    <row r="594" spans="1:38" ht="12" customHeigh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</row>
    <row r="595" spans="1:38" ht="12" customHeigh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</row>
    <row r="596" spans="1:38" ht="12" customHeigh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</row>
    <row r="597" spans="1:38" ht="12" customHeigh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</row>
    <row r="598" spans="1:38" ht="12" customHeigh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</row>
    <row r="599" spans="1:38" ht="12" customHeigh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</row>
    <row r="600" spans="1:38" ht="12" customHeigh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</row>
    <row r="601" spans="1:38" ht="12" customHeigh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</row>
    <row r="602" spans="1:38" ht="12" customHeigh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</row>
    <row r="603" spans="1:38" ht="12" customHeigh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</row>
    <row r="604" spans="1:38" ht="12" customHeigh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</row>
    <row r="605" spans="1:38" ht="12" customHeigh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</row>
    <row r="606" spans="1:38" ht="12" customHeigh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</row>
    <row r="607" spans="1:38" ht="12" customHeigh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</row>
    <row r="608" spans="1:38" ht="12" customHeigh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</row>
    <row r="609" spans="1:38" ht="12" customHeigh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</row>
    <row r="610" spans="1:38" ht="12" customHeigh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</row>
    <row r="611" spans="1:38" ht="12" customHeigh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</row>
    <row r="612" spans="1:38" ht="12" customHeigh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</row>
    <row r="613" spans="1:38" ht="12" customHeigh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</row>
    <row r="614" spans="1:38" ht="12" customHeigh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</row>
    <row r="615" spans="1:38" ht="12" customHeigh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</row>
    <row r="616" spans="1:38" ht="12" customHeigh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</row>
    <row r="617" spans="1:38" ht="12" customHeigh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</row>
    <row r="618" spans="1:38" ht="12" customHeigh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</row>
    <row r="619" spans="1:38" ht="12" customHeigh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</row>
    <row r="620" spans="1:38" ht="12" customHeigh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</row>
    <row r="621" spans="1:38" ht="12" customHeigh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</row>
    <row r="622" spans="1:38" ht="12" customHeigh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</row>
    <row r="623" spans="1:38" ht="12" customHeigh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</row>
    <row r="624" spans="1:38" ht="12" customHeigh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</row>
    <row r="625" spans="1:38" ht="12" customHeigh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</row>
    <row r="626" spans="1:38" ht="12" customHeigh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</row>
    <row r="627" spans="1:38" ht="12" customHeigh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</row>
    <row r="628" spans="1:38" ht="12" customHeigh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</row>
    <row r="629" spans="1:38" ht="12" customHeigh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</row>
    <row r="630" spans="1:38" ht="12" customHeigh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</row>
    <row r="631" spans="1:38" ht="12" customHeigh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</row>
    <row r="632" spans="1:38" ht="12" customHeigh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</row>
    <row r="633" spans="1:38" ht="12" customHeigh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</row>
    <row r="634" spans="1:38" ht="12" customHeigh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</row>
    <row r="635" spans="1:38" ht="12" customHeigh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</row>
    <row r="636" spans="1:38" ht="12" customHeigh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</row>
    <row r="637" spans="1:38" ht="12" customHeigh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</row>
    <row r="638" spans="1:38" ht="12" customHeigh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</row>
    <row r="639" spans="1:38" ht="12" customHeigh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</row>
    <row r="640" spans="1:38" ht="12" customHeigh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</row>
    <row r="641" spans="1:38" ht="12" customHeigh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</row>
    <row r="642" spans="1:38" ht="12" customHeigh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</row>
    <row r="643" spans="1:38" ht="12" customHeigh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</row>
    <row r="644" spans="1:38" ht="12" customHeigh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</row>
    <row r="645" spans="1:38" ht="12" customHeigh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</row>
    <row r="646" spans="1:38" ht="12" customHeigh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</row>
    <row r="647" spans="1:38" ht="12" customHeigh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</row>
    <row r="648" spans="1:38" ht="12" customHeigh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</row>
    <row r="649" spans="1:38" ht="12" customHeigh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</row>
    <row r="650" spans="1:38" ht="12" customHeigh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</row>
    <row r="651" spans="1:38" ht="12" customHeigh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</row>
    <row r="652" spans="1:38" ht="12" customHeigh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</row>
    <row r="653" spans="1:38" ht="12" customHeigh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</row>
    <row r="654" spans="1:38" ht="12" customHeigh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</row>
    <row r="655" spans="1:38" ht="12" customHeigh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</row>
    <row r="656" spans="1:38" ht="12" customHeigh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</row>
    <row r="657" spans="1:38" ht="12" customHeigh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</row>
    <row r="658" spans="1:38" ht="12" customHeigh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</row>
    <row r="659" spans="1:38" ht="12" customHeigh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</row>
    <row r="660" spans="1:38" ht="12" customHeigh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</row>
    <row r="661" spans="1:38" ht="12" customHeigh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</row>
    <row r="662" spans="1:38" ht="12" customHeigh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</row>
    <row r="663" spans="1:38" ht="12" customHeigh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</row>
    <row r="664" spans="1:38" ht="12" customHeigh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</row>
    <row r="665" spans="1:38" ht="12" customHeigh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</row>
    <row r="666" spans="1:38" ht="12" customHeigh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</row>
    <row r="667" spans="1:38" ht="12" customHeigh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</row>
    <row r="668" spans="1:38" ht="12" customHeigh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</row>
    <row r="669" spans="1:38" ht="12" customHeigh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</row>
    <row r="670" spans="1:38" ht="12" customHeigh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</row>
    <row r="671" spans="1:38" ht="12" customHeigh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</row>
    <row r="672" spans="1:38" ht="12" customHeigh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</row>
    <row r="673" spans="1:38" ht="12" customHeigh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</row>
    <row r="674" spans="1:38" ht="12" customHeigh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</row>
    <row r="675" spans="1:38" ht="12" customHeigh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</row>
    <row r="676" spans="1:38" ht="12" customHeigh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</row>
    <row r="677" spans="1:38" ht="12" customHeigh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</row>
    <row r="678" spans="1:38" ht="12" customHeigh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</row>
    <row r="679" spans="1:38" ht="12" customHeigh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</row>
    <row r="680" spans="1:38" ht="12" customHeigh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</row>
    <row r="681" spans="1:38" ht="12" customHeigh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</row>
    <row r="682" spans="1:38" ht="12" customHeigh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</row>
    <row r="683" spans="1:38" ht="12" customHeigh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</row>
    <row r="684" spans="1:38" ht="12" customHeigh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</row>
    <row r="685" spans="1:38" ht="12" customHeigh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</row>
    <row r="686" spans="1:38" ht="12" customHeigh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</row>
    <row r="687" spans="1:38" ht="12" customHeigh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</row>
    <row r="688" spans="1:38" ht="12" customHeigh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</row>
    <row r="689" spans="1:38" ht="12" customHeigh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</row>
    <row r="690" spans="1:38" ht="12" customHeigh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</row>
    <row r="691" spans="1:38" ht="12" customHeigh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</row>
    <row r="692" spans="1:38" ht="12" customHeigh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</row>
    <row r="693" spans="1:38" ht="12" customHeigh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</row>
    <row r="694" spans="1:38" ht="12" customHeigh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</row>
    <row r="695" spans="1:38" ht="12" customHeigh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</row>
    <row r="696" spans="1:38" ht="12" customHeigh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</row>
    <row r="697" spans="1:38" ht="12" customHeigh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</row>
    <row r="698" spans="1:38" ht="12" customHeigh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</row>
    <row r="699" spans="1:38" ht="12" customHeigh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</row>
    <row r="700" spans="1:38" ht="12" customHeigh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</row>
    <row r="701" spans="1:38" ht="12" customHeigh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</row>
    <row r="702" spans="1:38" ht="12" customHeigh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</row>
    <row r="703" spans="1:38" ht="12" customHeigh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</row>
    <row r="704" spans="1:38" ht="12" customHeigh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</row>
    <row r="705" spans="1:38" ht="12" customHeigh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</row>
    <row r="706" spans="1:38" ht="12" customHeigh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</row>
    <row r="707" spans="1:38" ht="12" customHeigh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</row>
    <row r="708" spans="1:38" ht="12" customHeigh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</row>
    <row r="709" spans="1:38" ht="12" customHeigh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</row>
    <row r="710" spans="1:38" ht="12" customHeigh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</row>
    <row r="711" spans="1:38" ht="12" customHeigh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</row>
    <row r="712" spans="1:38" ht="12" customHeigh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</row>
    <row r="713" spans="1:38" ht="12" customHeigh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</row>
    <row r="714" spans="1:38" ht="12" customHeigh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</row>
    <row r="715" spans="1:38" ht="12" customHeigh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</row>
    <row r="716" spans="1:38" ht="12" customHeigh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</row>
    <row r="717" spans="1:38" ht="12" customHeigh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</row>
    <row r="718" spans="1:38" ht="12" customHeigh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</row>
    <row r="719" spans="1:38" ht="12" customHeigh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</row>
    <row r="720" spans="1:38" ht="12" customHeigh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</row>
    <row r="721" spans="1:38" ht="12" customHeigh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</row>
    <row r="722" spans="1:38" ht="12" customHeigh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</row>
    <row r="723" spans="1:38" ht="12" customHeigh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</row>
    <row r="724" spans="1:38" ht="12" customHeigh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</row>
    <row r="725" spans="1:38" ht="12" customHeigh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</row>
    <row r="726" spans="1:38" ht="12" customHeigh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</row>
    <row r="727" spans="1:38" ht="12" customHeigh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</row>
    <row r="728" spans="1:38" ht="12" customHeigh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</row>
    <row r="729" spans="1:38" ht="12" customHeigh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</row>
    <row r="730" spans="1:38" ht="12" customHeigh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</row>
    <row r="731" spans="1:38" ht="12" customHeigh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</row>
    <row r="732" spans="1:38" ht="12" customHeigh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</row>
    <row r="733" spans="1:38" ht="12" customHeigh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</row>
    <row r="734" spans="1:38" ht="12" customHeigh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</row>
    <row r="735" spans="1:38" ht="12" customHeigh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</row>
    <row r="736" spans="1:38" ht="12" customHeigh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</row>
    <row r="737" spans="1:38" ht="12" customHeigh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</row>
    <row r="738" spans="1:38" ht="12" customHeigh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</row>
    <row r="739" spans="1:38" ht="12" customHeigh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</row>
    <row r="740" spans="1:38" ht="12" customHeigh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</row>
    <row r="741" spans="1:38" ht="12" customHeigh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</row>
    <row r="742" spans="1:38" ht="12" customHeigh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</row>
    <row r="743" spans="1:38" ht="12" customHeigh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</row>
    <row r="744" spans="1:38" ht="12" customHeigh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</row>
    <row r="745" spans="1:38" ht="12" customHeigh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</row>
    <row r="746" spans="1:38" ht="12" customHeigh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</row>
    <row r="747" spans="1:38" ht="12" customHeigh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</row>
    <row r="748" spans="1:38" ht="12" customHeigh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</row>
    <row r="749" spans="1:38" ht="12" customHeigh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</row>
    <row r="750" spans="1:38" ht="12" customHeigh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</row>
    <row r="751" spans="1:38" ht="12" customHeigh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</row>
    <row r="752" spans="1:38" ht="12" customHeigh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</row>
    <row r="753" spans="1:38" ht="12" customHeigh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</row>
    <row r="754" spans="1:38" ht="12" customHeigh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</row>
    <row r="755" spans="1:38" ht="12" customHeigh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</row>
    <row r="756" spans="1:38" ht="12" customHeigh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</row>
    <row r="757" spans="1:38" ht="12" customHeigh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</row>
    <row r="758" spans="1:38" ht="12" customHeigh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</row>
    <row r="759" spans="1:38" ht="12" customHeigh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</row>
    <row r="760" spans="1:38" ht="12" customHeigh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</row>
    <row r="761" spans="1:38" ht="12" customHeigh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</row>
    <row r="762" spans="1:38" ht="12" customHeigh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</row>
    <row r="763" spans="1:38" ht="12" customHeigh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</row>
    <row r="764" spans="1:38" ht="12" customHeigh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</row>
    <row r="765" spans="1:38" ht="12" customHeigh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</row>
    <row r="766" spans="1:38" ht="12" customHeigh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</row>
    <row r="767" spans="1:38" ht="12" customHeigh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</row>
    <row r="768" spans="1:38" ht="12" customHeigh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</row>
    <row r="769" spans="1:38" ht="12" customHeigh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</row>
    <row r="770" spans="1:38" ht="12" customHeigh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</row>
    <row r="771" spans="1:38" ht="12" customHeigh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</row>
    <row r="772" spans="1:38" ht="12" customHeigh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</row>
    <row r="773" spans="1:38" ht="12" customHeigh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</row>
    <row r="774" spans="1:38" ht="12" customHeigh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</row>
    <row r="775" spans="1:38" ht="12" customHeigh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</row>
    <row r="776" spans="1:38" ht="12" customHeigh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</row>
    <row r="777" spans="1:38" ht="12" customHeigh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</row>
    <row r="778" spans="1:38" ht="12" customHeigh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</row>
    <row r="779" spans="1:38" ht="12" customHeigh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</row>
    <row r="780" spans="1:38" ht="12" customHeigh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</row>
    <row r="781" spans="1:38" ht="12" customHeigh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</row>
    <row r="782" spans="1:38" ht="12" customHeigh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</row>
    <row r="783" spans="1:38" ht="12" customHeigh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</row>
    <row r="784" spans="1:38" ht="12" customHeigh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</row>
    <row r="785" spans="1:38" ht="12" customHeigh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</row>
    <row r="786" spans="1:38" ht="12" customHeigh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</row>
    <row r="787" spans="1:38" ht="12" customHeigh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</row>
    <row r="788" spans="1:38" ht="12" customHeigh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</row>
    <row r="789" spans="1:38" ht="12" customHeigh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</row>
    <row r="790" spans="1:38" ht="12" customHeigh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</row>
    <row r="791" spans="1:38" ht="12" customHeigh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</row>
    <row r="792" spans="1:38" ht="12" customHeigh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</row>
    <row r="793" spans="1:38" ht="12" customHeigh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</row>
    <row r="794" spans="1:38" ht="12" customHeigh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</row>
    <row r="795" spans="1:38" ht="12" customHeigh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</row>
    <row r="796" spans="1:38" ht="12" customHeigh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</row>
    <row r="797" spans="1:38" ht="12" customHeigh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</row>
    <row r="798" spans="1:38" ht="12" customHeigh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</row>
    <row r="799" spans="1:38" ht="12" customHeigh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</row>
    <row r="800" spans="1:38" ht="12" customHeigh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</row>
    <row r="801" spans="1:38" ht="12" customHeigh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</row>
    <row r="802" spans="1:38" ht="12" customHeigh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</row>
    <row r="803" spans="1:38" ht="12" customHeigh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</row>
    <row r="804" spans="1:38" ht="12" customHeigh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</row>
    <row r="805" spans="1:38" ht="12" customHeigh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</row>
    <row r="806" spans="1:38" ht="12" customHeigh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</row>
    <row r="807" spans="1:38" ht="12" customHeigh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</row>
    <row r="808" spans="1:38" ht="12" customHeigh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</row>
    <row r="809" spans="1:38" ht="12" customHeigh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</row>
    <row r="810" spans="1:38" ht="12" customHeigh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</row>
    <row r="811" spans="1:38" ht="12" customHeigh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</row>
    <row r="812" spans="1:38" ht="12" customHeigh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</row>
    <row r="813" spans="1:38" ht="12" customHeigh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</row>
    <row r="814" spans="1:38" ht="12" customHeigh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</row>
    <row r="815" spans="1:38" ht="12" customHeigh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</row>
    <row r="816" spans="1:38" ht="12" customHeigh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</row>
    <row r="817" spans="1:38" ht="12" customHeigh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</row>
    <row r="818" spans="1:38" ht="12" customHeigh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</row>
    <row r="819" spans="1:38" ht="12" customHeigh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</row>
    <row r="820" spans="1:38" ht="12" customHeigh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</row>
    <row r="821" spans="1:38" ht="12" customHeigh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</row>
    <row r="822" spans="1:38" ht="12" customHeigh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</row>
    <row r="823" spans="1:38" ht="12" customHeigh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</row>
    <row r="824" spans="1:38" ht="12" customHeigh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</row>
    <row r="825" spans="1:38" ht="12" customHeigh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</row>
    <row r="826" spans="1:38" ht="12" customHeigh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</row>
    <row r="827" spans="1:38" ht="12" customHeigh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</row>
    <row r="828" spans="1:38" ht="12" customHeigh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</row>
    <row r="829" spans="1:38" ht="12" customHeigh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</row>
    <row r="830" spans="1:38" ht="12" customHeigh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</row>
    <row r="831" spans="1:38" ht="12" customHeigh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</row>
    <row r="832" spans="1:38" ht="12" customHeigh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</row>
    <row r="833" spans="1:38" ht="12" customHeigh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</row>
    <row r="834" spans="1:38" ht="12" customHeigh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</row>
    <row r="835" spans="1:38" ht="12" customHeigh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</row>
    <row r="836" spans="1:38" ht="12" customHeigh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</row>
    <row r="837" spans="1:38" ht="12" customHeigh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</row>
    <row r="838" spans="1:38" ht="12" customHeigh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</row>
    <row r="839" spans="1:38" ht="12" customHeigh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</row>
    <row r="840" spans="1:38" ht="12" customHeigh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</row>
    <row r="841" spans="1:38" ht="12" customHeigh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</row>
    <row r="842" spans="1:38" ht="12" customHeigh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</row>
    <row r="843" spans="1:38" ht="12" customHeigh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</row>
    <row r="844" spans="1:38" ht="12" customHeigh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</row>
    <row r="845" spans="1:38" ht="12" customHeigh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</row>
    <row r="846" spans="1:38" ht="12" customHeigh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</row>
    <row r="847" spans="1:38" ht="12" customHeigh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</row>
    <row r="848" spans="1:38" ht="12" customHeigh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</row>
    <row r="849" spans="1:38" ht="12" customHeigh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</row>
    <row r="850" spans="1:38" ht="12" customHeigh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</row>
    <row r="851" spans="1:38" ht="12" customHeigh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</row>
    <row r="852" spans="1:38" ht="12" customHeigh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</row>
    <row r="853" spans="1:38" ht="12" customHeigh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</row>
    <row r="854" spans="1:38" ht="12" customHeigh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</row>
    <row r="855" spans="1:38" ht="12" customHeigh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</row>
    <row r="856" spans="1:38" ht="12" customHeigh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</row>
    <row r="857" spans="1:38" ht="12" customHeigh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</row>
    <row r="858" spans="1:38" ht="12" customHeigh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</row>
    <row r="859" spans="1:38" ht="12" customHeigh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</row>
    <row r="860" spans="1:38" ht="12" customHeigh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</row>
    <row r="861" spans="1:38" ht="12" customHeigh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</row>
    <row r="862" spans="1:38" ht="12" customHeigh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</row>
    <row r="863" spans="1:38" ht="12" customHeigh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</row>
    <row r="864" spans="1:38" ht="12" customHeigh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</row>
    <row r="865" spans="1:38" ht="12" customHeigh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</row>
    <row r="866" spans="1:38" ht="12" customHeigh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</row>
    <row r="867" spans="1:38" ht="12" customHeigh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</row>
    <row r="868" spans="1:38" ht="12" customHeigh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</row>
    <row r="869" spans="1:38" ht="12" customHeigh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</row>
    <row r="870" spans="1:38" ht="12" customHeigh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</row>
    <row r="871" spans="1:38" ht="12" customHeigh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</row>
    <row r="872" spans="1:38" ht="12" customHeigh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</row>
    <row r="873" spans="1:38" ht="12" customHeigh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</row>
    <row r="874" spans="1:38" ht="12" customHeigh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</row>
    <row r="875" spans="1:38" ht="12" customHeigh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</row>
    <row r="876" spans="1:38" ht="12" customHeigh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</row>
    <row r="877" spans="1:38" ht="12" customHeigh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</row>
    <row r="878" spans="1:38" ht="12" customHeigh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</row>
    <row r="879" spans="1:38" ht="12" customHeigh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</row>
    <row r="880" spans="1:38" ht="12" customHeigh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</row>
    <row r="881" spans="1:38" ht="12" customHeigh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</row>
    <row r="882" spans="1:38" ht="12" customHeigh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</row>
    <row r="883" spans="1:38" ht="12" customHeigh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</row>
    <row r="884" spans="1:38" ht="12" customHeigh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</row>
    <row r="885" spans="1:38" ht="12" customHeigh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</row>
    <row r="886" spans="1:38" ht="12" customHeigh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</row>
    <row r="887" spans="1:38" ht="12" customHeigh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</row>
    <row r="888" spans="1:38" ht="12" customHeigh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</row>
    <row r="889" spans="1:38" ht="12" customHeigh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</row>
    <row r="890" spans="1:38" ht="12" customHeigh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</row>
    <row r="891" spans="1:38" ht="12" customHeigh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</row>
    <row r="892" spans="1:38" ht="12" customHeigh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</row>
    <row r="893" spans="1:38" ht="12" customHeigh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</row>
    <row r="894" spans="1:38" ht="12" customHeigh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</row>
    <row r="895" spans="1:38" ht="12" customHeigh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</row>
    <row r="896" spans="1:38" ht="12" customHeigh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</row>
    <row r="897" spans="1:38" ht="12" customHeigh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</row>
    <row r="898" spans="1:38" ht="12" customHeigh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</row>
    <row r="899" spans="1:38" ht="12" customHeigh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</row>
    <row r="900" spans="1:38" ht="12" customHeigh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</row>
    <row r="901" spans="1:38" ht="12" customHeigh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</row>
    <row r="902" spans="1:38" ht="12" customHeigh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</row>
    <row r="903" spans="1:38" ht="12" customHeigh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</row>
    <row r="904" spans="1:38" ht="12" customHeigh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</row>
    <row r="905" spans="1:38" ht="12" customHeigh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</row>
    <row r="906" spans="1:38" ht="12" customHeigh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</row>
    <row r="907" spans="1:38" ht="12" customHeigh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</row>
    <row r="908" spans="1:38" ht="12" customHeigh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</row>
    <row r="909" spans="1:38" ht="12" customHeigh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</row>
    <row r="910" spans="1:38" ht="12" customHeigh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</row>
    <row r="911" spans="1:38" ht="12" customHeigh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</row>
    <row r="912" spans="1:38" ht="12" customHeight="1" x14ac:dyDescent="0.25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</row>
    <row r="913" spans="1:38" ht="12" customHeight="1" x14ac:dyDescent="0.25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</row>
    <row r="914" spans="1:38" ht="12" customHeight="1" x14ac:dyDescent="0.25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</row>
    <row r="915" spans="1:38" ht="12" customHeight="1" x14ac:dyDescent="0.25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</row>
    <row r="916" spans="1:38" ht="12" customHeight="1" x14ac:dyDescent="0.25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</row>
    <row r="917" spans="1:38" ht="12" customHeight="1" x14ac:dyDescent="0.25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</row>
    <row r="918" spans="1:38" ht="12" customHeight="1" x14ac:dyDescent="0.25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</row>
    <row r="919" spans="1:38" ht="12" customHeight="1" x14ac:dyDescent="0.25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</row>
    <row r="920" spans="1:38" ht="12" customHeight="1" x14ac:dyDescent="0.25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</row>
    <row r="921" spans="1:38" ht="12" customHeight="1" x14ac:dyDescent="0.25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</row>
    <row r="922" spans="1:38" ht="12" customHeight="1" x14ac:dyDescent="0.25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</row>
    <row r="923" spans="1:38" ht="12" customHeight="1" x14ac:dyDescent="0.25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</row>
    <row r="924" spans="1:38" ht="12" customHeight="1" x14ac:dyDescent="0.25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</row>
    <row r="925" spans="1:38" ht="12" customHeight="1" x14ac:dyDescent="0.25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</row>
    <row r="926" spans="1:38" ht="12" customHeight="1" x14ac:dyDescent="0.25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</row>
    <row r="927" spans="1:38" ht="12" customHeight="1" x14ac:dyDescent="0.25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</row>
    <row r="928" spans="1:38" ht="12" customHeight="1" x14ac:dyDescent="0.25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</row>
    <row r="929" spans="1:38" ht="12" customHeight="1" x14ac:dyDescent="0.25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</row>
    <row r="930" spans="1:38" ht="12" customHeight="1" x14ac:dyDescent="0.25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</row>
    <row r="931" spans="1:38" ht="12" customHeight="1" x14ac:dyDescent="0.25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</row>
    <row r="932" spans="1:38" ht="12" customHeight="1" x14ac:dyDescent="0.25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</row>
    <row r="933" spans="1:38" ht="12" customHeight="1" x14ac:dyDescent="0.25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</row>
    <row r="934" spans="1:38" ht="12" customHeight="1" x14ac:dyDescent="0.25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</row>
    <row r="935" spans="1:38" ht="12" customHeight="1" x14ac:dyDescent="0.25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</row>
    <row r="936" spans="1:38" ht="12" customHeight="1" x14ac:dyDescent="0.25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</row>
    <row r="937" spans="1:38" ht="12" customHeight="1" x14ac:dyDescent="0.25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</row>
    <row r="938" spans="1:38" ht="12" customHeight="1" x14ac:dyDescent="0.25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</row>
    <row r="939" spans="1:38" ht="12" customHeight="1" x14ac:dyDescent="0.25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</row>
    <row r="940" spans="1:38" ht="12" customHeight="1" x14ac:dyDescent="0.25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</row>
    <row r="941" spans="1:38" ht="12" customHeight="1" x14ac:dyDescent="0.25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</row>
    <row r="942" spans="1:38" ht="12" customHeight="1" x14ac:dyDescent="0.25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</row>
    <row r="943" spans="1:38" ht="12" customHeight="1" x14ac:dyDescent="0.25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</row>
    <row r="944" spans="1:38" ht="12" customHeight="1" x14ac:dyDescent="0.25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</row>
    <row r="945" spans="1:38" ht="12" customHeight="1" x14ac:dyDescent="0.25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</row>
    <row r="946" spans="1:38" ht="12" customHeight="1" x14ac:dyDescent="0.25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</row>
    <row r="947" spans="1:38" ht="12" customHeight="1" x14ac:dyDescent="0.25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</row>
    <row r="948" spans="1:38" ht="12" customHeight="1" x14ac:dyDescent="0.25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</row>
    <row r="949" spans="1:38" ht="12" customHeight="1" x14ac:dyDescent="0.25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</row>
    <row r="950" spans="1:38" ht="12" customHeight="1" x14ac:dyDescent="0.25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</row>
    <row r="951" spans="1:38" ht="12" customHeight="1" x14ac:dyDescent="0.25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</row>
    <row r="952" spans="1:38" ht="12" customHeight="1" x14ac:dyDescent="0.25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</row>
    <row r="953" spans="1:38" ht="12" customHeight="1" x14ac:dyDescent="0.25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</row>
    <row r="954" spans="1:38" ht="12" customHeight="1" x14ac:dyDescent="0.25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</row>
    <row r="955" spans="1:38" ht="12" customHeight="1" x14ac:dyDescent="0.25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</row>
    <row r="956" spans="1:38" ht="12" customHeight="1" x14ac:dyDescent="0.25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</row>
    <row r="957" spans="1:38" ht="12" customHeight="1" x14ac:dyDescent="0.25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</row>
    <row r="958" spans="1:38" ht="12" customHeight="1" x14ac:dyDescent="0.25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</row>
    <row r="959" spans="1:38" ht="12" customHeight="1" x14ac:dyDescent="0.25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</row>
    <row r="960" spans="1:38" ht="12" customHeight="1" x14ac:dyDescent="0.25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</row>
    <row r="961" spans="1:38" ht="12" customHeight="1" x14ac:dyDescent="0.25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</row>
    <row r="962" spans="1:38" ht="12" customHeight="1" x14ac:dyDescent="0.25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</row>
    <row r="963" spans="1:38" ht="12" customHeight="1" x14ac:dyDescent="0.25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</row>
    <row r="964" spans="1:38" ht="12" customHeight="1" x14ac:dyDescent="0.25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</row>
    <row r="965" spans="1:38" ht="12" customHeight="1" x14ac:dyDescent="0.25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</row>
    <row r="966" spans="1:38" ht="12" customHeight="1" x14ac:dyDescent="0.25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</row>
    <row r="967" spans="1:38" ht="12" customHeight="1" x14ac:dyDescent="0.25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</row>
    <row r="968" spans="1:38" ht="12" customHeight="1" x14ac:dyDescent="0.25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</row>
    <row r="969" spans="1:38" ht="12" customHeight="1" x14ac:dyDescent="0.25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</row>
    <row r="970" spans="1:38" ht="12" customHeight="1" x14ac:dyDescent="0.25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</row>
    <row r="971" spans="1:38" ht="12" customHeight="1" x14ac:dyDescent="0.25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</row>
    <row r="972" spans="1:38" ht="12" customHeight="1" x14ac:dyDescent="0.25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</row>
    <row r="973" spans="1:38" ht="12" customHeight="1" x14ac:dyDescent="0.25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</row>
    <row r="974" spans="1:38" ht="12" customHeight="1" x14ac:dyDescent="0.25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</row>
    <row r="975" spans="1:38" ht="12" customHeight="1" x14ac:dyDescent="0.25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</row>
    <row r="976" spans="1:38" ht="12" customHeight="1" x14ac:dyDescent="0.25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</row>
    <row r="977" spans="1:38" ht="12" customHeight="1" x14ac:dyDescent="0.25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</row>
    <row r="978" spans="1:38" ht="12" customHeight="1" x14ac:dyDescent="0.25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</row>
    <row r="979" spans="1:38" ht="12" customHeight="1" x14ac:dyDescent="0.25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</row>
    <row r="980" spans="1:38" ht="12" customHeight="1" x14ac:dyDescent="0.25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</row>
    <row r="981" spans="1:38" ht="12" customHeight="1" x14ac:dyDescent="0.25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</row>
    <row r="982" spans="1:38" ht="12" customHeight="1" x14ac:dyDescent="0.25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</row>
    <row r="983" spans="1:38" ht="12" customHeight="1" x14ac:dyDescent="0.25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</row>
    <row r="984" spans="1:38" ht="12" customHeight="1" x14ac:dyDescent="0.25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</row>
    <row r="985" spans="1:38" ht="12" customHeight="1" x14ac:dyDescent="0.25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</row>
    <row r="986" spans="1:38" ht="12" customHeight="1" x14ac:dyDescent="0.25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</row>
    <row r="987" spans="1:38" ht="12" customHeight="1" x14ac:dyDescent="0.25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</row>
    <row r="988" spans="1:38" ht="12" customHeight="1" x14ac:dyDescent="0.25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</row>
    <row r="989" spans="1:38" ht="12" customHeight="1" x14ac:dyDescent="0.25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</row>
    <row r="990" spans="1:38" ht="12" customHeight="1" x14ac:dyDescent="0.25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</row>
    <row r="991" spans="1:38" ht="12" customHeight="1" x14ac:dyDescent="0.25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</row>
    <row r="992" spans="1:38" ht="12" customHeight="1" x14ac:dyDescent="0.25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</row>
    <row r="993" spans="1:38" ht="12" customHeight="1" x14ac:dyDescent="0.25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</row>
    <row r="994" spans="1:38" ht="12" customHeight="1" x14ac:dyDescent="0.25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</row>
    <row r="995" spans="1:38" ht="12" customHeight="1" x14ac:dyDescent="0.25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</row>
    <row r="996" spans="1:38" ht="12" customHeight="1" x14ac:dyDescent="0.25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</row>
    <row r="997" spans="1:38" ht="12" customHeight="1" x14ac:dyDescent="0.25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</row>
    <row r="998" spans="1:38" ht="12" customHeight="1" x14ac:dyDescent="0.25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</row>
    <row r="999" spans="1:38" ht="12" customHeight="1" x14ac:dyDescent="0.25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</row>
    <row r="1000" spans="1:38" ht="12" customHeight="1" x14ac:dyDescent="0.25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</row>
  </sheetData>
  <mergeCells count="67">
    <mergeCell ref="P15:AC15"/>
    <mergeCell ref="J16:K16"/>
    <mergeCell ref="L16:M16"/>
    <mergeCell ref="P16:AC16"/>
    <mergeCell ref="J18:K18"/>
    <mergeCell ref="J17:K17"/>
    <mergeCell ref="L17:M17"/>
    <mergeCell ref="P17:AC17"/>
    <mergeCell ref="P18:AC18"/>
    <mergeCell ref="E7:G7"/>
    <mergeCell ref="I7:K7"/>
    <mergeCell ref="O12:AC12"/>
    <mergeCell ref="P13:AC13"/>
    <mergeCell ref="M7:R7"/>
    <mergeCell ref="U7:Y7"/>
    <mergeCell ref="E9:G9"/>
    <mergeCell ref="I9:K9"/>
    <mergeCell ref="M9:R9"/>
    <mergeCell ref="U9:Y9"/>
    <mergeCell ref="C11:AC11"/>
    <mergeCell ref="B2:AD2"/>
    <mergeCell ref="C3:AC3"/>
    <mergeCell ref="C4:AC4"/>
    <mergeCell ref="C5:AC5"/>
    <mergeCell ref="C6:AC6"/>
    <mergeCell ref="C29:W29"/>
    <mergeCell ref="B30:AD30"/>
    <mergeCell ref="P20:AC20"/>
    <mergeCell ref="C22:AC22"/>
    <mergeCell ref="C24:AC24"/>
    <mergeCell ref="E25:M25"/>
    <mergeCell ref="O25:S25"/>
    <mergeCell ref="E26:M26"/>
    <mergeCell ref="U27:AC27"/>
    <mergeCell ref="U25:AC25"/>
    <mergeCell ref="U26:AC26"/>
    <mergeCell ref="U28:AC28"/>
    <mergeCell ref="O26:S26"/>
    <mergeCell ref="O27:S27"/>
    <mergeCell ref="O28:S28"/>
    <mergeCell ref="E28:M28"/>
    <mergeCell ref="G15:H15"/>
    <mergeCell ref="G16:H16"/>
    <mergeCell ref="J15:K15"/>
    <mergeCell ref="L15:M15"/>
    <mergeCell ref="E27:M27"/>
    <mergeCell ref="L19:M19"/>
    <mergeCell ref="J19:K19"/>
    <mergeCell ref="J20:K20"/>
    <mergeCell ref="L20:M20"/>
    <mergeCell ref="G19:H19"/>
    <mergeCell ref="P19:AC19"/>
    <mergeCell ref="C20:E20"/>
    <mergeCell ref="G20:H20"/>
    <mergeCell ref="C12:E13"/>
    <mergeCell ref="G12:M12"/>
    <mergeCell ref="G13:H13"/>
    <mergeCell ref="J13:K13"/>
    <mergeCell ref="L13:M13"/>
    <mergeCell ref="C17:E17"/>
    <mergeCell ref="G17:H17"/>
    <mergeCell ref="C15:E15"/>
    <mergeCell ref="C16:E16"/>
    <mergeCell ref="C19:E19"/>
    <mergeCell ref="C18:E18"/>
    <mergeCell ref="G18:H18"/>
    <mergeCell ref="L18:M18"/>
  </mergeCells>
  <dataValidations count="2">
    <dataValidation type="list" allowBlank="1" showErrorMessage="1" sqref="G15:G20 O15:O20" xr:uid="{00000000-0002-0000-0200-000000000000}">
      <formula1>"Si,No"</formula1>
    </dataValidation>
    <dataValidation type="list" allowBlank="1" showErrorMessage="1" sqref="I15:J20 L15:L20" xr:uid="{00000000-0002-0000-0200-000001000000}">
      <formula1>"Bajo,Medio,Alto,Muy alto"</formula1>
    </dataValidation>
  </dataValidations>
  <printOptions horizontalCentered="1"/>
  <pageMargins left="0.11811023622047245" right="0.11811023622047245" top="0.55118110236220474" bottom="0.15748031496062992" header="0" footer="0"/>
  <pageSetup paperSize="9" orientation="portrait"/>
  <rowBreaks count="3" manualBreakCount="3">
    <brk id="169" man="1"/>
    <brk id="109" man="1"/>
    <brk id="30" man="1"/>
  </rowBreaks>
  <colBreaks count="1" manualBreakCount="1">
    <brk id="39" man="1"/>
  </colBreaks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200-000002000000}">
          <x14:formula1>
            <xm:f>Datos!$B$17:$B$31</xm:f>
          </x14:formula1>
          <xm:sqref>C15:C19</xm:sqref>
        </x14:dataValidation>
        <x14:dataValidation type="list" allowBlank="1" showErrorMessage="1" xr:uid="{00000000-0002-0000-0200-000003000000}">
          <x14:formula1>
            <xm:f>Datos!$C$10:$C$13</xm:f>
          </x14:formula1>
          <xm:sqref>AC9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2F5496"/>
    <outlinePr summaryBelow="0" summaryRight="0"/>
  </sheetPr>
  <dimension ref="A1:AQ1000"/>
  <sheetViews>
    <sheetView topLeftCell="A12" zoomScale="52" zoomScaleNormal="52" workbookViewId="0">
      <selection activeCell="AB210" sqref="AB210"/>
    </sheetView>
  </sheetViews>
  <sheetFormatPr baseColWidth="10" defaultColWidth="12.54296875" defaultRowHeight="15" customHeight="1" outlineLevelRow="2" x14ac:dyDescent="0.25"/>
  <cols>
    <col min="1" max="1" width="5.7265625" customWidth="1"/>
    <col min="2" max="2" width="2.54296875" customWidth="1"/>
    <col min="3" max="3" width="8.26953125" customWidth="1"/>
    <col min="4" max="4" width="0.81640625" customWidth="1"/>
    <col min="5" max="5" width="4.7265625" customWidth="1"/>
    <col min="6" max="7" width="3.1796875" customWidth="1"/>
    <col min="8" max="8" width="4.453125" customWidth="1"/>
    <col min="9" max="9" width="3" customWidth="1"/>
    <col min="10" max="10" width="5" customWidth="1"/>
    <col min="11" max="11" width="5.81640625" customWidth="1"/>
    <col min="12" max="12" width="0.81640625" customWidth="1"/>
    <col min="13" max="13" width="3" customWidth="1"/>
    <col min="14" max="14" width="3.81640625" customWidth="1"/>
    <col min="15" max="15" width="4" customWidth="1"/>
    <col min="16" max="17" width="3.7265625" customWidth="1"/>
    <col min="18" max="18" width="4.81640625" customWidth="1"/>
    <col min="19" max="19" width="3.26953125" customWidth="1"/>
    <col min="20" max="20" width="9.1796875" customWidth="1"/>
    <col min="21" max="21" width="1" customWidth="1"/>
    <col min="22" max="22" width="9.26953125" customWidth="1"/>
    <col min="23" max="23" width="0.7265625" customWidth="1"/>
    <col min="24" max="24" width="8.81640625" customWidth="1"/>
    <col min="25" max="25" width="1" customWidth="1"/>
    <col min="26" max="26" width="11.54296875" customWidth="1"/>
    <col min="27" max="27" width="0.7265625" customWidth="1"/>
    <col min="28" max="28" width="11.1796875" customWidth="1"/>
    <col min="29" max="29" width="2.453125" customWidth="1"/>
    <col min="30" max="30" width="19.81640625" customWidth="1"/>
    <col min="31" max="31" width="10.1796875" customWidth="1"/>
    <col min="32" max="32" width="14" customWidth="1"/>
    <col min="33" max="33" width="15.7265625" customWidth="1"/>
    <col min="34" max="34" width="3.54296875" customWidth="1"/>
    <col min="35" max="35" width="8.7265625" customWidth="1"/>
    <col min="36" max="36" width="1" hidden="1" customWidth="1"/>
    <col min="37" max="37" width="9.54296875" customWidth="1"/>
    <col min="38" max="38" width="10.90625" customWidth="1"/>
    <col min="39" max="42" width="11.453125" customWidth="1"/>
  </cols>
  <sheetData>
    <row r="1" spans="1:42" ht="12" customHeight="1" x14ac:dyDescent="0.2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</row>
    <row r="2" spans="1:42" ht="15" customHeight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</row>
    <row r="3" spans="1:42" ht="7.5" customHeight="1" x14ac:dyDescent="0.25">
      <c r="A3" s="3"/>
      <c r="B3" s="525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7"/>
      <c r="AM3" s="3"/>
      <c r="AN3" s="3"/>
      <c r="AO3" s="3"/>
      <c r="AP3" s="3"/>
    </row>
    <row r="4" spans="1:42" ht="18.75" customHeight="1" x14ac:dyDescent="0.25">
      <c r="A4" s="3"/>
      <c r="B4" s="70"/>
      <c r="C4" s="619" t="s">
        <v>88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71"/>
      <c r="AM4" s="3"/>
      <c r="AN4" s="3"/>
      <c r="AO4" s="3"/>
      <c r="AP4" s="3"/>
    </row>
    <row r="5" spans="1:42" ht="15.75" customHeight="1" x14ac:dyDescent="0.25">
      <c r="A5" s="3"/>
      <c r="B5" s="8"/>
      <c r="C5" s="537" t="s">
        <v>89</v>
      </c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538"/>
      <c r="AL5" s="9"/>
      <c r="AM5" s="3"/>
      <c r="AN5" s="3"/>
      <c r="AO5" s="3"/>
      <c r="AP5" s="3"/>
    </row>
    <row r="6" spans="1:42" ht="50.25" customHeight="1" x14ac:dyDescent="0.25">
      <c r="A6" s="3"/>
      <c r="B6" s="8"/>
      <c r="C6" s="72" t="s">
        <v>90</v>
      </c>
      <c r="D6" s="48"/>
      <c r="E6" s="575" t="s">
        <v>91</v>
      </c>
      <c r="F6" s="536"/>
      <c r="G6" s="536"/>
      <c r="H6" s="536"/>
      <c r="I6" s="536"/>
      <c r="J6" s="536"/>
      <c r="K6" s="533"/>
      <c r="L6" s="48"/>
      <c r="M6" s="575" t="s">
        <v>92</v>
      </c>
      <c r="N6" s="536"/>
      <c r="O6" s="536"/>
      <c r="P6" s="536"/>
      <c r="Q6" s="533"/>
      <c r="R6" s="620" t="s">
        <v>93</v>
      </c>
      <c r="S6" s="536"/>
      <c r="T6" s="533"/>
      <c r="U6" s="48"/>
      <c r="V6" s="575" t="s">
        <v>94</v>
      </c>
      <c r="W6" s="533"/>
      <c r="X6" s="575" t="s">
        <v>95</v>
      </c>
      <c r="Y6" s="533"/>
      <c r="Z6" s="575" t="s">
        <v>96</v>
      </c>
      <c r="AA6" s="533"/>
      <c r="AB6" s="575" t="s">
        <v>97</v>
      </c>
      <c r="AC6" s="533"/>
      <c r="AD6" s="575" t="s">
        <v>98</v>
      </c>
      <c r="AE6" s="533"/>
      <c r="AF6" s="73" t="s">
        <v>99</v>
      </c>
      <c r="AG6" s="575" t="s">
        <v>100</v>
      </c>
      <c r="AH6" s="533"/>
      <c r="AI6" s="575" t="s">
        <v>101</v>
      </c>
      <c r="AJ6" s="536"/>
      <c r="AK6" s="533"/>
      <c r="AL6" s="74"/>
      <c r="AM6" s="4"/>
      <c r="AN6" s="4"/>
      <c r="AO6" s="4"/>
      <c r="AP6" s="4"/>
    </row>
    <row r="7" spans="1:42" ht="2.25" customHeight="1" x14ac:dyDescent="0.25">
      <c r="A7" s="3"/>
      <c r="B7" s="8"/>
      <c r="C7" s="13"/>
      <c r="D7" s="13"/>
      <c r="E7" s="13"/>
      <c r="F7" s="13"/>
      <c r="G7" s="13"/>
      <c r="H7" s="48"/>
      <c r="I7" s="13"/>
      <c r="J7" s="48"/>
      <c r="K7" s="13"/>
      <c r="L7" s="13"/>
      <c r="M7" s="50"/>
      <c r="N7" s="50"/>
      <c r="O7" s="50"/>
      <c r="P7" s="50"/>
      <c r="Q7" s="50"/>
      <c r="R7" s="51"/>
      <c r="S7" s="51"/>
      <c r="T7" s="3"/>
      <c r="U7" s="13"/>
      <c r="V7" s="3"/>
      <c r="W7" s="3"/>
      <c r="X7" s="3"/>
      <c r="Y7" s="3"/>
      <c r="Z7" s="3"/>
      <c r="AA7" s="3"/>
      <c r="AB7" s="3"/>
      <c r="AC7" s="3"/>
      <c r="AD7" s="3"/>
      <c r="AE7" s="52"/>
      <c r="AF7" s="11"/>
      <c r="AG7" s="11"/>
      <c r="AH7" s="55"/>
      <c r="AI7" s="55"/>
      <c r="AJ7" s="55"/>
      <c r="AK7" s="11"/>
      <c r="AL7" s="9"/>
      <c r="AM7" s="3"/>
      <c r="AN7" s="3"/>
      <c r="AO7" s="3"/>
      <c r="AP7" s="3"/>
    </row>
    <row r="8" spans="1:42" ht="20.25" customHeight="1" x14ac:dyDescent="0.25">
      <c r="A8" s="3"/>
      <c r="B8" s="8"/>
      <c r="C8" s="75" t="str">
        <f>+IF('Identificación 1'!C26="","","UP1")</f>
        <v>UP1</v>
      </c>
      <c r="D8" s="48"/>
      <c r="E8" s="618" t="str">
        <f>+IF('Identificación 1'!E26="","",'Identificación 1'!E26)</f>
        <v>Vías locales barrio Los Cedros</v>
      </c>
      <c r="F8" s="536"/>
      <c r="G8" s="536"/>
      <c r="H8" s="536"/>
      <c r="I8" s="536"/>
      <c r="J8" s="536"/>
      <c r="K8" s="533"/>
      <c r="L8" s="48"/>
      <c r="M8" s="617"/>
      <c r="N8" s="536"/>
      <c r="O8" s="536"/>
      <c r="P8" s="536"/>
      <c r="Q8" s="533"/>
      <c r="R8" s="617"/>
      <c r="S8" s="536"/>
      <c r="T8" s="533"/>
      <c r="U8" s="48"/>
      <c r="V8" s="609">
        <f>SUM(V9:W38)</f>
        <v>1626</v>
      </c>
      <c r="W8" s="561"/>
      <c r="X8" s="609">
        <f>SUM(X9:Y38)</f>
        <v>29.8</v>
      </c>
      <c r="Y8" s="561"/>
      <c r="Z8" s="609">
        <f>SUM(Z9:AA38)</f>
        <v>13257.2</v>
      </c>
      <c r="AA8" s="561"/>
      <c r="AB8" s="610"/>
      <c r="AC8" s="561"/>
      <c r="AD8" s="610"/>
      <c r="AE8" s="561"/>
      <c r="AF8" s="76"/>
      <c r="AG8" s="621"/>
      <c r="AH8" s="533"/>
      <c r="AI8" s="621"/>
      <c r="AJ8" s="536"/>
      <c r="AK8" s="533"/>
      <c r="AL8" s="74"/>
      <c r="AM8" s="4"/>
      <c r="AN8" s="4"/>
      <c r="AO8" s="4"/>
      <c r="AP8" s="4"/>
    </row>
    <row r="9" spans="1:42" ht="20.25" customHeight="1" outlineLevel="1" x14ac:dyDescent="0.25">
      <c r="A9" s="3"/>
      <c r="B9" s="426"/>
      <c r="C9" s="56" t="s">
        <v>102</v>
      </c>
      <c r="D9" s="48"/>
      <c r="E9" s="77" t="s">
        <v>103</v>
      </c>
      <c r="F9" s="583" t="s">
        <v>104</v>
      </c>
      <c r="G9" s="536"/>
      <c r="H9" s="536"/>
      <c r="I9" s="536"/>
      <c r="J9" s="536"/>
      <c r="K9" s="533"/>
      <c r="L9" s="48"/>
      <c r="M9" s="582" t="s">
        <v>105</v>
      </c>
      <c r="N9" s="536"/>
      <c r="O9" s="536"/>
      <c r="P9" s="536"/>
      <c r="Q9" s="533"/>
      <c r="R9" s="582" t="s">
        <v>106</v>
      </c>
      <c r="S9" s="536"/>
      <c r="T9" s="533"/>
      <c r="U9" s="48"/>
      <c r="V9" s="585">
        <v>612</v>
      </c>
      <c r="W9" s="561"/>
      <c r="X9" s="585">
        <v>9</v>
      </c>
      <c r="Y9" s="561"/>
      <c r="Z9" s="586">
        <f t="shared" ref="Z9:Z38" si="0">+V9*X9</f>
        <v>5508</v>
      </c>
      <c r="AA9" s="561"/>
      <c r="AB9" s="562" t="s">
        <v>107</v>
      </c>
      <c r="AC9" s="561"/>
      <c r="AD9" s="562" t="s">
        <v>108</v>
      </c>
      <c r="AE9" s="561"/>
      <c r="AF9" s="78">
        <v>3</v>
      </c>
      <c r="AG9" s="584" t="s">
        <v>109</v>
      </c>
      <c r="AH9" s="533"/>
      <c r="AI9" s="584" t="s">
        <v>109</v>
      </c>
      <c r="AJ9" s="536"/>
      <c r="AK9" s="533"/>
      <c r="AL9" s="74"/>
      <c r="AM9" s="4"/>
      <c r="AN9" s="4"/>
      <c r="AO9" s="4"/>
      <c r="AP9" s="4"/>
    </row>
    <row r="10" spans="1:42" ht="20.25" customHeight="1" outlineLevel="1" x14ac:dyDescent="0.25">
      <c r="A10" s="3"/>
      <c r="B10" s="426"/>
      <c r="C10" s="56" t="s">
        <v>110</v>
      </c>
      <c r="D10" s="48"/>
      <c r="E10" s="77" t="s">
        <v>103</v>
      </c>
      <c r="F10" s="611" t="s">
        <v>104</v>
      </c>
      <c r="G10" s="612"/>
      <c r="H10" s="612"/>
      <c r="I10" s="612"/>
      <c r="J10" s="612"/>
      <c r="K10" s="613"/>
      <c r="L10" s="48"/>
      <c r="M10" s="582" t="s">
        <v>111</v>
      </c>
      <c r="N10" s="536"/>
      <c r="O10" s="536"/>
      <c r="P10" s="536"/>
      <c r="Q10" s="533"/>
      <c r="R10" s="582" t="s">
        <v>112</v>
      </c>
      <c r="S10" s="536"/>
      <c r="T10" s="533"/>
      <c r="U10" s="48"/>
      <c r="V10" s="585">
        <f>100*5</f>
        <v>500</v>
      </c>
      <c r="W10" s="561"/>
      <c r="X10" s="585">
        <v>9</v>
      </c>
      <c r="Y10" s="561"/>
      <c r="Z10" s="586">
        <f t="shared" si="0"/>
        <v>4500</v>
      </c>
      <c r="AA10" s="561"/>
      <c r="AB10" s="562" t="s">
        <v>107</v>
      </c>
      <c r="AC10" s="561"/>
      <c r="AD10" s="562" t="s">
        <v>113</v>
      </c>
      <c r="AE10" s="561"/>
      <c r="AF10" s="78">
        <v>3</v>
      </c>
      <c r="AG10" s="584" t="s">
        <v>109</v>
      </c>
      <c r="AH10" s="533"/>
      <c r="AI10" s="584" t="s">
        <v>109</v>
      </c>
      <c r="AJ10" s="536"/>
      <c r="AK10" s="533"/>
      <c r="AL10" s="74"/>
      <c r="AM10" s="4"/>
      <c r="AN10" s="4"/>
      <c r="AO10" s="4"/>
      <c r="AP10" s="4"/>
    </row>
    <row r="11" spans="1:42" ht="20.25" customHeight="1" outlineLevel="1" x14ac:dyDescent="0.25">
      <c r="A11" s="3"/>
      <c r="B11" s="426"/>
      <c r="C11" s="56" t="s">
        <v>114</v>
      </c>
      <c r="D11" s="48"/>
      <c r="E11" s="77" t="s">
        <v>115</v>
      </c>
      <c r="F11" s="614" t="s">
        <v>116</v>
      </c>
      <c r="G11" s="615"/>
      <c r="H11" s="615"/>
      <c r="I11" s="615"/>
      <c r="J11" s="615"/>
      <c r="K11" s="616"/>
      <c r="L11" s="48"/>
      <c r="M11" s="582" t="s">
        <v>105</v>
      </c>
      <c r="N11" s="536"/>
      <c r="O11" s="536"/>
      <c r="P11" s="536"/>
      <c r="Q11" s="533"/>
      <c r="R11" s="582" t="s">
        <v>117</v>
      </c>
      <c r="S11" s="536"/>
      <c r="T11" s="533"/>
      <c r="U11" s="48"/>
      <c r="V11" s="585">
        <v>314</v>
      </c>
      <c r="W11" s="561"/>
      <c r="X11" s="585">
        <f>1.2+1.2+5.4</f>
        <v>7.8000000000000007</v>
      </c>
      <c r="Y11" s="561"/>
      <c r="Z11" s="586">
        <f t="shared" si="0"/>
        <v>2449.2000000000003</v>
      </c>
      <c r="AA11" s="561"/>
      <c r="AB11" s="562" t="s">
        <v>107</v>
      </c>
      <c r="AC11" s="561"/>
      <c r="AD11" s="562" t="s">
        <v>118</v>
      </c>
      <c r="AE11" s="561"/>
      <c r="AF11" s="78">
        <v>5</v>
      </c>
      <c r="AG11" s="584" t="s">
        <v>109</v>
      </c>
      <c r="AH11" s="533"/>
      <c r="AI11" s="584" t="s">
        <v>109</v>
      </c>
      <c r="AJ11" s="536"/>
      <c r="AK11" s="533"/>
      <c r="AL11" s="74"/>
      <c r="AM11" s="4"/>
      <c r="AN11" s="4"/>
      <c r="AO11" s="4"/>
      <c r="AP11" s="4"/>
    </row>
    <row r="12" spans="1:42" ht="20.25" customHeight="1" outlineLevel="1" x14ac:dyDescent="0.25">
      <c r="A12" s="3"/>
      <c r="B12" s="8"/>
      <c r="C12" s="56" t="s">
        <v>119</v>
      </c>
      <c r="D12" s="48"/>
      <c r="E12" s="77" t="s">
        <v>120</v>
      </c>
      <c r="F12" s="583" t="s">
        <v>121</v>
      </c>
      <c r="G12" s="536"/>
      <c r="H12" s="536"/>
      <c r="I12" s="536"/>
      <c r="J12" s="536"/>
      <c r="K12" s="533"/>
      <c r="L12" s="48"/>
      <c r="M12" s="582" t="s">
        <v>105</v>
      </c>
      <c r="N12" s="536"/>
      <c r="O12" s="536"/>
      <c r="P12" s="536"/>
      <c r="Q12" s="533"/>
      <c r="R12" s="582" t="s">
        <v>122</v>
      </c>
      <c r="S12" s="536"/>
      <c r="T12" s="533"/>
      <c r="U12" s="48"/>
      <c r="V12" s="585">
        <v>200</v>
      </c>
      <c r="W12" s="561"/>
      <c r="X12" s="585">
        <v>4</v>
      </c>
      <c r="Y12" s="561"/>
      <c r="Z12" s="586">
        <f t="shared" si="0"/>
        <v>800</v>
      </c>
      <c r="AA12" s="561"/>
      <c r="AB12" s="562" t="s">
        <v>107</v>
      </c>
      <c r="AC12" s="561"/>
      <c r="AD12" s="562" t="s">
        <v>113</v>
      </c>
      <c r="AE12" s="561"/>
      <c r="AF12" s="78">
        <v>3</v>
      </c>
      <c r="AG12" s="584" t="s">
        <v>109</v>
      </c>
      <c r="AH12" s="533"/>
      <c r="AI12" s="584" t="s">
        <v>109</v>
      </c>
      <c r="AJ12" s="536"/>
      <c r="AK12" s="533"/>
      <c r="AL12" s="74"/>
      <c r="AM12" s="4"/>
      <c r="AN12" s="4"/>
      <c r="AO12" s="4"/>
      <c r="AP12" s="4"/>
    </row>
    <row r="13" spans="1:42" ht="20.25" customHeight="1" outlineLevel="1" x14ac:dyDescent="0.25">
      <c r="A13" s="3"/>
      <c r="B13" s="8"/>
      <c r="C13" s="56" t="s">
        <v>123</v>
      </c>
      <c r="D13" s="48"/>
      <c r="E13" s="77"/>
      <c r="F13" s="583"/>
      <c r="G13" s="536"/>
      <c r="H13" s="536"/>
      <c r="I13" s="536"/>
      <c r="J13" s="536"/>
      <c r="K13" s="533"/>
      <c r="L13" s="48"/>
      <c r="M13" s="582"/>
      <c r="N13" s="536"/>
      <c r="O13" s="536"/>
      <c r="P13" s="536"/>
      <c r="Q13" s="533"/>
      <c r="R13" s="582"/>
      <c r="S13" s="536"/>
      <c r="T13" s="533"/>
      <c r="U13" s="48"/>
      <c r="V13" s="585"/>
      <c r="W13" s="561"/>
      <c r="X13" s="585"/>
      <c r="Y13" s="561"/>
      <c r="Z13" s="586">
        <f t="shared" si="0"/>
        <v>0</v>
      </c>
      <c r="AA13" s="561"/>
      <c r="AB13" s="562"/>
      <c r="AC13" s="561"/>
      <c r="AD13" s="562"/>
      <c r="AE13" s="561"/>
      <c r="AF13" s="78"/>
      <c r="AG13" s="584"/>
      <c r="AH13" s="533"/>
      <c r="AI13" s="584"/>
      <c r="AJ13" s="536"/>
      <c r="AK13" s="533"/>
      <c r="AL13" s="74"/>
      <c r="AM13" s="4"/>
      <c r="AN13" s="4"/>
      <c r="AO13" s="4"/>
      <c r="AP13" s="4"/>
    </row>
    <row r="14" spans="1:42" ht="20.25" customHeight="1" outlineLevel="1" x14ac:dyDescent="0.25">
      <c r="A14" s="3"/>
      <c r="B14" s="8"/>
      <c r="C14" s="56" t="s">
        <v>124</v>
      </c>
      <c r="D14" s="48"/>
      <c r="E14" s="77"/>
      <c r="F14" s="583"/>
      <c r="G14" s="536"/>
      <c r="H14" s="536"/>
      <c r="I14" s="536"/>
      <c r="J14" s="536"/>
      <c r="K14" s="533"/>
      <c r="L14" s="48"/>
      <c r="M14" s="582"/>
      <c r="N14" s="536"/>
      <c r="O14" s="536"/>
      <c r="P14" s="536"/>
      <c r="Q14" s="533"/>
      <c r="R14" s="582"/>
      <c r="S14" s="536"/>
      <c r="T14" s="533"/>
      <c r="U14" s="48"/>
      <c r="V14" s="585"/>
      <c r="W14" s="561"/>
      <c r="X14" s="585"/>
      <c r="Y14" s="561"/>
      <c r="Z14" s="586">
        <f t="shared" si="0"/>
        <v>0</v>
      </c>
      <c r="AA14" s="561"/>
      <c r="AB14" s="562"/>
      <c r="AC14" s="561"/>
      <c r="AD14" s="562"/>
      <c r="AE14" s="561"/>
      <c r="AF14" s="78"/>
      <c r="AG14" s="584"/>
      <c r="AH14" s="533"/>
      <c r="AI14" s="584"/>
      <c r="AJ14" s="536"/>
      <c r="AK14" s="533"/>
      <c r="AL14" s="74"/>
      <c r="AM14" s="4"/>
      <c r="AN14" s="4"/>
      <c r="AO14" s="4"/>
      <c r="AP14" s="4"/>
    </row>
    <row r="15" spans="1:42" ht="20.25" hidden="1" customHeight="1" outlineLevel="1" x14ac:dyDescent="0.25">
      <c r="A15" s="3"/>
      <c r="B15" s="8"/>
      <c r="C15" s="56" t="s">
        <v>125</v>
      </c>
      <c r="D15" s="48"/>
      <c r="E15" s="77"/>
      <c r="F15" s="583"/>
      <c r="G15" s="536"/>
      <c r="H15" s="536"/>
      <c r="I15" s="536"/>
      <c r="J15" s="536"/>
      <c r="K15" s="533"/>
      <c r="L15" s="48"/>
      <c r="M15" s="582"/>
      <c r="N15" s="536"/>
      <c r="O15" s="536"/>
      <c r="P15" s="536"/>
      <c r="Q15" s="533"/>
      <c r="R15" s="582"/>
      <c r="S15" s="536"/>
      <c r="T15" s="533"/>
      <c r="U15" s="48"/>
      <c r="V15" s="585"/>
      <c r="W15" s="561"/>
      <c r="X15" s="585"/>
      <c r="Y15" s="561"/>
      <c r="Z15" s="586">
        <f t="shared" si="0"/>
        <v>0</v>
      </c>
      <c r="AA15" s="561"/>
      <c r="AB15" s="562"/>
      <c r="AC15" s="561"/>
      <c r="AD15" s="562"/>
      <c r="AE15" s="561"/>
      <c r="AF15" s="78"/>
      <c r="AG15" s="584"/>
      <c r="AH15" s="533"/>
      <c r="AI15" s="584"/>
      <c r="AJ15" s="536"/>
      <c r="AK15" s="533"/>
      <c r="AL15" s="74"/>
      <c r="AM15" s="4"/>
      <c r="AN15" s="4"/>
      <c r="AO15" s="4"/>
      <c r="AP15" s="4"/>
    </row>
    <row r="16" spans="1:42" ht="20.25" hidden="1" customHeight="1" outlineLevel="1" x14ac:dyDescent="0.25">
      <c r="A16" s="3"/>
      <c r="B16" s="8"/>
      <c r="C16" s="56" t="s">
        <v>126</v>
      </c>
      <c r="D16" s="48"/>
      <c r="E16" s="77"/>
      <c r="F16" s="583"/>
      <c r="G16" s="536"/>
      <c r="H16" s="536"/>
      <c r="I16" s="536"/>
      <c r="J16" s="536"/>
      <c r="K16" s="533"/>
      <c r="L16" s="48"/>
      <c r="M16" s="582"/>
      <c r="N16" s="536"/>
      <c r="O16" s="536"/>
      <c r="P16" s="536"/>
      <c r="Q16" s="533"/>
      <c r="R16" s="582"/>
      <c r="S16" s="536"/>
      <c r="T16" s="533"/>
      <c r="U16" s="48"/>
      <c r="V16" s="585"/>
      <c r="W16" s="561"/>
      <c r="X16" s="585"/>
      <c r="Y16" s="561"/>
      <c r="Z16" s="586">
        <f t="shared" si="0"/>
        <v>0</v>
      </c>
      <c r="AA16" s="561"/>
      <c r="AB16" s="562"/>
      <c r="AC16" s="561"/>
      <c r="AD16" s="562"/>
      <c r="AE16" s="561"/>
      <c r="AF16" s="78"/>
      <c r="AG16" s="584"/>
      <c r="AH16" s="533"/>
      <c r="AI16" s="584"/>
      <c r="AJ16" s="536"/>
      <c r="AK16" s="533"/>
      <c r="AL16" s="74"/>
      <c r="AM16" s="4"/>
      <c r="AN16" s="4"/>
      <c r="AO16" s="4"/>
      <c r="AP16" s="4"/>
    </row>
    <row r="17" spans="1:42" ht="20.25" hidden="1" customHeight="1" outlineLevel="1" x14ac:dyDescent="0.25">
      <c r="A17" s="3"/>
      <c r="B17" s="8"/>
      <c r="C17" s="56" t="s">
        <v>127</v>
      </c>
      <c r="D17" s="48"/>
      <c r="E17" s="77"/>
      <c r="F17" s="583"/>
      <c r="G17" s="536"/>
      <c r="H17" s="536"/>
      <c r="I17" s="536"/>
      <c r="J17" s="536"/>
      <c r="K17" s="533"/>
      <c r="L17" s="48"/>
      <c r="M17" s="582"/>
      <c r="N17" s="536"/>
      <c r="O17" s="536"/>
      <c r="P17" s="536"/>
      <c r="Q17" s="533"/>
      <c r="R17" s="582"/>
      <c r="S17" s="536"/>
      <c r="T17" s="533"/>
      <c r="U17" s="48"/>
      <c r="V17" s="585"/>
      <c r="W17" s="561"/>
      <c r="X17" s="585"/>
      <c r="Y17" s="561"/>
      <c r="Z17" s="586">
        <f t="shared" si="0"/>
        <v>0</v>
      </c>
      <c r="AA17" s="561"/>
      <c r="AB17" s="562"/>
      <c r="AC17" s="561"/>
      <c r="AD17" s="562"/>
      <c r="AE17" s="561"/>
      <c r="AF17" s="78"/>
      <c r="AG17" s="584"/>
      <c r="AH17" s="533"/>
      <c r="AI17" s="584"/>
      <c r="AJ17" s="536"/>
      <c r="AK17" s="533"/>
      <c r="AL17" s="79"/>
      <c r="AM17" s="4"/>
      <c r="AN17" s="4"/>
      <c r="AO17" s="4"/>
      <c r="AP17" s="4"/>
    </row>
    <row r="18" spans="1:42" ht="20.25" hidden="1" customHeight="1" outlineLevel="1" x14ac:dyDescent="0.25">
      <c r="A18" s="3"/>
      <c r="B18" s="8"/>
      <c r="C18" s="56" t="s">
        <v>128</v>
      </c>
      <c r="D18" s="48"/>
      <c r="E18" s="77"/>
      <c r="F18" s="583"/>
      <c r="G18" s="536"/>
      <c r="H18" s="536"/>
      <c r="I18" s="536"/>
      <c r="J18" s="536"/>
      <c r="K18" s="533"/>
      <c r="L18" s="48"/>
      <c r="M18" s="582"/>
      <c r="N18" s="536"/>
      <c r="O18" s="536"/>
      <c r="P18" s="536"/>
      <c r="Q18" s="533"/>
      <c r="R18" s="582"/>
      <c r="S18" s="536"/>
      <c r="T18" s="533"/>
      <c r="U18" s="48"/>
      <c r="V18" s="585"/>
      <c r="W18" s="561"/>
      <c r="X18" s="585"/>
      <c r="Y18" s="561"/>
      <c r="Z18" s="586">
        <f t="shared" si="0"/>
        <v>0</v>
      </c>
      <c r="AA18" s="561"/>
      <c r="AB18" s="562"/>
      <c r="AC18" s="561"/>
      <c r="AD18" s="562"/>
      <c r="AE18" s="561"/>
      <c r="AF18" s="78"/>
      <c r="AG18" s="584"/>
      <c r="AH18" s="533"/>
      <c r="AI18" s="584"/>
      <c r="AJ18" s="536"/>
      <c r="AK18" s="533"/>
      <c r="AL18" s="79"/>
      <c r="AM18" s="4"/>
      <c r="AN18" s="4"/>
      <c r="AO18" s="4"/>
      <c r="AP18" s="4"/>
    </row>
    <row r="19" spans="1:42" ht="20.25" hidden="1" customHeight="1" outlineLevel="1" x14ac:dyDescent="0.25">
      <c r="A19" s="3"/>
      <c r="B19" s="8"/>
      <c r="C19" s="56" t="s">
        <v>129</v>
      </c>
      <c r="D19" s="48"/>
      <c r="E19" s="77"/>
      <c r="F19" s="583"/>
      <c r="G19" s="536"/>
      <c r="H19" s="536"/>
      <c r="I19" s="536"/>
      <c r="J19" s="536"/>
      <c r="K19" s="533"/>
      <c r="L19" s="48"/>
      <c r="M19" s="582"/>
      <c r="N19" s="536"/>
      <c r="O19" s="536"/>
      <c r="P19" s="536"/>
      <c r="Q19" s="533"/>
      <c r="R19" s="582"/>
      <c r="S19" s="536"/>
      <c r="T19" s="533"/>
      <c r="U19" s="48"/>
      <c r="V19" s="585"/>
      <c r="W19" s="561"/>
      <c r="X19" s="585"/>
      <c r="Y19" s="561"/>
      <c r="Z19" s="586">
        <f t="shared" si="0"/>
        <v>0</v>
      </c>
      <c r="AA19" s="561"/>
      <c r="AB19" s="562"/>
      <c r="AC19" s="561"/>
      <c r="AD19" s="562"/>
      <c r="AE19" s="561"/>
      <c r="AF19" s="78"/>
      <c r="AG19" s="584"/>
      <c r="AH19" s="533"/>
      <c r="AI19" s="584"/>
      <c r="AJ19" s="536"/>
      <c r="AK19" s="533"/>
      <c r="AL19" s="79"/>
      <c r="AM19" s="4"/>
      <c r="AN19" s="4"/>
      <c r="AO19" s="4"/>
      <c r="AP19" s="4"/>
    </row>
    <row r="20" spans="1:42" ht="20.25" hidden="1" customHeight="1" outlineLevel="1" x14ac:dyDescent="0.25">
      <c r="A20" s="3"/>
      <c r="B20" s="8"/>
      <c r="C20" s="56" t="s">
        <v>130</v>
      </c>
      <c r="D20" s="48"/>
      <c r="E20" s="77"/>
      <c r="F20" s="583"/>
      <c r="G20" s="536"/>
      <c r="H20" s="536"/>
      <c r="I20" s="536"/>
      <c r="J20" s="536"/>
      <c r="K20" s="533"/>
      <c r="L20" s="48"/>
      <c r="M20" s="582"/>
      <c r="N20" s="536"/>
      <c r="O20" s="536"/>
      <c r="P20" s="536"/>
      <c r="Q20" s="533"/>
      <c r="R20" s="582"/>
      <c r="S20" s="536"/>
      <c r="T20" s="533"/>
      <c r="U20" s="48"/>
      <c r="V20" s="585"/>
      <c r="W20" s="561"/>
      <c r="X20" s="585"/>
      <c r="Y20" s="561"/>
      <c r="Z20" s="586">
        <f t="shared" si="0"/>
        <v>0</v>
      </c>
      <c r="AA20" s="561"/>
      <c r="AB20" s="562"/>
      <c r="AC20" s="561"/>
      <c r="AD20" s="562"/>
      <c r="AE20" s="561"/>
      <c r="AF20" s="78"/>
      <c r="AG20" s="584"/>
      <c r="AH20" s="533"/>
      <c r="AI20" s="584"/>
      <c r="AJ20" s="536"/>
      <c r="AK20" s="533"/>
      <c r="AL20" s="79"/>
      <c r="AM20" s="4"/>
      <c r="AN20" s="4"/>
      <c r="AO20" s="4"/>
      <c r="AP20" s="4"/>
    </row>
    <row r="21" spans="1:42" ht="20.25" hidden="1" customHeight="1" outlineLevel="1" x14ac:dyDescent="0.25">
      <c r="A21" s="3"/>
      <c r="B21" s="8"/>
      <c r="C21" s="56" t="s">
        <v>131</v>
      </c>
      <c r="D21" s="48"/>
      <c r="E21" s="77"/>
      <c r="F21" s="583"/>
      <c r="G21" s="536"/>
      <c r="H21" s="536"/>
      <c r="I21" s="536"/>
      <c r="J21" s="536"/>
      <c r="K21" s="533"/>
      <c r="L21" s="48"/>
      <c r="M21" s="582"/>
      <c r="N21" s="536"/>
      <c r="O21" s="536"/>
      <c r="P21" s="536"/>
      <c r="Q21" s="533"/>
      <c r="R21" s="582"/>
      <c r="S21" s="536"/>
      <c r="T21" s="533"/>
      <c r="U21" s="48"/>
      <c r="V21" s="585"/>
      <c r="W21" s="561"/>
      <c r="X21" s="585"/>
      <c r="Y21" s="561"/>
      <c r="Z21" s="586">
        <f t="shared" si="0"/>
        <v>0</v>
      </c>
      <c r="AA21" s="561"/>
      <c r="AB21" s="562"/>
      <c r="AC21" s="561"/>
      <c r="AD21" s="562"/>
      <c r="AE21" s="561"/>
      <c r="AF21" s="78"/>
      <c r="AG21" s="584"/>
      <c r="AH21" s="533"/>
      <c r="AI21" s="584"/>
      <c r="AJ21" s="536"/>
      <c r="AK21" s="533"/>
      <c r="AL21" s="79"/>
      <c r="AM21" s="4"/>
      <c r="AN21" s="4"/>
      <c r="AO21" s="4"/>
      <c r="AP21" s="4"/>
    </row>
    <row r="22" spans="1:42" ht="20.25" hidden="1" customHeight="1" outlineLevel="1" x14ac:dyDescent="0.25">
      <c r="A22" s="3"/>
      <c r="B22" s="8"/>
      <c r="C22" s="56" t="s">
        <v>132</v>
      </c>
      <c r="D22" s="48"/>
      <c r="E22" s="77"/>
      <c r="F22" s="583"/>
      <c r="G22" s="536"/>
      <c r="H22" s="536"/>
      <c r="I22" s="536"/>
      <c r="J22" s="536"/>
      <c r="K22" s="533"/>
      <c r="L22" s="48"/>
      <c r="M22" s="582"/>
      <c r="N22" s="536"/>
      <c r="O22" s="536"/>
      <c r="P22" s="536"/>
      <c r="Q22" s="533"/>
      <c r="R22" s="582"/>
      <c r="S22" s="536"/>
      <c r="T22" s="533"/>
      <c r="U22" s="48"/>
      <c r="V22" s="585"/>
      <c r="W22" s="561"/>
      <c r="X22" s="585"/>
      <c r="Y22" s="561"/>
      <c r="Z22" s="586">
        <f t="shared" si="0"/>
        <v>0</v>
      </c>
      <c r="AA22" s="561"/>
      <c r="AB22" s="562"/>
      <c r="AC22" s="561"/>
      <c r="AD22" s="562"/>
      <c r="AE22" s="561"/>
      <c r="AF22" s="78"/>
      <c r="AG22" s="584"/>
      <c r="AH22" s="533"/>
      <c r="AI22" s="584"/>
      <c r="AJ22" s="536"/>
      <c r="AK22" s="533"/>
      <c r="AL22" s="79"/>
      <c r="AM22" s="4"/>
      <c r="AN22" s="4"/>
      <c r="AO22" s="4"/>
      <c r="AP22" s="4"/>
    </row>
    <row r="23" spans="1:42" ht="20.25" hidden="1" customHeight="1" outlineLevel="1" x14ac:dyDescent="0.25">
      <c r="A23" s="3"/>
      <c r="B23" s="8"/>
      <c r="C23" s="56" t="s">
        <v>133</v>
      </c>
      <c r="D23" s="48"/>
      <c r="E23" s="77"/>
      <c r="F23" s="583"/>
      <c r="G23" s="536"/>
      <c r="H23" s="536"/>
      <c r="I23" s="536"/>
      <c r="J23" s="536"/>
      <c r="K23" s="533"/>
      <c r="L23" s="48"/>
      <c r="M23" s="582"/>
      <c r="N23" s="536"/>
      <c r="O23" s="536"/>
      <c r="P23" s="536"/>
      <c r="Q23" s="533"/>
      <c r="R23" s="582"/>
      <c r="S23" s="536"/>
      <c r="T23" s="533"/>
      <c r="U23" s="48"/>
      <c r="V23" s="585"/>
      <c r="W23" s="561"/>
      <c r="X23" s="585"/>
      <c r="Y23" s="561"/>
      <c r="Z23" s="586">
        <f t="shared" si="0"/>
        <v>0</v>
      </c>
      <c r="AA23" s="561"/>
      <c r="AB23" s="562"/>
      <c r="AC23" s="561"/>
      <c r="AD23" s="562"/>
      <c r="AE23" s="561"/>
      <c r="AF23" s="78"/>
      <c r="AG23" s="584"/>
      <c r="AH23" s="533"/>
      <c r="AI23" s="584"/>
      <c r="AJ23" s="536"/>
      <c r="AK23" s="533"/>
      <c r="AL23" s="79"/>
      <c r="AM23" s="4"/>
      <c r="AN23" s="4"/>
      <c r="AO23" s="4"/>
      <c r="AP23" s="4"/>
    </row>
    <row r="24" spans="1:42" ht="20.25" hidden="1" customHeight="1" outlineLevel="1" x14ac:dyDescent="0.25">
      <c r="A24" s="3"/>
      <c r="B24" s="8"/>
      <c r="C24" s="56" t="s">
        <v>134</v>
      </c>
      <c r="D24" s="48"/>
      <c r="E24" s="77"/>
      <c r="F24" s="583"/>
      <c r="G24" s="536"/>
      <c r="H24" s="536"/>
      <c r="I24" s="536"/>
      <c r="J24" s="536"/>
      <c r="K24" s="533"/>
      <c r="L24" s="48"/>
      <c r="M24" s="582"/>
      <c r="N24" s="536"/>
      <c r="O24" s="536"/>
      <c r="P24" s="536"/>
      <c r="Q24" s="533"/>
      <c r="R24" s="582"/>
      <c r="S24" s="536"/>
      <c r="T24" s="533"/>
      <c r="U24" s="48"/>
      <c r="V24" s="585"/>
      <c r="W24" s="561"/>
      <c r="X24" s="585"/>
      <c r="Y24" s="561"/>
      <c r="Z24" s="586">
        <f t="shared" si="0"/>
        <v>0</v>
      </c>
      <c r="AA24" s="561"/>
      <c r="AB24" s="562"/>
      <c r="AC24" s="561"/>
      <c r="AD24" s="562"/>
      <c r="AE24" s="561"/>
      <c r="AF24" s="78"/>
      <c r="AG24" s="584"/>
      <c r="AH24" s="533"/>
      <c r="AI24" s="584"/>
      <c r="AJ24" s="536"/>
      <c r="AK24" s="533"/>
      <c r="AL24" s="79"/>
      <c r="AM24" s="4"/>
      <c r="AN24" s="4"/>
      <c r="AO24" s="4"/>
      <c r="AP24" s="4"/>
    </row>
    <row r="25" spans="1:42" ht="20.25" hidden="1" customHeight="1" outlineLevel="1" x14ac:dyDescent="0.25">
      <c r="A25" s="3"/>
      <c r="B25" s="8"/>
      <c r="C25" s="56" t="s">
        <v>135</v>
      </c>
      <c r="D25" s="48"/>
      <c r="E25" s="77"/>
      <c r="F25" s="583"/>
      <c r="G25" s="536"/>
      <c r="H25" s="536"/>
      <c r="I25" s="536"/>
      <c r="J25" s="536"/>
      <c r="K25" s="533"/>
      <c r="L25" s="48"/>
      <c r="M25" s="582"/>
      <c r="N25" s="536"/>
      <c r="O25" s="536"/>
      <c r="P25" s="536"/>
      <c r="Q25" s="533"/>
      <c r="R25" s="582"/>
      <c r="S25" s="536"/>
      <c r="T25" s="533"/>
      <c r="U25" s="48"/>
      <c r="V25" s="585"/>
      <c r="W25" s="561"/>
      <c r="X25" s="585"/>
      <c r="Y25" s="561"/>
      <c r="Z25" s="586">
        <f t="shared" si="0"/>
        <v>0</v>
      </c>
      <c r="AA25" s="561"/>
      <c r="AB25" s="562"/>
      <c r="AC25" s="561"/>
      <c r="AD25" s="562"/>
      <c r="AE25" s="561"/>
      <c r="AF25" s="78"/>
      <c r="AG25" s="584"/>
      <c r="AH25" s="533"/>
      <c r="AI25" s="584"/>
      <c r="AJ25" s="536"/>
      <c r="AK25" s="533"/>
      <c r="AL25" s="79"/>
      <c r="AM25" s="4"/>
      <c r="AN25" s="4"/>
      <c r="AO25" s="4"/>
      <c r="AP25" s="4"/>
    </row>
    <row r="26" spans="1:42" ht="20.25" hidden="1" customHeight="1" outlineLevel="1" x14ac:dyDescent="0.25">
      <c r="A26" s="3"/>
      <c r="B26" s="8"/>
      <c r="C26" s="56" t="s">
        <v>136</v>
      </c>
      <c r="D26" s="48"/>
      <c r="E26" s="77"/>
      <c r="F26" s="583"/>
      <c r="G26" s="536"/>
      <c r="H26" s="536"/>
      <c r="I26" s="536"/>
      <c r="J26" s="536"/>
      <c r="K26" s="533"/>
      <c r="L26" s="48"/>
      <c r="M26" s="582"/>
      <c r="N26" s="536"/>
      <c r="O26" s="536"/>
      <c r="P26" s="536"/>
      <c r="Q26" s="533"/>
      <c r="R26" s="582"/>
      <c r="S26" s="536"/>
      <c r="T26" s="533"/>
      <c r="U26" s="48"/>
      <c r="V26" s="585"/>
      <c r="W26" s="561"/>
      <c r="X26" s="585"/>
      <c r="Y26" s="561"/>
      <c r="Z26" s="586">
        <f t="shared" si="0"/>
        <v>0</v>
      </c>
      <c r="AA26" s="561"/>
      <c r="AB26" s="562"/>
      <c r="AC26" s="561"/>
      <c r="AD26" s="562"/>
      <c r="AE26" s="561"/>
      <c r="AF26" s="78"/>
      <c r="AG26" s="584"/>
      <c r="AH26" s="533"/>
      <c r="AI26" s="584"/>
      <c r="AJ26" s="536"/>
      <c r="AK26" s="533"/>
      <c r="AL26" s="79"/>
      <c r="AM26" s="4"/>
      <c r="AN26" s="4"/>
      <c r="AO26" s="4"/>
      <c r="AP26" s="4"/>
    </row>
    <row r="27" spans="1:42" ht="20.25" hidden="1" customHeight="1" outlineLevel="1" x14ac:dyDescent="0.25">
      <c r="A27" s="3"/>
      <c r="B27" s="8"/>
      <c r="C27" s="56" t="s">
        <v>137</v>
      </c>
      <c r="D27" s="48"/>
      <c r="E27" s="77"/>
      <c r="F27" s="583"/>
      <c r="G27" s="536"/>
      <c r="H27" s="536"/>
      <c r="I27" s="536"/>
      <c r="J27" s="536"/>
      <c r="K27" s="533"/>
      <c r="L27" s="48"/>
      <c r="M27" s="582"/>
      <c r="N27" s="536"/>
      <c r="O27" s="536"/>
      <c r="P27" s="536"/>
      <c r="Q27" s="533"/>
      <c r="R27" s="582"/>
      <c r="S27" s="536"/>
      <c r="T27" s="533"/>
      <c r="U27" s="48"/>
      <c r="V27" s="585"/>
      <c r="W27" s="561"/>
      <c r="X27" s="585"/>
      <c r="Y27" s="561"/>
      <c r="Z27" s="586">
        <f t="shared" si="0"/>
        <v>0</v>
      </c>
      <c r="AA27" s="561"/>
      <c r="AB27" s="562"/>
      <c r="AC27" s="561"/>
      <c r="AD27" s="562"/>
      <c r="AE27" s="561"/>
      <c r="AF27" s="78"/>
      <c r="AG27" s="584"/>
      <c r="AH27" s="533"/>
      <c r="AI27" s="584"/>
      <c r="AJ27" s="536"/>
      <c r="AK27" s="533"/>
      <c r="AL27" s="79"/>
      <c r="AM27" s="4"/>
      <c r="AN27" s="4"/>
      <c r="AO27" s="4"/>
      <c r="AP27" s="4"/>
    </row>
    <row r="28" spans="1:42" ht="20.25" hidden="1" customHeight="1" outlineLevel="1" x14ac:dyDescent="0.25">
      <c r="A28" s="3"/>
      <c r="B28" s="8"/>
      <c r="C28" s="56" t="s">
        <v>138</v>
      </c>
      <c r="D28" s="48"/>
      <c r="E28" s="77"/>
      <c r="F28" s="583"/>
      <c r="G28" s="536"/>
      <c r="H28" s="536"/>
      <c r="I28" s="536"/>
      <c r="J28" s="536"/>
      <c r="K28" s="533"/>
      <c r="L28" s="48"/>
      <c r="M28" s="582"/>
      <c r="N28" s="536"/>
      <c r="O28" s="536"/>
      <c r="P28" s="536"/>
      <c r="Q28" s="533"/>
      <c r="R28" s="582"/>
      <c r="S28" s="536"/>
      <c r="T28" s="533"/>
      <c r="U28" s="48"/>
      <c r="V28" s="585"/>
      <c r="W28" s="561"/>
      <c r="X28" s="585"/>
      <c r="Y28" s="561"/>
      <c r="Z28" s="586">
        <f t="shared" si="0"/>
        <v>0</v>
      </c>
      <c r="AA28" s="561"/>
      <c r="AB28" s="562"/>
      <c r="AC28" s="561"/>
      <c r="AD28" s="562"/>
      <c r="AE28" s="561"/>
      <c r="AF28" s="78"/>
      <c r="AG28" s="584"/>
      <c r="AH28" s="533"/>
      <c r="AI28" s="584"/>
      <c r="AJ28" s="536"/>
      <c r="AK28" s="533"/>
      <c r="AL28" s="79"/>
      <c r="AM28" s="4"/>
      <c r="AN28" s="4"/>
      <c r="AO28" s="4"/>
      <c r="AP28" s="4"/>
    </row>
    <row r="29" spans="1:42" ht="20.25" hidden="1" customHeight="1" outlineLevel="1" x14ac:dyDescent="0.25">
      <c r="A29" s="3"/>
      <c r="B29" s="8"/>
      <c r="C29" s="56" t="s">
        <v>139</v>
      </c>
      <c r="D29" s="48"/>
      <c r="E29" s="77"/>
      <c r="F29" s="583"/>
      <c r="G29" s="536"/>
      <c r="H29" s="536"/>
      <c r="I29" s="536"/>
      <c r="J29" s="536"/>
      <c r="K29" s="533"/>
      <c r="L29" s="48"/>
      <c r="M29" s="582"/>
      <c r="N29" s="536"/>
      <c r="O29" s="536"/>
      <c r="P29" s="536"/>
      <c r="Q29" s="533"/>
      <c r="R29" s="582"/>
      <c r="S29" s="536"/>
      <c r="T29" s="533"/>
      <c r="U29" s="48"/>
      <c r="V29" s="585"/>
      <c r="W29" s="561"/>
      <c r="X29" s="585"/>
      <c r="Y29" s="561"/>
      <c r="Z29" s="586">
        <f t="shared" si="0"/>
        <v>0</v>
      </c>
      <c r="AA29" s="561"/>
      <c r="AB29" s="562"/>
      <c r="AC29" s="561"/>
      <c r="AD29" s="562"/>
      <c r="AE29" s="561"/>
      <c r="AF29" s="78"/>
      <c r="AG29" s="584"/>
      <c r="AH29" s="533"/>
      <c r="AI29" s="584"/>
      <c r="AJ29" s="536"/>
      <c r="AK29" s="533"/>
      <c r="AL29" s="79"/>
      <c r="AM29" s="4"/>
      <c r="AN29" s="4"/>
      <c r="AO29" s="4"/>
      <c r="AP29" s="4"/>
    </row>
    <row r="30" spans="1:42" ht="20.25" hidden="1" customHeight="1" outlineLevel="1" x14ac:dyDescent="0.25">
      <c r="A30" s="3"/>
      <c r="B30" s="8"/>
      <c r="C30" s="56" t="s">
        <v>140</v>
      </c>
      <c r="D30" s="48"/>
      <c r="E30" s="77"/>
      <c r="F30" s="583"/>
      <c r="G30" s="536"/>
      <c r="H30" s="536"/>
      <c r="I30" s="536"/>
      <c r="J30" s="536"/>
      <c r="K30" s="533"/>
      <c r="L30" s="48"/>
      <c r="M30" s="582"/>
      <c r="N30" s="536"/>
      <c r="O30" s="536"/>
      <c r="P30" s="536"/>
      <c r="Q30" s="533"/>
      <c r="R30" s="582"/>
      <c r="S30" s="536"/>
      <c r="T30" s="533"/>
      <c r="U30" s="48"/>
      <c r="V30" s="585"/>
      <c r="W30" s="561"/>
      <c r="X30" s="585"/>
      <c r="Y30" s="561"/>
      <c r="Z30" s="586">
        <f t="shared" si="0"/>
        <v>0</v>
      </c>
      <c r="AA30" s="561"/>
      <c r="AB30" s="562"/>
      <c r="AC30" s="561"/>
      <c r="AD30" s="562"/>
      <c r="AE30" s="561"/>
      <c r="AF30" s="78"/>
      <c r="AG30" s="584"/>
      <c r="AH30" s="533"/>
      <c r="AI30" s="584"/>
      <c r="AJ30" s="536"/>
      <c r="AK30" s="533"/>
      <c r="AL30" s="79"/>
      <c r="AM30" s="4"/>
      <c r="AN30" s="4"/>
      <c r="AO30" s="4"/>
      <c r="AP30" s="4"/>
    </row>
    <row r="31" spans="1:42" ht="20.25" hidden="1" customHeight="1" outlineLevel="1" x14ac:dyDescent="0.25">
      <c r="A31" s="3"/>
      <c r="B31" s="8"/>
      <c r="C31" s="56" t="s">
        <v>141</v>
      </c>
      <c r="D31" s="48"/>
      <c r="E31" s="77"/>
      <c r="F31" s="583"/>
      <c r="G31" s="536"/>
      <c r="H31" s="536"/>
      <c r="I31" s="536"/>
      <c r="J31" s="536"/>
      <c r="K31" s="533"/>
      <c r="L31" s="48"/>
      <c r="M31" s="582"/>
      <c r="N31" s="536"/>
      <c r="O31" s="536"/>
      <c r="P31" s="536"/>
      <c r="Q31" s="533"/>
      <c r="R31" s="582"/>
      <c r="S31" s="536"/>
      <c r="T31" s="533"/>
      <c r="U31" s="48"/>
      <c r="V31" s="585"/>
      <c r="W31" s="561"/>
      <c r="X31" s="585"/>
      <c r="Y31" s="561"/>
      <c r="Z31" s="586">
        <f t="shared" si="0"/>
        <v>0</v>
      </c>
      <c r="AA31" s="561"/>
      <c r="AB31" s="562"/>
      <c r="AC31" s="561"/>
      <c r="AD31" s="562"/>
      <c r="AE31" s="561"/>
      <c r="AF31" s="78"/>
      <c r="AG31" s="584"/>
      <c r="AH31" s="533"/>
      <c r="AI31" s="584"/>
      <c r="AJ31" s="536"/>
      <c r="AK31" s="533"/>
      <c r="AL31" s="79"/>
      <c r="AM31" s="4"/>
      <c r="AN31" s="4"/>
      <c r="AO31" s="4"/>
      <c r="AP31" s="4"/>
    </row>
    <row r="32" spans="1:42" ht="20.25" hidden="1" customHeight="1" outlineLevel="1" x14ac:dyDescent="0.25">
      <c r="A32" s="3"/>
      <c r="B32" s="8"/>
      <c r="C32" s="56" t="s">
        <v>142</v>
      </c>
      <c r="D32" s="48"/>
      <c r="E32" s="77"/>
      <c r="F32" s="583"/>
      <c r="G32" s="536"/>
      <c r="H32" s="536"/>
      <c r="I32" s="536"/>
      <c r="J32" s="536"/>
      <c r="K32" s="533"/>
      <c r="L32" s="48"/>
      <c r="M32" s="582"/>
      <c r="N32" s="536"/>
      <c r="O32" s="536"/>
      <c r="P32" s="536"/>
      <c r="Q32" s="533"/>
      <c r="R32" s="582"/>
      <c r="S32" s="536"/>
      <c r="T32" s="533"/>
      <c r="U32" s="48"/>
      <c r="V32" s="585"/>
      <c r="W32" s="561"/>
      <c r="X32" s="585"/>
      <c r="Y32" s="561"/>
      <c r="Z32" s="586">
        <f t="shared" si="0"/>
        <v>0</v>
      </c>
      <c r="AA32" s="561"/>
      <c r="AB32" s="562"/>
      <c r="AC32" s="561"/>
      <c r="AD32" s="562"/>
      <c r="AE32" s="561"/>
      <c r="AF32" s="78"/>
      <c r="AG32" s="584"/>
      <c r="AH32" s="533"/>
      <c r="AI32" s="584"/>
      <c r="AJ32" s="536"/>
      <c r="AK32" s="533"/>
      <c r="AL32" s="79"/>
      <c r="AM32" s="4"/>
      <c r="AN32" s="4"/>
      <c r="AO32" s="4"/>
      <c r="AP32" s="4"/>
    </row>
    <row r="33" spans="1:42" ht="20.25" hidden="1" customHeight="1" outlineLevel="1" x14ac:dyDescent="0.25">
      <c r="A33" s="3"/>
      <c r="B33" s="8"/>
      <c r="C33" s="56" t="s">
        <v>143</v>
      </c>
      <c r="D33" s="48"/>
      <c r="E33" s="77"/>
      <c r="F33" s="583"/>
      <c r="G33" s="536"/>
      <c r="H33" s="536"/>
      <c r="I33" s="536"/>
      <c r="J33" s="536"/>
      <c r="K33" s="533"/>
      <c r="L33" s="48"/>
      <c r="M33" s="582"/>
      <c r="N33" s="536"/>
      <c r="O33" s="536"/>
      <c r="P33" s="536"/>
      <c r="Q33" s="533"/>
      <c r="R33" s="582"/>
      <c r="S33" s="536"/>
      <c r="T33" s="533"/>
      <c r="U33" s="48"/>
      <c r="V33" s="585"/>
      <c r="W33" s="561"/>
      <c r="X33" s="585"/>
      <c r="Y33" s="561"/>
      <c r="Z33" s="586">
        <f t="shared" si="0"/>
        <v>0</v>
      </c>
      <c r="AA33" s="561"/>
      <c r="AB33" s="562"/>
      <c r="AC33" s="561"/>
      <c r="AD33" s="562"/>
      <c r="AE33" s="561"/>
      <c r="AF33" s="78"/>
      <c r="AG33" s="584"/>
      <c r="AH33" s="533"/>
      <c r="AI33" s="584"/>
      <c r="AJ33" s="536"/>
      <c r="AK33" s="533"/>
      <c r="AL33" s="79"/>
      <c r="AM33" s="4"/>
      <c r="AN33" s="4"/>
      <c r="AO33" s="4"/>
      <c r="AP33" s="4"/>
    </row>
    <row r="34" spans="1:42" ht="20.25" hidden="1" customHeight="1" outlineLevel="1" x14ac:dyDescent="0.25">
      <c r="A34" s="3"/>
      <c r="B34" s="8"/>
      <c r="C34" s="56" t="s">
        <v>144</v>
      </c>
      <c r="D34" s="48"/>
      <c r="E34" s="77"/>
      <c r="F34" s="583"/>
      <c r="G34" s="536"/>
      <c r="H34" s="536"/>
      <c r="I34" s="536"/>
      <c r="J34" s="536"/>
      <c r="K34" s="533"/>
      <c r="L34" s="48"/>
      <c r="M34" s="582"/>
      <c r="N34" s="536"/>
      <c r="O34" s="536"/>
      <c r="P34" s="536"/>
      <c r="Q34" s="533"/>
      <c r="R34" s="582"/>
      <c r="S34" s="536"/>
      <c r="T34" s="533"/>
      <c r="U34" s="48"/>
      <c r="V34" s="585"/>
      <c r="W34" s="561"/>
      <c r="X34" s="585"/>
      <c r="Y34" s="561"/>
      <c r="Z34" s="586">
        <f t="shared" si="0"/>
        <v>0</v>
      </c>
      <c r="AA34" s="561"/>
      <c r="AB34" s="562"/>
      <c r="AC34" s="561"/>
      <c r="AD34" s="562"/>
      <c r="AE34" s="561"/>
      <c r="AF34" s="78"/>
      <c r="AG34" s="584"/>
      <c r="AH34" s="533"/>
      <c r="AI34" s="584"/>
      <c r="AJ34" s="536"/>
      <c r="AK34" s="533"/>
      <c r="AL34" s="79"/>
      <c r="AM34" s="4"/>
      <c r="AN34" s="4"/>
      <c r="AO34" s="4"/>
      <c r="AP34" s="4"/>
    </row>
    <row r="35" spans="1:42" ht="20.25" hidden="1" customHeight="1" outlineLevel="1" x14ac:dyDescent="0.25">
      <c r="A35" s="3"/>
      <c r="B35" s="8"/>
      <c r="C35" s="56" t="s">
        <v>145</v>
      </c>
      <c r="D35" s="48"/>
      <c r="E35" s="77"/>
      <c r="F35" s="583"/>
      <c r="G35" s="536"/>
      <c r="H35" s="536"/>
      <c r="I35" s="536"/>
      <c r="J35" s="536"/>
      <c r="K35" s="533"/>
      <c r="L35" s="48"/>
      <c r="M35" s="582"/>
      <c r="N35" s="536"/>
      <c r="O35" s="536"/>
      <c r="P35" s="536"/>
      <c r="Q35" s="533"/>
      <c r="R35" s="582"/>
      <c r="S35" s="536"/>
      <c r="T35" s="533"/>
      <c r="U35" s="48"/>
      <c r="V35" s="585"/>
      <c r="W35" s="561"/>
      <c r="X35" s="585"/>
      <c r="Y35" s="561"/>
      <c r="Z35" s="586">
        <f t="shared" si="0"/>
        <v>0</v>
      </c>
      <c r="AA35" s="561"/>
      <c r="AB35" s="562"/>
      <c r="AC35" s="561"/>
      <c r="AD35" s="562"/>
      <c r="AE35" s="561"/>
      <c r="AF35" s="78"/>
      <c r="AG35" s="584"/>
      <c r="AH35" s="533"/>
      <c r="AI35" s="584"/>
      <c r="AJ35" s="536"/>
      <c r="AK35" s="533"/>
      <c r="AL35" s="79"/>
      <c r="AM35" s="4"/>
      <c r="AN35" s="4"/>
      <c r="AO35" s="4"/>
      <c r="AP35" s="4"/>
    </row>
    <row r="36" spans="1:42" ht="20.25" hidden="1" customHeight="1" outlineLevel="1" x14ac:dyDescent="0.25">
      <c r="A36" s="3"/>
      <c r="B36" s="8"/>
      <c r="C36" s="56" t="s">
        <v>146</v>
      </c>
      <c r="D36" s="48"/>
      <c r="E36" s="77"/>
      <c r="F36" s="583"/>
      <c r="G36" s="536"/>
      <c r="H36" s="536"/>
      <c r="I36" s="536"/>
      <c r="J36" s="536"/>
      <c r="K36" s="533"/>
      <c r="L36" s="48"/>
      <c r="M36" s="582"/>
      <c r="N36" s="536"/>
      <c r="O36" s="536"/>
      <c r="P36" s="536"/>
      <c r="Q36" s="533"/>
      <c r="R36" s="582"/>
      <c r="S36" s="536"/>
      <c r="T36" s="533"/>
      <c r="U36" s="48"/>
      <c r="V36" s="585"/>
      <c r="W36" s="561"/>
      <c r="X36" s="585"/>
      <c r="Y36" s="561"/>
      <c r="Z36" s="586">
        <f t="shared" si="0"/>
        <v>0</v>
      </c>
      <c r="AA36" s="561"/>
      <c r="AB36" s="562"/>
      <c r="AC36" s="561"/>
      <c r="AD36" s="562"/>
      <c r="AE36" s="561"/>
      <c r="AF36" s="78"/>
      <c r="AG36" s="584"/>
      <c r="AH36" s="533"/>
      <c r="AI36" s="584"/>
      <c r="AJ36" s="536"/>
      <c r="AK36" s="533"/>
      <c r="AL36" s="79"/>
      <c r="AM36" s="4"/>
      <c r="AN36" s="4"/>
      <c r="AO36" s="4"/>
      <c r="AP36" s="4"/>
    </row>
    <row r="37" spans="1:42" ht="20.25" hidden="1" customHeight="1" outlineLevel="1" x14ac:dyDescent="0.25">
      <c r="A37" s="3"/>
      <c r="B37" s="8"/>
      <c r="C37" s="56" t="s">
        <v>147</v>
      </c>
      <c r="D37" s="48"/>
      <c r="E37" s="77"/>
      <c r="F37" s="583"/>
      <c r="G37" s="536"/>
      <c r="H37" s="536"/>
      <c r="I37" s="536"/>
      <c r="J37" s="536"/>
      <c r="K37" s="533"/>
      <c r="L37" s="48"/>
      <c r="M37" s="582"/>
      <c r="N37" s="536"/>
      <c r="O37" s="536"/>
      <c r="P37" s="536"/>
      <c r="Q37" s="533"/>
      <c r="R37" s="582"/>
      <c r="S37" s="536"/>
      <c r="T37" s="533"/>
      <c r="U37" s="48"/>
      <c r="V37" s="585"/>
      <c r="W37" s="561"/>
      <c r="X37" s="585"/>
      <c r="Y37" s="561"/>
      <c r="Z37" s="586">
        <f t="shared" si="0"/>
        <v>0</v>
      </c>
      <c r="AA37" s="561"/>
      <c r="AB37" s="562"/>
      <c r="AC37" s="561"/>
      <c r="AD37" s="562"/>
      <c r="AE37" s="561"/>
      <c r="AF37" s="78"/>
      <c r="AG37" s="584"/>
      <c r="AH37" s="533"/>
      <c r="AI37" s="584"/>
      <c r="AJ37" s="536"/>
      <c r="AK37" s="533"/>
      <c r="AL37" s="79"/>
      <c r="AM37" s="4"/>
      <c r="AN37" s="4"/>
      <c r="AO37" s="4"/>
      <c r="AP37" s="4"/>
    </row>
    <row r="38" spans="1:42" ht="20.25" hidden="1" customHeight="1" outlineLevel="1" x14ac:dyDescent="0.25">
      <c r="A38" s="3"/>
      <c r="B38" s="8"/>
      <c r="C38" s="56" t="s">
        <v>148</v>
      </c>
      <c r="D38" s="48"/>
      <c r="E38" s="77"/>
      <c r="F38" s="583"/>
      <c r="G38" s="536"/>
      <c r="H38" s="536"/>
      <c r="I38" s="536"/>
      <c r="J38" s="536"/>
      <c r="K38" s="533"/>
      <c r="L38" s="48"/>
      <c r="M38" s="582"/>
      <c r="N38" s="536"/>
      <c r="O38" s="536"/>
      <c r="P38" s="536"/>
      <c r="Q38" s="533"/>
      <c r="R38" s="582"/>
      <c r="S38" s="536"/>
      <c r="T38" s="533"/>
      <c r="U38" s="48"/>
      <c r="V38" s="585"/>
      <c r="W38" s="561"/>
      <c r="X38" s="585"/>
      <c r="Y38" s="561"/>
      <c r="Z38" s="586">
        <f t="shared" si="0"/>
        <v>0</v>
      </c>
      <c r="AA38" s="561"/>
      <c r="AB38" s="562"/>
      <c r="AC38" s="561"/>
      <c r="AD38" s="562"/>
      <c r="AE38" s="561"/>
      <c r="AF38" s="78"/>
      <c r="AG38" s="584"/>
      <c r="AH38" s="533"/>
      <c r="AI38" s="584"/>
      <c r="AJ38" s="536"/>
      <c r="AK38" s="533"/>
      <c r="AL38" s="74"/>
      <c r="AM38" s="4"/>
      <c r="AN38" s="4"/>
      <c r="AO38" s="4"/>
      <c r="AP38" s="4"/>
    </row>
    <row r="39" spans="1:42" ht="20.25" customHeight="1" collapsed="1" x14ac:dyDescent="0.25">
      <c r="A39" s="3"/>
      <c r="B39" s="8"/>
      <c r="C39" s="75" t="str">
        <f>+IF('Identificación 1'!C27="","","UP2")</f>
        <v>UP2</v>
      </c>
      <c r="D39" s="48"/>
      <c r="E39" s="618" t="str">
        <f>+IF('Identificación 1'!E27="","",'Identificación 1'!E27)</f>
        <v/>
      </c>
      <c r="F39" s="536"/>
      <c r="G39" s="536"/>
      <c r="H39" s="536"/>
      <c r="I39" s="536"/>
      <c r="J39" s="536"/>
      <c r="K39" s="533"/>
      <c r="L39" s="48"/>
      <c r="M39" s="617"/>
      <c r="N39" s="536"/>
      <c r="O39" s="536"/>
      <c r="P39" s="536"/>
      <c r="Q39" s="533"/>
      <c r="R39" s="617"/>
      <c r="S39" s="536"/>
      <c r="T39" s="533"/>
      <c r="U39" s="48"/>
      <c r="V39" s="609">
        <f>SUM(V40:W69)</f>
        <v>0</v>
      </c>
      <c r="W39" s="561"/>
      <c r="X39" s="609">
        <f>SUM(X40:Y69)</f>
        <v>0</v>
      </c>
      <c r="Y39" s="561"/>
      <c r="Z39" s="609">
        <f>SUM(Z40:AA69)</f>
        <v>0</v>
      </c>
      <c r="AA39" s="561"/>
      <c r="AB39" s="610"/>
      <c r="AC39" s="561"/>
      <c r="AD39" s="610"/>
      <c r="AE39" s="561"/>
      <c r="AF39" s="76"/>
      <c r="AG39" s="621"/>
      <c r="AH39" s="533"/>
      <c r="AI39" s="621"/>
      <c r="AJ39" s="536"/>
      <c r="AK39" s="533"/>
      <c r="AL39" s="74"/>
      <c r="AM39" s="4"/>
      <c r="AN39" s="4"/>
      <c r="AO39" s="4"/>
      <c r="AP39" s="4"/>
    </row>
    <row r="40" spans="1:42" ht="16.5" hidden="1" customHeight="1" outlineLevel="1" x14ac:dyDescent="0.25">
      <c r="A40" s="3"/>
      <c r="B40" s="8"/>
      <c r="C40" s="56" t="s">
        <v>102</v>
      </c>
      <c r="D40" s="48"/>
      <c r="E40" s="77"/>
      <c r="F40" s="583"/>
      <c r="G40" s="536"/>
      <c r="H40" s="536"/>
      <c r="I40" s="536"/>
      <c r="J40" s="536"/>
      <c r="K40" s="533"/>
      <c r="L40" s="48"/>
      <c r="M40" s="582"/>
      <c r="N40" s="536"/>
      <c r="O40" s="536"/>
      <c r="P40" s="536"/>
      <c r="Q40" s="533"/>
      <c r="R40" s="582"/>
      <c r="S40" s="536"/>
      <c r="T40" s="533"/>
      <c r="U40" s="48"/>
      <c r="V40" s="585"/>
      <c r="W40" s="561"/>
      <c r="X40" s="585"/>
      <c r="Y40" s="561"/>
      <c r="Z40" s="586">
        <f t="shared" ref="Z40:Z69" si="1">+V40*X40</f>
        <v>0</v>
      </c>
      <c r="AA40" s="561"/>
      <c r="AB40" s="562"/>
      <c r="AC40" s="561"/>
      <c r="AD40" s="562"/>
      <c r="AE40" s="561"/>
      <c r="AF40" s="78"/>
      <c r="AG40" s="584"/>
      <c r="AH40" s="533"/>
      <c r="AI40" s="584"/>
      <c r="AJ40" s="536"/>
      <c r="AK40" s="533"/>
      <c r="AL40" s="74"/>
      <c r="AM40" s="4"/>
      <c r="AN40" s="4"/>
      <c r="AO40" s="4"/>
      <c r="AP40" s="4"/>
    </row>
    <row r="41" spans="1:42" ht="16.5" hidden="1" customHeight="1" outlineLevel="1" x14ac:dyDescent="0.25">
      <c r="A41" s="3"/>
      <c r="B41" s="8"/>
      <c r="C41" s="56" t="s">
        <v>110</v>
      </c>
      <c r="D41" s="48"/>
      <c r="E41" s="77"/>
      <c r="F41" s="583"/>
      <c r="G41" s="536"/>
      <c r="H41" s="536"/>
      <c r="I41" s="536"/>
      <c r="J41" s="536"/>
      <c r="K41" s="533"/>
      <c r="L41" s="48"/>
      <c r="M41" s="582"/>
      <c r="N41" s="536"/>
      <c r="O41" s="536"/>
      <c r="P41" s="536"/>
      <c r="Q41" s="533"/>
      <c r="R41" s="582"/>
      <c r="S41" s="536"/>
      <c r="T41" s="533"/>
      <c r="U41" s="48"/>
      <c r="V41" s="585"/>
      <c r="W41" s="561"/>
      <c r="X41" s="585"/>
      <c r="Y41" s="561"/>
      <c r="Z41" s="586">
        <f t="shared" si="1"/>
        <v>0</v>
      </c>
      <c r="AA41" s="561"/>
      <c r="AB41" s="562"/>
      <c r="AC41" s="561"/>
      <c r="AD41" s="562"/>
      <c r="AE41" s="561"/>
      <c r="AF41" s="78"/>
      <c r="AG41" s="584"/>
      <c r="AH41" s="533"/>
      <c r="AI41" s="584"/>
      <c r="AJ41" s="536"/>
      <c r="AK41" s="533"/>
      <c r="AL41" s="74"/>
      <c r="AM41" s="4"/>
      <c r="AN41" s="4"/>
      <c r="AO41" s="4"/>
      <c r="AP41" s="4"/>
    </row>
    <row r="42" spans="1:42" ht="16.5" hidden="1" customHeight="1" outlineLevel="1" x14ac:dyDescent="0.25">
      <c r="A42" s="3"/>
      <c r="B42" s="8"/>
      <c r="C42" s="56" t="s">
        <v>114</v>
      </c>
      <c r="D42" s="48"/>
      <c r="E42" s="77"/>
      <c r="F42" s="583"/>
      <c r="G42" s="536"/>
      <c r="H42" s="536"/>
      <c r="I42" s="536"/>
      <c r="J42" s="536"/>
      <c r="K42" s="533"/>
      <c r="L42" s="48"/>
      <c r="M42" s="582"/>
      <c r="N42" s="536"/>
      <c r="O42" s="536"/>
      <c r="P42" s="536"/>
      <c r="Q42" s="533"/>
      <c r="R42" s="582"/>
      <c r="S42" s="536"/>
      <c r="T42" s="533"/>
      <c r="U42" s="48"/>
      <c r="V42" s="585"/>
      <c r="W42" s="561"/>
      <c r="X42" s="585"/>
      <c r="Y42" s="561"/>
      <c r="Z42" s="586">
        <f t="shared" si="1"/>
        <v>0</v>
      </c>
      <c r="AA42" s="561"/>
      <c r="AB42" s="562"/>
      <c r="AC42" s="561"/>
      <c r="AD42" s="562"/>
      <c r="AE42" s="561"/>
      <c r="AF42" s="78"/>
      <c r="AG42" s="584"/>
      <c r="AH42" s="533"/>
      <c r="AI42" s="584"/>
      <c r="AJ42" s="536"/>
      <c r="AK42" s="533"/>
      <c r="AL42" s="74"/>
      <c r="AM42" s="4"/>
      <c r="AN42" s="4"/>
      <c r="AO42" s="4"/>
      <c r="AP42" s="4"/>
    </row>
    <row r="43" spans="1:42" ht="16.5" hidden="1" customHeight="1" outlineLevel="1" x14ac:dyDescent="0.25">
      <c r="A43" s="3"/>
      <c r="B43" s="8"/>
      <c r="C43" s="56" t="s">
        <v>119</v>
      </c>
      <c r="D43" s="48"/>
      <c r="E43" s="77"/>
      <c r="F43" s="583"/>
      <c r="G43" s="536"/>
      <c r="H43" s="536"/>
      <c r="I43" s="536"/>
      <c r="J43" s="536"/>
      <c r="K43" s="533"/>
      <c r="L43" s="48"/>
      <c r="M43" s="582"/>
      <c r="N43" s="536"/>
      <c r="O43" s="536"/>
      <c r="P43" s="536"/>
      <c r="Q43" s="533"/>
      <c r="R43" s="582"/>
      <c r="S43" s="536"/>
      <c r="T43" s="533"/>
      <c r="U43" s="48"/>
      <c r="V43" s="585"/>
      <c r="W43" s="561"/>
      <c r="X43" s="585"/>
      <c r="Y43" s="561"/>
      <c r="Z43" s="586">
        <f t="shared" si="1"/>
        <v>0</v>
      </c>
      <c r="AA43" s="561"/>
      <c r="AB43" s="562"/>
      <c r="AC43" s="561"/>
      <c r="AD43" s="562"/>
      <c r="AE43" s="561"/>
      <c r="AF43" s="78"/>
      <c r="AG43" s="584"/>
      <c r="AH43" s="533"/>
      <c r="AI43" s="584"/>
      <c r="AJ43" s="536"/>
      <c r="AK43" s="533"/>
      <c r="AL43" s="74"/>
      <c r="AM43" s="4"/>
      <c r="AN43" s="4"/>
      <c r="AO43" s="4"/>
      <c r="AP43" s="4"/>
    </row>
    <row r="44" spans="1:42" ht="16.5" hidden="1" customHeight="1" outlineLevel="1" x14ac:dyDescent="0.25">
      <c r="A44" s="3"/>
      <c r="B44" s="8"/>
      <c r="C44" s="56" t="s">
        <v>123</v>
      </c>
      <c r="D44" s="48"/>
      <c r="E44" s="77"/>
      <c r="F44" s="583"/>
      <c r="G44" s="536"/>
      <c r="H44" s="536"/>
      <c r="I44" s="536"/>
      <c r="J44" s="536"/>
      <c r="K44" s="533"/>
      <c r="L44" s="48"/>
      <c r="M44" s="582"/>
      <c r="N44" s="536"/>
      <c r="O44" s="536"/>
      <c r="P44" s="536"/>
      <c r="Q44" s="533"/>
      <c r="R44" s="582"/>
      <c r="S44" s="536"/>
      <c r="T44" s="533"/>
      <c r="U44" s="48"/>
      <c r="V44" s="585"/>
      <c r="W44" s="561"/>
      <c r="X44" s="585"/>
      <c r="Y44" s="561"/>
      <c r="Z44" s="586">
        <f t="shared" si="1"/>
        <v>0</v>
      </c>
      <c r="AA44" s="561"/>
      <c r="AB44" s="562"/>
      <c r="AC44" s="561"/>
      <c r="AD44" s="562"/>
      <c r="AE44" s="561"/>
      <c r="AF44" s="78"/>
      <c r="AG44" s="584"/>
      <c r="AH44" s="533"/>
      <c r="AI44" s="584"/>
      <c r="AJ44" s="536"/>
      <c r="AK44" s="533"/>
      <c r="AL44" s="74"/>
      <c r="AM44" s="4"/>
      <c r="AN44" s="4"/>
      <c r="AO44" s="4"/>
      <c r="AP44" s="4"/>
    </row>
    <row r="45" spans="1:42" ht="16.5" hidden="1" customHeight="1" outlineLevel="1" x14ac:dyDescent="0.25">
      <c r="A45" s="3"/>
      <c r="B45" s="8"/>
      <c r="C45" s="56" t="s">
        <v>124</v>
      </c>
      <c r="D45" s="48"/>
      <c r="E45" s="77"/>
      <c r="F45" s="583"/>
      <c r="G45" s="536"/>
      <c r="H45" s="536"/>
      <c r="I45" s="536"/>
      <c r="J45" s="536"/>
      <c r="K45" s="533"/>
      <c r="L45" s="48"/>
      <c r="M45" s="582"/>
      <c r="N45" s="536"/>
      <c r="O45" s="536"/>
      <c r="P45" s="536"/>
      <c r="Q45" s="533"/>
      <c r="R45" s="582"/>
      <c r="S45" s="536"/>
      <c r="T45" s="533"/>
      <c r="U45" s="48"/>
      <c r="V45" s="585"/>
      <c r="W45" s="561"/>
      <c r="X45" s="585"/>
      <c r="Y45" s="561"/>
      <c r="Z45" s="586">
        <f t="shared" si="1"/>
        <v>0</v>
      </c>
      <c r="AA45" s="561"/>
      <c r="AB45" s="562"/>
      <c r="AC45" s="561"/>
      <c r="AD45" s="562"/>
      <c r="AE45" s="561"/>
      <c r="AF45" s="78"/>
      <c r="AG45" s="584"/>
      <c r="AH45" s="533"/>
      <c r="AI45" s="584"/>
      <c r="AJ45" s="536"/>
      <c r="AK45" s="533"/>
      <c r="AL45" s="74"/>
      <c r="AM45" s="4"/>
      <c r="AN45" s="4"/>
      <c r="AO45" s="4"/>
      <c r="AP45" s="4"/>
    </row>
    <row r="46" spans="1:42" ht="16.5" hidden="1" customHeight="1" outlineLevel="1" x14ac:dyDescent="0.25">
      <c r="A46" s="3"/>
      <c r="B46" s="8"/>
      <c r="C46" s="56" t="s">
        <v>125</v>
      </c>
      <c r="D46" s="48"/>
      <c r="E46" s="77"/>
      <c r="F46" s="583"/>
      <c r="G46" s="536"/>
      <c r="H46" s="536"/>
      <c r="I46" s="536"/>
      <c r="J46" s="536"/>
      <c r="K46" s="533"/>
      <c r="L46" s="48"/>
      <c r="M46" s="582"/>
      <c r="N46" s="536"/>
      <c r="O46" s="536"/>
      <c r="P46" s="536"/>
      <c r="Q46" s="533"/>
      <c r="R46" s="582"/>
      <c r="S46" s="536"/>
      <c r="T46" s="533"/>
      <c r="U46" s="48"/>
      <c r="V46" s="585"/>
      <c r="W46" s="561"/>
      <c r="X46" s="585"/>
      <c r="Y46" s="561"/>
      <c r="Z46" s="586">
        <f t="shared" si="1"/>
        <v>0</v>
      </c>
      <c r="AA46" s="561"/>
      <c r="AB46" s="562"/>
      <c r="AC46" s="561"/>
      <c r="AD46" s="562"/>
      <c r="AE46" s="561"/>
      <c r="AF46" s="78"/>
      <c r="AG46" s="584"/>
      <c r="AH46" s="533"/>
      <c r="AI46" s="584"/>
      <c r="AJ46" s="536"/>
      <c r="AK46" s="533"/>
      <c r="AL46" s="74"/>
      <c r="AM46" s="4"/>
      <c r="AN46" s="4"/>
      <c r="AO46" s="4"/>
      <c r="AP46" s="4"/>
    </row>
    <row r="47" spans="1:42" ht="16.5" hidden="1" customHeight="1" outlineLevel="1" x14ac:dyDescent="0.25">
      <c r="A47" s="3"/>
      <c r="B47" s="8"/>
      <c r="C47" s="56" t="s">
        <v>126</v>
      </c>
      <c r="D47" s="48"/>
      <c r="E47" s="77"/>
      <c r="F47" s="583"/>
      <c r="G47" s="536"/>
      <c r="H47" s="536"/>
      <c r="I47" s="536"/>
      <c r="J47" s="536"/>
      <c r="K47" s="533"/>
      <c r="L47" s="48"/>
      <c r="M47" s="582"/>
      <c r="N47" s="536"/>
      <c r="O47" s="536"/>
      <c r="P47" s="536"/>
      <c r="Q47" s="533"/>
      <c r="R47" s="582"/>
      <c r="S47" s="536"/>
      <c r="T47" s="533"/>
      <c r="U47" s="48"/>
      <c r="V47" s="585"/>
      <c r="W47" s="561"/>
      <c r="X47" s="585"/>
      <c r="Y47" s="561"/>
      <c r="Z47" s="586">
        <f t="shared" si="1"/>
        <v>0</v>
      </c>
      <c r="AA47" s="561"/>
      <c r="AB47" s="562"/>
      <c r="AC47" s="561"/>
      <c r="AD47" s="562"/>
      <c r="AE47" s="561"/>
      <c r="AF47" s="78"/>
      <c r="AG47" s="584"/>
      <c r="AH47" s="533"/>
      <c r="AI47" s="584"/>
      <c r="AJ47" s="536"/>
      <c r="AK47" s="533"/>
      <c r="AL47" s="74"/>
      <c r="AM47" s="4"/>
      <c r="AN47" s="4"/>
      <c r="AO47" s="4"/>
      <c r="AP47" s="4"/>
    </row>
    <row r="48" spans="1:42" ht="16.5" hidden="1" customHeight="1" outlineLevel="1" x14ac:dyDescent="0.25">
      <c r="A48" s="3"/>
      <c r="B48" s="8"/>
      <c r="C48" s="56" t="s">
        <v>127</v>
      </c>
      <c r="D48" s="48"/>
      <c r="E48" s="77"/>
      <c r="F48" s="583"/>
      <c r="G48" s="536"/>
      <c r="H48" s="536"/>
      <c r="I48" s="536"/>
      <c r="J48" s="536"/>
      <c r="K48" s="533"/>
      <c r="L48" s="48"/>
      <c r="M48" s="582"/>
      <c r="N48" s="536"/>
      <c r="O48" s="536"/>
      <c r="P48" s="536"/>
      <c r="Q48" s="533"/>
      <c r="R48" s="582"/>
      <c r="S48" s="536"/>
      <c r="T48" s="533"/>
      <c r="U48" s="48"/>
      <c r="V48" s="585"/>
      <c r="W48" s="561"/>
      <c r="X48" s="585"/>
      <c r="Y48" s="561"/>
      <c r="Z48" s="586">
        <f t="shared" si="1"/>
        <v>0</v>
      </c>
      <c r="AA48" s="561"/>
      <c r="AB48" s="562"/>
      <c r="AC48" s="561"/>
      <c r="AD48" s="562"/>
      <c r="AE48" s="561"/>
      <c r="AF48" s="78"/>
      <c r="AG48" s="584"/>
      <c r="AH48" s="533"/>
      <c r="AI48" s="584"/>
      <c r="AJ48" s="536"/>
      <c r="AK48" s="533"/>
      <c r="AL48" s="74"/>
      <c r="AM48" s="4"/>
      <c r="AN48" s="4"/>
      <c r="AO48" s="4"/>
      <c r="AP48" s="4"/>
    </row>
    <row r="49" spans="1:42" ht="16.5" hidden="1" customHeight="1" outlineLevel="1" x14ac:dyDescent="0.25">
      <c r="A49" s="3"/>
      <c r="B49" s="8"/>
      <c r="C49" s="56" t="s">
        <v>128</v>
      </c>
      <c r="D49" s="48"/>
      <c r="E49" s="77"/>
      <c r="F49" s="583"/>
      <c r="G49" s="536"/>
      <c r="H49" s="536"/>
      <c r="I49" s="536"/>
      <c r="J49" s="536"/>
      <c r="K49" s="533"/>
      <c r="L49" s="48"/>
      <c r="M49" s="582"/>
      <c r="N49" s="536"/>
      <c r="O49" s="536"/>
      <c r="P49" s="536"/>
      <c r="Q49" s="533"/>
      <c r="R49" s="582"/>
      <c r="S49" s="536"/>
      <c r="T49" s="533"/>
      <c r="U49" s="48"/>
      <c r="V49" s="585"/>
      <c r="W49" s="561"/>
      <c r="X49" s="585"/>
      <c r="Y49" s="561"/>
      <c r="Z49" s="586">
        <f t="shared" si="1"/>
        <v>0</v>
      </c>
      <c r="AA49" s="561"/>
      <c r="AB49" s="562"/>
      <c r="AC49" s="561"/>
      <c r="AD49" s="562"/>
      <c r="AE49" s="561"/>
      <c r="AF49" s="78"/>
      <c r="AG49" s="584"/>
      <c r="AH49" s="533"/>
      <c r="AI49" s="584"/>
      <c r="AJ49" s="536"/>
      <c r="AK49" s="533"/>
      <c r="AL49" s="74"/>
      <c r="AM49" s="4"/>
      <c r="AN49" s="4"/>
      <c r="AO49" s="4"/>
      <c r="AP49" s="4"/>
    </row>
    <row r="50" spans="1:42" ht="16.5" hidden="1" customHeight="1" outlineLevel="1" x14ac:dyDescent="0.25">
      <c r="A50" s="3"/>
      <c r="B50" s="8"/>
      <c r="C50" s="56" t="s">
        <v>129</v>
      </c>
      <c r="D50" s="48"/>
      <c r="E50" s="77"/>
      <c r="F50" s="583"/>
      <c r="G50" s="536"/>
      <c r="H50" s="536"/>
      <c r="I50" s="536"/>
      <c r="J50" s="536"/>
      <c r="K50" s="533"/>
      <c r="L50" s="48"/>
      <c r="M50" s="582"/>
      <c r="N50" s="536"/>
      <c r="O50" s="536"/>
      <c r="P50" s="536"/>
      <c r="Q50" s="533"/>
      <c r="R50" s="582"/>
      <c r="S50" s="536"/>
      <c r="T50" s="533"/>
      <c r="U50" s="48"/>
      <c r="V50" s="585"/>
      <c r="W50" s="561"/>
      <c r="X50" s="585"/>
      <c r="Y50" s="561"/>
      <c r="Z50" s="586">
        <f t="shared" si="1"/>
        <v>0</v>
      </c>
      <c r="AA50" s="561"/>
      <c r="AB50" s="562"/>
      <c r="AC50" s="561"/>
      <c r="AD50" s="562"/>
      <c r="AE50" s="561"/>
      <c r="AF50" s="78"/>
      <c r="AG50" s="584"/>
      <c r="AH50" s="533"/>
      <c r="AI50" s="584"/>
      <c r="AJ50" s="536"/>
      <c r="AK50" s="533"/>
      <c r="AL50" s="74"/>
      <c r="AM50" s="4"/>
      <c r="AN50" s="4"/>
      <c r="AO50" s="4"/>
      <c r="AP50" s="4"/>
    </row>
    <row r="51" spans="1:42" ht="16.5" hidden="1" customHeight="1" outlineLevel="1" x14ac:dyDescent="0.25">
      <c r="A51" s="3"/>
      <c r="B51" s="8"/>
      <c r="C51" s="56" t="s">
        <v>130</v>
      </c>
      <c r="D51" s="48"/>
      <c r="E51" s="77"/>
      <c r="F51" s="583"/>
      <c r="G51" s="536"/>
      <c r="H51" s="536"/>
      <c r="I51" s="536"/>
      <c r="J51" s="536"/>
      <c r="K51" s="533"/>
      <c r="L51" s="48"/>
      <c r="M51" s="582"/>
      <c r="N51" s="536"/>
      <c r="O51" s="536"/>
      <c r="P51" s="536"/>
      <c r="Q51" s="533"/>
      <c r="R51" s="582"/>
      <c r="S51" s="536"/>
      <c r="T51" s="533"/>
      <c r="U51" s="48"/>
      <c r="V51" s="585"/>
      <c r="W51" s="561"/>
      <c r="X51" s="585"/>
      <c r="Y51" s="561"/>
      <c r="Z51" s="586">
        <f t="shared" si="1"/>
        <v>0</v>
      </c>
      <c r="AA51" s="561"/>
      <c r="AB51" s="562"/>
      <c r="AC51" s="561"/>
      <c r="AD51" s="562"/>
      <c r="AE51" s="561"/>
      <c r="AF51" s="78"/>
      <c r="AG51" s="584"/>
      <c r="AH51" s="533"/>
      <c r="AI51" s="584"/>
      <c r="AJ51" s="536"/>
      <c r="AK51" s="533"/>
      <c r="AL51" s="74"/>
      <c r="AM51" s="4"/>
      <c r="AN51" s="4"/>
      <c r="AO51" s="4"/>
      <c r="AP51" s="4"/>
    </row>
    <row r="52" spans="1:42" ht="16.5" hidden="1" customHeight="1" outlineLevel="1" x14ac:dyDescent="0.25">
      <c r="A52" s="3"/>
      <c r="B52" s="8"/>
      <c r="C52" s="56" t="s">
        <v>131</v>
      </c>
      <c r="D52" s="48"/>
      <c r="E52" s="77"/>
      <c r="F52" s="583"/>
      <c r="G52" s="536"/>
      <c r="H52" s="536"/>
      <c r="I52" s="536"/>
      <c r="J52" s="536"/>
      <c r="K52" s="533"/>
      <c r="L52" s="48"/>
      <c r="M52" s="582"/>
      <c r="N52" s="536"/>
      <c r="O52" s="536"/>
      <c r="P52" s="536"/>
      <c r="Q52" s="533"/>
      <c r="R52" s="582"/>
      <c r="S52" s="536"/>
      <c r="T52" s="533"/>
      <c r="U52" s="48"/>
      <c r="V52" s="585"/>
      <c r="W52" s="561"/>
      <c r="X52" s="585"/>
      <c r="Y52" s="561"/>
      <c r="Z52" s="586">
        <f t="shared" si="1"/>
        <v>0</v>
      </c>
      <c r="AA52" s="561"/>
      <c r="AB52" s="562"/>
      <c r="AC52" s="561"/>
      <c r="AD52" s="562"/>
      <c r="AE52" s="561"/>
      <c r="AF52" s="78"/>
      <c r="AG52" s="584"/>
      <c r="AH52" s="533"/>
      <c r="AI52" s="584"/>
      <c r="AJ52" s="536"/>
      <c r="AK52" s="533"/>
      <c r="AL52" s="74"/>
      <c r="AM52" s="4"/>
      <c r="AN52" s="4"/>
      <c r="AO52" s="4"/>
      <c r="AP52" s="4"/>
    </row>
    <row r="53" spans="1:42" ht="16.5" hidden="1" customHeight="1" outlineLevel="1" x14ac:dyDescent="0.25">
      <c r="A53" s="3"/>
      <c r="B53" s="8"/>
      <c r="C53" s="56" t="s">
        <v>132</v>
      </c>
      <c r="D53" s="48"/>
      <c r="E53" s="77"/>
      <c r="F53" s="583"/>
      <c r="G53" s="536"/>
      <c r="H53" s="536"/>
      <c r="I53" s="536"/>
      <c r="J53" s="536"/>
      <c r="K53" s="533"/>
      <c r="L53" s="48"/>
      <c r="M53" s="582"/>
      <c r="N53" s="536"/>
      <c r="O53" s="536"/>
      <c r="P53" s="536"/>
      <c r="Q53" s="533"/>
      <c r="R53" s="582"/>
      <c r="S53" s="536"/>
      <c r="T53" s="533"/>
      <c r="U53" s="48"/>
      <c r="V53" s="585"/>
      <c r="W53" s="561"/>
      <c r="X53" s="585"/>
      <c r="Y53" s="561"/>
      <c r="Z53" s="586">
        <f t="shared" si="1"/>
        <v>0</v>
      </c>
      <c r="AA53" s="561"/>
      <c r="AB53" s="562"/>
      <c r="AC53" s="561"/>
      <c r="AD53" s="562"/>
      <c r="AE53" s="561"/>
      <c r="AF53" s="78"/>
      <c r="AG53" s="584"/>
      <c r="AH53" s="533"/>
      <c r="AI53" s="584"/>
      <c r="AJ53" s="536"/>
      <c r="AK53" s="533"/>
      <c r="AL53" s="74"/>
      <c r="AM53" s="4"/>
      <c r="AN53" s="4"/>
      <c r="AO53" s="4"/>
      <c r="AP53" s="4"/>
    </row>
    <row r="54" spans="1:42" ht="16.5" hidden="1" customHeight="1" outlineLevel="1" x14ac:dyDescent="0.25">
      <c r="A54" s="3"/>
      <c r="B54" s="8"/>
      <c r="C54" s="56" t="s">
        <v>133</v>
      </c>
      <c r="D54" s="48"/>
      <c r="E54" s="77"/>
      <c r="F54" s="583"/>
      <c r="G54" s="536"/>
      <c r="H54" s="536"/>
      <c r="I54" s="536"/>
      <c r="J54" s="536"/>
      <c r="K54" s="533"/>
      <c r="L54" s="48"/>
      <c r="M54" s="582"/>
      <c r="N54" s="536"/>
      <c r="O54" s="536"/>
      <c r="P54" s="536"/>
      <c r="Q54" s="533"/>
      <c r="R54" s="582"/>
      <c r="S54" s="536"/>
      <c r="T54" s="533"/>
      <c r="U54" s="48"/>
      <c r="V54" s="585"/>
      <c r="W54" s="561"/>
      <c r="X54" s="585"/>
      <c r="Y54" s="561"/>
      <c r="Z54" s="586">
        <f t="shared" si="1"/>
        <v>0</v>
      </c>
      <c r="AA54" s="561"/>
      <c r="AB54" s="562"/>
      <c r="AC54" s="561"/>
      <c r="AD54" s="562"/>
      <c r="AE54" s="561"/>
      <c r="AF54" s="78"/>
      <c r="AG54" s="584"/>
      <c r="AH54" s="533"/>
      <c r="AI54" s="584"/>
      <c r="AJ54" s="536"/>
      <c r="AK54" s="533"/>
      <c r="AL54" s="74"/>
      <c r="AM54" s="4"/>
      <c r="AN54" s="4"/>
      <c r="AO54" s="4"/>
      <c r="AP54" s="4"/>
    </row>
    <row r="55" spans="1:42" ht="16.5" hidden="1" customHeight="1" outlineLevel="1" x14ac:dyDescent="0.25">
      <c r="A55" s="3"/>
      <c r="B55" s="8"/>
      <c r="C55" s="56" t="s">
        <v>134</v>
      </c>
      <c r="D55" s="48"/>
      <c r="E55" s="77"/>
      <c r="F55" s="583"/>
      <c r="G55" s="536"/>
      <c r="H55" s="536"/>
      <c r="I55" s="536"/>
      <c r="J55" s="536"/>
      <c r="K55" s="533"/>
      <c r="L55" s="48"/>
      <c r="M55" s="582"/>
      <c r="N55" s="536"/>
      <c r="O55" s="536"/>
      <c r="P55" s="536"/>
      <c r="Q55" s="533"/>
      <c r="R55" s="582"/>
      <c r="S55" s="536"/>
      <c r="T55" s="533"/>
      <c r="U55" s="48"/>
      <c r="V55" s="585"/>
      <c r="W55" s="561"/>
      <c r="X55" s="585"/>
      <c r="Y55" s="561"/>
      <c r="Z55" s="586">
        <f t="shared" si="1"/>
        <v>0</v>
      </c>
      <c r="AA55" s="561"/>
      <c r="AB55" s="562"/>
      <c r="AC55" s="561"/>
      <c r="AD55" s="562"/>
      <c r="AE55" s="561"/>
      <c r="AF55" s="78"/>
      <c r="AG55" s="584"/>
      <c r="AH55" s="533"/>
      <c r="AI55" s="584"/>
      <c r="AJ55" s="536"/>
      <c r="AK55" s="533"/>
      <c r="AL55" s="74"/>
      <c r="AM55" s="4"/>
      <c r="AN55" s="4"/>
      <c r="AO55" s="4"/>
      <c r="AP55" s="4"/>
    </row>
    <row r="56" spans="1:42" ht="16.5" hidden="1" customHeight="1" outlineLevel="1" x14ac:dyDescent="0.25">
      <c r="A56" s="3"/>
      <c r="B56" s="8"/>
      <c r="C56" s="56" t="s">
        <v>135</v>
      </c>
      <c r="D56" s="48"/>
      <c r="E56" s="77"/>
      <c r="F56" s="583"/>
      <c r="G56" s="536"/>
      <c r="H56" s="536"/>
      <c r="I56" s="536"/>
      <c r="J56" s="536"/>
      <c r="K56" s="533"/>
      <c r="L56" s="48"/>
      <c r="M56" s="582"/>
      <c r="N56" s="536"/>
      <c r="O56" s="536"/>
      <c r="P56" s="536"/>
      <c r="Q56" s="533"/>
      <c r="R56" s="582"/>
      <c r="S56" s="536"/>
      <c r="T56" s="533"/>
      <c r="U56" s="48"/>
      <c r="V56" s="585"/>
      <c r="W56" s="561"/>
      <c r="X56" s="585"/>
      <c r="Y56" s="561"/>
      <c r="Z56" s="586">
        <f t="shared" si="1"/>
        <v>0</v>
      </c>
      <c r="AA56" s="561"/>
      <c r="AB56" s="562"/>
      <c r="AC56" s="561"/>
      <c r="AD56" s="562"/>
      <c r="AE56" s="561"/>
      <c r="AF56" s="78"/>
      <c r="AG56" s="584"/>
      <c r="AH56" s="533"/>
      <c r="AI56" s="584"/>
      <c r="AJ56" s="536"/>
      <c r="AK56" s="533"/>
      <c r="AL56" s="74"/>
      <c r="AM56" s="4"/>
      <c r="AN56" s="4"/>
      <c r="AO56" s="4"/>
      <c r="AP56" s="4"/>
    </row>
    <row r="57" spans="1:42" ht="16.5" hidden="1" customHeight="1" outlineLevel="1" x14ac:dyDescent="0.25">
      <c r="A57" s="3"/>
      <c r="B57" s="8"/>
      <c r="C57" s="56" t="s">
        <v>136</v>
      </c>
      <c r="D57" s="48"/>
      <c r="E57" s="77"/>
      <c r="F57" s="583"/>
      <c r="G57" s="536"/>
      <c r="H57" s="536"/>
      <c r="I57" s="536"/>
      <c r="J57" s="536"/>
      <c r="K57" s="533"/>
      <c r="L57" s="48"/>
      <c r="M57" s="582"/>
      <c r="N57" s="536"/>
      <c r="O57" s="536"/>
      <c r="P57" s="536"/>
      <c r="Q57" s="533"/>
      <c r="R57" s="582"/>
      <c r="S57" s="536"/>
      <c r="T57" s="533"/>
      <c r="U57" s="48"/>
      <c r="V57" s="585"/>
      <c r="W57" s="561"/>
      <c r="X57" s="585"/>
      <c r="Y57" s="561"/>
      <c r="Z57" s="586">
        <f t="shared" si="1"/>
        <v>0</v>
      </c>
      <c r="AA57" s="561"/>
      <c r="AB57" s="562"/>
      <c r="AC57" s="561"/>
      <c r="AD57" s="562"/>
      <c r="AE57" s="561"/>
      <c r="AF57" s="78"/>
      <c r="AG57" s="584"/>
      <c r="AH57" s="533"/>
      <c r="AI57" s="584"/>
      <c r="AJ57" s="536"/>
      <c r="AK57" s="533"/>
      <c r="AL57" s="74"/>
      <c r="AM57" s="4"/>
      <c r="AN57" s="4"/>
      <c r="AO57" s="4"/>
      <c r="AP57" s="4"/>
    </row>
    <row r="58" spans="1:42" ht="16.5" hidden="1" customHeight="1" outlineLevel="1" x14ac:dyDescent="0.25">
      <c r="A58" s="3"/>
      <c r="B58" s="8"/>
      <c r="C58" s="56" t="s">
        <v>137</v>
      </c>
      <c r="D58" s="48"/>
      <c r="E58" s="77"/>
      <c r="F58" s="583"/>
      <c r="G58" s="536"/>
      <c r="H58" s="536"/>
      <c r="I58" s="536"/>
      <c r="J58" s="536"/>
      <c r="K58" s="533"/>
      <c r="L58" s="48"/>
      <c r="M58" s="582"/>
      <c r="N58" s="536"/>
      <c r="O58" s="536"/>
      <c r="P58" s="536"/>
      <c r="Q58" s="533"/>
      <c r="R58" s="582"/>
      <c r="S58" s="536"/>
      <c r="T58" s="533"/>
      <c r="U58" s="48"/>
      <c r="V58" s="585"/>
      <c r="W58" s="561"/>
      <c r="X58" s="585"/>
      <c r="Y58" s="561"/>
      <c r="Z58" s="586">
        <f t="shared" si="1"/>
        <v>0</v>
      </c>
      <c r="AA58" s="561"/>
      <c r="AB58" s="562"/>
      <c r="AC58" s="561"/>
      <c r="AD58" s="562"/>
      <c r="AE58" s="561"/>
      <c r="AF58" s="78"/>
      <c r="AG58" s="584"/>
      <c r="AH58" s="533"/>
      <c r="AI58" s="584"/>
      <c r="AJ58" s="536"/>
      <c r="AK58" s="533"/>
      <c r="AL58" s="74"/>
      <c r="AM58" s="4"/>
      <c r="AN58" s="4"/>
      <c r="AO58" s="4"/>
      <c r="AP58" s="4"/>
    </row>
    <row r="59" spans="1:42" ht="16.5" hidden="1" customHeight="1" outlineLevel="1" x14ac:dyDescent="0.25">
      <c r="A59" s="3"/>
      <c r="B59" s="8"/>
      <c r="C59" s="56" t="s">
        <v>138</v>
      </c>
      <c r="D59" s="48"/>
      <c r="E59" s="77"/>
      <c r="F59" s="583"/>
      <c r="G59" s="536"/>
      <c r="H59" s="536"/>
      <c r="I59" s="536"/>
      <c r="J59" s="536"/>
      <c r="K59" s="533"/>
      <c r="L59" s="48"/>
      <c r="M59" s="582"/>
      <c r="N59" s="536"/>
      <c r="O59" s="536"/>
      <c r="P59" s="536"/>
      <c r="Q59" s="533"/>
      <c r="R59" s="582"/>
      <c r="S59" s="536"/>
      <c r="T59" s="533"/>
      <c r="U59" s="48"/>
      <c r="V59" s="585"/>
      <c r="W59" s="561"/>
      <c r="X59" s="585"/>
      <c r="Y59" s="561"/>
      <c r="Z59" s="586">
        <f t="shared" si="1"/>
        <v>0</v>
      </c>
      <c r="AA59" s="561"/>
      <c r="AB59" s="562"/>
      <c r="AC59" s="561"/>
      <c r="AD59" s="562"/>
      <c r="AE59" s="561"/>
      <c r="AF59" s="78"/>
      <c r="AG59" s="584"/>
      <c r="AH59" s="533"/>
      <c r="AI59" s="584"/>
      <c r="AJ59" s="536"/>
      <c r="AK59" s="533"/>
      <c r="AL59" s="74"/>
      <c r="AM59" s="4"/>
      <c r="AN59" s="4"/>
      <c r="AO59" s="4"/>
      <c r="AP59" s="4"/>
    </row>
    <row r="60" spans="1:42" ht="16.5" hidden="1" customHeight="1" outlineLevel="1" x14ac:dyDescent="0.25">
      <c r="A60" s="3"/>
      <c r="B60" s="8"/>
      <c r="C60" s="56" t="s">
        <v>139</v>
      </c>
      <c r="D60" s="48"/>
      <c r="E60" s="77"/>
      <c r="F60" s="583"/>
      <c r="G60" s="536"/>
      <c r="H60" s="536"/>
      <c r="I60" s="536"/>
      <c r="J60" s="536"/>
      <c r="K60" s="533"/>
      <c r="L60" s="48"/>
      <c r="M60" s="582"/>
      <c r="N60" s="536"/>
      <c r="O60" s="536"/>
      <c r="P60" s="536"/>
      <c r="Q60" s="533"/>
      <c r="R60" s="582"/>
      <c r="S60" s="536"/>
      <c r="T60" s="533"/>
      <c r="U60" s="48"/>
      <c r="V60" s="585"/>
      <c r="W60" s="561"/>
      <c r="X60" s="585"/>
      <c r="Y60" s="561"/>
      <c r="Z60" s="586">
        <f t="shared" si="1"/>
        <v>0</v>
      </c>
      <c r="AA60" s="561"/>
      <c r="AB60" s="562"/>
      <c r="AC60" s="561"/>
      <c r="AD60" s="562"/>
      <c r="AE60" s="561"/>
      <c r="AF60" s="78"/>
      <c r="AG60" s="584"/>
      <c r="AH60" s="533"/>
      <c r="AI60" s="584"/>
      <c r="AJ60" s="536"/>
      <c r="AK60" s="533"/>
      <c r="AL60" s="74"/>
      <c r="AM60" s="4"/>
      <c r="AN60" s="4"/>
      <c r="AO60" s="4"/>
      <c r="AP60" s="4"/>
    </row>
    <row r="61" spans="1:42" ht="16.5" hidden="1" customHeight="1" outlineLevel="1" x14ac:dyDescent="0.25">
      <c r="A61" s="3"/>
      <c r="B61" s="8"/>
      <c r="C61" s="56" t="s">
        <v>140</v>
      </c>
      <c r="D61" s="48"/>
      <c r="E61" s="77"/>
      <c r="F61" s="583"/>
      <c r="G61" s="536"/>
      <c r="H61" s="536"/>
      <c r="I61" s="536"/>
      <c r="J61" s="536"/>
      <c r="K61" s="533"/>
      <c r="L61" s="48"/>
      <c r="M61" s="582"/>
      <c r="N61" s="536"/>
      <c r="O61" s="536"/>
      <c r="P61" s="536"/>
      <c r="Q61" s="533"/>
      <c r="R61" s="582"/>
      <c r="S61" s="536"/>
      <c r="T61" s="533"/>
      <c r="U61" s="48"/>
      <c r="V61" s="585"/>
      <c r="W61" s="561"/>
      <c r="X61" s="585"/>
      <c r="Y61" s="561"/>
      <c r="Z61" s="586">
        <f t="shared" si="1"/>
        <v>0</v>
      </c>
      <c r="AA61" s="561"/>
      <c r="AB61" s="562"/>
      <c r="AC61" s="561"/>
      <c r="AD61" s="562"/>
      <c r="AE61" s="561"/>
      <c r="AF61" s="78"/>
      <c r="AG61" s="584"/>
      <c r="AH61" s="533"/>
      <c r="AI61" s="584"/>
      <c r="AJ61" s="536"/>
      <c r="AK61" s="533"/>
      <c r="AL61" s="74"/>
      <c r="AM61" s="4"/>
      <c r="AN61" s="4"/>
      <c r="AO61" s="4"/>
      <c r="AP61" s="4"/>
    </row>
    <row r="62" spans="1:42" ht="16.5" hidden="1" customHeight="1" outlineLevel="1" x14ac:dyDescent="0.25">
      <c r="A62" s="3"/>
      <c r="B62" s="8"/>
      <c r="C62" s="56" t="s">
        <v>141</v>
      </c>
      <c r="D62" s="48"/>
      <c r="E62" s="77"/>
      <c r="F62" s="583"/>
      <c r="G62" s="536"/>
      <c r="H62" s="536"/>
      <c r="I62" s="536"/>
      <c r="J62" s="536"/>
      <c r="K62" s="533"/>
      <c r="L62" s="48"/>
      <c r="M62" s="582"/>
      <c r="N62" s="536"/>
      <c r="O62" s="536"/>
      <c r="P62" s="536"/>
      <c r="Q62" s="533"/>
      <c r="R62" s="582"/>
      <c r="S62" s="536"/>
      <c r="T62" s="533"/>
      <c r="U62" s="48"/>
      <c r="V62" s="585"/>
      <c r="W62" s="561"/>
      <c r="X62" s="585"/>
      <c r="Y62" s="561"/>
      <c r="Z62" s="586">
        <f t="shared" si="1"/>
        <v>0</v>
      </c>
      <c r="AA62" s="561"/>
      <c r="AB62" s="562"/>
      <c r="AC62" s="561"/>
      <c r="AD62" s="562"/>
      <c r="AE62" s="561"/>
      <c r="AF62" s="78"/>
      <c r="AG62" s="584"/>
      <c r="AH62" s="533"/>
      <c r="AI62" s="584"/>
      <c r="AJ62" s="536"/>
      <c r="AK62" s="533"/>
      <c r="AL62" s="74"/>
      <c r="AM62" s="4"/>
      <c r="AN62" s="4"/>
      <c r="AO62" s="4"/>
      <c r="AP62" s="4"/>
    </row>
    <row r="63" spans="1:42" ht="16.5" hidden="1" customHeight="1" outlineLevel="1" x14ac:dyDescent="0.25">
      <c r="A63" s="3"/>
      <c r="B63" s="8"/>
      <c r="C63" s="56" t="s">
        <v>142</v>
      </c>
      <c r="D63" s="48"/>
      <c r="E63" s="77"/>
      <c r="F63" s="583"/>
      <c r="G63" s="536"/>
      <c r="H63" s="536"/>
      <c r="I63" s="536"/>
      <c r="J63" s="536"/>
      <c r="K63" s="533"/>
      <c r="L63" s="48"/>
      <c r="M63" s="582"/>
      <c r="N63" s="536"/>
      <c r="O63" s="536"/>
      <c r="P63" s="536"/>
      <c r="Q63" s="533"/>
      <c r="R63" s="582"/>
      <c r="S63" s="536"/>
      <c r="T63" s="533"/>
      <c r="U63" s="48"/>
      <c r="V63" s="585"/>
      <c r="W63" s="561"/>
      <c r="X63" s="585"/>
      <c r="Y63" s="561"/>
      <c r="Z63" s="586">
        <f t="shared" si="1"/>
        <v>0</v>
      </c>
      <c r="AA63" s="561"/>
      <c r="AB63" s="562"/>
      <c r="AC63" s="561"/>
      <c r="AD63" s="562"/>
      <c r="AE63" s="561"/>
      <c r="AF63" s="78"/>
      <c r="AG63" s="584"/>
      <c r="AH63" s="533"/>
      <c r="AI63" s="584"/>
      <c r="AJ63" s="536"/>
      <c r="AK63" s="533"/>
      <c r="AL63" s="74"/>
      <c r="AM63" s="4"/>
      <c r="AN63" s="4"/>
      <c r="AO63" s="4"/>
      <c r="AP63" s="4"/>
    </row>
    <row r="64" spans="1:42" ht="16.5" hidden="1" customHeight="1" outlineLevel="1" x14ac:dyDescent="0.25">
      <c r="A64" s="3"/>
      <c r="B64" s="8"/>
      <c r="C64" s="56" t="s">
        <v>143</v>
      </c>
      <c r="D64" s="48"/>
      <c r="E64" s="77"/>
      <c r="F64" s="583"/>
      <c r="G64" s="536"/>
      <c r="H64" s="536"/>
      <c r="I64" s="536"/>
      <c r="J64" s="536"/>
      <c r="K64" s="533"/>
      <c r="L64" s="48"/>
      <c r="M64" s="582"/>
      <c r="N64" s="536"/>
      <c r="O64" s="536"/>
      <c r="P64" s="536"/>
      <c r="Q64" s="533"/>
      <c r="R64" s="582"/>
      <c r="S64" s="536"/>
      <c r="T64" s="533"/>
      <c r="U64" s="48"/>
      <c r="V64" s="585"/>
      <c r="W64" s="561"/>
      <c r="X64" s="585"/>
      <c r="Y64" s="561"/>
      <c r="Z64" s="586">
        <f t="shared" si="1"/>
        <v>0</v>
      </c>
      <c r="AA64" s="561"/>
      <c r="AB64" s="562"/>
      <c r="AC64" s="561"/>
      <c r="AD64" s="562"/>
      <c r="AE64" s="561"/>
      <c r="AF64" s="78"/>
      <c r="AG64" s="584"/>
      <c r="AH64" s="533"/>
      <c r="AI64" s="584"/>
      <c r="AJ64" s="536"/>
      <c r="AK64" s="533"/>
      <c r="AL64" s="74"/>
      <c r="AM64" s="4"/>
      <c r="AN64" s="4"/>
      <c r="AO64" s="4"/>
      <c r="AP64" s="4"/>
    </row>
    <row r="65" spans="1:42" ht="16.5" hidden="1" customHeight="1" outlineLevel="1" x14ac:dyDescent="0.25">
      <c r="A65" s="3"/>
      <c r="B65" s="8"/>
      <c r="C65" s="56" t="s">
        <v>144</v>
      </c>
      <c r="D65" s="48"/>
      <c r="E65" s="77"/>
      <c r="F65" s="583"/>
      <c r="G65" s="536"/>
      <c r="H65" s="536"/>
      <c r="I65" s="536"/>
      <c r="J65" s="536"/>
      <c r="K65" s="533"/>
      <c r="L65" s="48"/>
      <c r="M65" s="582"/>
      <c r="N65" s="536"/>
      <c r="O65" s="536"/>
      <c r="P65" s="536"/>
      <c r="Q65" s="533"/>
      <c r="R65" s="582"/>
      <c r="S65" s="536"/>
      <c r="T65" s="533"/>
      <c r="U65" s="48"/>
      <c r="V65" s="585"/>
      <c r="W65" s="561"/>
      <c r="X65" s="585"/>
      <c r="Y65" s="561"/>
      <c r="Z65" s="586">
        <f t="shared" si="1"/>
        <v>0</v>
      </c>
      <c r="AA65" s="561"/>
      <c r="AB65" s="562"/>
      <c r="AC65" s="561"/>
      <c r="AD65" s="562"/>
      <c r="AE65" s="561"/>
      <c r="AF65" s="78"/>
      <c r="AG65" s="584"/>
      <c r="AH65" s="533"/>
      <c r="AI65" s="584"/>
      <c r="AJ65" s="536"/>
      <c r="AK65" s="533"/>
      <c r="AL65" s="74"/>
      <c r="AM65" s="4"/>
      <c r="AN65" s="4"/>
      <c r="AO65" s="4"/>
      <c r="AP65" s="4"/>
    </row>
    <row r="66" spans="1:42" ht="16.5" hidden="1" customHeight="1" outlineLevel="1" x14ac:dyDescent="0.25">
      <c r="A66" s="3"/>
      <c r="B66" s="8"/>
      <c r="C66" s="56" t="s">
        <v>145</v>
      </c>
      <c r="D66" s="48"/>
      <c r="E66" s="77"/>
      <c r="F66" s="583"/>
      <c r="G66" s="536"/>
      <c r="H66" s="536"/>
      <c r="I66" s="536"/>
      <c r="J66" s="536"/>
      <c r="K66" s="533"/>
      <c r="L66" s="48"/>
      <c r="M66" s="582"/>
      <c r="N66" s="536"/>
      <c r="O66" s="536"/>
      <c r="P66" s="536"/>
      <c r="Q66" s="533"/>
      <c r="R66" s="582"/>
      <c r="S66" s="536"/>
      <c r="T66" s="533"/>
      <c r="U66" s="48"/>
      <c r="V66" s="585"/>
      <c r="W66" s="561"/>
      <c r="X66" s="585"/>
      <c r="Y66" s="561"/>
      <c r="Z66" s="586">
        <f t="shared" si="1"/>
        <v>0</v>
      </c>
      <c r="AA66" s="561"/>
      <c r="AB66" s="562"/>
      <c r="AC66" s="561"/>
      <c r="AD66" s="562"/>
      <c r="AE66" s="561"/>
      <c r="AF66" s="78"/>
      <c r="AG66" s="584"/>
      <c r="AH66" s="533"/>
      <c r="AI66" s="584"/>
      <c r="AJ66" s="536"/>
      <c r="AK66" s="533"/>
      <c r="AL66" s="74"/>
      <c r="AM66" s="4"/>
      <c r="AN66" s="4"/>
      <c r="AO66" s="4"/>
      <c r="AP66" s="4"/>
    </row>
    <row r="67" spans="1:42" ht="16.5" hidden="1" customHeight="1" outlineLevel="1" x14ac:dyDescent="0.25">
      <c r="A67" s="3"/>
      <c r="B67" s="8"/>
      <c r="C67" s="56" t="s">
        <v>146</v>
      </c>
      <c r="D67" s="48"/>
      <c r="E67" s="77"/>
      <c r="F67" s="583"/>
      <c r="G67" s="536"/>
      <c r="H67" s="536"/>
      <c r="I67" s="536"/>
      <c r="J67" s="536"/>
      <c r="K67" s="533"/>
      <c r="L67" s="48"/>
      <c r="M67" s="582"/>
      <c r="N67" s="536"/>
      <c r="O67" s="536"/>
      <c r="P67" s="536"/>
      <c r="Q67" s="533"/>
      <c r="R67" s="582"/>
      <c r="S67" s="536"/>
      <c r="T67" s="533"/>
      <c r="U67" s="48"/>
      <c r="V67" s="585"/>
      <c r="W67" s="561"/>
      <c r="X67" s="585"/>
      <c r="Y67" s="561"/>
      <c r="Z67" s="586">
        <f t="shared" si="1"/>
        <v>0</v>
      </c>
      <c r="AA67" s="561"/>
      <c r="AB67" s="562"/>
      <c r="AC67" s="561"/>
      <c r="AD67" s="562"/>
      <c r="AE67" s="561"/>
      <c r="AF67" s="78"/>
      <c r="AG67" s="584"/>
      <c r="AH67" s="533"/>
      <c r="AI67" s="584"/>
      <c r="AJ67" s="536"/>
      <c r="AK67" s="533"/>
      <c r="AL67" s="74"/>
      <c r="AM67" s="4"/>
      <c r="AN67" s="4"/>
      <c r="AO67" s="4"/>
      <c r="AP67" s="4"/>
    </row>
    <row r="68" spans="1:42" ht="16.5" hidden="1" customHeight="1" outlineLevel="1" x14ac:dyDescent="0.25">
      <c r="A68" s="3"/>
      <c r="B68" s="8"/>
      <c r="C68" s="56" t="s">
        <v>147</v>
      </c>
      <c r="D68" s="48"/>
      <c r="E68" s="77"/>
      <c r="F68" s="583"/>
      <c r="G68" s="536"/>
      <c r="H68" s="536"/>
      <c r="I68" s="536"/>
      <c r="J68" s="536"/>
      <c r="K68" s="533"/>
      <c r="L68" s="48"/>
      <c r="M68" s="582"/>
      <c r="N68" s="536"/>
      <c r="O68" s="536"/>
      <c r="P68" s="536"/>
      <c r="Q68" s="533"/>
      <c r="R68" s="582"/>
      <c r="S68" s="536"/>
      <c r="T68" s="533"/>
      <c r="U68" s="48"/>
      <c r="V68" s="585"/>
      <c r="W68" s="561"/>
      <c r="X68" s="585"/>
      <c r="Y68" s="561"/>
      <c r="Z68" s="586">
        <f t="shared" si="1"/>
        <v>0</v>
      </c>
      <c r="AA68" s="561"/>
      <c r="AB68" s="562"/>
      <c r="AC68" s="561"/>
      <c r="AD68" s="562"/>
      <c r="AE68" s="561"/>
      <c r="AF68" s="78"/>
      <c r="AG68" s="584"/>
      <c r="AH68" s="533"/>
      <c r="AI68" s="584"/>
      <c r="AJ68" s="536"/>
      <c r="AK68" s="533"/>
      <c r="AL68" s="74"/>
      <c r="AM68" s="4"/>
      <c r="AN68" s="4"/>
      <c r="AO68" s="4"/>
      <c r="AP68" s="4"/>
    </row>
    <row r="69" spans="1:42" ht="16.5" hidden="1" customHeight="1" outlineLevel="1" x14ac:dyDescent="0.25">
      <c r="A69" s="3"/>
      <c r="B69" s="8"/>
      <c r="C69" s="56" t="s">
        <v>148</v>
      </c>
      <c r="D69" s="48"/>
      <c r="E69" s="77"/>
      <c r="F69" s="583"/>
      <c r="G69" s="536"/>
      <c r="H69" s="536"/>
      <c r="I69" s="536"/>
      <c r="J69" s="536"/>
      <c r="K69" s="533"/>
      <c r="L69" s="48"/>
      <c r="M69" s="582"/>
      <c r="N69" s="536"/>
      <c r="O69" s="536"/>
      <c r="P69" s="536"/>
      <c r="Q69" s="533"/>
      <c r="R69" s="582"/>
      <c r="S69" s="536"/>
      <c r="T69" s="533"/>
      <c r="U69" s="48"/>
      <c r="V69" s="585"/>
      <c r="W69" s="561"/>
      <c r="X69" s="585"/>
      <c r="Y69" s="561"/>
      <c r="Z69" s="586">
        <f t="shared" si="1"/>
        <v>0</v>
      </c>
      <c r="AA69" s="561"/>
      <c r="AB69" s="562"/>
      <c r="AC69" s="561"/>
      <c r="AD69" s="562"/>
      <c r="AE69" s="561"/>
      <c r="AF69" s="78"/>
      <c r="AG69" s="584"/>
      <c r="AH69" s="533"/>
      <c r="AI69" s="584"/>
      <c r="AJ69" s="536"/>
      <c r="AK69" s="533"/>
      <c r="AL69" s="74"/>
      <c r="AM69" s="4"/>
      <c r="AN69" s="4"/>
      <c r="AO69" s="4"/>
      <c r="AP69" s="4"/>
    </row>
    <row r="70" spans="1:42" ht="19.5" customHeight="1" collapsed="1" x14ac:dyDescent="0.25">
      <c r="A70" s="3"/>
      <c r="B70" s="8"/>
      <c r="C70" s="75" t="str">
        <f>+IF('Identificación 1'!C28="","","UP3")</f>
        <v>UP3</v>
      </c>
      <c r="D70" s="48"/>
      <c r="E70" s="618" t="str">
        <f>+IF('Identificación 1'!E28="","",'Identificación 1'!E28)</f>
        <v/>
      </c>
      <c r="F70" s="536"/>
      <c r="G70" s="536"/>
      <c r="H70" s="536"/>
      <c r="I70" s="536"/>
      <c r="J70" s="536"/>
      <c r="K70" s="533"/>
      <c r="L70" s="48"/>
      <c r="M70" s="617"/>
      <c r="N70" s="536"/>
      <c r="O70" s="536"/>
      <c r="P70" s="536"/>
      <c r="Q70" s="533"/>
      <c r="R70" s="617"/>
      <c r="S70" s="536"/>
      <c r="T70" s="533"/>
      <c r="U70" s="48"/>
      <c r="V70" s="609">
        <f>SUM(V71:W100)</f>
        <v>0</v>
      </c>
      <c r="W70" s="561"/>
      <c r="X70" s="609">
        <f>SUM(X71:Y100)</f>
        <v>0</v>
      </c>
      <c r="Y70" s="561"/>
      <c r="Z70" s="609">
        <f>SUM(Z71:AA100)</f>
        <v>0</v>
      </c>
      <c r="AA70" s="561"/>
      <c r="AB70" s="610"/>
      <c r="AC70" s="561"/>
      <c r="AD70" s="610"/>
      <c r="AE70" s="561"/>
      <c r="AF70" s="76"/>
      <c r="AG70" s="621"/>
      <c r="AH70" s="533"/>
      <c r="AI70" s="621"/>
      <c r="AJ70" s="536"/>
      <c r="AK70" s="533"/>
      <c r="AL70" s="74"/>
      <c r="AM70" s="4"/>
      <c r="AN70" s="4"/>
      <c r="AO70" s="4"/>
      <c r="AP70" s="4"/>
    </row>
    <row r="71" spans="1:42" ht="19.5" hidden="1" customHeight="1" outlineLevel="2" x14ac:dyDescent="0.25">
      <c r="A71" s="3"/>
      <c r="B71" s="8"/>
      <c r="C71" s="56" t="s">
        <v>102</v>
      </c>
      <c r="D71" s="48"/>
      <c r="E71" s="77"/>
      <c r="F71" s="583"/>
      <c r="G71" s="536"/>
      <c r="H71" s="536"/>
      <c r="I71" s="536"/>
      <c r="J71" s="536"/>
      <c r="K71" s="533"/>
      <c r="L71" s="48"/>
      <c r="M71" s="582"/>
      <c r="N71" s="536"/>
      <c r="O71" s="536"/>
      <c r="P71" s="536"/>
      <c r="Q71" s="533"/>
      <c r="R71" s="582"/>
      <c r="S71" s="536"/>
      <c r="T71" s="533"/>
      <c r="U71" s="48"/>
      <c r="V71" s="585"/>
      <c r="W71" s="561"/>
      <c r="X71" s="585"/>
      <c r="Y71" s="561"/>
      <c r="Z71" s="586">
        <f t="shared" ref="Z71:Z100" si="2">+V71*X71</f>
        <v>0</v>
      </c>
      <c r="AA71" s="561"/>
      <c r="AB71" s="562"/>
      <c r="AC71" s="561"/>
      <c r="AD71" s="562"/>
      <c r="AE71" s="561"/>
      <c r="AF71" s="78"/>
      <c r="AG71" s="584"/>
      <c r="AH71" s="533"/>
      <c r="AI71" s="584"/>
      <c r="AJ71" s="536"/>
      <c r="AK71" s="533"/>
      <c r="AL71" s="74"/>
      <c r="AM71" s="4"/>
      <c r="AN71" s="4"/>
      <c r="AO71" s="4"/>
      <c r="AP71" s="4"/>
    </row>
    <row r="72" spans="1:42" ht="19.5" hidden="1" customHeight="1" outlineLevel="2" x14ac:dyDescent="0.25">
      <c r="A72" s="3"/>
      <c r="B72" s="8"/>
      <c r="C72" s="56" t="s">
        <v>110</v>
      </c>
      <c r="D72" s="48"/>
      <c r="E72" s="77"/>
      <c r="F72" s="583"/>
      <c r="G72" s="536"/>
      <c r="H72" s="536"/>
      <c r="I72" s="536"/>
      <c r="J72" s="536"/>
      <c r="K72" s="533"/>
      <c r="L72" s="48"/>
      <c r="M72" s="582"/>
      <c r="N72" s="536"/>
      <c r="O72" s="536"/>
      <c r="P72" s="536"/>
      <c r="Q72" s="533"/>
      <c r="R72" s="582"/>
      <c r="S72" s="536"/>
      <c r="T72" s="533"/>
      <c r="U72" s="48"/>
      <c r="V72" s="585"/>
      <c r="W72" s="561"/>
      <c r="X72" s="585"/>
      <c r="Y72" s="561"/>
      <c r="Z72" s="586">
        <f t="shared" si="2"/>
        <v>0</v>
      </c>
      <c r="AA72" s="561"/>
      <c r="AB72" s="562"/>
      <c r="AC72" s="561"/>
      <c r="AD72" s="562"/>
      <c r="AE72" s="561"/>
      <c r="AF72" s="78"/>
      <c r="AG72" s="584"/>
      <c r="AH72" s="533"/>
      <c r="AI72" s="584"/>
      <c r="AJ72" s="536"/>
      <c r="AK72" s="533"/>
      <c r="AL72" s="74"/>
      <c r="AM72" s="4"/>
      <c r="AN72" s="4"/>
      <c r="AO72" s="4"/>
      <c r="AP72" s="4"/>
    </row>
    <row r="73" spans="1:42" ht="19.5" hidden="1" customHeight="1" outlineLevel="2" x14ac:dyDescent="0.25">
      <c r="A73" s="3"/>
      <c r="B73" s="8"/>
      <c r="C73" s="56" t="s">
        <v>114</v>
      </c>
      <c r="D73" s="48"/>
      <c r="E73" s="77"/>
      <c r="F73" s="583"/>
      <c r="G73" s="536"/>
      <c r="H73" s="536"/>
      <c r="I73" s="536"/>
      <c r="J73" s="536"/>
      <c r="K73" s="533"/>
      <c r="L73" s="48"/>
      <c r="M73" s="582"/>
      <c r="N73" s="536"/>
      <c r="O73" s="536"/>
      <c r="P73" s="536"/>
      <c r="Q73" s="533"/>
      <c r="R73" s="582"/>
      <c r="S73" s="536"/>
      <c r="T73" s="533"/>
      <c r="U73" s="48"/>
      <c r="V73" s="585"/>
      <c r="W73" s="561"/>
      <c r="X73" s="585"/>
      <c r="Y73" s="561"/>
      <c r="Z73" s="586">
        <f t="shared" si="2"/>
        <v>0</v>
      </c>
      <c r="AA73" s="561"/>
      <c r="AB73" s="562"/>
      <c r="AC73" s="561"/>
      <c r="AD73" s="562"/>
      <c r="AE73" s="561"/>
      <c r="AF73" s="78"/>
      <c r="AG73" s="584"/>
      <c r="AH73" s="533"/>
      <c r="AI73" s="584"/>
      <c r="AJ73" s="536"/>
      <c r="AK73" s="533"/>
      <c r="AL73" s="74"/>
      <c r="AM73" s="4"/>
      <c r="AN73" s="4"/>
      <c r="AO73" s="4"/>
      <c r="AP73" s="4"/>
    </row>
    <row r="74" spans="1:42" ht="19.5" hidden="1" customHeight="1" outlineLevel="2" x14ac:dyDescent="0.25">
      <c r="A74" s="3"/>
      <c r="B74" s="8"/>
      <c r="C74" s="56" t="s">
        <v>119</v>
      </c>
      <c r="D74" s="48"/>
      <c r="E74" s="77"/>
      <c r="F74" s="583"/>
      <c r="G74" s="536"/>
      <c r="H74" s="536"/>
      <c r="I74" s="536"/>
      <c r="J74" s="536"/>
      <c r="K74" s="533"/>
      <c r="L74" s="48"/>
      <c r="M74" s="582"/>
      <c r="N74" s="536"/>
      <c r="O74" s="536"/>
      <c r="P74" s="536"/>
      <c r="Q74" s="533"/>
      <c r="R74" s="582"/>
      <c r="S74" s="536"/>
      <c r="T74" s="533"/>
      <c r="U74" s="48"/>
      <c r="V74" s="585"/>
      <c r="W74" s="561"/>
      <c r="X74" s="585"/>
      <c r="Y74" s="561"/>
      <c r="Z74" s="586">
        <f t="shared" si="2"/>
        <v>0</v>
      </c>
      <c r="AA74" s="561"/>
      <c r="AB74" s="562"/>
      <c r="AC74" s="561"/>
      <c r="AD74" s="562"/>
      <c r="AE74" s="561"/>
      <c r="AF74" s="78"/>
      <c r="AG74" s="584"/>
      <c r="AH74" s="533"/>
      <c r="AI74" s="584"/>
      <c r="AJ74" s="536"/>
      <c r="AK74" s="533"/>
      <c r="AL74" s="74"/>
      <c r="AM74" s="4"/>
      <c r="AN74" s="4"/>
      <c r="AO74" s="4"/>
      <c r="AP74" s="4"/>
    </row>
    <row r="75" spans="1:42" ht="19.5" hidden="1" customHeight="1" outlineLevel="2" x14ac:dyDescent="0.25">
      <c r="A75" s="3"/>
      <c r="B75" s="8"/>
      <c r="C75" s="56" t="s">
        <v>123</v>
      </c>
      <c r="D75" s="48"/>
      <c r="E75" s="77"/>
      <c r="F75" s="583"/>
      <c r="G75" s="536"/>
      <c r="H75" s="536"/>
      <c r="I75" s="536"/>
      <c r="J75" s="536"/>
      <c r="K75" s="533"/>
      <c r="L75" s="48"/>
      <c r="M75" s="582"/>
      <c r="N75" s="536"/>
      <c r="O75" s="536"/>
      <c r="P75" s="536"/>
      <c r="Q75" s="533"/>
      <c r="R75" s="582"/>
      <c r="S75" s="536"/>
      <c r="T75" s="533"/>
      <c r="U75" s="48"/>
      <c r="V75" s="585"/>
      <c r="W75" s="561"/>
      <c r="X75" s="585"/>
      <c r="Y75" s="561"/>
      <c r="Z75" s="586">
        <f t="shared" si="2"/>
        <v>0</v>
      </c>
      <c r="AA75" s="561"/>
      <c r="AB75" s="562"/>
      <c r="AC75" s="561"/>
      <c r="AD75" s="562"/>
      <c r="AE75" s="561"/>
      <c r="AF75" s="78"/>
      <c r="AG75" s="584"/>
      <c r="AH75" s="533"/>
      <c r="AI75" s="584"/>
      <c r="AJ75" s="536"/>
      <c r="AK75" s="533"/>
      <c r="AL75" s="74"/>
      <c r="AM75" s="4"/>
      <c r="AN75" s="4"/>
      <c r="AO75" s="4"/>
      <c r="AP75" s="4"/>
    </row>
    <row r="76" spans="1:42" ht="19.5" hidden="1" customHeight="1" outlineLevel="2" x14ac:dyDescent="0.25">
      <c r="A76" s="3"/>
      <c r="B76" s="8"/>
      <c r="C76" s="56" t="s">
        <v>124</v>
      </c>
      <c r="D76" s="48"/>
      <c r="E76" s="77"/>
      <c r="F76" s="583"/>
      <c r="G76" s="536"/>
      <c r="H76" s="536"/>
      <c r="I76" s="536"/>
      <c r="J76" s="536"/>
      <c r="K76" s="533"/>
      <c r="L76" s="48"/>
      <c r="M76" s="582"/>
      <c r="N76" s="536"/>
      <c r="O76" s="536"/>
      <c r="P76" s="536"/>
      <c r="Q76" s="533"/>
      <c r="R76" s="582"/>
      <c r="S76" s="536"/>
      <c r="T76" s="533"/>
      <c r="U76" s="48"/>
      <c r="V76" s="585"/>
      <c r="W76" s="561"/>
      <c r="X76" s="585"/>
      <c r="Y76" s="561"/>
      <c r="Z76" s="586">
        <f t="shared" si="2"/>
        <v>0</v>
      </c>
      <c r="AA76" s="561"/>
      <c r="AB76" s="562"/>
      <c r="AC76" s="561"/>
      <c r="AD76" s="562"/>
      <c r="AE76" s="561"/>
      <c r="AF76" s="78"/>
      <c r="AG76" s="584"/>
      <c r="AH76" s="533"/>
      <c r="AI76" s="584"/>
      <c r="AJ76" s="536"/>
      <c r="AK76" s="533"/>
      <c r="AL76" s="74"/>
      <c r="AM76" s="4"/>
      <c r="AN76" s="4"/>
      <c r="AO76" s="4"/>
      <c r="AP76" s="4"/>
    </row>
    <row r="77" spans="1:42" ht="19.5" hidden="1" customHeight="1" outlineLevel="2" x14ac:dyDescent="0.25">
      <c r="A77" s="3"/>
      <c r="B77" s="8"/>
      <c r="C77" s="56" t="s">
        <v>125</v>
      </c>
      <c r="D77" s="48"/>
      <c r="E77" s="77"/>
      <c r="F77" s="583"/>
      <c r="G77" s="536"/>
      <c r="H77" s="536"/>
      <c r="I77" s="536"/>
      <c r="J77" s="536"/>
      <c r="K77" s="533"/>
      <c r="L77" s="48"/>
      <c r="M77" s="582"/>
      <c r="N77" s="536"/>
      <c r="O77" s="536"/>
      <c r="P77" s="536"/>
      <c r="Q77" s="533"/>
      <c r="R77" s="582"/>
      <c r="S77" s="536"/>
      <c r="T77" s="533"/>
      <c r="U77" s="48"/>
      <c r="V77" s="585"/>
      <c r="W77" s="561"/>
      <c r="X77" s="585"/>
      <c r="Y77" s="561"/>
      <c r="Z77" s="586">
        <f t="shared" si="2"/>
        <v>0</v>
      </c>
      <c r="AA77" s="561"/>
      <c r="AB77" s="562"/>
      <c r="AC77" s="561"/>
      <c r="AD77" s="562"/>
      <c r="AE77" s="561"/>
      <c r="AF77" s="78"/>
      <c r="AG77" s="584"/>
      <c r="AH77" s="533"/>
      <c r="AI77" s="584"/>
      <c r="AJ77" s="536"/>
      <c r="AK77" s="533"/>
      <c r="AL77" s="74"/>
      <c r="AM77" s="4"/>
      <c r="AN77" s="4"/>
      <c r="AO77" s="4"/>
      <c r="AP77" s="4"/>
    </row>
    <row r="78" spans="1:42" ht="19.5" hidden="1" customHeight="1" outlineLevel="2" x14ac:dyDescent="0.25">
      <c r="A78" s="3"/>
      <c r="B78" s="8"/>
      <c r="C78" s="56" t="s">
        <v>126</v>
      </c>
      <c r="D78" s="48"/>
      <c r="E78" s="77"/>
      <c r="F78" s="583"/>
      <c r="G78" s="536"/>
      <c r="H78" s="536"/>
      <c r="I78" s="536"/>
      <c r="J78" s="536"/>
      <c r="K78" s="533"/>
      <c r="L78" s="48"/>
      <c r="M78" s="582"/>
      <c r="N78" s="536"/>
      <c r="O78" s="536"/>
      <c r="P78" s="536"/>
      <c r="Q78" s="533"/>
      <c r="R78" s="582"/>
      <c r="S78" s="536"/>
      <c r="T78" s="533"/>
      <c r="U78" s="48"/>
      <c r="V78" s="585"/>
      <c r="W78" s="561"/>
      <c r="X78" s="585"/>
      <c r="Y78" s="561"/>
      <c r="Z78" s="586">
        <f t="shared" si="2"/>
        <v>0</v>
      </c>
      <c r="AA78" s="561"/>
      <c r="AB78" s="562"/>
      <c r="AC78" s="561"/>
      <c r="AD78" s="562"/>
      <c r="AE78" s="561"/>
      <c r="AF78" s="78"/>
      <c r="AG78" s="584"/>
      <c r="AH78" s="533"/>
      <c r="AI78" s="584"/>
      <c r="AJ78" s="536"/>
      <c r="AK78" s="533"/>
      <c r="AL78" s="74"/>
      <c r="AM78" s="4"/>
      <c r="AN78" s="4"/>
      <c r="AO78" s="4"/>
      <c r="AP78" s="4"/>
    </row>
    <row r="79" spans="1:42" ht="19.5" hidden="1" customHeight="1" outlineLevel="2" x14ac:dyDescent="0.25">
      <c r="A79" s="3"/>
      <c r="B79" s="8"/>
      <c r="C79" s="56" t="s">
        <v>127</v>
      </c>
      <c r="D79" s="48"/>
      <c r="E79" s="77"/>
      <c r="F79" s="583"/>
      <c r="G79" s="536"/>
      <c r="H79" s="536"/>
      <c r="I79" s="536"/>
      <c r="J79" s="536"/>
      <c r="K79" s="533"/>
      <c r="L79" s="48"/>
      <c r="M79" s="582"/>
      <c r="N79" s="536"/>
      <c r="O79" s="536"/>
      <c r="P79" s="536"/>
      <c r="Q79" s="533"/>
      <c r="R79" s="582"/>
      <c r="S79" s="536"/>
      <c r="T79" s="533"/>
      <c r="U79" s="48"/>
      <c r="V79" s="585"/>
      <c r="W79" s="561"/>
      <c r="X79" s="585"/>
      <c r="Y79" s="561"/>
      <c r="Z79" s="586">
        <f t="shared" si="2"/>
        <v>0</v>
      </c>
      <c r="AA79" s="561"/>
      <c r="AB79" s="562"/>
      <c r="AC79" s="561"/>
      <c r="AD79" s="562"/>
      <c r="AE79" s="561"/>
      <c r="AF79" s="78"/>
      <c r="AG79" s="584"/>
      <c r="AH79" s="533"/>
      <c r="AI79" s="584"/>
      <c r="AJ79" s="536"/>
      <c r="AK79" s="533"/>
      <c r="AL79" s="74"/>
      <c r="AM79" s="4"/>
      <c r="AN79" s="4"/>
      <c r="AO79" s="4"/>
      <c r="AP79" s="4"/>
    </row>
    <row r="80" spans="1:42" ht="19.5" hidden="1" customHeight="1" outlineLevel="2" x14ac:dyDescent="0.25">
      <c r="A80" s="3"/>
      <c r="B80" s="8"/>
      <c r="C80" s="56" t="s">
        <v>128</v>
      </c>
      <c r="D80" s="48"/>
      <c r="E80" s="77"/>
      <c r="F80" s="583"/>
      <c r="G80" s="536"/>
      <c r="H80" s="536"/>
      <c r="I80" s="536"/>
      <c r="J80" s="536"/>
      <c r="K80" s="533"/>
      <c r="L80" s="48"/>
      <c r="M80" s="582"/>
      <c r="N80" s="536"/>
      <c r="O80" s="536"/>
      <c r="P80" s="536"/>
      <c r="Q80" s="533"/>
      <c r="R80" s="582"/>
      <c r="S80" s="536"/>
      <c r="T80" s="533"/>
      <c r="U80" s="48"/>
      <c r="V80" s="585"/>
      <c r="W80" s="561"/>
      <c r="X80" s="585"/>
      <c r="Y80" s="561"/>
      <c r="Z80" s="586">
        <f t="shared" si="2"/>
        <v>0</v>
      </c>
      <c r="AA80" s="561"/>
      <c r="AB80" s="562"/>
      <c r="AC80" s="561"/>
      <c r="AD80" s="562"/>
      <c r="AE80" s="561"/>
      <c r="AF80" s="78"/>
      <c r="AG80" s="584"/>
      <c r="AH80" s="533"/>
      <c r="AI80" s="584"/>
      <c r="AJ80" s="536"/>
      <c r="AK80" s="533"/>
      <c r="AL80" s="74"/>
      <c r="AM80" s="4"/>
      <c r="AN80" s="4"/>
      <c r="AO80" s="4"/>
      <c r="AP80" s="4"/>
    </row>
    <row r="81" spans="1:42" ht="19.5" hidden="1" customHeight="1" outlineLevel="2" x14ac:dyDescent="0.25">
      <c r="A81" s="3"/>
      <c r="B81" s="8"/>
      <c r="C81" s="56" t="s">
        <v>129</v>
      </c>
      <c r="D81" s="48"/>
      <c r="E81" s="77"/>
      <c r="F81" s="583"/>
      <c r="G81" s="536"/>
      <c r="H81" s="536"/>
      <c r="I81" s="536"/>
      <c r="J81" s="536"/>
      <c r="K81" s="533"/>
      <c r="L81" s="48"/>
      <c r="M81" s="582"/>
      <c r="N81" s="536"/>
      <c r="O81" s="536"/>
      <c r="P81" s="536"/>
      <c r="Q81" s="533"/>
      <c r="R81" s="582"/>
      <c r="S81" s="536"/>
      <c r="T81" s="533"/>
      <c r="U81" s="48"/>
      <c r="V81" s="585"/>
      <c r="W81" s="561"/>
      <c r="X81" s="585"/>
      <c r="Y81" s="561"/>
      <c r="Z81" s="586">
        <f t="shared" si="2"/>
        <v>0</v>
      </c>
      <c r="AA81" s="561"/>
      <c r="AB81" s="562"/>
      <c r="AC81" s="561"/>
      <c r="AD81" s="562"/>
      <c r="AE81" s="561"/>
      <c r="AF81" s="78"/>
      <c r="AG81" s="584"/>
      <c r="AH81" s="533"/>
      <c r="AI81" s="584"/>
      <c r="AJ81" s="536"/>
      <c r="AK81" s="533"/>
      <c r="AL81" s="74"/>
      <c r="AM81" s="4"/>
      <c r="AN81" s="4"/>
      <c r="AO81" s="4"/>
      <c r="AP81" s="4"/>
    </row>
    <row r="82" spans="1:42" ht="19.5" hidden="1" customHeight="1" outlineLevel="2" x14ac:dyDescent="0.25">
      <c r="A82" s="3"/>
      <c r="B82" s="8"/>
      <c r="C82" s="56" t="s">
        <v>130</v>
      </c>
      <c r="D82" s="48"/>
      <c r="E82" s="77"/>
      <c r="F82" s="583"/>
      <c r="G82" s="536"/>
      <c r="H82" s="536"/>
      <c r="I82" s="536"/>
      <c r="J82" s="536"/>
      <c r="K82" s="533"/>
      <c r="L82" s="48"/>
      <c r="M82" s="582"/>
      <c r="N82" s="536"/>
      <c r="O82" s="536"/>
      <c r="P82" s="536"/>
      <c r="Q82" s="533"/>
      <c r="R82" s="582"/>
      <c r="S82" s="536"/>
      <c r="T82" s="533"/>
      <c r="U82" s="48"/>
      <c r="V82" s="585"/>
      <c r="W82" s="561"/>
      <c r="X82" s="585"/>
      <c r="Y82" s="561"/>
      <c r="Z82" s="586">
        <f t="shared" si="2"/>
        <v>0</v>
      </c>
      <c r="AA82" s="561"/>
      <c r="AB82" s="562"/>
      <c r="AC82" s="561"/>
      <c r="AD82" s="562"/>
      <c r="AE82" s="561"/>
      <c r="AF82" s="78"/>
      <c r="AG82" s="584"/>
      <c r="AH82" s="533"/>
      <c r="AI82" s="584"/>
      <c r="AJ82" s="536"/>
      <c r="AK82" s="533"/>
      <c r="AL82" s="74"/>
      <c r="AM82" s="4"/>
      <c r="AN82" s="4"/>
      <c r="AO82" s="4"/>
      <c r="AP82" s="4"/>
    </row>
    <row r="83" spans="1:42" ht="19.5" hidden="1" customHeight="1" outlineLevel="2" x14ac:dyDescent="0.25">
      <c r="A83" s="3"/>
      <c r="B83" s="8"/>
      <c r="C83" s="56" t="s">
        <v>131</v>
      </c>
      <c r="D83" s="48"/>
      <c r="E83" s="77"/>
      <c r="F83" s="583"/>
      <c r="G83" s="536"/>
      <c r="H83" s="536"/>
      <c r="I83" s="536"/>
      <c r="J83" s="536"/>
      <c r="K83" s="533"/>
      <c r="L83" s="48"/>
      <c r="M83" s="582"/>
      <c r="N83" s="536"/>
      <c r="O83" s="536"/>
      <c r="P83" s="536"/>
      <c r="Q83" s="533"/>
      <c r="R83" s="582"/>
      <c r="S83" s="536"/>
      <c r="T83" s="533"/>
      <c r="U83" s="48"/>
      <c r="V83" s="585"/>
      <c r="W83" s="561"/>
      <c r="X83" s="585"/>
      <c r="Y83" s="561"/>
      <c r="Z83" s="586">
        <f t="shared" si="2"/>
        <v>0</v>
      </c>
      <c r="AA83" s="561"/>
      <c r="AB83" s="562"/>
      <c r="AC83" s="561"/>
      <c r="AD83" s="562"/>
      <c r="AE83" s="561"/>
      <c r="AF83" s="78"/>
      <c r="AG83" s="584"/>
      <c r="AH83" s="533"/>
      <c r="AI83" s="584"/>
      <c r="AJ83" s="536"/>
      <c r="AK83" s="533"/>
      <c r="AL83" s="74"/>
      <c r="AM83" s="4"/>
      <c r="AN83" s="4"/>
      <c r="AO83" s="4"/>
      <c r="AP83" s="4"/>
    </row>
    <row r="84" spans="1:42" ht="19.5" hidden="1" customHeight="1" outlineLevel="2" x14ac:dyDescent="0.25">
      <c r="A84" s="3"/>
      <c r="B84" s="8"/>
      <c r="C84" s="56" t="s">
        <v>132</v>
      </c>
      <c r="D84" s="48"/>
      <c r="E84" s="77"/>
      <c r="F84" s="583"/>
      <c r="G84" s="536"/>
      <c r="H84" s="536"/>
      <c r="I84" s="536"/>
      <c r="J84" s="536"/>
      <c r="K84" s="533"/>
      <c r="L84" s="48"/>
      <c r="M84" s="582"/>
      <c r="N84" s="536"/>
      <c r="O84" s="536"/>
      <c r="P84" s="536"/>
      <c r="Q84" s="533"/>
      <c r="R84" s="582"/>
      <c r="S84" s="536"/>
      <c r="T84" s="533"/>
      <c r="U84" s="48"/>
      <c r="V84" s="585"/>
      <c r="W84" s="561"/>
      <c r="X84" s="585"/>
      <c r="Y84" s="561"/>
      <c r="Z84" s="586">
        <f t="shared" si="2"/>
        <v>0</v>
      </c>
      <c r="AA84" s="561"/>
      <c r="AB84" s="562"/>
      <c r="AC84" s="561"/>
      <c r="AD84" s="562"/>
      <c r="AE84" s="561"/>
      <c r="AF84" s="78"/>
      <c r="AG84" s="584"/>
      <c r="AH84" s="533"/>
      <c r="AI84" s="584"/>
      <c r="AJ84" s="536"/>
      <c r="AK84" s="533"/>
      <c r="AL84" s="74"/>
      <c r="AM84" s="4"/>
      <c r="AN84" s="4"/>
      <c r="AO84" s="4"/>
      <c r="AP84" s="4"/>
    </row>
    <row r="85" spans="1:42" ht="19.5" hidden="1" customHeight="1" outlineLevel="2" x14ac:dyDescent="0.25">
      <c r="A85" s="3"/>
      <c r="B85" s="8"/>
      <c r="C85" s="56" t="s">
        <v>133</v>
      </c>
      <c r="D85" s="48"/>
      <c r="E85" s="77"/>
      <c r="F85" s="583"/>
      <c r="G85" s="536"/>
      <c r="H85" s="536"/>
      <c r="I85" s="536"/>
      <c r="J85" s="536"/>
      <c r="K85" s="533"/>
      <c r="L85" s="48"/>
      <c r="M85" s="582"/>
      <c r="N85" s="536"/>
      <c r="O85" s="536"/>
      <c r="P85" s="536"/>
      <c r="Q85" s="533"/>
      <c r="R85" s="582"/>
      <c r="S85" s="536"/>
      <c r="T85" s="533"/>
      <c r="U85" s="48"/>
      <c r="V85" s="585"/>
      <c r="W85" s="561"/>
      <c r="X85" s="585"/>
      <c r="Y85" s="561"/>
      <c r="Z85" s="586">
        <f t="shared" si="2"/>
        <v>0</v>
      </c>
      <c r="AA85" s="561"/>
      <c r="AB85" s="562"/>
      <c r="AC85" s="561"/>
      <c r="AD85" s="562"/>
      <c r="AE85" s="561"/>
      <c r="AF85" s="78"/>
      <c r="AG85" s="584"/>
      <c r="AH85" s="533"/>
      <c r="AI85" s="584"/>
      <c r="AJ85" s="536"/>
      <c r="AK85" s="533"/>
      <c r="AL85" s="74"/>
      <c r="AM85" s="4"/>
      <c r="AN85" s="4"/>
      <c r="AO85" s="4"/>
      <c r="AP85" s="4"/>
    </row>
    <row r="86" spans="1:42" ht="19.5" hidden="1" customHeight="1" outlineLevel="2" x14ac:dyDescent="0.25">
      <c r="A86" s="3"/>
      <c r="B86" s="8"/>
      <c r="C86" s="56" t="s">
        <v>134</v>
      </c>
      <c r="D86" s="48"/>
      <c r="E86" s="77"/>
      <c r="F86" s="583"/>
      <c r="G86" s="536"/>
      <c r="H86" s="536"/>
      <c r="I86" s="536"/>
      <c r="J86" s="536"/>
      <c r="K86" s="533"/>
      <c r="L86" s="48"/>
      <c r="M86" s="582"/>
      <c r="N86" s="536"/>
      <c r="O86" s="536"/>
      <c r="P86" s="536"/>
      <c r="Q86" s="533"/>
      <c r="R86" s="582"/>
      <c r="S86" s="536"/>
      <c r="T86" s="533"/>
      <c r="U86" s="48"/>
      <c r="V86" s="585"/>
      <c r="W86" s="561"/>
      <c r="X86" s="585"/>
      <c r="Y86" s="561"/>
      <c r="Z86" s="586">
        <f t="shared" si="2"/>
        <v>0</v>
      </c>
      <c r="AA86" s="561"/>
      <c r="AB86" s="562"/>
      <c r="AC86" s="561"/>
      <c r="AD86" s="562"/>
      <c r="AE86" s="561"/>
      <c r="AF86" s="78"/>
      <c r="AG86" s="584"/>
      <c r="AH86" s="533"/>
      <c r="AI86" s="584"/>
      <c r="AJ86" s="536"/>
      <c r="AK86" s="533"/>
      <c r="AL86" s="74"/>
      <c r="AM86" s="4"/>
      <c r="AN86" s="4"/>
      <c r="AO86" s="4"/>
      <c r="AP86" s="4"/>
    </row>
    <row r="87" spans="1:42" ht="19.5" hidden="1" customHeight="1" outlineLevel="2" x14ac:dyDescent="0.25">
      <c r="A87" s="3"/>
      <c r="B87" s="8"/>
      <c r="C87" s="56" t="s">
        <v>135</v>
      </c>
      <c r="D87" s="48"/>
      <c r="E87" s="77"/>
      <c r="F87" s="583"/>
      <c r="G87" s="536"/>
      <c r="H87" s="536"/>
      <c r="I87" s="536"/>
      <c r="J87" s="536"/>
      <c r="K87" s="533"/>
      <c r="L87" s="48"/>
      <c r="M87" s="582"/>
      <c r="N87" s="536"/>
      <c r="O87" s="536"/>
      <c r="P87" s="536"/>
      <c r="Q87" s="533"/>
      <c r="R87" s="582"/>
      <c r="S87" s="536"/>
      <c r="T87" s="533"/>
      <c r="U87" s="48"/>
      <c r="V87" s="585"/>
      <c r="W87" s="561"/>
      <c r="X87" s="585"/>
      <c r="Y87" s="561"/>
      <c r="Z87" s="586">
        <f t="shared" si="2"/>
        <v>0</v>
      </c>
      <c r="AA87" s="561"/>
      <c r="AB87" s="562"/>
      <c r="AC87" s="561"/>
      <c r="AD87" s="562"/>
      <c r="AE87" s="561"/>
      <c r="AF87" s="78"/>
      <c r="AG87" s="584"/>
      <c r="AH87" s="533"/>
      <c r="AI87" s="584"/>
      <c r="AJ87" s="536"/>
      <c r="AK87" s="533"/>
      <c r="AL87" s="74"/>
      <c r="AM87" s="4"/>
      <c r="AN87" s="4"/>
      <c r="AO87" s="4"/>
      <c r="AP87" s="4"/>
    </row>
    <row r="88" spans="1:42" ht="19.5" hidden="1" customHeight="1" outlineLevel="2" x14ac:dyDescent="0.25">
      <c r="A88" s="3"/>
      <c r="B88" s="8"/>
      <c r="C88" s="56" t="s">
        <v>136</v>
      </c>
      <c r="D88" s="48"/>
      <c r="E88" s="77"/>
      <c r="F88" s="583"/>
      <c r="G88" s="536"/>
      <c r="H88" s="536"/>
      <c r="I88" s="536"/>
      <c r="J88" s="536"/>
      <c r="K88" s="533"/>
      <c r="L88" s="48"/>
      <c r="M88" s="582"/>
      <c r="N88" s="536"/>
      <c r="O88" s="536"/>
      <c r="P88" s="536"/>
      <c r="Q88" s="533"/>
      <c r="R88" s="582"/>
      <c r="S88" s="536"/>
      <c r="T88" s="533"/>
      <c r="U88" s="48"/>
      <c r="V88" s="585"/>
      <c r="W88" s="561"/>
      <c r="X88" s="585"/>
      <c r="Y88" s="561"/>
      <c r="Z88" s="586">
        <f t="shared" si="2"/>
        <v>0</v>
      </c>
      <c r="AA88" s="561"/>
      <c r="AB88" s="562"/>
      <c r="AC88" s="561"/>
      <c r="AD88" s="562"/>
      <c r="AE88" s="561"/>
      <c r="AF88" s="78"/>
      <c r="AG88" s="584"/>
      <c r="AH88" s="533"/>
      <c r="AI88" s="584"/>
      <c r="AJ88" s="536"/>
      <c r="AK88" s="533"/>
      <c r="AL88" s="74"/>
      <c r="AM88" s="4"/>
      <c r="AN88" s="4"/>
      <c r="AO88" s="4"/>
      <c r="AP88" s="4"/>
    </row>
    <row r="89" spans="1:42" ht="19.5" hidden="1" customHeight="1" outlineLevel="2" x14ac:dyDescent="0.25">
      <c r="A89" s="3"/>
      <c r="B89" s="8"/>
      <c r="C89" s="56" t="s">
        <v>137</v>
      </c>
      <c r="D89" s="48"/>
      <c r="E89" s="77"/>
      <c r="F89" s="583"/>
      <c r="G89" s="536"/>
      <c r="H89" s="536"/>
      <c r="I89" s="536"/>
      <c r="J89" s="536"/>
      <c r="K89" s="533"/>
      <c r="L89" s="48"/>
      <c r="M89" s="582"/>
      <c r="N89" s="536"/>
      <c r="O89" s="536"/>
      <c r="P89" s="536"/>
      <c r="Q89" s="533"/>
      <c r="R89" s="582"/>
      <c r="S89" s="536"/>
      <c r="T89" s="533"/>
      <c r="U89" s="48"/>
      <c r="V89" s="585"/>
      <c r="W89" s="561"/>
      <c r="X89" s="585"/>
      <c r="Y89" s="561"/>
      <c r="Z89" s="586">
        <f t="shared" si="2"/>
        <v>0</v>
      </c>
      <c r="AA89" s="561"/>
      <c r="AB89" s="562"/>
      <c r="AC89" s="561"/>
      <c r="AD89" s="562"/>
      <c r="AE89" s="561"/>
      <c r="AF89" s="78"/>
      <c r="AG89" s="584"/>
      <c r="AH89" s="533"/>
      <c r="AI89" s="584"/>
      <c r="AJ89" s="536"/>
      <c r="AK89" s="533"/>
      <c r="AL89" s="74"/>
      <c r="AM89" s="4"/>
      <c r="AN89" s="4"/>
      <c r="AO89" s="4"/>
      <c r="AP89" s="4"/>
    </row>
    <row r="90" spans="1:42" ht="19.5" hidden="1" customHeight="1" outlineLevel="2" x14ac:dyDescent="0.25">
      <c r="A90" s="3"/>
      <c r="B90" s="8"/>
      <c r="C90" s="56" t="s">
        <v>138</v>
      </c>
      <c r="D90" s="48"/>
      <c r="E90" s="77"/>
      <c r="F90" s="583"/>
      <c r="G90" s="536"/>
      <c r="H90" s="536"/>
      <c r="I90" s="536"/>
      <c r="J90" s="536"/>
      <c r="K90" s="533"/>
      <c r="L90" s="48"/>
      <c r="M90" s="582"/>
      <c r="N90" s="536"/>
      <c r="O90" s="536"/>
      <c r="P90" s="536"/>
      <c r="Q90" s="533"/>
      <c r="R90" s="582"/>
      <c r="S90" s="536"/>
      <c r="T90" s="533"/>
      <c r="U90" s="48"/>
      <c r="V90" s="585"/>
      <c r="W90" s="561"/>
      <c r="X90" s="585"/>
      <c r="Y90" s="561"/>
      <c r="Z90" s="586">
        <f t="shared" si="2"/>
        <v>0</v>
      </c>
      <c r="AA90" s="561"/>
      <c r="AB90" s="562"/>
      <c r="AC90" s="561"/>
      <c r="AD90" s="562"/>
      <c r="AE90" s="561"/>
      <c r="AF90" s="78"/>
      <c r="AG90" s="584"/>
      <c r="AH90" s="533"/>
      <c r="AI90" s="584"/>
      <c r="AJ90" s="536"/>
      <c r="AK90" s="533"/>
      <c r="AL90" s="74"/>
      <c r="AM90" s="4"/>
      <c r="AN90" s="4"/>
      <c r="AO90" s="4"/>
      <c r="AP90" s="4"/>
    </row>
    <row r="91" spans="1:42" ht="19.5" hidden="1" customHeight="1" outlineLevel="2" x14ac:dyDescent="0.25">
      <c r="A91" s="3"/>
      <c r="B91" s="8"/>
      <c r="C91" s="56" t="s">
        <v>139</v>
      </c>
      <c r="D91" s="48"/>
      <c r="E91" s="77"/>
      <c r="F91" s="583"/>
      <c r="G91" s="536"/>
      <c r="H91" s="536"/>
      <c r="I91" s="536"/>
      <c r="J91" s="536"/>
      <c r="K91" s="533"/>
      <c r="L91" s="48"/>
      <c r="M91" s="582"/>
      <c r="N91" s="536"/>
      <c r="O91" s="536"/>
      <c r="P91" s="536"/>
      <c r="Q91" s="533"/>
      <c r="R91" s="582"/>
      <c r="S91" s="536"/>
      <c r="T91" s="533"/>
      <c r="U91" s="48"/>
      <c r="V91" s="585"/>
      <c r="W91" s="561"/>
      <c r="X91" s="585"/>
      <c r="Y91" s="561"/>
      <c r="Z91" s="586">
        <f t="shared" si="2"/>
        <v>0</v>
      </c>
      <c r="AA91" s="561"/>
      <c r="AB91" s="562"/>
      <c r="AC91" s="561"/>
      <c r="AD91" s="562"/>
      <c r="AE91" s="561"/>
      <c r="AF91" s="78"/>
      <c r="AG91" s="584"/>
      <c r="AH91" s="533"/>
      <c r="AI91" s="584"/>
      <c r="AJ91" s="536"/>
      <c r="AK91" s="533"/>
      <c r="AL91" s="74"/>
      <c r="AM91" s="4"/>
      <c r="AN91" s="4"/>
      <c r="AO91" s="4"/>
      <c r="AP91" s="4"/>
    </row>
    <row r="92" spans="1:42" ht="19.5" hidden="1" customHeight="1" outlineLevel="2" x14ac:dyDescent="0.25">
      <c r="A92" s="3"/>
      <c r="B92" s="8"/>
      <c r="C92" s="56" t="s">
        <v>140</v>
      </c>
      <c r="D92" s="48"/>
      <c r="E92" s="77"/>
      <c r="F92" s="583"/>
      <c r="G92" s="536"/>
      <c r="H92" s="536"/>
      <c r="I92" s="536"/>
      <c r="J92" s="536"/>
      <c r="K92" s="533"/>
      <c r="L92" s="48"/>
      <c r="M92" s="582"/>
      <c r="N92" s="536"/>
      <c r="O92" s="536"/>
      <c r="P92" s="536"/>
      <c r="Q92" s="533"/>
      <c r="R92" s="582"/>
      <c r="S92" s="536"/>
      <c r="T92" s="533"/>
      <c r="U92" s="48"/>
      <c r="V92" s="585"/>
      <c r="W92" s="561"/>
      <c r="X92" s="585"/>
      <c r="Y92" s="561"/>
      <c r="Z92" s="586">
        <f t="shared" si="2"/>
        <v>0</v>
      </c>
      <c r="AA92" s="561"/>
      <c r="AB92" s="562"/>
      <c r="AC92" s="561"/>
      <c r="AD92" s="562"/>
      <c r="AE92" s="561"/>
      <c r="AF92" s="78"/>
      <c r="AG92" s="584"/>
      <c r="AH92" s="533"/>
      <c r="AI92" s="584"/>
      <c r="AJ92" s="536"/>
      <c r="AK92" s="533"/>
      <c r="AL92" s="74"/>
      <c r="AM92" s="4"/>
      <c r="AN92" s="4"/>
      <c r="AO92" s="4"/>
      <c r="AP92" s="4"/>
    </row>
    <row r="93" spans="1:42" ht="19.5" hidden="1" customHeight="1" outlineLevel="2" x14ac:dyDescent="0.25">
      <c r="A93" s="3"/>
      <c r="B93" s="8"/>
      <c r="C93" s="56" t="s">
        <v>141</v>
      </c>
      <c r="D93" s="48"/>
      <c r="E93" s="77"/>
      <c r="F93" s="583"/>
      <c r="G93" s="536"/>
      <c r="H93" s="536"/>
      <c r="I93" s="536"/>
      <c r="J93" s="536"/>
      <c r="K93" s="533"/>
      <c r="L93" s="48"/>
      <c r="M93" s="582"/>
      <c r="N93" s="536"/>
      <c r="O93" s="536"/>
      <c r="P93" s="536"/>
      <c r="Q93" s="533"/>
      <c r="R93" s="582"/>
      <c r="S93" s="536"/>
      <c r="T93" s="533"/>
      <c r="U93" s="48"/>
      <c r="V93" s="585"/>
      <c r="W93" s="561"/>
      <c r="X93" s="585"/>
      <c r="Y93" s="561"/>
      <c r="Z93" s="586">
        <f t="shared" si="2"/>
        <v>0</v>
      </c>
      <c r="AA93" s="561"/>
      <c r="AB93" s="562"/>
      <c r="AC93" s="561"/>
      <c r="AD93" s="562"/>
      <c r="AE93" s="561"/>
      <c r="AF93" s="78"/>
      <c r="AG93" s="584"/>
      <c r="AH93" s="533"/>
      <c r="AI93" s="584"/>
      <c r="AJ93" s="536"/>
      <c r="AK93" s="533"/>
      <c r="AL93" s="74"/>
      <c r="AM93" s="4"/>
      <c r="AN93" s="4"/>
      <c r="AO93" s="4"/>
      <c r="AP93" s="4"/>
    </row>
    <row r="94" spans="1:42" ht="19.5" hidden="1" customHeight="1" outlineLevel="2" x14ac:dyDescent="0.25">
      <c r="A94" s="3"/>
      <c r="B94" s="8"/>
      <c r="C94" s="56" t="s">
        <v>142</v>
      </c>
      <c r="D94" s="48"/>
      <c r="E94" s="77"/>
      <c r="F94" s="583"/>
      <c r="G94" s="536"/>
      <c r="H94" s="536"/>
      <c r="I94" s="536"/>
      <c r="J94" s="536"/>
      <c r="K94" s="533"/>
      <c r="L94" s="48"/>
      <c r="M94" s="582"/>
      <c r="N94" s="536"/>
      <c r="O94" s="536"/>
      <c r="P94" s="536"/>
      <c r="Q94" s="533"/>
      <c r="R94" s="582"/>
      <c r="S94" s="536"/>
      <c r="T94" s="533"/>
      <c r="U94" s="48"/>
      <c r="V94" s="585"/>
      <c r="W94" s="561"/>
      <c r="X94" s="585"/>
      <c r="Y94" s="561"/>
      <c r="Z94" s="586">
        <f t="shared" si="2"/>
        <v>0</v>
      </c>
      <c r="AA94" s="561"/>
      <c r="AB94" s="562"/>
      <c r="AC94" s="561"/>
      <c r="AD94" s="562"/>
      <c r="AE94" s="561"/>
      <c r="AF94" s="78"/>
      <c r="AG94" s="584"/>
      <c r="AH94" s="533"/>
      <c r="AI94" s="584"/>
      <c r="AJ94" s="536"/>
      <c r="AK94" s="533"/>
      <c r="AL94" s="74"/>
      <c r="AM94" s="4"/>
      <c r="AN94" s="4"/>
      <c r="AO94" s="4"/>
      <c r="AP94" s="4"/>
    </row>
    <row r="95" spans="1:42" ht="19.5" hidden="1" customHeight="1" outlineLevel="2" x14ac:dyDescent="0.25">
      <c r="A95" s="3"/>
      <c r="B95" s="8"/>
      <c r="C95" s="56" t="s">
        <v>143</v>
      </c>
      <c r="D95" s="48"/>
      <c r="E95" s="77"/>
      <c r="F95" s="583"/>
      <c r="G95" s="536"/>
      <c r="H95" s="536"/>
      <c r="I95" s="536"/>
      <c r="J95" s="536"/>
      <c r="K95" s="533"/>
      <c r="L95" s="48"/>
      <c r="M95" s="582"/>
      <c r="N95" s="536"/>
      <c r="O95" s="536"/>
      <c r="P95" s="536"/>
      <c r="Q95" s="533"/>
      <c r="R95" s="582"/>
      <c r="S95" s="536"/>
      <c r="T95" s="533"/>
      <c r="U95" s="48"/>
      <c r="V95" s="585"/>
      <c r="W95" s="561"/>
      <c r="X95" s="585"/>
      <c r="Y95" s="561"/>
      <c r="Z95" s="586">
        <f t="shared" si="2"/>
        <v>0</v>
      </c>
      <c r="AA95" s="561"/>
      <c r="AB95" s="562"/>
      <c r="AC95" s="561"/>
      <c r="AD95" s="562"/>
      <c r="AE95" s="561"/>
      <c r="AF95" s="78"/>
      <c r="AG95" s="584"/>
      <c r="AH95" s="533"/>
      <c r="AI95" s="584"/>
      <c r="AJ95" s="536"/>
      <c r="AK95" s="533"/>
      <c r="AL95" s="74"/>
      <c r="AM95" s="4"/>
      <c r="AN95" s="4"/>
      <c r="AO95" s="4"/>
      <c r="AP95" s="4"/>
    </row>
    <row r="96" spans="1:42" ht="19.5" hidden="1" customHeight="1" outlineLevel="2" x14ac:dyDescent="0.25">
      <c r="A96" s="3"/>
      <c r="B96" s="8"/>
      <c r="C96" s="56" t="s">
        <v>144</v>
      </c>
      <c r="D96" s="48"/>
      <c r="E96" s="77"/>
      <c r="F96" s="583"/>
      <c r="G96" s="536"/>
      <c r="H96" s="536"/>
      <c r="I96" s="536"/>
      <c r="J96" s="536"/>
      <c r="K96" s="533"/>
      <c r="L96" s="48"/>
      <c r="M96" s="582"/>
      <c r="N96" s="536"/>
      <c r="O96" s="536"/>
      <c r="P96" s="536"/>
      <c r="Q96" s="533"/>
      <c r="R96" s="582"/>
      <c r="S96" s="536"/>
      <c r="T96" s="533"/>
      <c r="U96" s="48"/>
      <c r="V96" s="585"/>
      <c r="W96" s="561"/>
      <c r="X96" s="585"/>
      <c r="Y96" s="561"/>
      <c r="Z96" s="586">
        <f t="shared" si="2"/>
        <v>0</v>
      </c>
      <c r="AA96" s="561"/>
      <c r="AB96" s="562"/>
      <c r="AC96" s="561"/>
      <c r="AD96" s="562"/>
      <c r="AE96" s="561"/>
      <c r="AF96" s="78"/>
      <c r="AG96" s="584"/>
      <c r="AH96" s="533"/>
      <c r="AI96" s="584"/>
      <c r="AJ96" s="536"/>
      <c r="AK96" s="533"/>
      <c r="AL96" s="74"/>
      <c r="AM96" s="4"/>
      <c r="AN96" s="4"/>
      <c r="AO96" s="4"/>
      <c r="AP96" s="4"/>
    </row>
    <row r="97" spans="1:43" ht="19.5" hidden="1" customHeight="1" outlineLevel="2" x14ac:dyDescent="0.25">
      <c r="A97" s="3"/>
      <c r="B97" s="8"/>
      <c r="C97" s="56" t="s">
        <v>145</v>
      </c>
      <c r="D97" s="48"/>
      <c r="E97" s="77"/>
      <c r="F97" s="583"/>
      <c r="G97" s="536"/>
      <c r="H97" s="536"/>
      <c r="I97" s="536"/>
      <c r="J97" s="536"/>
      <c r="K97" s="533"/>
      <c r="L97" s="48"/>
      <c r="M97" s="582"/>
      <c r="N97" s="536"/>
      <c r="O97" s="536"/>
      <c r="P97" s="536"/>
      <c r="Q97" s="533"/>
      <c r="R97" s="582"/>
      <c r="S97" s="536"/>
      <c r="T97" s="533"/>
      <c r="U97" s="48"/>
      <c r="V97" s="585"/>
      <c r="W97" s="561"/>
      <c r="X97" s="585"/>
      <c r="Y97" s="561"/>
      <c r="Z97" s="586">
        <f t="shared" si="2"/>
        <v>0</v>
      </c>
      <c r="AA97" s="561"/>
      <c r="AB97" s="562"/>
      <c r="AC97" s="561"/>
      <c r="AD97" s="562"/>
      <c r="AE97" s="561"/>
      <c r="AF97" s="78"/>
      <c r="AG97" s="584"/>
      <c r="AH97" s="533"/>
      <c r="AI97" s="584"/>
      <c r="AJ97" s="536"/>
      <c r="AK97" s="533"/>
      <c r="AL97" s="74"/>
      <c r="AM97" s="4"/>
      <c r="AN97" s="4"/>
      <c r="AO97" s="4"/>
      <c r="AP97" s="4"/>
    </row>
    <row r="98" spans="1:43" ht="19.5" hidden="1" customHeight="1" outlineLevel="2" x14ac:dyDescent="0.25">
      <c r="A98" s="3"/>
      <c r="B98" s="8"/>
      <c r="C98" s="56" t="s">
        <v>146</v>
      </c>
      <c r="D98" s="48"/>
      <c r="E98" s="77"/>
      <c r="F98" s="583"/>
      <c r="G98" s="536"/>
      <c r="H98" s="536"/>
      <c r="I98" s="536"/>
      <c r="J98" s="536"/>
      <c r="K98" s="533"/>
      <c r="L98" s="48"/>
      <c r="M98" s="582"/>
      <c r="N98" s="536"/>
      <c r="O98" s="536"/>
      <c r="P98" s="536"/>
      <c r="Q98" s="533"/>
      <c r="R98" s="582"/>
      <c r="S98" s="536"/>
      <c r="T98" s="533"/>
      <c r="U98" s="48"/>
      <c r="V98" s="585"/>
      <c r="W98" s="561"/>
      <c r="X98" s="585"/>
      <c r="Y98" s="561"/>
      <c r="Z98" s="586">
        <f t="shared" si="2"/>
        <v>0</v>
      </c>
      <c r="AA98" s="561"/>
      <c r="AB98" s="562"/>
      <c r="AC98" s="561"/>
      <c r="AD98" s="562"/>
      <c r="AE98" s="561"/>
      <c r="AF98" s="78"/>
      <c r="AG98" s="584"/>
      <c r="AH98" s="533"/>
      <c r="AI98" s="584"/>
      <c r="AJ98" s="536"/>
      <c r="AK98" s="533"/>
      <c r="AL98" s="74"/>
      <c r="AM98" s="4"/>
      <c r="AN98" s="4"/>
      <c r="AO98" s="4"/>
      <c r="AP98" s="4"/>
    </row>
    <row r="99" spans="1:43" ht="19.5" hidden="1" customHeight="1" outlineLevel="2" x14ac:dyDescent="0.25">
      <c r="A99" s="3"/>
      <c r="B99" s="8"/>
      <c r="C99" s="56" t="s">
        <v>147</v>
      </c>
      <c r="D99" s="48"/>
      <c r="E99" s="77"/>
      <c r="F99" s="583"/>
      <c r="G99" s="536"/>
      <c r="H99" s="536"/>
      <c r="I99" s="536"/>
      <c r="J99" s="536"/>
      <c r="K99" s="533"/>
      <c r="L99" s="48"/>
      <c r="M99" s="582"/>
      <c r="N99" s="536"/>
      <c r="O99" s="536"/>
      <c r="P99" s="536"/>
      <c r="Q99" s="533"/>
      <c r="R99" s="582"/>
      <c r="S99" s="536"/>
      <c r="T99" s="533"/>
      <c r="U99" s="48"/>
      <c r="V99" s="585"/>
      <c r="W99" s="561"/>
      <c r="X99" s="585"/>
      <c r="Y99" s="561"/>
      <c r="Z99" s="586">
        <f t="shared" si="2"/>
        <v>0</v>
      </c>
      <c r="AA99" s="561"/>
      <c r="AB99" s="562"/>
      <c r="AC99" s="561"/>
      <c r="AD99" s="562"/>
      <c r="AE99" s="561"/>
      <c r="AF99" s="78"/>
      <c r="AG99" s="584"/>
      <c r="AH99" s="533"/>
      <c r="AI99" s="584"/>
      <c r="AJ99" s="536"/>
      <c r="AK99" s="533"/>
      <c r="AL99" s="74"/>
      <c r="AM99" s="4"/>
      <c r="AN99" s="4"/>
      <c r="AO99" s="4"/>
      <c r="AP99" s="4"/>
    </row>
    <row r="100" spans="1:43" ht="19.5" hidden="1" customHeight="1" outlineLevel="1" x14ac:dyDescent="0.25">
      <c r="A100" s="3"/>
      <c r="B100" s="8"/>
      <c r="C100" s="56" t="s">
        <v>148</v>
      </c>
      <c r="D100" s="48"/>
      <c r="E100" s="77"/>
      <c r="F100" s="583"/>
      <c r="G100" s="536"/>
      <c r="H100" s="536"/>
      <c r="I100" s="536"/>
      <c r="J100" s="536"/>
      <c r="K100" s="533"/>
      <c r="L100" s="48"/>
      <c r="M100" s="582"/>
      <c r="N100" s="536"/>
      <c r="O100" s="536"/>
      <c r="P100" s="536"/>
      <c r="Q100" s="533"/>
      <c r="R100" s="582"/>
      <c r="S100" s="536"/>
      <c r="T100" s="533"/>
      <c r="U100" s="48"/>
      <c r="V100" s="585"/>
      <c r="W100" s="561"/>
      <c r="X100" s="585"/>
      <c r="Y100" s="561"/>
      <c r="Z100" s="586">
        <f t="shared" si="2"/>
        <v>0</v>
      </c>
      <c r="AA100" s="561"/>
      <c r="AB100" s="562"/>
      <c r="AC100" s="561"/>
      <c r="AD100" s="562"/>
      <c r="AE100" s="561"/>
      <c r="AF100" s="78"/>
      <c r="AG100" s="584"/>
      <c r="AH100" s="533"/>
      <c r="AI100" s="584"/>
      <c r="AJ100" s="536"/>
      <c r="AK100" s="533"/>
      <c r="AL100" s="74"/>
      <c r="AM100" s="4"/>
      <c r="AN100" s="4"/>
      <c r="AO100" s="4"/>
      <c r="AP100" s="4"/>
    </row>
    <row r="101" spans="1:43" ht="19.5" customHeight="1" x14ac:dyDescent="0.25">
      <c r="A101" s="3"/>
      <c r="B101" s="8"/>
      <c r="C101" s="47" t="s">
        <v>149</v>
      </c>
      <c r="D101" s="48"/>
      <c r="E101" s="592" t="str">
        <f>+IF(E70="","",E70)</f>
        <v/>
      </c>
      <c r="F101" s="536"/>
      <c r="G101" s="536"/>
      <c r="H101" s="536"/>
      <c r="I101" s="536"/>
      <c r="J101" s="536"/>
      <c r="K101" s="533"/>
      <c r="L101" s="48"/>
      <c r="M101" s="588"/>
      <c r="N101" s="536"/>
      <c r="O101" s="536"/>
      <c r="P101" s="536"/>
      <c r="Q101" s="533"/>
      <c r="R101" s="588"/>
      <c r="S101" s="536"/>
      <c r="T101" s="533"/>
      <c r="U101" s="48"/>
      <c r="V101" s="589">
        <f>+V8+V39+V70</f>
        <v>1626</v>
      </c>
      <c r="W101" s="561"/>
      <c r="X101" s="589">
        <f>+X70+X39+X8</f>
        <v>29.8</v>
      </c>
      <c r="Y101" s="561"/>
      <c r="Z101" s="589">
        <f>+Z70+Z39+Z8</f>
        <v>13257.2</v>
      </c>
      <c r="AA101" s="561"/>
      <c r="AB101" s="590"/>
      <c r="AC101" s="561"/>
      <c r="AD101" s="590"/>
      <c r="AE101" s="561"/>
      <c r="AF101" s="80"/>
      <c r="AG101" s="592"/>
      <c r="AH101" s="533"/>
      <c r="AI101" s="592"/>
      <c r="AJ101" s="536"/>
      <c r="AK101" s="533"/>
      <c r="AL101" s="74"/>
      <c r="AM101" s="4"/>
      <c r="AN101" s="4"/>
      <c r="AO101" s="4"/>
      <c r="AP101" s="4"/>
    </row>
    <row r="102" spans="1:43" ht="6" customHeight="1" x14ac:dyDescent="0.25">
      <c r="A102" s="3"/>
      <c r="B102" s="81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82"/>
      <c r="N102" s="82"/>
      <c r="O102" s="82"/>
      <c r="P102" s="82"/>
      <c r="Q102" s="82"/>
      <c r="R102" s="83"/>
      <c r="S102" s="83"/>
      <c r="T102" s="38"/>
      <c r="U102" s="38"/>
      <c r="V102" s="38"/>
      <c r="W102" s="82"/>
      <c r="X102" s="82"/>
      <c r="Y102" s="82"/>
      <c r="Z102" s="83"/>
      <c r="AA102" s="83"/>
      <c r="AB102" s="84"/>
      <c r="AC102" s="84"/>
      <c r="AD102" s="84"/>
      <c r="AE102" s="84"/>
      <c r="AF102" s="83"/>
      <c r="AG102" s="83"/>
      <c r="AH102" s="83"/>
      <c r="AI102" s="83"/>
      <c r="AJ102" s="83"/>
      <c r="AK102" s="85"/>
      <c r="AL102" s="86"/>
      <c r="AM102" s="3"/>
      <c r="AN102" s="3"/>
      <c r="AO102" s="3"/>
      <c r="AP102" s="3"/>
    </row>
    <row r="103" spans="1:43" ht="21" customHeight="1" x14ac:dyDescent="0.25">
      <c r="A103" s="3"/>
      <c r="B103" s="87"/>
      <c r="C103" s="591" t="s">
        <v>150</v>
      </c>
      <c r="D103" s="526"/>
      <c r="E103" s="526"/>
      <c r="F103" s="526"/>
      <c r="G103" s="526"/>
      <c r="H103" s="526"/>
      <c r="I103" s="526"/>
      <c r="J103" s="526"/>
      <c r="K103" s="526"/>
      <c r="L103" s="526"/>
      <c r="M103" s="526"/>
      <c r="N103" s="526"/>
      <c r="O103" s="526"/>
      <c r="P103" s="526"/>
      <c r="Q103" s="526"/>
      <c r="R103" s="526"/>
      <c r="S103" s="526"/>
      <c r="T103" s="526"/>
      <c r="U103" s="526"/>
      <c r="V103" s="526"/>
      <c r="W103" s="526"/>
      <c r="X103" s="526"/>
      <c r="Y103" s="526"/>
      <c r="Z103" s="526"/>
      <c r="AA103" s="526"/>
      <c r="AB103" s="526"/>
      <c r="AC103" s="526"/>
      <c r="AD103" s="526"/>
      <c r="AE103" s="526"/>
      <c r="AF103" s="526"/>
      <c r="AG103" s="526"/>
      <c r="AH103" s="526"/>
      <c r="AI103" s="526"/>
      <c r="AJ103" s="526"/>
      <c r="AK103" s="526"/>
      <c r="AL103" s="88"/>
      <c r="AM103" s="94"/>
      <c r="AN103" s="4"/>
      <c r="AO103" s="4"/>
      <c r="AP103" s="4"/>
      <c r="AQ103" s="4"/>
    </row>
    <row r="104" spans="1:43" ht="15.75" customHeight="1" x14ac:dyDescent="0.25">
      <c r="A104" s="3"/>
      <c r="B104" s="8"/>
      <c r="C104" s="593" t="s">
        <v>90</v>
      </c>
      <c r="D104" s="48"/>
      <c r="E104" s="555" t="s">
        <v>151</v>
      </c>
      <c r="F104" s="536"/>
      <c r="G104" s="536"/>
      <c r="H104" s="536"/>
      <c r="I104" s="536"/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  <c r="T104" s="536"/>
      <c r="U104" s="536"/>
      <c r="V104" s="533"/>
      <c r="W104" s="48"/>
      <c r="X104" s="597" t="s">
        <v>152</v>
      </c>
      <c r="Y104" s="536"/>
      <c r="Z104" s="533"/>
      <c r="AA104" s="48"/>
      <c r="AB104" s="555" t="s">
        <v>153</v>
      </c>
      <c r="AC104" s="536"/>
      <c r="AD104" s="536"/>
      <c r="AE104" s="536"/>
      <c r="AF104" s="536"/>
      <c r="AG104" s="536"/>
      <c r="AH104" s="536"/>
      <c r="AI104" s="536"/>
      <c r="AJ104" s="536"/>
      <c r="AK104" s="533"/>
      <c r="AL104" s="74"/>
      <c r="AM104" s="4"/>
      <c r="AN104" s="4"/>
      <c r="AO104" s="4"/>
      <c r="AP104" s="4"/>
      <c r="AQ104" s="4"/>
    </row>
    <row r="105" spans="1:43" ht="53.25" customHeight="1" x14ac:dyDescent="0.25">
      <c r="A105" s="89"/>
      <c r="B105" s="90"/>
      <c r="C105" s="594"/>
      <c r="D105" s="48"/>
      <c r="E105" s="595" t="s">
        <v>154</v>
      </c>
      <c r="F105" s="596"/>
      <c r="G105" s="544"/>
      <c r="H105" s="597" t="s">
        <v>155</v>
      </c>
      <c r="I105" s="533"/>
      <c r="J105" s="597" t="s">
        <v>156</v>
      </c>
      <c r="K105" s="536"/>
      <c r="L105" s="533"/>
      <c r="M105" s="595" t="s">
        <v>157</v>
      </c>
      <c r="N105" s="596"/>
      <c r="O105" s="544"/>
      <c r="P105" s="595" t="s">
        <v>158</v>
      </c>
      <c r="Q105" s="596"/>
      <c r="R105" s="544"/>
      <c r="S105" s="597" t="s">
        <v>159</v>
      </c>
      <c r="T105" s="533"/>
      <c r="U105" s="597" t="s">
        <v>160</v>
      </c>
      <c r="V105" s="533"/>
      <c r="W105" s="48"/>
      <c r="X105" s="91" t="s">
        <v>156</v>
      </c>
      <c r="Y105" s="595" t="s">
        <v>159</v>
      </c>
      <c r="Z105" s="544"/>
      <c r="AA105" s="48"/>
      <c r="AB105" s="91" t="s">
        <v>161</v>
      </c>
      <c r="AC105" s="597" t="s">
        <v>162</v>
      </c>
      <c r="AD105" s="533"/>
      <c r="AE105" s="29" t="s">
        <v>163</v>
      </c>
      <c r="AF105" s="92" t="s">
        <v>157</v>
      </c>
      <c r="AG105" s="92" t="s">
        <v>158</v>
      </c>
      <c r="AH105" s="597" t="s">
        <v>159</v>
      </c>
      <c r="AI105" s="533"/>
      <c r="AJ105" s="597" t="s">
        <v>160</v>
      </c>
      <c r="AK105" s="533"/>
      <c r="AL105" s="93"/>
      <c r="AM105" s="94"/>
      <c r="AN105" s="4"/>
      <c r="AO105" s="4"/>
      <c r="AP105" s="4"/>
      <c r="AQ105" s="4"/>
    </row>
    <row r="106" spans="1:43" ht="5.25" customHeight="1" x14ac:dyDescent="0.25">
      <c r="A106" s="3"/>
      <c r="B106" s="8"/>
      <c r="C106" s="13"/>
      <c r="D106" s="13"/>
      <c r="E106" s="13"/>
      <c r="F106" s="13"/>
      <c r="G106" s="13"/>
      <c r="H106" s="13"/>
      <c r="I106" s="3"/>
      <c r="J106" s="3"/>
      <c r="K106" s="3"/>
      <c r="L106" s="3"/>
      <c r="M106" s="51"/>
      <c r="N106" s="3"/>
      <c r="O106" s="3"/>
      <c r="P106" s="3"/>
      <c r="Q106" s="3"/>
      <c r="R106" s="50"/>
      <c r="S106" s="3"/>
      <c r="T106" s="50"/>
      <c r="U106" s="13"/>
      <c r="V106" s="48"/>
      <c r="W106" s="13"/>
      <c r="X106" s="3"/>
      <c r="Y106" s="13"/>
      <c r="Z106" s="3"/>
      <c r="AA106" s="13"/>
      <c r="AB106" s="3"/>
      <c r="AC106" s="11"/>
      <c r="AD106" s="11"/>
      <c r="AE106" s="11"/>
      <c r="AF106" s="55"/>
      <c r="AG106" s="55"/>
      <c r="AH106" s="55"/>
      <c r="AI106" s="3"/>
      <c r="AJ106" s="3"/>
      <c r="AK106" s="3"/>
      <c r="AL106" s="95"/>
      <c r="AM106" s="3"/>
      <c r="AN106" s="3"/>
      <c r="AO106" s="3"/>
      <c r="AP106" s="3"/>
      <c r="AQ106" s="3"/>
    </row>
    <row r="107" spans="1:43" ht="18" customHeight="1" x14ac:dyDescent="0.25">
      <c r="A107" s="3"/>
      <c r="B107" s="8"/>
      <c r="C107" s="75" t="str">
        <f t="shared" ref="C107:C199" si="3">+C8</f>
        <v>UP1</v>
      </c>
      <c r="D107" s="13"/>
      <c r="E107" s="598"/>
      <c r="F107" s="536"/>
      <c r="G107" s="533"/>
      <c r="H107" s="598"/>
      <c r="I107" s="533"/>
      <c r="J107" s="599">
        <f>SUM(J108:L137)</f>
        <v>10300.4</v>
      </c>
      <c r="K107" s="536"/>
      <c r="L107" s="533"/>
      <c r="M107" s="599">
        <f>SUM(M108:O137)</f>
        <v>2371</v>
      </c>
      <c r="N107" s="536"/>
      <c r="O107" s="533"/>
      <c r="P107" s="599">
        <f>SUM(P108:R137)</f>
        <v>1431.6000000000001</v>
      </c>
      <c r="Q107" s="536"/>
      <c r="R107" s="533"/>
      <c r="S107" s="96"/>
      <c r="T107" s="97"/>
      <c r="U107" s="598"/>
      <c r="V107" s="533"/>
      <c r="W107" s="98"/>
      <c r="X107" s="99">
        <f>SUM(X108:X137)</f>
        <v>734.4</v>
      </c>
      <c r="Y107" s="96"/>
      <c r="Z107" s="97"/>
      <c r="AA107" s="98"/>
      <c r="AB107" s="100"/>
      <c r="AC107" s="598"/>
      <c r="AD107" s="533"/>
      <c r="AE107" s="99">
        <f t="shared" ref="AE107:AG107" si="4">SUM(AE108:AE137)</f>
        <v>2222.4</v>
      </c>
      <c r="AF107" s="99">
        <f t="shared" si="4"/>
        <v>555.6</v>
      </c>
      <c r="AG107" s="99">
        <f t="shared" si="4"/>
        <v>113.04</v>
      </c>
      <c r="AH107" s="96"/>
      <c r="AI107" s="97"/>
      <c r="AJ107" s="600"/>
      <c r="AK107" s="533"/>
      <c r="AL107" s="93"/>
      <c r="AM107" s="4"/>
      <c r="AN107" s="4"/>
      <c r="AO107" s="4"/>
      <c r="AP107" s="4"/>
      <c r="AQ107" s="4"/>
    </row>
    <row r="108" spans="1:43" ht="18" customHeight="1" outlineLevel="1" x14ac:dyDescent="0.25">
      <c r="A108" s="3"/>
      <c r="B108" s="8"/>
      <c r="C108" s="56" t="str">
        <f t="shared" si="3"/>
        <v>Tramo 1</v>
      </c>
      <c r="D108" s="48"/>
      <c r="E108" s="601" t="s">
        <v>164</v>
      </c>
      <c r="F108" s="596"/>
      <c r="G108" s="544"/>
      <c r="H108" s="554">
        <v>8</v>
      </c>
      <c r="I108" s="533"/>
      <c r="J108" s="587">
        <f>102*6*5.4</f>
        <v>3304.8</v>
      </c>
      <c r="K108" s="536"/>
      <c r="L108" s="533"/>
      <c r="M108" s="587">
        <v>1423</v>
      </c>
      <c r="N108" s="536"/>
      <c r="O108" s="533"/>
      <c r="P108" s="587">
        <v>684</v>
      </c>
      <c r="Q108" s="536"/>
      <c r="R108" s="602"/>
      <c r="S108" s="101">
        <f t="shared" ref="S108:S137" si="5">+IF(T108="Malo",3,IF(T108="Regular",2,IF(T108="Bueno",1,"-")))</f>
        <v>2</v>
      </c>
      <c r="T108" s="102" t="s">
        <v>165</v>
      </c>
      <c r="U108" s="103">
        <f t="shared" ref="U108:U111" si="6">+IF(V108="Malo",3,IF(V108="Regular",2,IF(V108="Bueno",1,IF(V108="Sin área verde",0,""))))</f>
        <v>0</v>
      </c>
      <c r="V108" s="104" t="s">
        <v>169</v>
      </c>
      <c r="W108" s="48"/>
      <c r="X108" s="105">
        <f>1.2*102*6</f>
        <v>734.4</v>
      </c>
      <c r="Y108" s="106">
        <f t="shared" ref="Y108:Y137" si="7">+IF(Z108="Malo",3,IF(Z108="Sin implementar",4,IF(Z108="Regular",2,IF(Z108="Bueno",1,IF(Z108="N. C.","▬","-")))))</f>
        <v>2</v>
      </c>
      <c r="Z108" s="521" t="s">
        <v>165</v>
      </c>
      <c r="AA108" s="48"/>
      <c r="AB108" s="108" t="s">
        <v>164</v>
      </c>
      <c r="AC108" s="543">
        <v>8</v>
      </c>
      <c r="AD108" s="544"/>
      <c r="AE108" s="109">
        <f>+(1.2+1.2)*6*102</f>
        <v>1468.8</v>
      </c>
      <c r="AF108" s="110">
        <f>+AE108*25%</f>
        <v>367.2</v>
      </c>
      <c r="AG108" s="111">
        <v>0</v>
      </c>
      <c r="AH108" s="101">
        <f t="shared" ref="AH108:AH137" si="8">+IF(AI108="Malo",3,IF(AI108="Regular",2,IF(AI108="Bueno",1,"-")))</f>
        <v>2</v>
      </c>
      <c r="AI108" s="102" t="s">
        <v>165</v>
      </c>
      <c r="AJ108" s="103">
        <f t="shared" ref="AJ108:AJ137" si="9">+IF(AK108="Malo",3,IF(AK108="Regular",2,IF(AK108="Bueno",1,IF(AK108="Sin área verde",0,""))))</f>
        <v>2</v>
      </c>
      <c r="AK108" s="104" t="s">
        <v>165</v>
      </c>
      <c r="AL108" s="112" t="str">
        <f>IF(Z9=0,"",IF(ROUND((J108+X108+AE108-Z9),1)=0,"Correcto","revisar áreas"))</f>
        <v>Correcto</v>
      </c>
      <c r="AM108" s="4"/>
      <c r="AN108" s="4"/>
      <c r="AO108" s="4"/>
      <c r="AP108" s="4"/>
      <c r="AQ108" s="4"/>
    </row>
    <row r="109" spans="1:43" ht="18" customHeight="1" outlineLevel="1" x14ac:dyDescent="0.25">
      <c r="A109" s="3"/>
      <c r="B109" s="8"/>
      <c r="C109" s="56" t="str">
        <f t="shared" si="3"/>
        <v>Tramo 2</v>
      </c>
      <c r="D109" s="48"/>
      <c r="E109" s="554" t="s">
        <v>166</v>
      </c>
      <c r="F109" s="536"/>
      <c r="G109" s="533"/>
      <c r="H109" s="554"/>
      <c r="I109" s="533"/>
      <c r="J109" s="587">
        <f>100*5*9</f>
        <v>4500</v>
      </c>
      <c r="K109" s="536"/>
      <c r="L109" s="533"/>
      <c r="M109" s="587"/>
      <c r="N109" s="536"/>
      <c r="O109" s="533"/>
      <c r="P109" s="587"/>
      <c r="Q109" s="536"/>
      <c r="R109" s="533"/>
      <c r="S109" s="113">
        <f t="shared" si="5"/>
        <v>3</v>
      </c>
      <c r="T109" s="114" t="s">
        <v>167</v>
      </c>
      <c r="U109" s="115">
        <f t="shared" si="6"/>
        <v>0</v>
      </c>
      <c r="V109" s="107" t="s">
        <v>169</v>
      </c>
      <c r="W109" s="48"/>
      <c r="X109" s="116"/>
      <c r="Y109" s="106">
        <f t="shared" si="7"/>
        <v>4</v>
      </c>
      <c r="Z109" s="107" t="s">
        <v>168</v>
      </c>
      <c r="AA109" s="48"/>
      <c r="AB109" s="69"/>
      <c r="AC109" s="584"/>
      <c r="AD109" s="533"/>
      <c r="AE109" s="117"/>
      <c r="AF109" s="118"/>
      <c r="AG109" s="119"/>
      <c r="AH109" s="113" t="str">
        <f t="shared" si="8"/>
        <v>-</v>
      </c>
      <c r="AI109" s="114"/>
      <c r="AJ109" s="115">
        <f t="shared" si="9"/>
        <v>0</v>
      </c>
      <c r="AK109" s="107" t="s">
        <v>169</v>
      </c>
      <c r="AL109" s="112" t="str">
        <f>IF(Z10=0,"",IF(ROUND((J109+X109+AE109-Z10),1)=0,"Correcto","revisar áreas"))</f>
        <v>Correcto</v>
      </c>
      <c r="AM109" s="4"/>
      <c r="AN109" s="441"/>
      <c r="AO109" s="4"/>
      <c r="AP109" s="4"/>
      <c r="AQ109" s="4"/>
    </row>
    <row r="110" spans="1:43" ht="18" customHeight="1" outlineLevel="1" x14ac:dyDescent="0.25">
      <c r="A110" s="3"/>
      <c r="B110" s="8"/>
      <c r="C110" s="56" t="str">
        <f t="shared" si="3"/>
        <v>Tramo 3</v>
      </c>
      <c r="D110" s="48"/>
      <c r="E110" s="554" t="s">
        <v>164</v>
      </c>
      <c r="F110" s="536"/>
      <c r="G110" s="533"/>
      <c r="H110" s="554">
        <v>10</v>
      </c>
      <c r="I110" s="533"/>
      <c r="J110" s="587">
        <f>314*5.4</f>
        <v>1695.6000000000001</v>
      </c>
      <c r="K110" s="536"/>
      <c r="L110" s="533"/>
      <c r="M110" s="587">
        <v>948</v>
      </c>
      <c r="N110" s="536"/>
      <c r="O110" s="533"/>
      <c r="P110" s="587">
        <f>+J110-M110</f>
        <v>747.60000000000014</v>
      </c>
      <c r="Q110" s="536"/>
      <c r="R110" s="533"/>
      <c r="S110" s="113">
        <f t="shared" si="5"/>
        <v>3</v>
      </c>
      <c r="T110" s="114" t="s">
        <v>167</v>
      </c>
      <c r="U110" s="115">
        <f t="shared" si="6"/>
        <v>3</v>
      </c>
      <c r="V110" s="107" t="s">
        <v>167</v>
      </c>
      <c r="W110" s="48"/>
      <c r="X110" s="120"/>
      <c r="Y110" s="106" t="str">
        <f t="shared" si="7"/>
        <v>▬</v>
      </c>
      <c r="Z110" s="107" t="s">
        <v>170</v>
      </c>
      <c r="AA110" s="48"/>
      <c r="AB110" s="69" t="s">
        <v>164</v>
      </c>
      <c r="AC110" s="584">
        <v>10</v>
      </c>
      <c r="AD110" s="533"/>
      <c r="AE110" s="117">
        <f>+(1.2+1.2)*314</f>
        <v>753.6</v>
      </c>
      <c r="AF110" s="118">
        <f>+AE110*25%</f>
        <v>188.4</v>
      </c>
      <c r="AG110" s="119">
        <f>+AE110*15%</f>
        <v>113.04</v>
      </c>
      <c r="AH110" s="113">
        <f t="shared" si="8"/>
        <v>3</v>
      </c>
      <c r="AI110" s="114" t="s">
        <v>167</v>
      </c>
      <c r="AJ110" s="115">
        <f t="shared" si="9"/>
        <v>2</v>
      </c>
      <c r="AK110" s="107" t="s">
        <v>165</v>
      </c>
      <c r="AL110" s="112" t="str">
        <f>IF(Z11=0,"",IF(ROUND((J110+X110+AE110-Z11),1)=0,"Correcto","revisar áreas"))</f>
        <v>Correcto</v>
      </c>
      <c r="AM110" s="4"/>
      <c r="AN110" s="4"/>
      <c r="AO110" s="4"/>
      <c r="AP110" s="4"/>
      <c r="AQ110" s="4"/>
    </row>
    <row r="111" spans="1:43" ht="18" customHeight="1" outlineLevel="1" x14ac:dyDescent="0.25">
      <c r="A111" s="3"/>
      <c r="B111" s="8"/>
      <c r="C111" s="56" t="str">
        <f t="shared" si="3"/>
        <v>Tramo 4</v>
      </c>
      <c r="D111" s="48"/>
      <c r="E111" s="554" t="s">
        <v>171</v>
      </c>
      <c r="F111" s="536"/>
      <c r="G111" s="533"/>
      <c r="H111" s="554">
        <v>4</v>
      </c>
      <c r="I111" s="533"/>
      <c r="J111" s="587">
        <f>200*4</f>
        <v>800</v>
      </c>
      <c r="K111" s="536"/>
      <c r="L111" s="533"/>
      <c r="M111" s="587"/>
      <c r="N111" s="536"/>
      <c r="O111" s="533"/>
      <c r="P111" s="587"/>
      <c r="Q111" s="536"/>
      <c r="R111" s="533"/>
      <c r="S111" s="113">
        <f t="shared" si="5"/>
        <v>1</v>
      </c>
      <c r="T111" s="114" t="s">
        <v>172</v>
      </c>
      <c r="U111" s="115">
        <f t="shared" si="6"/>
        <v>1</v>
      </c>
      <c r="V111" s="107" t="s">
        <v>172</v>
      </c>
      <c r="W111" s="48"/>
      <c r="X111" s="120"/>
      <c r="Y111" s="106" t="str">
        <f t="shared" si="7"/>
        <v>▬</v>
      </c>
      <c r="Z111" s="107" t="s">
        <v>170</v>
      </c>
      <c r="AA111" s="48"/>
      <c r="AB111" s="69"/>
      <c r="AC111" s="584"/>
      <c r="AD111" s="533"/>
      <c r="AE111" s="117"/>
      <c r="AF111" s="118"/>
      <c r="AG111" s="119"/>
      <c r="AH111" s="113" t="str">
        <f t="shared" si="8"/>
        <v>-</v>
      </c>
      <c r="AI111" s="114"/>
      <c r="AJ111" s="115" t="str">
        <f t="shared" si="9"/>
        <v/>
      </c>
      <c r="AK111" s="107"/>
      <c r="AL111" s="112" t="str">
        <f>IF(Z12=0,"",IF(ROUND((J111+X111+AE111-Z12),1)=0,"Correcto","revisar áreas"))</f>
        <v>Correcto</v>
      </c>
      <c r="AM111" s="4"/>
      <c r="AN111" s="4"/>
      <c r="AO111" s="4"/>
      <c r="AP111" s="4"/>
      <c r="AQ111" s="4"/>
    </row>
    <row r="112" spans="1:43" ht="18" customHeight="1" outlineLevel="1" x14ac:dyDescent="0.25">
      <c r="A112" s="3"/>
      <c r="B112" s="8"/>
      <c r="C112" s="56" t="str">
        <f t="shared" si="3"/>
        <v>Tramo 5</v>
      </c>
      <c r="D112" s="48"/>
      <c r="E112" s="554"/>
      <c r="F112" s="536"/>
      <c r="G112" s="533"/>
      <c r="H112" s="554"/>
      <c r="I112" s="533"/>
      <c r="J112" s="587"/>
      <c r="K112" s="536"/>
      <c r="L112" s="533"/>
      <c r="M112" s="587"/>
      <c r="N112" s="536"/>
      <c r="O112" s="533"/>
      <c r="P112" s="587"/>
      <c r="Q112" s="536"/>
      <c r="R112" s="533"/>
      <c r="S112" s="113" t="str">
        <f t="shared" si="5"/>
        <v>-</v>
      </c>
      <c r="T112" s="114"/>
      <c r="U112" s="115"/>
      <c r="V112" s="107"/>
      <c r="W112" s="48"/>
      <c r="X112" s="120"/>
      <c r="Y112" s="106" t="str">
        <f t="shared" si="7"/>
        <v>-</v>
      </c>
      <c r="Z112" s="107"/>
      <c r="AA112" s="48"/>
      <c r="AB112" s="69"/>
      <c r="AC112" s="584"/>
      <c r="AD112" s="533"/>
      <c r="AE112" s="117"/>
      <c r="AF112" s="118"/>
      <c r="AG112" s="119"/>
      <c r="AH112" s="113" t="str">
        <f t="shared" si="8"/>
        <v>-</v>
      </c>
      <c r="AI112" s="114"/>
      <c r="AJ112" s="115" t="str">
        <f t="shared" si="9"/>
        <v/>
      </c>
      <c r="AK112" s="107"/>
      <c r="AL112" s="112" t="str">
        <f t="shared" ref="AL112:AL199" si="10">IF(Z13=0,"",IF(ROUND((J112+X112+AE112-Z13),1)=0,"Correcto","revisar áreas"))</f>
        <v/>
      </c>
      <c r="AM112" s="4"/>
      <c r="AN112" s="4"/>
      <c r="AO112" s="4"/>
      <c r="AP112" s="4"/>
      <c r="AQ112" s="4"/>
    </row>
    <row r="113" spans="1:43" ht="18" customHeight="1" outlineLevel="1" x14ac:dyDescent="0.25">
      <c r="A113" s="3"/>
      <c r="B113" s="8"/>
      <c r="C113" s="56" t="str">
        <f t="shared" si="3"/>
        <v>Tramo 6</v>
      </c>
      <c r="D113" s="48"/>
      <c r="E113" s="554"/>
      <c r="F113" s="536"/>
      <c r="G113" s="533"/>
      <c r="H113" s="554"/>
      <c r="I113" s="533"/>
      <c r="J113" s="587"/>
      <c r="K113" s="536"/>
      <c r="L113" s="533"/>
      <c r="M113" s="587"/>
      <c r="N113" s="536"/>
      <c r="O113" s="533"/>
      <c r="P113" s="587"/>
      <c r="Q113" s="536"/>
      <c r="R113" s="533"/>
      <c r="S113" s="113" t="str">
        <f t="shared" si="5"/>
        <v>-</v>
      </c>
      <c r="T113" s="114"/>
      <c r="U113" s="115"/>
      <c r="V113" s="107"/>
      <c r="W113" s="48"/>
      <c r="X113" s="120"/>
      <c r="Y113" s="106" t="str">
        <f t="shared" si="7"/>
        <v>-</v>
      </c>
      <c r="Z113" s="107"/>
      <c r="AA113" s="48"/>
      <c r="AB113" s="69"/>
      <c r="AC113" s="584"/>
      <c r="AD113" s="533"/>
      <c r="AE113" s="117"/>
      <c r="AF113" s="118"/>
      <c r="AG113" s="119"/>
      <c r="AH113" s="113" t="str">
        <f t="shared" si="8"/>
        <v>-</v>
      </c>
      <c r="AI113" s="114"/>
      <c r="AJ113" s="115" t="str">
        <f t="shared" si="9"/>
        <v/>
      </c>
      <c r="AK113" s="107"/>
      <c r="AL113" s="112" t="str">
        <f t="shared" si="10"/>
        <v/>
      </c>
      <c r="AM113" s="4"/>
      <c r="AN113" s="4"/>
      <c r="AO113" s="4"/>
      <c r="AP113" s="4"/>
      <c r="AQ113" s="4"/>
    </row>
    <row r="114" spans="1:43" ht="18" hidden="1" customHeight="1" outlineLevel="1" x14ac:dyDescent="0.25">
      <c r="A114" s="3"/>
      <c r="B114" s="8"/>
      <c r="C114" s="56" t="str">
        <f t="shared" si="3"/>
        <v>Tramo 7</v>
      </c>
      <c r="D114" s="48"/>
      <c r="E114" s="554"/>
      <c r="F114" s="536"/>
      <c r="G114" s="533"/>
      <c r="H114" s="554"/>
      <c r="I114" s="533"/>
      <c r="J114" s="587"/>
      <c r="K114" s="536"/>
      <c r="L114" s="533"/>
      <c r="M114" s="587"/>
      <c r="N114" s="536"/>
      <c r="O114" s="533"/>
      <c r="P114" s="587"/>
      <c r="Q114" s="536"/>
      <c r="R114" s="533"/>
      <c r="S114" s="113" t="str">
        <f t="shared" si="5"/>
        <v>-</v>
      </c>
      <c r="T114" s="114"/>
      <c r="U114" s="115"/>
      <c r="V114" s="107"/>
      <c r="W114" s="48"/>
      <c r="X114" s="120"/>
      <c r="Y114" s="106" t="str">
        <f t="shared" si="7"/>
        <v>-</v>
      </c>
      <c r="Z114" s="107"/>
      <c r="AA114" s="48"/>
      <c r="AB114" s="69"/>
      <c r="AC114" s="584"/>
      <c r="AD114" s="533"/>
      <c r="AE114" s="117"/>
      <c r="AF114" s="118"/>
      <c r="AG114" s="119"/>
      <c r="AH114" s="113" t="str">
        <f t="shared" si="8"/>
        <v>-</v>
      </c>
      <c r="AI114" s="114"/>
      <c r="AJ114" s="115" t="str">
        <f t="shared" si="9"/>
        <v/>
      </c>
      <c r="AK114" s="107"/>
      <c r="AL114" s="112" t="str">
        <f t="shared" si="10"/>
        <v/>
      </c>
      <c r="AM114" s="4"/>
      <c r="AN114" s="4"/>
      <c r="AO114" s="4"/>
      <c r="AP114" s="4"/>
      <c r="AQ114" s="4"/>
    </row>
    <row r="115" spans="1:43" ht="18" hidden="1" customHeight="1" outlineLevel="1" x14ac:dyDescent="0.25">
      <c r="A115" s="3"/>
      <c r="B115" s="8"/>
      <c r="C115" s="56" t="str">
        <f t="shared" si="3"/>
        <v>Tramo 8</v>
      </c>
      <c r="D115" s="48"/>
      <c r="E115" s="554"/>
      <c r="F115" s="536"/>
      <c r="G115" s="533"/>
      <c r="H115" s="554"/>
      <c r="I115" s="533"/>
      <c r="J115" s="587"/>
      <c r="K115" s="536"/>
      <c r="L115" s="533"/>
      <c r="M115" s="587"/>
      <c r="N115" s="536"/>
      <c r="O115" s="533"/>
      <c r="P115" s="587"/>
      <c r="Q115" s="536"/>
      <c r="R115" s="533"/>
      <c r="S115" s="113" t="str">
        <f t="shared" si="5"/>
        <v>-</v>
      </c>
      <c r="T115" s="114"/>
      <c r="U115" s="115"/>
      <c r="V115" s="107"/>
      <c r="W115" s="48"/>
      <c r="X115" s="120"/>
      <c r="Y115" s="106" t="str">
        <f t="shared" si="7"/>
        <v>-</v>
      </c>
      <c r="Z115" s="107"/>
      <c r="AA115" s="48"/>
      <c r="AB115" s="69"/>
      <c r="AC115" s="584"/>
      <c r="AD115" s="533"/>
      <c r="AE115" s="117"/>
      <c r="AF115" s="118"/>
      <c r="AG115" s="119"/>
      <c r="AH115" s="113" t="str">
        <f t="shared" si="8"/>
        <v>-</v>
      </c>
      <c r="AI115" s="114"/>
      <c r="AJ115" s="115" t="str">
        <f t="shared" si="9"/>
        <v/>
      </c>
      <c r="AK115" s="107"/>
      <c r="AL115" s="112" t="str">
        <f t="shared" si="10"/>
        <v/>
      </c>
      <c r="AM115" s="4"/>
      <c r="AN115" s="4"/>
      <c r="AO115" s="4"/>
      <c r="AP115" s="4"/>
      <c r="AQ115" s="4"/>
    </row>
    <row r="116" spans="1:43" ht="18" hidden="1" customHeight="1" outlineLevel="1" x14ac:dyDescent="0.25">
      <c r="A116" s="3"/>
      <c r="B116" s="8"/>
      <c r="C116" s="56" t="str">
        <f t="shared" si="3"/>
        <v>Tramo 9</v>
      </c>
      <c r="D116" s="48"/>
      <c r="E116" s="554"/>
      <c r="F116" s="536"/>
      <c r="G116" s="533"/>
      <c r="H116" s="554"/>
      <c r="I116" s="533"/>
      <c r="J116" s="587"/>
      <c r="K116" s="536"/>
      <c r="L116" s="533"/>
      <c r="M116" s="587"/>
      <c r="N116" s="536"/>
      <c r="O116" s="533"/>
      <c r="P116" s="587"/>
      <c r="Q116" s="536"/>
      <c r="R116" s="533"/>
      <c r="S116" s="113" t="str">
        <f t="shared" si="5"/>
        <v>-</v>
      </c>
      <c r="T116" s="114"/>
      <c r="U116" s="115"/>
      <c r="V116" s="107"/>
      <c r="W116" s="48"/>
      <c r="X116" s="120"/>
      <c r="Y116" s="106" t="str">
        <f t="shared" si="7"/>
        <v>-</v>
      </c>
      <c r="Z116" s="107"/>
      <c r="AA116" s="48"/>
      <c r="AB116" s="69"/>
      <c r="AC116" s="584"/>
      <c r="AD116" s="533"/>
      <c r="AE116" s="117"/>
      <c r="AF116" s="118"/>
      <c r="AG116" s="119"/>
      <c r="AH116" s="113" t="str">
        <f t="shared" si="8"/>
        <v>-</v>
      </c>
      <c r="AI116" s="114"/>
      <c r="AJ116" s="115" t="str">
        <f t="shared" si="9"/>
        <v/>
      </c>
      <c r="AK116" s="107"/>
      <c r="AL116" s="112" t="str">
        <f t="shared" si="10"/>
        <v/>
      </c>
      <c r="AM116" s="4"/>
      <c r="AN116" s="4"/>
      <c r="AO116" s="4"/>
      <c r="AP116" s="4"/>
      <c r="AQ116" s="4"/>
    </row>
    <row r="117" spans="1:43" ht="18" hidden="1" customHeight="1" outlineLevel="1" x14ac:dyDescent="0.25">
      <c r="A117" s="3"/>
      <c r="B117" s="8"/>
      <c r="C117" s="56" t="str">
        <f t="shared" si="3"/>
        <v>Tramo 10</v>
      </c>
      <c r="D117" s="48"/>
      <c r="E117" s="554"/>
      <c r="F117" s="536"/>
      <c r="G117" s="533"/>
      <c r="H117" s="554"/>
      <c r="I117" s="533"/>
      <c r="J117" s="587"/>
      <c r="K117" s="536"/>
      <c r="L117" s="533"/>
      <c r="M117" s="587"/>
      <c r="N117" s="536"/>
      <c r="O117" s="533"/>
      <c r="P117" s="587"/>
      <c r="Q117" s="536"/>
      <c r="R117" s="533"/>
      <c r="S117" s="113" t="str">
        <f t="shared" si="5"/>
        <v>-</v>
      </c>
      <c r="T117" s="114"/>
      <c r="U117" s="115"/>
      <c r="V117" s="107"/>
      <c r="W117" s="48"/>
      <c r="X117" s="120"/>
      <c r="Y117" s="106" t="str">
        <f t="shared" si="7"/>
        <v>-</v>
      </c>
      <c r="Z117" s="107"/>
      <c r="AA117" s="48"/>
      <c r="AB117" s="69"/>
      <c r="AC117" s="584"/>
      <c r="AD117" s="533"/>
      <c r="AE117" s="117"/>
      <c r="AF117" s="118"/>
      <c r="AG117" s="119"/>
      <c r="AH117" s="113" t="str">
        <f t="shared" si="8"/>
        <v>-</v>
      </c>
      <c r="AI117" s="114"/>
      <c r="AJ117" s="115" t="str">
        <f t="shared" si="9"/>
        <v/>
      </c>
      <c r="AK117" s="107"/>
      <c r="AL117" s="112" t="str">
        <f t="shared" si="10"/>
        <v/>
      </c>
      <c r="AM117" s="4"/>
      <c r="AN117" s="4"/>
      <c r="AO117" s="4"/>
      <c r="AP117" s="4"/>
      <c r="AQ117" s="4"/>
    </row>
    <row r="118" spans="1:43" ht="18" hidden="1" customHeight="1" outlineLevel="1" x14ac:dyDescent="0.25">
      <c r="A118" s="3"/>
      <c r="B118" s="8"/>
      <c r="C118" s="56" t="str">
        <f t="shared" si="3"/>
        <v>Tramo 11</v>
      </c>
      <c r="D118" s="48"/>
      <c r="E118" s="554"/>
      <c r="F118" s="536"/>
      <c r="G118" s="533"/>
      <c r="H118" s="554"/>
      <c r="I118" s="533"/>
      <c r="J118" s="587"/>
      <c r="K118" s="536"/>
      <c r="L118" s="533"/>
      <c r="M118" s="587"/>
      <c r="N118" s="536"/>
      <c r="O118" s="533"/>
      <c r="P118" s="587"/>
      <c r="Q118" s="536"/>
      <c r="R118" s="533"/>
      <c r="S118" s="113" t="str">
        <f t="shared" si="5"/>
        <v>-</v>
      </c>
      <c r="T118" s="114"/>
      <c r="U118" s="115"/>
      <c r="V118" s="107"/>
      <c r="W118" s="48"/>
      <c r="X118" s="120"/>
      <c r="Y118" s="106" t="str">
        <f t="shared" si="7"/>
        <v>-</v>
      </c>
      <c r="Z118" s="107"/>
      <c r="AA118" s="48"/>
      <c r="AB118" s="69"/>
      <c r="AC118" s="584"/>
      <c r="AD118" s="533"/>
      <c r="AE118" s="117"/>
      <c r="AF118" s="118"/>
      <c r="AG118" s="119"/>
      <c r="AH118" s="113" t="str">
        <f t="shared" si="8"/>
        <v>-</v>
      </c>
      <c r="AI118" s="114"/>
      <c r="AJ118" s="115" t="str">
        <f t="shared" si="9"/>
        <v/>
      </c>
      <c r="AK118" s="107"/>
      <c r="AL118" s="112" t="str">
        <f t="shared" si="10"/>
        <v/>
      </c>
      <c r="AM118" s="4"/>
      <c r="AN118" s="4"/>
      <c r="AO118" s="4"/>
      <c r="AP118" s="4"/>
      <c r="AQ118" s="4"/>
    </row>
    <row r="119" spans="1:43" ht="18" hidden="1" customHeight="1" outlineLevel="1" x14ac:dyDescent="0.25">
      <c r="A119" s="3"/>
      <c r="B119" s="8"/>
      <c r="C119" s="56" t="str">
        <f t="shared" si="3"/>
        <v>Tramo 12</v>
      </c>
      <c r="D119" s="48"/>
      <c r="E119" s="554"/>
      <c r="F119" s="536"/>
      <c r="G119" s="533"/>
      <c r="H119" s="554"/>
      <c r="I119" s="533"/>
      <c r="J119" s="587"/>
      <c r="K119" s="536"/>
      <c r="L119" s="533"/>
      <c r="M119" s="587"/>
      <c r="N119" s="536"/>
      <c r="O119" s="533"/>
      <c r="P119" s="587"/>
      <c r="Q119" s="536"/>
      <c r="R119" s="533"/>
      <c r="S119" s="113" t="str">
        <f t="shared" si="5"/>
        <v>-</v>
      </c>
      <c r="T119" s="114"/>
      <c r="U119" s="115"/>
      <c r="V119" s="107"/>
      <c r="W119" s="48"/>
      <c r="X119" s="120"/>
      <c r="Y119" s="106" t="str">
        <f t="shared" si="7"/>
        <v>-</v>
      </c>
      <c r="Z119" s="107"/>
      <c r="AA119" s="48"/>
      <c r="AB119" s="69"/>
      <c r="AC119" s="584"/>
      <c r="AD119" s="533"/>
      <c r="AE119" s="117"/>
      <c r="AF119" s="118"/>
      <c r="AG119" s="119"/>
      <c r="AH119" s="113" t="str">
        <f t="shared" si="8"/>
        <v>-</v>
      </c>
      <c r="AI119" s="114"/>
      <c r="AJ119" s="115" t="str">
        <f t="shared" si="9"/>
        <v/>
      </c>
      <c r="AK119" s="107"/>
      <c r="AL119" s="112" t="str">
        <f t="shared" si="10"/>
        <v/>
      </c>
      <c r="AM119" s="4"/>
      <c r="AN119" s="4"/>
      <c r="AO119" s="4"/>
      <c r="AP119" s="4"/>
      <c r="AQ119" s="4"/>
    </row>
    <row r="120" spans="1:43" ht="18" hidden="1" customHeight="1" outlineLevel="1" x14ac:dyDescent="0.25">
      <c r="A120" s="3"/>
      <c r="B120" s="8"/>
      <c r="C120" s="56" t="str">
        <f t="shared" si="3"/>
        <v>Tramo 13</v>
      </c>
      <c r="D120" s="48"/>
      <c r="E120" s="554"/>
      <c r="F120" s="536"/>
      <c r="G120" s="533"/>
      <c r="H120" s="554"/>
      <c r="I120" s="533"/>
      <c r="J120" s="587"/>
      <c r="K120" s="536"/>
      <c r="L120" s="533"/>
      <c r="M120" s="587"/>
      <c r="N120" s="536"/>
      <c r="O120" s="533"/>
      <c r="P120" s="587"/>
      <c r="Q120" s="536"/>
      <c r="R120" s="533"/>
      <c r="S120" s="113" t="str">
        <f t="shared" si="5"/>
        <v>-</v>
      </c>
      <c r="T120" s="114"/>
      <c r="U120" s="115"/>
      <c r="V120" s="107"/>
      <c r="W120" s="48"/>
      <c r="X120" s="120"/>
      <c r="Y120" s="106" t="str">
        <f t="shared" si="7"/>
        <v>-</v>
      </c>
      <c r="Z120" s="107"/>
      <c r="AA120" s="48"/>
      <c r="AB120" s="69"/>
      <c r="AC120" s="584"/>
      <c r="AD120" s="533"/>
      <c r="AE120" s="117"/>
      <c r="AF120" s="118"/>
      <c r="AG120" s="119"/>
      <c r="AH120" s="113" t="str">
        <f t="shared" si="8"/>
        <v>-</v>
      </c>
      <c r="AI120" s="114"/>
      <c r="AJ120" s="115" t="str">
        <f t="shared" si="9"/>
        <v/>
      </c>
      <c r="AK120" s="107"/>
      <c r="AL120" s="112" t="str">
        <f t="shared" si="10"/>
        <v/>
      </c>
      <c r="AM120" s="4"/>
      <c r="AN120" s="4"/>
      <c r="AO120" s="4"/>
      <c r="AP120" s="4"/>
      <c r="AQ120" s="4"/>
    </row>
    <row r="121" spans="1:43" ht="18" hidden="1" customHeight="1" outlineLevel="1" x14ac:dyDescent="0.25">
      <c r="A121" s="3"/>
      <c r="B121" s="8"/>
      <c r="C121" s="56" t="str">
        <f t="shared" si="3"/>
        <v>Tramo 14</v>
      </c>
      <c r="D121" s="48"/>
      <c r="E121" s="554"/>
      <c r="F121" s="536"/>
      <c r="G121" s="533"/>
      <c r="H121" s="554"/>
      <c r="I121" s="533"/>
      <c r="J121" s="587"/>
      <c r="K121" s="536"/>
      <c r="L121" s="533"/>
      <c r="M121" s="587"/>
      <c r="N121" s="536"/>
      <c r="O121" s="533"/>
      <c r="P121" s="587"/>
      <c r="Q121" s="536"/>
      <c r="R121" s="533"/>
      <c r="S121" s="113" t="str">
        <f t="shared" si="5"/>
        <v>-</v>
      </c>
      <c r="T121" s="114"/>
      <c r="U121" s="115"/>
      <c r="V121" s="107"/>
      <c r="W121" s="48"/>
      <c r="X121" s="120"/>
      <c r="Y121" s="106" t="str">
        <f t="shared" si="7"/>
        <v>-</v>
      </c>
      <c r="Z121" s="107"/>
      <c r="AA121" s="48"/>
      <c r="AB121" s="69"/>
      <c r="AC121" s="584"/>
      <c r="AD121" s="533"/>
      <c r="AE121" s="117"/>
      <c r="AF121" s="118"/>
      <c r="AG121" s="119"/>
      <c r="AH121" s="113" t="str">
        <f t="shared" si="8"/>
        <v>-</v>
      </c>
      <c r="AI121" s="114"/>
      <c r="AJ121" s="115" t="str">
        <f t="shared" si="9"/>
        <v/>
      </c>
      <c r="AK121" s="107"/>
      <c r="AL121" s="112" t="str">
        <f t="shared" si="10"/>
        <v/>
      </c>
      <c r="AM121" s="4"/>
      <c r="AN121" s="4"/>
      <c r="AO121" s="4"/>
      <c r="AP121" s="4"/>
      <c r="AQ121" s="4"/>
    </row>
    <row r="122" spans="1:43" ht="18" hidden="1" customHeight="1" outlineLevel="1" x14ac:dyDescent="0.25">
      <c r="A122" s="3"/>
      <c r="B122" s="8"/>
      <c r="C122" s="56" t="str">
        <f t="shared" si="3"/>
        <v>Tramo 15</v>
      </c>
      <c r="D122" s="48"/>
      <c r="E122" s="554"/>
      <c r="F122" s="536"/>
      <c r="G122" s="533"/>
      <c r="H122" s="554"/>
      <c r="I122" s="533"/>
      <c r="J122" s="587"/>
      <c r="K122" s="536"/>
      <c r="L122" s="533"/>
      <c r="M122" s="587"/>
      <c r="N122" s="536"/>
      <c r="O122" s="533"/>
      <c r="P122" s="587"/>
      <c r="Q122" s="536"/>
      <c r="R122" s="533"/>
      <c r="S122" s="113" t="str">
        <f t="shared" si="5"/>
        <v>-</v>
      </c>
      <c r="T122" s="114"/>
      <c r="U122" s="115"/>
      <c r="V122" s="107"/>
      <c r="W122" s="48"/>
      <c r="X122" s="120"/>
      <c r="Y122" s="106" t="str">
        <f t="shared" si="7"/>
        <v>-</v>
      </c>
      <c r="Z122" s="107"/>
      <c r="AA122" s="48"/>
      <c r="AB122" s="69"/>
      <c r="AC122" s="584"/>
      <c r="AD122" s="533"/>
      <c r="AE122" s="117"/>
      <c r="AF122" s="118"/>
      <c r="AG122" s="119"/>
      <c r="AH122" s="113" t="str">
        <f t="shared" si="8"/>
        <v>-</v>
      </c>
      <c r="AI122" s="114"/>
      <c r="AJ122" s="115" t="str">
        <f t="shared" si="9"/>
        <v/>
      </c>
      <c r="AK122" s="107"/>
      <c r="AL122" s="112" t="str">
        <f t="shared" si="10"/>
        <v/>
      </c>
      <c r="AM122" s="4"/>
      <c r="AN122" s="4"/>
      <c r="AO122" s="4"/>
      <c r="AP122" s="4"/>
      <c r="AQ122" s="4"/>
    </row>
    <row r="123" spans="1:43" ht="18" hidden="1" customHeight="1" outlineLevel="1" x14ac:dyDescent="0.25">
      <c r="A123" s="3"/>
      <c r="B123" s="8"/>
      <c r="C123" s="56" t="str">
        <f t="shared" si="3"/>
        <v>Tramo 16</v>
      </c>
      <c r="D123" s="48"/>
      <c r="E123" s="554"/>
      <c r="F123" s="536"/>
      <c r="G123" s="533"/>
      <c r="H123" s="554"/>
      <c r="I123" s="533"/>
      <c r="J123" s="587"/>
      <c r="K123" s="536"/>
      <c r="L123" s="533"/>
      <c r="M123" s="587"/>
      <c r="N123" s="536"/>
      <c r="O123" s="533"/>
      <c r="P123" s="587"/>
      <c r="Q123" s="536"/>
      <c r="R123" s="533"/>
      <c r="S123" s="113" t="str">
        <f t="shared" si="5"/>
        <v>-</v>
      </c>
      <c r="T123" s="114"/>
      <c r="U123" s="115"/>
      <c r="V123" s="107"/>
      <c r="W123" s="48"/>
      <c r="X123" s="120"/>
      <c r="Y123" s="106" t="str">
        <f t="shared" si="7"/>
        <v>-</v>
      </c>
      <c r="Z123" s="107"/>
      <c r="AA123" s="48"/>
      <c r="AB123" s="69"/>
      <c r="AC123" s="584"/>
      <c r="AD123" s="533"/>
      <c r="AE123" s="117"/>
      <c r="AF123" s="118"/>
      <c r="AG123" s="119"/>
      <c r="AH123" s="113" t="str">
        <f t="shared" si="8"/>
        <v>-</v>
      </c>
      <c r="AI123" s="114"/>
      <c r="AJ123" s="115" t="str">
        <f t="shared" si="9"/>
        <v/>
      </c>
      <c r="AK123" s="107"/>
      <c r="AL123" s="112" t="str">
        <f t="shared" si="10"/>
        <v/>
      </c>
      <c r="AM123" s="4"/>
      <c r="AN123" s="4"/>
      <c r="AO123" s="4"/>
      <c r="AP123" s="4"/>
      <c r="AQ123" s="4"/>
    </row>
    <row r="124" spans="1:43" ht="18" hidden="1" customHeight="1" outlineLevel="1" x14ac:dyDescent="0.25">
      <c r="A124" s="3"/>
      <c r="B124" s="8"/>
      <c r="C124" s="56" t="str">
        <f t="shared" si="3"/>
        <v>Tramo 17</v>
      </c>
      <c r="D124" s="48"/>
      <c r="E124" s="554"/>
      <c r="F124" s="536"/>
      <c r="G124" s="533"/>
      <c r="H124" s="554"/>
      <c r="I124" s="533"/>
      <c r="J124" s="587"/>
      <c r="K124" s="536"/>
      <c r="L124" s="533"/>
      <c r="M124" s="587"/>
      <c r="N124" s="536"/>
      <c r="O124" s="533"/>
      <c r="P124" s="587"/>
      <c r="Q124" s="536"/>
      <c r="R124" s="533"/>
      <c r="S124" s="113" t="str">
        <f t="shared" si="5"/>
        <v>-</v>
      </c>
      <c r="T124" s="114"/>
      <c r="U124" s="115"/>
      <c r="V124" s="107"/>
      <c r="W124" s="48"/>
      <c r="X124" s="120"/>
      <c r="Y124" s="106" t="str">
        <f t="shared" si="7"/>
        <v>-</v>
      </c>
      <c r="Z124" s="107"/>
      <c r="AA124" s="48"/>
      <c r="AB124" s="69"/>
      <c r="AC124" s="584"/>
      <c r="AD124" s="533"/>
      <c r="AE124" s="117"/>
      <c r="AF124" s="118"/>
      <c r="AG124" s="119"/>
      <c r="AH124" s="113" t="str">
        <f t="shared" si="8"/>
        <v>-</v>
      </c>
      <c r="AI124" s="114"/>
      <c r="AJ124" s="115" t="str">
        <f t="shared" si="9"/>
        <v/>
      </c>
      <c r="AK124" s="107"/>
      <c r="AL124" s="112" t="str">
        <f t="shared" si="10"/>
        <v/>
      </c>
      <c r="AM124" s="4"/>
      <c r="AN124" s="4"/>
      <c r="AO124" s="4"/>
      <c r="AP124" s="4"/>
      <c r="AQ124" s="4"/>
    </row>
    <row r="125" spans="1:43" ht="18" hidden="1" customHeight="1" outlineLevel="1" x14ac:dyDescent="0.25">
      <c r="A125" s="3"/>
      <c r="B125" s="8"/>
      <c r="C125" s="56" t="str">
        <f t="shared" si="3"/>
        <v>Tramo 18</v>
      </c>
      <c r="D125" s="48"/>
      <c r="E125" s="554"/>
      <c r="F125" s="536"/>
      <c r="G125" s="533"/>
      <c r="H125" s="554"/>
      <c r="I125" s="533"/>
      <c r="J125" s="587"/>
      <c r="K125" s="536"/>
      <c r="L125" s="533"/>
      <c r="M125" s="587"/>
      <c r="N125" s="536"/>
      <c r="O125" s="533"/>
      <c r="P125" s="587"/>
      <c r="Q125" s="536"/>
      <c r="R125" s="533"/>
      <c r="S125" s="113" t="str">
        <f t="shared" si="5"/>
        <v>-</v>
      </c>
      <c r="T125" s="114"/>
      <c r="U125" s="115"/>
      <c r="V125" s="107"/>
      <c r="W125" s="48"/>
      <c r="X125" s="120"/>
      <c r="Y125" s="106" t="str">
        <f t="shared" si="7"/>
        <v>-</v>
      </c>
      <c r="Z125" s="107"/>
      <c r="AA125" s="48"/>
      <c r="AB125" s="69"/>
      <c r="AC125" s="584"/>
      <c r="AD125" s="533"/>
      <c r="AE125" s="117"/>
      <c r="AF125" s="118"/>
      <c r="AG125" s="119"/>
      <c r="AH125" s="113" t="str">
        <f t="shared" si="8"/>
        <v>-</v>
      </c>
      <c r="AI125" s="114"/>
      <c r="AJ125" s="115" t="str">
        <f t="shared" si="9"/>
        <v/>
      </c>
      <c r="AK125" s="107"/>
      <c r="AL125" s="112" t="str">
        <f t="shared" si="10"/>
        <v/>
      </c>
      <c r="AM125" s="4"/>
      <c r="AN125" s="4"/>
      <c r="AO125" s="4"/>
      <c r="AP125" s="4"/>
      <c r="AQ125" s="4"/>
    </row>
    <row r="126" spans="1:43" ht="18" hidden="1" customHeight="1" outlineLevel="1" x14ac:dyDescent="0.25">
      <c r="A126" s="3"/>
      <c r="B126" s="8"/>
      <c r="C126" s="56" t="str">
        <f t="shared" si="3"/>
        <v>Tramo 19</v>
      </c>
      <c r="D126" s="48"/>
      <c r="E126" s="554"/>
      <c r="F126" s="536"/>
      <c r="G126" s="533"/>
      <c r="H126" s="554"/>
      <c r="I126" s="533"/>
      <c r="J126" s="587"/>
      <c r="K126" s="536"/>
      <c r="L126" s="533"/>
      <c r="M126" s="587"/>
      <c r="N126" s="536"/>
      <c r="O126" s="533"/>
      <c r="P126" s="587"/>
      <c r="Q126" s="536"/>
      <c r="R126" s="533"/>
      <c r="S126" s="113" t="str">
        <f t="shared" si="5"/>
        <v>-</v>
      </c>
      <c r="T126" s="114"/>
      <c r="U126" s="115"/>
      <c r="V126" s="107"/>
      <c r="W126" s="48"/>
      <c r="X126" s="120"/>
      <c r="Y126" s="106" t="str">
        <f t="shared" si="7"/>
        <v>-</v>
      </c>
      <c r="Z126" s="107"/>
      <c r="AA126" s="48"/>
      <c r="AB126" s="69"/>
      <c r="AC126" s="584"/>
      <c r="AD126" s="533"/>
      <c r="AE126" s="117"/>
      <c r="AF126" s="118"/>
      <c r="AG126" s="119"/>
      <c r="AH126" s="113" t="str">
        <f t="shared" si="8"/>
        <v>-</v>
      </c>
      <c r="AI126" s="114"/>
      <c r="AJ126" s="115" t="str">
        <f t="shared" si="9"/>
        <v/>
      </c>
      <c r="AK126" s="107"/>
      <c r="AL126" s="112" t="str">
        <f t="shared" si="10"/>
        <v/>
      </c>
      <c r="AM126" s="4"/>
      <c r="AN126" s="4"/>
      <c r="AO126" s="4"/>
      <c r="AP126" s="4"/>
      <c r="AQ126" s="4"/>
    </row>
    <row r="127" spans="1:43" ht="18" hidden="1" customHeight="1" outlineLevel="1" x14ac:dyDescent="0.25">
      <c r="A127" s="3"/>
      <c r="B127" s="8"/>
      <c r="C127" s="56" t="str">
        <f t="shared" si="3"/>
        <v>Tramo 20</v>
      </c>
      <c r="D127" s="48"/>
      <c r="E127" s="554"/>
      <c r="F127" s="536"/>
      <c r="G127" s="533"/>
      <c r="H127" s="554"/>
      <c r="I127" s="533"/>
      <c r="J127" s="587"/>
      <c r="K127" s="536"/>
      <c r="L127" s="533"/>
      <c r="M127" s="587"/>
      <c r="N127" s="536"/>
      <c r="O127" s="533"/>
      <c r="P127" s="587"/>
      <c r="Q127" s="536"/>
      <c r="R127" s="533"/>
      <c r="S127" s="113" t="str">
        <f t="shared" si="5"/>
        <v>-</v>
      </c>
      <c r="T127" s="114"/>
      <c r="U127" s="115"/>
      <c r="V127" s="107"/>
      <c r="W127" s="48"/>
      <c r="X127" s="120"/>
      <c r="Y127" s="106" t="str">
        <f t="shared" si="7"/>
        <v>-</v>
      </c>
      <c r="Z127" s="107"/>
      <c r="AA127" s="48"/>
      <c r="AB127" s="69"/>
      <c r="AC127" s="584"/>
      <c r="AD127" s="533"/>
      <c r="AE127" s="117"/>
      <c r="AF127" s="118"/>
      <c r="AG127" s="119"/>
      <c r="AH127" s="113" t="str">
        <f t="shared" si="8"/>
        <v>-</v>
      </c>
      <c r="AI127" s="114"/>
      <c r="AJ127" s="115" t="str">
        <f t="shared" si="9"/>
        <v/>
      </c>
      <c r="AK127" s="107"/>
      <c r="AL127" s="112" t="str">
        <f t="shared" si="10"/>
        <v/>
      </c>
      <c r="AM127" s="4"/>
      <c r="AN127" s="4"/>
      <c r="AO127" s="4"/>
      <c r="AP127" s="4"/>
      <c r="AQ127" s="4"/>
    </row>
    <row r="128" spans="1:43" ht="18" hidden="1" customHeight="1" outlineLevel="1" x14ac:dyDescent="0.25">
      <c r="A128" s="3"/>
      <c r="B128" s="8"/>
      <c r="C128" s="56" t="str">
        <f t="shared" si="3"/>
        <v>Tramo 21</v>
      </c>
      <c r="D128" s="48"/>
      <c r="E128" s="554"/>
      <c r="F128" s="536"/>
      <c r="G128" s="533"/>
      <c r="H128" s="554"/>
      <c r="I128" s="533"/>
      <c r="J128" s="587"/>
      <c r="K128" s="536"/>
      <c r="L128" s="533"/>
      <c r="M128" s="587"/>
      <c r="N128" s="536"/>
      <c r="O128" s="533"/>
      <c r="P128" s="587"/>
      <c r="Q128" s="536"/>
      <c r="R128" s="533"/>
      <c r="S128" s="113" t="str">
        <f t="shared" si="5"/>
        <v>-</v>
      </c>
      <c r="T128" s="114"/>
      <c r="U128" s="115"/>
      <c r="V128" s="107"/>
      <c r="W128" s="48"/>
      <c r="X128" s="120"/>
      <c r="Y128" s="106" t="str">
        <f t="shared" si="7"/>
        <v>-</v>
      </c>
      <c r="Z128" s="107"/>
      <c r="AA128" s="48"/>
      <c r="AB128" s="69"/>
      <c r="AC128" s="584"/>
      <c r="AD128" s="533"/>
      <c r="AE128" s="117"/>
      <c r="AF128" s="118"/>
      <c r="AG128" s="119"/>
      <c r="AH128" s="113" t="str">
        <f t="shared" si="8"/>
        <v>-</v>
      </c>
      <c r="AI128" s="114"/>
      <c r="AJ128" s="115" t="str">
        <f t="shared" si="9"/>
        <v/>
      </c>
      <c r="AK128" s="107"/>
      <c r="AL128" s="112" t="str">
        <f t="shared" si="10"/>
        <v/>
      </c>
      <c r="AM128" s="4"/>
      <c r="AN128" s="4"/>
      <c r="AO128" s="4"/>
      <c r="AP128" s="4"/>
      <c r="AQ128" s="4"/>
    </row>
    <row r="129" spans="1:43" ht="18" hidden="1" customHeight="1" outlineLevel="1" x14ac:dyDescent="0.25">
      <c r="A129" s="3"/>
      <c r="B129" s="8"/>
      <c r="C129" s="56" t="str">
        <f t="shared" si="3"/>
        <v>Tramo 22</v>
      </c>
      <c r="D129" s="48"/>
      <c r="E129" s="554"/>
      <c r="F129" s="536"/>
      <c r="G129" s="533"/>
      <c r="H129" s="554"/>
      <c r="I129" s="533"/>
      <c r="J129" s="587"/>
      <c r="K129" s="536"/>
      <c r="L129" s="533"/>
      <c r="M129" s="587"/>
      <c r="N129" s="536"/>
      <c r="O129" s="533"/>
      <c r="P129" s="587"/>
      <c r="Q129" s="536"/>
      <c r="R129" s="533"/>
      <c r="S129" s="113" t="str">
        <f t="shared" si="5"/>
        <v>-</v>
      </c>
      <c r="T129" s="114"/>
      <c r="U129" s="115"/>
      <c r="V129" s="107"/>
      <c r="W129" s="48"/>
      <c r="X129" s="120"/>
      <c r="Y129" s="106" t="str">
        <f t="shared" si="7"/>
        <v>-</v>
      </c>
      <c r="Z129" s="107"/>
      <c r="AA129" s="48"/>
      <c r="AB129" s="69"/>
      <c r="AC129" s="584"/>
      <c r="AD129" s="533"/>
      <c r="AE129" s="117"/>
      <c r="AF129" s="118"/>
      <c r="AG129" s="119"/>
      <c r="AH129" s="113" t="str">
        <f t="shared" si="8"/>
        <v>-</v>
      </c>
      <c r="AI129" s="114"/>
      <c r="AJ129" s="115" t="str">
        <f t="shared" si="9"/>
        <v/>
      </c>
      <c r="AK129" s="107"/>
      <c r="AL129" s="112" t="str">
        <f t="shared" si="10"/>
        <v/>
      </c>
      <c r="AM129" s="4"/>
      <c r="AN129" s="4"/>
      <c r="AO129" s="4"/>
      <c r="AP129" s="4"/>
      <c r="AQ129" s="4"/>
    </row>
    <row r="130" spans="1:43" ht="18" hidden="1" customHeight="1" outlineLevel="1" x14ac:dyDescent="0.25">
      <c r="A130" s="3"/>
      <c r="B130" s="8"/>
      <c r="C130" s="56" t="str">
        <f t="shared" si="3"/>
        <v>Tramo 23</v>
      </c>
      <c r="D130" s="48"/>
      <c r="E130" s="554"/>
      <c r="F130" s="536"/>
      <c r="G130" s="533"/>
      <c r="H130" s="554"/>
      <c r="I130" s="533"/>
      <c r="J130" s="587"/>
      <c r="K130" s="536"/>
      <c r="L130" s="533"/>
      <c r="M130" s="587"/>
      <c r="N130" s="536"/>
      <c r="O130" s="533"/>
      <c r="P130" s="587"/>
      <c r="Q130" s="536"/>
      <c r="R130" s="533"/>
      <c r="S130" s="113" t="str">
        <f t="shared" si="5"/>
        <v>-</v>
      </c>
      <c r="T130" s="114"/>
      <c r="U130" s="115"/>
      <c r="V130" s="107"/>
      <c r="W130" s="48"/>
      <c r="X130" s="120"/>
      <c r="Y130" s="106" t="str">
        <f t="shared" si="7"/>
        <v>-</v>
      </c>
      <c r="Z130" s="107"/>
      <c r="AA130" s="48"/>
      <c r="AB130" s="69"/>
      <c r="AC130" s="584"/>
      <c r="AD130" s="533"/>
      <c r="AE130" s="117"/>
      <c r="AF130" s="118"/>
      <c r="AG130" s="119"/>
      <c r="AH130" s="113" t="str">
        <f t="shared" si="8"/>
        <v>-</v>
      </c>
      <c r="AI130" s="114"/>
      <c r="AJ130" s="115" t="str">
        <f t="shared" si="9"/>
        <v/>
      </c>
      <c r="AK130" s="107"/>
      <c r="AL130" s="112" t="str">
        <f t="shared" si="10"/>
        <v/>
      </c>
      <c r="AM130" s="4"/>
      <c r="AN130" s="4"/>
      <c r="AO130" s="4"/>
      <c r="AP130" s="4"/>
      <c r="AQ130" s="4"/>
    </row>
    <row r="131" spans="1:43" ht="18" hidden="1" customHeight="1" outlineLevel="1" x14ac:dyDescent="0.25">
      <c r="A131" s="3"/>
      <c r="B131" s="8"/>
      <c r="C131" s="56" t="str">
        <f t="shared" si="3"/>
        <v>Tramo 24</v>
      </c>
      <c r="D131" s="48"/>
      <c r="E131" s="554"/>
      <c r="F131" s="536"/>
      <c r="G131" s="533"/>
      <c r="H131" s="554"/>
      <c r="I131" s="533"/>
      <c r="J131" s="587"/>
      <c r="K131" s="536"/>
      <c r="L131" s="533"/>
      <c r="M131" s="587"/>
      <c r="N131" s="536"/>
      <c r="O131" s="533"/>
      <c r="P131" s="587"/>
      <c r="Q131" s="536"/>
      <c r="R131" s="533"/>
      <c r="S131" s="113" t="str">
        <f t="shared" si="5"/>
        <v>-</v>
      </c>
      <c r="T131" s="114"/>
      <c r="U131" s="115"/>
      <c r="V131" s="107"/>
      <c r="W131" s="48"/>
      <c r="X131" s="120"/>
      <c r="Y131" s="106" t="str">
        <f t="shared" si="7"/>
        <v>-</v>
      </c>
      <c r="Z131" s="107"/>
      <c r="AA131" s="48"/>
      <c r="AB131" s="69"/>
      <c r="AC131" s="584"/>
      <c r="AD131" s="533"/>
      <c r="AE131" s="117"/>
      <c r="AF131" s="118"/>
      <c r="AG131" s="119"/>
      <c r="AH131" s="113" t="str">
        <f t="shared" si="8"/>
        <v>-</v>
      </c>
      <c r="AI131" s="114"/>
      <c r="AJ131" s="115" t="str">
        <f t="shared" si="9"/>
        <v/>
      </c>
      <c r="AK131" s="107"/>
      <c r="AL131" s="112" t="str">
        <f t="shared" si="10"/>
        <v/>
      </c>
      <c r="AM131" s="4"/>
      <c r="AN131" s="4"/>
      <c r="AO131" s="4"/>
      <c r="AP131" s="4"/>
      <c r="AQ131" s="4"/>
    </row>
    <row r="132" spans="1:43" ht="18" hidden="1" customHeight="1" outlineLevel="1" x14ac:dyDescent="0.25">
      <c r="A132" s="3"/>
      <c r="B132" s="8"/>
      <c r="C132" s="56" t="str">
        <f t="shared" si="3"/>
        <v>Tramo 25</v>
      </c>
      <c r="D132" s="48"/>
      <c r="E132" s="554"/>
      <c r="F132" s="536"/>
      <c r="G132" s="533"/>
      <c r="H132" s="554"/>
      <c r="I132" s="533"/>
      <c r="J132" s="587"/>
      <c r="K132" s="536"/>
      <c r="L132" s="533"/>
      <c r="M132" s="587"/>
      <c r="N132" s="536"/>
      <c r="O132" s="533"/>
      <c r="P132" s="587"/>
      <c r="Q132" s="536"/>
      <c r="R132" s="533"/>
      <c r="S132" s="113" t="str">
        <f t="shared" si="5"/>
        <v>-</v>
      </c>
      <c r="T132" s="114"/>
      <c r="U132" s="115"/>
      <c r="V132" s="107"/>
      <c r="W132" s="48"/>
      <c r="X132" s="120"/>
      <c r="Y132" s="106" t="str">
        <f t="shared" si="7"/>
        <v>-</v>
      </c>
      <c r="Z132" s="107"/>
      <c r="AA132" s="48"/>
      <c r="AB132" s="69"/>
      <c r="AC132" s="584"/>
      <c r="AD132" s="533"/>
      <c r="AE132" s="117"/>
      <c r="AF132" s="118"/>
      <c r="AG132" s="119"/>
      <c r="AH132" s="113" t="str">
        <f t="shared" si="8"/>
        <v>-</v>
      </c>
      <c r="AI132" s="114"/>
      <c r="AJ132" s="115" t="str">
        <f t="shared" si="9"/>
        <v/>
      </c>
      <c r="AK132" s="107"/>
      <c r="AL132" s="112" t="str">
        <f t="shared" si="10"/>
        <v/>
      </c>
      <c r="AM132" s="4"/>
      <c r="AN132" s="4"/>
      <c r="AO132" s="4"/>
      <c r="AP132" s="4"/>
      <c r="AQ132" s="4"/>
    </row>
    <row r="133" spans="1:43" ht="18" hidden="1" customHeight="1" outlineLevel="1" x14ac:dyDescent="0.25">
      <c r="A133" s="3"/>
      <c r="B133" s="8"/>
      <c r="C133" s="56" t="str">
        <f t="shared" si="3"/>
        <v>Tramo 26</v>
      </c>
      <c r="D133" s="48"/>
      <c r="E133" s="554"/>
      <c r="F133" s="536"/>
      <c r="G133" s="533"/>
      <c r="H133" s="554"/>
      <c r="I133" s="533"/>
      <c r="J133" s="587"/>
      <c r="K133" s="536"/>
      <c r="L133" s="533"/>
      <c r="M133" s="587"/>
      <c r="N133" s="536"/>
      <c r="O133" s="533"/>
      <c r="P133" s="587"/>
      <c r="Q133" s="536"/>
      <c r="R133" s="533"/>
      <c r="S133" s="113" t="str">
        <f t="shared" si="5"/>
        <v>-</v>
      </c>
      <c r="T133" s="114"/>
      <c r="U133" s="115"/>
      <c r="V133" s="107"/>
      <c r="W133" s="48"/>
      <c r="X133" s="120"/>
      <c r="Y133" s="106" t="str">
        <f t="shared" si="7"/>
        <v>-</v>
      </c>
      <c r="Z133" s="107"/>
      <c r="AA133" s="48"/>
      <c r="AB133" s="69"/>
      <c r="AC133" s="584"/>
      <c r="AD133" s="533"/>
      <c r="AE133" s="117"/>
      <c r="AF133" s="118"/>
      <c r="AG133" s="119"/>
      <c r="AH133" s="113" t="str">
        <f t="shared" si="8"/>
        <v>-</v>
      </c>
      <c r="AI133" s="114"/>
      <c r="AJ133" s="115" t="str">
        <f t="shared" si="9"/>
        <v/>
      </c>
      <c r="AK133" s="107"/>
      <c r="AL133" s="112" t="str">
        <f t="shared" si="10"/>
        <v/>
      </c>
      <c r="AM133" s="4"/>
      <c r="AN133" s="4"/>
      <c r="AO133" s="4"/>
      <c r="AP133" s="4"/>
      <c r="AQ133" s="4"/>
    </row>
    <row r="134" spans="1:43" ht="18" hidden="1" customHeight="1" outlineLevel="1" x14ac:dyDescent="0.25">
      <c r="A134" s="3"/>
      <c r="B134" s="8"/>
      <c r="C134" s="56" t="str">
        <f t="shared" si="3"/>
        <v>Tramo 27</v>
      </c>
      <c r="D134" s="48"/>
      <c r="E134" s="554"/>
      <c r="F134" s="536"/>
      <c r="G134" s="533"/>
      <c r="H134" s="554"/>
      <c r="I134" s="533"/>
      <c r="J134" s="587"/>
      <c r="K134" s="536"/>
      <c r="L134" s="533"/>
      <c r="M134" s="587"/>
      <c r="N134" s="536"/>
      <c r="O134" s="533"/>
      <c r="P134" s="587"/>
      <c r="Q134" s="536"/>
      <c r="R134" s="533"/>
      <c r="S134" s="113" t="str">
        <f t="shared" si="5"/>
        <v>-</v>
      </c>
      <c r="T134" s="114"/>
      <c r="U134" s="115"/>
      <c r="V134" s="107"/>
      <c r="W134" s="48"/>
      <c r="X134" s="120"/>
      <c r="Y134" s="106" t="str">
        <f t="shared" si="7"/>
        <v>-</v>
      </c>
      <c r="Z134" s="107"/>
      <c r="AA134" s="48"/>
      <c r="AB134" s="69"/>
      <c r="AC134" s="584"/>
      <c r="AD134" s="533"/>
      <c r="AE134" s="117"/>
      <c r="AF134" s="118"/>
      <c r="AG134" s="119"/>
      <c r="AH134" s="113" t="str">
        <f t="shared" si="8"/>
        <v>-</v>
      </c>
      <c r="AI134" s="114"/>
      <c r="AJ134" s="115" t="str">
        <f t="shared" si="9"/>
        <v/>
      </c>
      <c r="AK134" s="107"/>
      <c r="AL134" s="112" t="str">
        <f t="shared" si="10"/>
        <v/>
      </c>
      <c r="AM134" s="4"/>
      <c r="AN134" s="4"/>
      <c r="AO134" s="4"/>
      <c r="AP134" s="4"/>
      <c r="AQ134" s="4"/>
    </row>
    <row r="135" spans="1:43" ht="18" hidden="1" customHeight="1" outlineLevel="1" x14ac:dyDescent="0.25">
      <c r="A135" s="3"/>
      <c r="B135" s="8"/>
      <c r="C135" s="56" t="str">
        <f t="shared" si="3"/>
        <v>Tramo 28</v>
      </c>
      <c r="D135" s="48"/>
      <c r="E135" s="554"/>
      <c r="F135" s="536"/>
      <c r="G135" s="533"/>
      <c r="H135" s="554"/>
      <c r="I135" s="533"/>
      <c r="J135" s="587"/>
      <c r="K135" s="536"/>
      <c r="L135" s="533"/>
      <c r="M135" s="587"/>
      <c r="N135" s="536"/>
      <c r="O135" s="533"/>
      <c r="P135" s="587"/>
      <c r="Q135" s="536"/>
      <c r="R135" s="533"/>
      <c r="S135" s="113" t="str">
        <f t="shared" si="5"/>
        <v>-</v>
      </c>
      <c r="T135" s="114"/>
      <c r="U135" s="115"/>
      <c r="V135" s="107"/>
      <c r="W135" s="48"/>
      <c r="X135" s="120"/>
      <c r="Y135" s="106" t="str">
        <f t="shared" si="7"/>
        <v>-</v>
      </c>
      <c r="Z135" s="107"/>
      <c r="AA135" s="48"/>
      <c r="AB135" s="69"/>
      <c r="AC135" s="584"/>
      <c r="AD135" s="533"/>
      <c r="AE135" s="117"/>
      <c r="AF135" s="118"/>
      <c r="AG135" s="119"/>
      <c r="AH135" s="113" t="str">
        <f t="shared" si="8"/>
        <v>-</v>
      </c>
      <c r="AI135" s="114"/>
      <c r="AJ135" s="115" t="str">
        <f t="shared" si="9"/>
        <v/>
      </c>
      <c r="AK135" s="107"/>
      <c r="AL135" s="112" t="str">
        <f t="shared" si="10"/>
        <v/>
      </c>
      <c r="AM135" s="4"/>
      <c r="AN135" s="4"/>
      <c r="AO135" s="4"/>
      <c r="AP135" s="4"/>
      <c r="AQ135" s="4"/>
    </row>
    <row r="136" spans="1:43" ht="18" hidden="1" customHeight="1" outlineLevel="1" x14ac:dyDescent="0.25">
      <c r="A136" s="3"/>
      <c r="B136" s="8"/>
      <c r="C136" s="56" t="str">
        <f t="shared" si="3"/>
        <v>Tramo 29</v>
      </c>
      <c r="D136" s="48"/>
      <c r="E136" s="554"/>
      <c r="F136" s="536"/>
      <c r="G136" s="533"/>
      <c r="H136" s="554"/>
      <c r="I136" s="533"/>
      <c r="J136" s="587"/>
      <c r="K136" s="536"/>
      <c r="L136" s="533"/>
      <c r="M136" s="587"/>
      <c r="N136" s="536"/>
      <c r="O136" s="533"/>
      <c r="P136" s="587"/>
      <c r="Q136" s="536"/>
      <c r="R136" s="533"/>
      <c r="S136" s="113" t="str">
        <f t="shared" si="5"/>
        <v>-</v>
      </c>
      <c r="T136" s="114"/>
      <c r="U136" s="115"/>
      <c r="V136" s="107"/>
      <c r="W136" s="48"/>
      <c r="X136" s="120"/>
      <c r="Y136" s="106" t="str">
        <f t="shared" si="7"/>
        <v>-</v>
      </c>
      <c r="Z136" s="107"/>
      <c r="AA136" s="48"/>
      <c r="AB136" s="69"/>
      <c r="AC136" s="584"/>
      <c r="AD136" s="533"/>
      <c r="AE136" s="117"/>
      <c r="AF136" s="118"/>
      <c r="AG136" s="119"/>
      <c r="AH136" s="113" t="str">
        <f t="shared" si="8"/>
        <v>-</v>
      </c>
      <c r="AI136" s="114"/>
      <c r="AJ136" s="115" t="str">
        <f t="shared" si="9"/>
        <v/>
      </c>
      <c r="AK136" s="107"/>
      <c r="AL136" s="112" t="str">
        <f t="shared" si="10"/>
        <v/>
      </c>
      <c r="AM136" s="4"/>
      <c r="AN136" s="4"/>
      <c r="AO136" s="4"/>
      <c r="AP136" s="4"/>
      <c r="AQ136" s="4"/>
    </row>
    <row r="137" spans="1:43" ht="18" hidden="1" customHeight="1" outlineLevel="1" x14ac:dyDescent="0.25">
      <c r="A137" s="3"/>
      <c r="B137" s="8"/>
      <c r="C137" s="56" t="str">
        <f t="shared" si="3"/>
        <v>Tramo 30</v>
      </c>
      <c r="D137" s="48"/>
      <c r="E137" s="554"/>
      <c r="F137" s="536"/>
      <c r="G137" s="533"/>
      <c r="H137" s="554"/>
      <c r="I137" s="533"/>
      <c r="J137" s="587"/>
      <c r="K137" s="536"/>
      <c r="L137" s="533"/>
      <c r="M137" s="587"/>
      <c r="N137" s="536"/>
      <c r="O137" s="533"/>
      <c r="P137" s="587"/>
      <c r="Q137" s="536"/>
      <c r="R137" s="533"/>
      <c r="S137" s="113" t="str">
        <f t="shared" si="5"/>
        <v>-</v>
      </c>
      <c r="T137" s="114"/>
      <c r="U137" s="115"/>
      <c r="V137" s="107"/>
      <c r="W137" s="48"/>
      <c r="X137" s="120"/>
      <c r="Y137" s="106" t="str">
        <f t="shared" si="7"/>
        <v>-</v>
      </c>
      <c r="Z137" s="107"/>
      <c r="AA137" s="48"/>
      <c r="AB137" s="69"/>
      <c r="AC137" s="584"/>
      <c r="AD137" s="533"/>
      <c r="AE137" s="117"/>
      <c r="AF137" s="118"/>
      <c r="AG137" s="119"/>
      <c r="AH137" s="113" t="str">
        <f t="shared" si="8"/>
        <v>-</v>
      </c>
      <c r="AI137" s="114"/>
      <c r="AJ137" s="115" t="str">
        <f t="shared" si="9"/>
        <v/>
      </c>
      <c r="AK137" s="107"/>
      <c r="AL137" s="112" t="str">
        <f t="shared" si="10"/>
        <v/>
      </c>
      <c r="AM137" s="4"/>
      <c r="AN137" s="4"/>
      <c r="AO137" s="4"/>
      <c r="AP137" s="4"/>
      <c r="AQ137" s="4"/>
    </row>
    <row r="138" spans="1:43" ht="17.25" customHeight="1" collapsed="1" x14ac:dyDescent="0.25">
      <c r="A138" s="3"/>
      <c r="B138" s="8"/>
      <c r="C138" s="75" t="str">
        <f t="shared" si="3"/>
        <v>UP2</v>
      </c>
      <c r="D138" s="48"/>
      <c r="E138" s="598"/>
      <c r="F138" s="536"/>
      <c r="G138" s="533"/>
      <c r="H138" s="598"/>
      <c r="I138" s="533"/>
      <c r="J138" s="599">
        <f>SUM(J139:L168)</f>
        <v>0</v>
      </c>
      <c r="K138" s="536"/>
      <c r="L138" s="533"/>
      <c r="M138" s="599">
        <f>SUM(M139:O168)</f>
        <v>0</v>
      </c>
      <c r="N138" s="536"/>
      <c r="O138" s="533"/>
      <c r="P138" s="599">
        <f>SUM(P139:R168)</f>
        <v>0</v>
      </c>
      <c r="Q138" s="536"/>
      <c r="R138" s="533"/>
      <c r="S138" s="121"/>
      <c r="T138" s="122"/>
      <c r="U138" s="598"/>
      <c r="V138" s="533"/>
      <c r="W138" s="98"/>
      <c r="X138" s="99">
        <f>SUM(X139:X168)</f>
        <v>0</v>
      </c>
      <c r="Y138" s="96"/>
      <c r="Z138" s="97"/>
      <c r="AA138" s="98"/>
      <c r="AB138" s="100"/>
      <c r="AC138" s="598"/>
      <c r="AD138" s="533"/>
      <c r="AE138" s="99">
        <f t="shared" ref="AE138:AG138" si="11">SUM(AE139:AE168)</f>
        <v>0</v>
      </c>
      <c r="AF138" s="99">
        <f t="shared" si="11"/>
        <v>0</v>
      </c>
      <c r="AG138" s="99">
        <f t="shared" si="11"/>
        <v>0</v>
      </c>
      <c r="AH138" s="96"/>
      <c r="AI138" s="97"/>
      <c r="AJ138" s="600"/>
      <c r="AK138" s="533"/>
      <c r="AL138" s="112" t="str">
        <f t="shared" si="10"/>
        <v/>
      </c>
      <c r="AM138" s="4"/>
      <c r="AN138" s="4"/>
      <c r="AO138" s="4"/>
      <c r="AP138" s="4"/>
      <c r="AQ138" s="4"/>
    </row>
    <row r="139" spans="1:43" ht="18" hidden="1" customHeight="1" outlineLevel="1" x14ac:dyDescent="0.25">
      <c r="A139" s="3"/>
      <c r="B139" s="8"/>
      <c r="C139" s="56" t="str">
        <f t="shared" si="3"/>
        <v>Tramo 1</v>
      </c>
      <c r="D139" s="48"/>
      <c r="E139" s="554"/>
      <c r="F139" s="536"/>
      <c r="G139" s="533"/>
      <c r="H139" s="554"/>
      <c r="I139" s="533"/>
      <c r="J139" s="587"/>
      <c r="K139" s="536"/>
      <c r="L139" s="533"/>
      <c r="M139" s="587"/>
      <c r="N139" s="536"/>
      <c r="O139" s="533"/>
      <c r="P139" s="587"/>
      <c r="Q139" s="536"/>
      <c r="R139" s="533"/>
      <c r="S139" s="113" t="str">
        <f t="shared" ref="S139:S168" si="12">+IF(T139="Malo",3,IF(T139="Regular",2,IF(T139="Bueno",1,"-")))</f>
        <v>-</v>
      </c>
      <c r="T139" s="114"/>
      <c r="U139" s="115"/>
      <c r="V139" s="107"/>
      <c r="W139" s="48"/>
      <c r="X139" s="120"/>
      <c r="Y139" s="106" t="str">
        <f t="shared" ref="Y139:Y168" si="13">+IF(Z139="Malo",3,IF(Z139="Sin implementar",4,IF(Z139="Regular",2,IF(Z139="Bueno",1,IF(Z139="N. C.","▬","-")))))</f>
        <v>-</v>
      </c>
      <c r="Z139" s="107"/>
      <c r="AA139" s="48"/>
      <c r="AB139" s="69"/>
      <c r="AC139" s="584"/>
      <c r="AD139" s="533"/>
      <c r="AE139" s="117"/>
      <c r="AF139" s="118"/>
      <c r="AG139" s="119"/>
      <c r="AH139" s="113" t="str">
        <f t="shared" ref="AH139:AH168" si="14">+IF(AI139="Malo",3,IF(AI139="Regular",2,IF(AI139="Bueno",1,"-")))</f>
        <v>-</v>
      </c>
      <c r="AI139" s="114"/>
      <c r="AJ139" s="115" t="str">
        <f t="shared" ref="AJ139:AJ168" si="15">+IF(AK139="Malo",3,IF(AK139="Regular",2,IF(AK139="Bueno",1,IF(AK139="Sin área verde",0,""))))</f>
        <v/>
      </c>
      <c r="AK139" s="107"/>
      <c r="AL139" s="112" t="str">
        <f t="shared" si="10"/>
        <v/>
      </c>
      <c r="AM139" s="4"/>
      <c r="AN139" s="4"/>
      <c r="AO139" s="4"/>
      <c r="AP139" s="4"/>
      <c r="AQ139" s="4"/>
    </row>
    <row r="140" spans="1:43" ht="18" hidden="1" customHeight="1" outlineLevel="1" x14ac:dyDescent="0.25">
      <c r="A140" s="3"/>
      <c r="B140" s="8"/>
      <c r="C140" s="56" t="str">
        <f t="shared" si="3"/>
        <v>Tramo 2</v>
      </c>
      <c r="D140" s="48"/>
      <c r="E140" s="554"/>
      <c r="F140" s="536"/>
      <c r="G140" s="533"/>
      <c r="H140" s="554"/>
      <c r="I140" s="533"/>
      <c r="J140" s="587"/>
      <c r="K140" s="536"/>
      <c r="L140" s="533"/>
      <c r="M140" s="587"/>
      <c r="N140" s="536"/>
      <c r="O140" s="533"/>
      <c r="P140" s="587"/>
      <c r="Q140" s="536"/>
      <c r="R140" s="533"/>
      <c r="S140" s="113" t="str">
        <f t="shared" si="12"/>
        <v>-</v>
      </c>
      <c r="T140" s="114"/>
      <c r="U140" s="115"/>
      <c r="V140" s="107"/>
      <c r="W140" s="48"/>
      <c r="X140" s="120"/>
      <c r="Y140" s="106" t="str">
        <f t="shared" si="13"/>
        <v>-</v>
      </c>
      <c r="Z140" s="107"/>
      <c r="AA140" s="48"/>
      <c r="AB140" s="69"/>
      <c r="AC140" s="584"/>
      <c r="AD140" s="533"/>
      <c r="AE140" s="117"/>
      <c r="AF140" s="118"/>
      <c r="AG140" s="119"/>
      <c r="AH140" s="113" t="str">
        <f t="shared" si="14"/>
        <v>-</v>
      </c>
      <c r="AI140" s="114"/>
      <c r="AJ140" s="115" t="str">
        <f t="shared" si="15"/>
        <v/>
      </c>
      <c r="AK140" s="107"/>
      <c r="AL140" s="112" t="str">
        <f t="shared" si="10"/>
        <v/>
      </c>
      <c r="AM140" s="4"/>
      <c r="AN140" s="4"/>
      <c r="AO140" s="4"/>
      <c r="AP140" s="4"/>
      <c r="AQ140" s="4"/>
    </row>
    <row r="141" spans="1:43" ht="18" hidden="1" customHeight="1" outlineLevel="1" x14ac:dyDescent="0.25">
      <c r="A141" s="3"/>
      <c r="B141" s="8"/>
      <c r="C141" s="56" t="str">
        <f t="shared" si="3"/>
        <v>Tramo 3</v>
      </c>
      <c r="D141" s="48"/>
      <c r="E141" s="554"/>
      <c r="F141" s="536"/>
      <c r="G141" s="533"/>
      <c r="H141" s="554"/>
      <c r="I141" s="533"/>
      <c r="J141" s="587"/>
      <c r="K141" s="536"/>
      <c r="L141" s="533"/>
      <c r="M141" s="587"/>
      <c r="N141" s="536"/>
      <c r="O141" s="533"/>
      <c r="P141" s="587"/>
      <c r="Q141" s="536"/>
      <c r="R141" s="533"/>
      <c r="S141" s="113" t="str">
        <f t="shared" si="12"/>
        <v>-</v>
      </c>
      <c r="T141" s="114"/>
      <c r="U141" s="115"/>
      <c r="V141" s="107"/>
      <c r="W141" s="48"/>
      <c r="X141" s="120"/>
      <c r="Y141" s="106" t="str">
        <f t="shared" si="13"/>
        <v>-</v>
      </c>
      <c r="Z141" s="107"/>
      <c r="AA141" s="48"/>
      <c r="AB141" s="69"/>
      <c r="AC141" s="584"/>
      <c r="AD141" s="533"/>
      <c r="AE141" s="117"/>
      <c r="AF141" s="118"/>
      <c r="AG141" s="119"/>
      <c r="AH141" s="113" t="str">
        <f t="shared" si="14"/>
        <v>-</v>
      </c>
      <c r="AI141" s="114"/>
      <c r="AJ141" s="115" t="str">
        <f t="shared" si="15"/>
        <v/>
      </c>
      <c r="AK141" s="107"/>
      <c r="AL141" s="112" t="str">
        <f t="shared" si="10"/>
        <v/>
      </c>
      <c r="AM141" s="4"/>
      <c r="AN141" s="4"/>
      <c r="AO141" s="4"/>
      <c r="AP141" s="4"/>
      <c r="AQ141" s="4"/>
    </row>
    <row r="142" spans="1:43" ht="18" hidden="1" customHeight="1" outlineLevel="1" x14ac:dyDescent="0.25">
      <c r="A142" s="3"/>
      <c r="B142" s="8"/>
      <c r="C142" s="56" t="str">
        <f t="shared" si="3"/>
        <v>Tramo 4</v>
      </c>
      <c r="D142" s="48"/>
      <c r="E142" s="554"/>
      <c r="F142" s="536"/>
      <c r="G142" s="533"/>
      <c r="H142" s="554"/>
      <c r="I142" s="533"/>
      <c r="J142" s="587"/>
      <c r="K142" s="536"/>
      <c r="L142" s="533"/>
      <c r="M142" s="587"/>
      <c r="N142" s="536"/>
      <c r="O142" s="533"/>
      <c r="P142" s="587"/>
      <c r="Q142" s="536"/>
      <c r="R142" s="533"/>
      <c r="S142" s="113" t="str">
        <f t="shared" si="12"/>
        <v>-</v>
      </c>
      <c r="T142" s="114"/>
      <c r="U142" s="115"/>
      <c r="V142" s="107"/>
      <c r="W142" s="48"/>
      <c r="X142" s="120"/>
      <c r="Y142" s="106" t="str">
        <f t="shared" si="13"/>
        <v>-</v>
      </c>
      <c r="Z142" s="107"/>
      <c r="AA142" s="48"/>
      <c r="AB142" s="69"/>
      <c r="AC142" s="584"/>
      <c r="AD142" s="533"/>
      <c r="AE142" s="117"/>
      <c r="AF142" s="118"/>
      <c r="AG142" s="119"/>
      <c r="AH142" s="113" t="str">
        <f t="shared" si="14"/>
        <v>-</v>
      </c>
      <c r="AI142" s="114"/>
      <c r="AJ142" s="115" t="str">
        <f t="shared" si="15"/>
        <v/>
      </c>
      <c r="AK142" s="107"/>
      <c r="AL142" s="112" t="str">
        <f t="shared" si="10"/>
        <v/>
      </c>
      <c r="AM142" s="4"/>
      <c r="AN142" s="4"/>
      <c r="AO142" s="4"/>
      <c r="AP142" s="4"/>
      <c r="AQ142" s="4"/>
    </row>
    <row r="143" spans="1:43" ht="18" hidden="1" customHeight="1" outlineLevel="1" x14ac:dyDescent="0.25">
      <c r="A143" s="3"/>
      <c r="B143" s="8"/>
      <c r="C143" s="56" t="str">
        <f t="shared" si="3"/>
        <v>Tramo 5</v>
      </c>
      <c r="D143" s="48"/>
      <c r="E143" s="554"/>
      <c r="F143" s="536"/>
      <c r="G143" s="533"/>
      <c r="H143" s="554"/>
      <c r="I143" s="533"/>
      <c r="J143" s="587"/>
      <c r="K143" s="536"/>
      <c r="L143" s="533"/>
      <c r="M143" s="587"/>
      <c r="N143" s="536"/>
      <c r="O143" s="533"/>
      <c r="P143" s="587"/>
      <c r="Q143" s="536"/>
      <c r="R143" s="533"/>
      <c r="S143" s="113" t="str">
        <f t="shared" si="12"/>
        <v>-</v>
      </c>
      <c r="T143" s="114"/>
      <c r="U143" s="115"/>
      <c r="V143" s="107"/>
      <c r="W143" s="48"/>
      <c r="X143" s="120"/>
      <c r="Y143" s="106" t="str">
        <f t="shared" si="13"/>
        <v>-</v>
      </c>
      <c r="Z143" s="107"/>
      <c r="AA143" s="48"/>
      <c r="AB143" s="69"/>
      <c r="AC143" s="584"/>
      <c r="AD143" s="533"/>
      <c r="AE143" s="117"/>
      <c r="AF143" s="118"/>
      <c r="AG143" s="119"/>
      <c r="AH143" s="113" t="str">
        <f t="shared" si="14"/>
        <v>-</v>
      </c>
      <c r="AI143" s="114"/>
      <c r="AJ143" s="115" t="str">
        <f t="shared" si="15"/>
        <v/>
      </c>
      <c r="AK143" s="107"/>
      <c r="AL143" s="112" t="str">
        <f t="shared" si="10"/>
        <v/>
      </c>
      <c r="AM143" s="4"/>
      <c r="AN143" s="4"/>
      <c r="AO143" s="4"/>
      <c r="AP143" s="4"/>
      <c r="AQ143" s="4"/>
    </row>
    <row r="144" spans="1:43" ht="18" hidden="1" customHeight="1" outlineLevel="1" x14ac:dyDescent="0.25">
      <c r="A144" s="3"/>
      <c r="B144" s="8"/>
      <c r="C144" s="56" t="str">
        <f t="shared" si="3"/>
        <v>Tramo 6</v>
      </c>
      <c r="D144" s="48"/>
      <c r="E144" s="554"/>
      <c r="F144" s="536"/>
      <c r="G144" s="533"/>
      <c r="H144" s="554"/>
      <c r="I144" s="533"/>
      <c r="J144" s="587"/>
      <c r="K144" s="536"/>
      <c r="L144" s="533"/>
      <c r="M144" s="587"/>
      <c r="N144" s="536"/>
      <c r="O144" s="533"/>
      <c r="P144" s="587"/>
      <c r="Q144" s="536"/>
      <c r="R144" s="533"/>
      <c r="S144" s="113" t="str">
        <f t="shared" si="12"/>
        <v>-</v>
      </c>
      <c r="T144" s="114"/>
      <c r="U144" s="115"/>
      <c r="V144" s="107"/>
      <c r="W144" s="48"/>
      <c r="X144" s="120"/>
      <c r="Y144" s="106" t="str">
        <f t="shared" si="13"/>
        <v>-</v>
      </c>
      <c r="Z144" s="107"/>
      <c r="AA144" s="48"/>
      <c r="AB144" s="69"/>
      <c r="AC144" s="584"/>
      <c r="AD144" s="533"/>
      <c r="AE144" s="117"/>
      <c r="AF144" s="118"/>
      <c r="AG144" s="119"/>
      <c r="AH144" s="113" t="str">
        <f t="shared" si="14"/>
        <v>-</v>
      </c>
      <c r="AI144" s="114"/>
      <c r="AJ144" s="115" t="str">
        <f t="shared" si="15"/>
        <v/>
      </c>
      <c r="AK144" s="107"/>
      <c r="AL144" s="112" t="str">
        <f t="shared" si="10"/>
        <v/>
      </c>
      <c r="AM144" s="4"/>
      <c r="AN144" s="4"/>
      <c r="AO144" s="4"/>
      <c r="AP144" s="4"/>
      <c r="AQ144" s="4"/>
    </row>
    <row r="145" spans="1:43" ht="18" hidden="1" customHeight="1" outlineLevel="1" x14ac:dyDescent="0.25">
      <c r="A145" s="3"/>
      <c r="B145" s="8"/>
      <c r="C145" s="56" t="str">
        <f t="shared" si="3"/>
        <v>Tramo 7</v>
      </c>
      <c r="D145" s="48"/>
      <c r="E145" s="554"/>
      <c r="F145" s="536"/>
      <c r="G145" s="533"/>
      <c r="H145" s="554"/>
      <c r="I145" s="533"/>
      <c r="J145" s="587"/>
      <c r="K145" s="536"/>
      <c r="L145" s="533"/>
      <c r="M145" s="587"/>
      <c r="N145" s="536"/>
      <c r="O145" s="533"/>
      <c r="P145" s="587"/>
      <c r="Q145" s="536"/>
      <c r="R145" s="533"/>
      <c r="S145" s="113" t="str">
        <f t="shared" si="12"/>
        <v>-</v>
      </c>
      <c r="T145" s="114"/>
      <c r="U145" s="115"/>
      <c r="V145" s="107"/>
      <c r="W145" s="48"/>
      <c r="X145" s="120"/>
      <c r="Y145" s="106" t="str">
        <f t="shared" si="13"/>
        <v>-</v>
      </c>
      <c r="Z145" s="107"/>
      <c r="AA145" s="48"/>
      <c r="AB145" s="69"/>
      <c r="AC145" s="584"/>
      <c r="AD145" s="533"/>
      <c r="AE145" s="117"/>
      <c r="AF145" s="118"/>
      <c r="AG145" s="119"/>
      <c r="AH145" s="113" t="str">
        <f t="shared" si="14"/>
        <v>-</v>
      </c>
      <c r="AI145" s="114"/>
      <c r="AJ145" s="115" t="str">
        <f t="shared" si="15"/>
        <v/>
      </c>
      <c r="AK145" s="107"/>
      <c r="AL145" s="112" t="str">
        <f t="shared" si="10"/>
        <v/>
      </c>
      <c r="AM145" s="4"/>
      <c r="AN145" s="4"/>
      <c r="AO145" s="4"/>
      <c r="AP145" s="4"/>
      <c r="AQ145" s="4"/>
    </row>
    <row r="146" spans="1:43" ht="18" hidden="1" customHeight="1" outlineLevel="1" x14ac:dyDescent="0.25">
      <c r="A146" s="3"/>
      <c r="B146" s="8"/>
      <c r="C146" s="56" t="str">
        <f t="shared" si="3"/>
        <v>Tramo 8</v>
      </c>
      <c r="D146" s="48"/>
      <c r="E146" s="554"/>
      <c r="F146" s="536"/>
      <c r="G146" s="533"/>
      <c r="H146" s="554"/>
      <c r="I146" s="533"/>
      <c r="J146" s="587"/>
      <c r="K146" s="536"/>
      <c r="L146" s="533"/>
      <c r="M146" s="587"/>
      <c r="N146" s="536"/>
      <c r="O146" s="533"/>
      <c r="P146" s="587"/>
      <c r="Q146" s="536"/>
      <c r="R146" s="533"/>
      <c r="S146" s="113" t="str">
        <f t="shared" si="12"/>
        <v>-</v>
      </c>
      <c r="T146" s="114"/>
      <c r="U146" s="115"/>
      <c r="V146" s="107"/>
      <c r="W146" s="48"/>
      <c r="X146" s="120"/>
      <c r="Y146" s="106" t="str">
        <f t="shared" si="13"/>
        <v>-</v>
      </c>
      <c r="Z146" s="107"/>
      <c r="AA146" s="48"/>
      <c r="AB146" s="69"/>
      <c r="AC146" s="584"/>
      <c r="AD146" s="533"/>
      <c r="AE146" s="117"/>
      <c r="AF146" s="118"/>
      <c r="AG146" s="119"/>
      <c r="AH146" s="113" t="str">
        <f t="shared" si="14"/>
        <v>-</v>
      </c>
      <c r="AI146" s="114"/>
      <c r="AJ146" s="115" t="str">
        <f t="shared" si="15"/>
        <v/>
      </c>
      <c r="AK146" s="107"/>
      <c r="AL146" s="112" t="str">
        <f t="shared" si="10"/>
        <v/>
      </c>
      <c r="AM146" s="4"/>
      <c r="AN146" s="4"/>
      <c r="AO146" s="4"/>
      <c r="AP146" s="4"/>
      <c r="AQ146" s="4"/>
    </row>
    <row r="147" spans="1:43" ht="18" hidden="1" customHeight="1" outlineLevel="1" x14ac:dyDescent="0.25">
      <c r="A147" s="3"/>
      <c r="B147" s="8"/>
      <c r="C147" s="56" t="str">
        <f t="shared" si="3"/>
        <v>Tramo 9</v>
      </c>
      <c r="D147" s="48"/>
      <c r="E147" s="554"/>
      <c r="F147" s="536"/>
      <c r="G147" s="533"/>
      <c r="H147" s="554"/>
      <c r="I147" s="533"/>
      <c r="J147" s="587"/>
      <c r="K147" s="536"/>
      <c r="L147" s="533"/>
      <c r="M147" s="587"/>
      <c r="N147" s="536"/>
      <c r="O147" s="533"/>
      <c r="P147" s="587"/>
      <c r="Q147" s="536"/>
      <c r="R147" s="533"/>
      <c r="S147" s="113" t="str">
        <f t="shared" si="12"/>
        <v>-</v>
      </c>
      <c r="T147" s="114"/>
      <c r="U147" s="115"/>
      <c r="V147" s="107"/>
      <c r="W147" s="48"/>
      <c r="X147" s="120"/>
      <c r="Y147" s="106" t="str">
        <f t="shared" si="13"/>
        <v>-</v>
      </c>
      <c r="Z147" s="107"/>
      <c r="AA147" s="48"/>
      <c r="AB147" s="69"/>
      <c r="AC147" s="584"/>
      <c r="AD147" s="533"/>
      <c r="AE147" s="117"/>
      <c r="AF147" s="118"/>
      <c r="AG147" s="119"/>
      <c r="AH147" s="113" t="str">
        <f t="shared" si="14"/>
        <v>-</v>
      </c>
      <c r="AI147" s="114"/>
      <c r="AJ147" s="115" t="str">
        <f t="shared" si="15"/>
        <v/>
      </c>
      <c r="AK147" s="107"/>
      <c r="AL147" s="112" t="str">
        <f t="shared" si="10"/>
        <v/>
      </c>
      <c r="AM147" s="4"/>
      <c r="AN147" s="4"/>
      <c r="AO147" s="4"/>
      <c r="AP147" s="4"/>
      <c r="AQ147" s="4"/>
    </row>
    <row r="148" spans="1:43" ht="18" hidden="1" customHeight="1" outlineLevel="1" x14ac:dyDescent="0.25">
      <c r="A148" s="3"/>
      <c r="B148" s="8"/>
      <c r="C148" s="56" t="str">
        <f t="shared" si="3"/>
        <v>Tramo 10</v>
      </c>
      <c r="D148" s="48"/>
      <c r="E148" s="554"/>
      <c r="F148" s="536"/>
      <c r="G148" s="533"/>
      <c r="H148" s="554"/>
      <c r="I148" s="533"/>
      <c r="J148" s="587"/>
      <c r="K148" s="536"/>
      <c r="L148" s="533"/>
      <c r="M148" s="587"/>
      <c r="N148" s="536"/>
      <c r="O148" s="533"/>
      <c r="P148" s="587"/>
      <c r="Q148" s="536"/>
      <c r="R148" s="533"/>
      <c r="S148" s="113" t="str">
        <f t="shared" si="12"/>
        <v>-</v>
      </c>
      <c r="T148" s="114"/>
      <c r="U148" s="115"/>
      <c r="V148" s="107"/>
      <c r="W148" s="48"/>
      <c r="X148" s="120"/>
      <c r="Y148" s="106" t="str">
        <f t="shared" si="13"/>
        <v>-</v>
      </c>
      <c r="Z148" s="107"/>
      <c r="AA148" s="48"/>
      <c r="AB148" s="69"/>
      <c r="AC148" s="584"/>
      <c r="AD148" s="533"/>
      <c r="AE148" s="117"/>
      <c r="AF148" s="118"/>
      <c r="AG148" s="119"/>
      <c r="AH148" s="113" t="str">
        <f t="shared" si="14"/>
        <v>-</v>
      </c>
      <c r="AI148" s="114"/>
      <c r="AJ148" s="115" t="str">
        <f t="shared" si="15"/>
        <v/>
      </c>
      <c r="AK148" s="107"/>
      <c r="AL148" s="112" t="str">
        <f t="shared" si="10"/>
        <v/>
      </c>
      <c r="AM148" s="4"/>
      <c r="AN148" s="4"/>
      <c r="AO148" s="4"/>
      <c r="AP148" s="4"/>
      <c r="AQ148" s="4"/>
    </row>
    <row r="149" spans="1:43" ht="18" hidden="1" customHeight="1" outlineLevel="1" x14ac:dyDescent="0.25">
      <c r="A149" s="3"/>
      <c r="B149" s="8"/>
      <c r="C149" s="56" t="str">
        <f t="shared" si="3"/>
        <v>Tramo 11</v>
      </c>
      <c r="D149" s="48"/>
      <c r="E149" s="554"/>
      <c r="F149" s="536"/>
      <c r="G149" s="533"/>
      <c r="H149" s="554"/>
      <c r="I149" s="533"/>
      <c r="J149" s="587"/>
      <c r="K149" s="536"/>
      <c r="L149" s="533"/>
      <c r="M149" s="587"/>
      <c r="N149" s="536"/>
      <c r="O149" s="533"/>
      <c r="P149" s="587"/>
      <c r="Q149" s="536"/>
      <c r="R149" s="533"/>
      <c r="S149" s="113" t="str">
        <f t="shared" si="12"/>
        <v>-</v>
      </c>
      <c r="T149" s="114"/>
      <c r="U149" s="115"/>
      <c r="V149" s="107"/>
      <c r="W149" s="48"/>
      <c r="X149" s="120"/>
      <c r="Y149" s="106" t="str">
        <f t="shared" si="13"/>
        <v>-</v>
      </c>
      <c r="Z149" s="107"/>
      <c r="AA149" s="48"/>
      <c r="AB149" s="69"/>
      <c r="AC149" s="584"/>
      <c r="AD149" s="533"/>
      <c r="AE149" s="117"/>
      <c r="AF149" s="118"/>
      <c r="AG149" s="119"/>
      <c r="AH149" s="113" t="str">
        <f t="shared" si="14"/>
        <v>-</v>
      </c>
      <c r="AI149" s="114"/>
      <c r="AJ149" s="115" t="str">
        <f t="shared" si="15"/>
        <v/>
      </c>
      <c r="AK149" s="107"/>
      <c r="AL149" s="112" t="str">
        <f t="shared" si="10"/>
        <v/>
      </c>
      <c r="AM149" s="4"/>
      <c r="AN149" s="4"/>
      <c r="AO149" s="4"/>
      <c r="AP149" s="4"/>
      <c r="AQ149" s="4"/>
    </row>
    <row r="150" spans="1:43" ht="18" hidden="1" customHeight="1" outlineLevel="1" x14ac:dyDescent="0.25">
      <c r="A150" s="3"/>
      <c r="B150" s="8"/>
      <c r="C150" s="56" t="str">
        <f t="shared" si="3"/>
        <v>Tramo 12</v>
      </c>
      <c r="D150" s="48"/>
      <c r="E150" s="554"/>
      <c r="F150" s="536"/>
      <c r="G150" s="533"/>
      <c r="H150" s="554"/>
      <c r="I150" s="533"/>
      <c r="J150" s="587"/>
      <c r="K150" s="536"/>
      <c r="L150" s="533"/>
      <c r="M150" s="587"/>
      <c r="N150" s="536"/>
      <c r="O150" s="533"/>
      <c r="P150" s="587"/>
      <c r="Q150" s="536"/>
      <c r="R150" s="533"/>
      <c r="S150" s="113" t="str">
        <f t="shared" si="12"/>
        <v>-</v>
      </c>
      <c r="T150" s="114"/>
      <c r="U150" s="115"/>
      <c r="V150" s="107"/>
      <c r="W150" s="48"/>
      <c r="X150" s="120"/>
      <c r="Y150" s="106" t="str">
        <f t="shared" si="13"/>
        <v>-</v>
      </c>
      <c r="Z150" s="107"/>
      <c r="AA150" s="48"/>
      <c r="AB150" s="69"/>
      <c r="AC150" s="584"/>
      <c r="AD150" s="533"/>
      <c r="AE150" s="117"/>
      <c r="AF150" s="118"/>
      <c r="AG150" s="119"/>
      <c r="AH150" s="113" t="str">
        <f t="shared" si="14"/>
        <v>-</v>
      </c>
      <c r="AI150" s="114"/>
      <c r="AJ150" s="115" t="str">
        <f t="shared" si="15"/>
        <v/>
      </c>
      <c r="AK150" s="107"/>
      <c r="AL150" s="112" t="str">
        <f t="shared" si="10"/>
        <v/>
      </c>
      <c r="AM150" s="4"/>
      <c r="AN150" s="4"/>
      <c r="AO150" s="4"/>
      <c r="AP150" s="4"/>
      <c r="AQ150" s="4"/>
    </row>
    <row r="151" spans="1:43" ht="18" hidden="1" customHeight="1" outlineLevel="1" x14ac:dyDescent="0.25">
      <c r="A151" s="3"/>
      <c r="B151" s="8"/>
      <c r="C151" s="56" t="str">
        <f t="shared" si="3"/>
        <v>Tramo 13</v>
      </c>
      <c r="D151" s="48"/>
      <c r="E151" s="554"/>
      <c r="F151" s="536"/>
      <c r="G151" s="533"/>
      <c r="H151" s="554"/>
      <c r="I151" s="533"/>
      <c r="J151" s="587"/>
      <c r="K151" s="536"/>
      <c r="L151" s="533"/>
      <c r="M151" s="587"/>
      <c r="N151" s="536"/>
      <c r="O151" s="533"/>
      <c r="P151" s="587"/>
      <c r="Q151" s="536"/>
      <c r="R151" s="533"/>
      <c r="S151" s="113" t="str">
        <f t="shared" si="12"/>
        <v>-</v>
      </c>
      <c r="T151" s="114"/>
      <c r="U151" s="115"/>
      <c r="V151" s="107"/>
      <c r="W151" s="48"/>
      <c r="X151" s="120"/>
      <c r="Y151" s="106" t="str">
        <f t="shared" si="13"/>
        <v>-</v>
      </c>
      <c r="Z151" s="107"/>
      <c r="AA151" s="48"/>
      <c r="AB151" s="69"/>
      <c r="AC151" s="584"/>
      <c r="AD151" s="533"/>
      <c r="AE151" s="117"/>
      <c r="AF151" s="118"/>
      <c r="AG151" s="119"/>
      <c r="AH151" s="113" t="str">
        <f t="shared" si="14"/>
        <v>-</v>
      </c>
      <c r="AI151" s="114"/>
      <c r="AJ151" s="115" t="str">
        <f t="shared" si="15"/>
        <v/>
      </c>
      <c r="AK151" s="107"/>
      <c r="AL151" s="112" t="str">
        <f t="shared" si="10"/>
        <v/>
      </c>
      <c r="AM151" s="4"/>
      <c r="AN151" s="4"/>
      <c r="AO151" s="4"/>
      <c r="AP151" s="4"/>
      <c r="AQ151" s="4"/>
    </row>
    <row r="152" spans="1:43" ht="18" hidden="1" customHeight="1" outlineLevel="1" x14ac:dyDescent="0.25">
      <c r="A152" s="3"/>
      <c r="B152" s="8"/>
      <c r="C152" s="56" t="str">
        <f t="shared" si="3"/>
        <v>Tramo 14</v>
      </c>
      <c r="D152" s="48"/>
      <c r="E152" s="554"/>
      <c r="F152" s="536"/>
      <c r="G152" s="533"/>
      <c r="H152" s="554"/>
      <c r="I152" s="533"/>
      <c r="J152" s="587"/>
      <c r="K152" s="536"/>
      <c r="L152" s="533"/>
      <c r="M152" s="587"/>
      <c r="N152" s="536"/>
      <c r="O152" s="533"/>
      <c r="P152" s="587"/>
      <c r="Q152" s="536"/>
      <c r="R152" s="533"/>
      <c r="S152" s="113" t="str">
        <f t="shared" si="12"/>
        <v>-</v>
      </c>
      <c r="T152" s="114"/>
      <c r="U152" s="115"/>
      <c r="V152" s="107"/>
      <c r="W152" s="48"/>
      <c r="X152" s="120"/>
      <c r="Y152" s="106" t="str">
        <f t="shared" si="13"/>
        <v>-</v>
      </c>
      <c r="Z152" s="107"/>
      <c r="AA152" s="48"/>
      <c r="AB152" s="69"/>
      <c r="AC152" s="584"/>
      <c r="AD152" s="533"/>
      <c r="AE152" s="117"/>
      <c r="AF152" s="118"/>
      <c r="AG152" s="119"/>
      <c r="AH152" s="113" t="str">
        <f t="shared" si="14"/>
        <v>-</v>
      </c>
      <c r="AI152" s="114"/>
      <c r="AJ152" s="115" t="str">
        <f t="shared" si="15"/>
        <v/>
      </c>
      <c r="AK152" s="107"/>
      <c r="AL152" s="112" t="str">
        <f t="shared" si="10"/>
        <v/>
      </c>
      <c r="AM152" s="4"/>
      <c r="AN152" s="4"/>
      <c r="AO152" s="4"/>
      <c r="AP152" s="4"/>
      <c r="AQ152" s="4"/>
    </row>
    <row r="153" spans="1:43" ht="18" hidden="1" customHeight="1" outlineLevel="1" x14ac:dyDescent="0.25">
      <c r="A153" s="3"/>
      <c r="B153" s="8"/>
      <c r="C153" s="56" t="str">
        <f t="shared" si="3"/>
        <v>Tramo 15</v>
      </c>
      <c r="D153" s="48"/>
      <c r="E153" s="554"/>
      <c r="F153" s="536"/>
      <c r="G153" s="533"/>
      <c r="H153" s="554"/>
      <c r="I153" s="533"/>
      <c r="J153" s="587"/>
      <c r="K153" s="536"/>
      <c r="L153" s="533"/>
      <c r="M153" s="587"/>
      <c r="N153" s="536"/>
      <c r="O153" s="533"/>
      <c r="P153" s="587"/>
      <c r="Q153" s="536"/>
      <c r="R153" s="533"/>
      <c r="S153" s="113" t="str">
        <f t="shared" si="12"/>
        <v>-</v>
      </c>
      <c r="T153" s="114"/>
      <c r="U153" s="115"/>
      <c r="V153" s="107"/>
      <c r="W153" s="48"/>
      <c r="X153" s="120"/>
      <c r="Y153" s="106" t="str">
        <f t="shared" si="13"/>
        <v>-</v>
      </c>
      <c r="Z153" s="107"/>
      <c r="AA153" s="48"/>
      <c r="AB153" s="69"/>
      <c r="AC153" s="584"/>
      <c r="AD153" s="533"/>
      <c r="AE153" s="117"/>
      <c r="AF153" s="118"/>
      <c r="AG153" s="119"/>
      <c r="AH153" s="113" t="str">
        <f t="shared" si="14"/>
        <v>-</v>
      </c>
      <c r="AI153" s="114"/>
      <c r="AJ153" s="115" t="str">
        <f t="shared" si="15"/>
        <v/>
      </c>
      <c r="AK153" s="107"/>
      <c r="AL153" s="112" t="str">
        <f t="shared" si="10"/>
        <v/>
      </c>
      <c r="AM153" s="4"/>
      <c r="AN153" s="4"/>
      <c r="AO153" s="4"/>
      <c r="AP153" s="4"/>
      <c r="AQ153" s="4"/>
    </row>
    <row r="154" spans="1:43" ht="18" hidden="1" customHeight="1" outlineLevel="1" x14ac:dyDescent="0.25">
      <c r="A154" s="3"/>
      <c r="B154" s="8"/>
      <c r="C154" s="56" t="str">
        <f t="shared" si="3"/>
        <v>Tramo 16</v>
      </c>
      <c r="D154" s="48"/>
      <c r="E154" s="554"/>
      <c r="F154" s="536"/>
      <c r="G154" s="533"/>
      <c r="H154" s="554"/>
      <c r="I154" s="533"/>
      <c r="J154" s="587"/>
      <c r="K154" s="536"/>
      <c r="L154" s="533"/>
      <c r="M154" s="587"/>
      <c r="N154" s="536"/>
      <c r="O154" s="533"/>
      <c r="P154" s="587"/>
      <c r="Q154" s="536"/>
      <c r="R154" s="533"/>
      <c r="S154" s="113" t="str">
        <f t="shared" si="12"/>
        <v>-</v>
      </c>
      <c r="T154" s="114"/>
      <c r="U154" s="115"/>
      <c r="V154" s="107"/>
      <c r="W154" s="48"/>
      <c r="X154" s="120"/>
      <c r="Y154" s="106" t="str">
        <f t="shared" si="13"/>
        <v>-</v>
      </c>
      <c r="Z154" s="107"/>
      <c r="AA154" s="48"/>
      <c r="AB154" s="69"/>
      <c r="AC154" s="584"/>
      <c r="AD154" s="533"/>
      <c r="AE154" s="117"/>
      <c r="AF154" s="118"/>
      <c r="AG154" s="119"/>
      <c r="AH154" s="113" t="str">
        <f t="shared" si="14"/>
        <v>-</v>
      </c>
      <c r="AI154" s="114"/>
      <c r="AJ154" s="115" t="str">
        <f t="shared" si="15"/>
        <v/>
      </c>
      <c r="AK154" s="107"/>
      <c r="AL154" s="112" t="str">
        <f t="shared" si="10"/>
        <v/>
      </c>
      <c r="AM154" s="4"/>
      <c r="AN154" s="4"/>
      <c r="AO154" s="4"/>
      <c r="AP154" s="4"/>
      <c r="AQ154" s="4"/>
    </row>
    <row r="155" spans="1:43" ht="18" hidden="1" customHeight="1" outlineLevel="1" x14ac:dyDescent="0.25">
      <c r="A155" s="3"/>
      <c r="B155" s="8"/>
      <c r="C155" s="56" t="str">
        <f t="shared" si="3"/>
        <v>Tramo 17</v>
      </c>
      <c r="D155" s="48"/>
      <c r="E155" s="554"/>
      <c r="F155" s="536"/>
      <c r="G155" s="533"/>
      <c r="H155" s="554"/>
      <c r="I155" s="533"/>
      <c r="J155" s="587"/>
      <c r="K155" s="536"/>
      <c r="L155" s="533"/>
      <c r="M155" s="587"/>
      <c r="N155" s="536"/>
      <c r="O155" s="533"/>
      <c r="P155" s="587"/>
      <c r="Q155" s="536"/>
      <c r="R155" s="533"/>
      <c r="S155" s="113" t="str">
        <f t="shared" si="12"/>
        <v>-</v>
      </c>
      <c r="T155" s="114"/>
      <c r="U155" s="115"/>
      <c r="V155" s="107"/>
      <c r="W155" s="48"/>
      <c r="X155" s="120"/>
      <c r="Y155" s="106" t="str">
        <f t="shared" si="13"/>
        <v>-</v>
      </c>
      <c r="Z155" s="107"/>
      <c r="AA155" s="48"/>
      <c r="AB155" s="69"/>
      <c r="AC155" s="584"/>
      <c r="AD155" s="533"/>
      <c r="AE155" s="117"/>
      <c r="AF155" s="118"/>
      <c r="AG155" s="119"/>
      <c r="AH155" s="113" t="str">
        <f t="shared" si="14"/>
        <v>-</v>
      </c>
      <c r="AI155" s="114"/>
      <c r="AJ155" s="115" t="str">
        <f t="shared" si="15"/>
        <v/>
      </c>
      <c r="AK155" s="107"/>
      <c r="AL155" s="112" t="str">
        <f t="shared" si="10"/>
        <v/>
      </c>
      <c r="AM155" s="4"/>
      <c r="AN155" s="4"/>
      <c r="AO155" s="4"/>
      <c r="AP155" s="4"/>
      <c r="AQ155" s="4"/>
    </row>
    <row r="156" spans="1:43" ht="18" hidden="1" customHeight="1" outlineLevel="1" x14ac:dyDescent="0.25">
      <c r="A156" s="3"/>
      <c r="B156" s="8"/>
      <c r="C156" s="56" t="str">
        <f t="shared" si="3"/>
        <v>Tramo 18</v>
      </c>
      <c r="D156" s="48"/>
      <c r="E156" s="554"/>
      <c r="F156" s="536"/>
      <c r="G156" s="533"/>
      <c r="H156" s="554"/>
      <c r="I156" s="533"/>
      <c r="J156" s="587"/>
      <c r="K156" s="536"/>
      <c r="L156" s="533"/>
      <c r="M156" s="587"/>
      <c r="N156" s="536"/>
      <c r="O156" s="533"/>
      <c r="P156" s="587"/>
      <c r="Q156" s="536"/>
      <c r="R156" s="533"/>
      <c r="S156" s="113" t="str">
        <f t="shared" si="12"/>
        <v>-</v>
      </c>
      <c r="T156" s="114"/>
      <c r="U156" s="115"/>
      <c r="V156" s="107"/>
      <c r="W156" s="48"/>
      <c r="X156" s="120"/>
      <c r="Y156" s="106" t="str">
        <f t="shared" si="13"/>
        <v>-</v>
      </c>
      <c r="Z156" s="107"/>
      <c r="AA156" s="48"/>
      <c r="AB156" s="69"/>
      <c r="AC156" s="584"/>
      <c r="AD156" s="533"/>
      <c r="AE156" s="117"/>
      <c r="AF156" s="118"/>
      <c r="AG156" s="119"/>
      <c r="AH156" s="113" t="str">
        <f t="shared" si="14"/>
        <v>-</v>
      </c>
      <c r="AI156" s="114"/>
      <c r="AJ156" s="115" t="str">
        <f t="shared" si="15"/>
        <v/>
      </c>
      <c r="AK156" s="107"/>
      <c r="AL156" s="112" t="str">
        <f t="shared" si="10"/>
        <v/>
      </c>
      <c r="AM156" s="4"/>
      <c r="AN156" s="4"/>
      <c r="AO156" s="4"/>
      <c r="AP156" s="4"/>
      <c r="AQ156" s="4"/>
    </row>
    <row r="157" spans="1:43" ht="18" hidden="1" customHeight="1" outlineLevel="1" x14ac:dyDescent="0.25">
      <c r="A157" s="3"/>
      <c r="B157" s="8"/>
      <c r="C157" s="56" t="str">
        <f t="shared" si="3"/>
        <v>Tramo 19</v>
      </c>
      <c r="D157" s="48"/>
      <c r="E157" s="554"/>
      <c r="F157" s="536"/>
      <c r="G157" s="533"/>
      <c r="H157" s="554"/>
      <c r="I157" s="533"/>
      <c r="J157" s="587"/>
      <c r="K157" s="536"/>
      <c r="L157" s="533"/>
      <c r="M157" s="587"/>
      <c r="N157" s="536"/>
      <c r="O157" s="533"/>
      <c r="P157" s="587"/>
      <c r="Q157" s="536"/>
      <c r="R157" s="533"/>
      <c r="S157" s="113" t="str">
        <f t="shared" si="12"/>
        <v>-</v>
      </c>
      <c r="T157" s="114"/>
      <c r="U157" s="115"/>
      <c r="V157" s="107"/>
      <c r="W157" s="48"/>
      <c r="X157" s="120"/>
      <c r="Y157" s="106" t="str">
        <f t="shared" si="13"/>
        <v>-</v>
      </c>
      <c r="Z157" s="107"/>
      <c r="AA157" s="48"/>
      <c r="AB157" s="69"/>
      <c r="AC157" s="584"/>
      <c r="AD157" s="533"/>
      <c r="AE157" s="117"/>
      <c r="AF157" s="118"/>
      <c r="AG157" s="119"/>
      <c r="AH157" s="113" t="str">
        <f t="shared" si="14"/>
        <v>-</v>
      </c>
      <c r="AI157" s="114"/>
      <c r="AJ157" s="115" t="str">
        <f t="shared" si="15"/>
        <v/>
      </c>
      <c r="AK157" s="107"/>
      <c r="AL157" s="112" t="str">
        <f t="shared" si="10"/>
        <v/>
      </c>
      <c r="AM157" s="4"/>
      <c r="AN157" s="4"/>
      <c r="AO157" s="4"/>
      <c r="AP157" s="4"/>
      <c r="AQ157" s="4"/>
    </row>
    <row r="158" spans="1:43" ht="18" hidden="1" customHeight="1" outlineLevel="1" x14ac:dyDescent="0.25">
      <c r="A158" s="3"/>
      <c r="B158" s="8"/>
      <c r="C158" s="56" t="str">
        <f t="shared" si="3"/>
        <v>Tramo 20</v>
      </c>
      <c r="D158" s="48"/>
      <c r="E158" s="554"/>
      <c r="F158" s="536"/>
      <c r="G158" s="533"/>
      <c r="H158" s="554"/>
      <c r="I158" s="533"/>
      <c r="J158" s="587"/>
      <c r="K158" s="536"/>
      <c r="L158" s="533"/>
      <c r="M158" s="587"/>
      <c r="N158" s="536"/>
      <c r="O158" s="533"/>
      <c r="P158" s="587"/>
      <c r="Q158" s="536"/>
      <c r="R158" s="533"/>
      <c r="S158" s="113" t="str">
        <f t="shared" si="12"/>
        <v>-</v>
      </c>
      <c r="T158" s="114"/>
      <c r="U158" s="115"/>
      <c r="V158" s="107"/>
      <c r="W158" s="48"/>
      <c r="X158" s="120"/>
      <c r="Y158" s="106" t="str">
        <f t="shared" si="13"/>
        <v>-</v>
      </c>
      <c r="Z158" s="107"/>
      <c r="AA158" s="48"/>
      <c r="AB158" s="69"/>
      <c r="AC158" s="584"/>
      <c r="AD158" s="533"/>
      <c r="AE158" s="117"/>
      <c r="AF158" s="118"/>
      <c r="AG158" s="119"/>
      <c r="AH158" s="113" t="str">
        <f t="shared" si="14"/>
        <v>-</v>
      </c>
      <c r="AI158" s="114"/>
      <c r="AJ158" s="115" t="str">
        <f t="shared" si="15"/>
        <v/>
      </c>
      <c r="AK158" s="107"/>
      <c r="AL158" s="112" t="str">
        <f t="shared" si="10"/>
        <v/>
      </c>
      <c r="AM158" s="4"/>
      <c r="AN158" s="4"/>
      <c r="AO158" s="4"/>
      <c r="AP158" s="4"/>
      <c r="AQ158" s="4"/>
    </row>
    <row r="159" spans="1:43" ht="18" hidden="1" customHeight="1" outlineLevel="1" x14ac:dyDescent="0.25">
      <c r="A159" s="3"/>
      <c r="B159" s="8"/>
      <c r="C159" s="56" t="str">
        <f t="shared" si="3"/>
        <v>Tramo 21</v>
      </c>
      <c r="D159" s="48"/>
      <c r="E159" s="554"/>
      <c r="F159" s="536"/>
      <c r="G159" s="533"/>
      <c r="H159" s="554"/>
      <c r="I159" s="533"/>
      <c r="J159" s="587"/>
      <c r="K159" s="536"/>
      <c r="L159" s="533"/>
      <c r="M159" s="587"/>
      <c r="N159" s="536"/>
      <c r="O159" s="533"/>
      <c r="P159" s="587"/>
      <c r="Q159" s="536"/>
      <c r="R159" s="533"/>
      <c r="S159" s="113" t="str">
        <f t="shared" si="12"/>
        <v>-</v>
      </c>
      <c r="T159" s="114"/>
      <c r="U159" s="115"/>
      <c r="V159" s="107"/>
      <c r="W159" s="48"/>
      <c r="X159" s="120"/>
      <c r="Y159" s="106" t="str">
        <f t="shared" si="13"/>
        <v>-</v>
      </c>
      <c r="Z159" s="107"/>
      <c r="AA159" s="48"/>
      <c r="AB159" s="69"/>
      <c r="AC159" s="584"/>
      <c r="AD159" s="533"/>
      <c r="AE159" s="117"/>
      <c r="AF159" s="118"/>
      <c r="AG159" s="119"/>
      <c r="AH159" s="113" t="str">
        <f t="shared" si="14"/>
        <v>-</v>
      </c>
      <c r="AI159" s="114"/>
      <c r="AJ159" s="115" t="str">
        <f t="shared" si="15"/>
        <v/>
      </c>
      <c r="AK159" s="107"/>
      <c r="AL159" s="112" t="str">
        <f t="shared" si="10"/>
        <v/>
      </c>
      <c r="AM159" s="4"/>
      <c r="AN159" s="4"/>
      <c r="AO159" s="4"/>
      <c r="AP159" s="4"/>
      <c r="AQ159" s="4"/>
    </row>
    <row r="160" spans="1:43" ht="18" hidden="1" customHeight="1" outlineLevel="1" x14ac:dyDescent="0.25">
      <c r="A160" s="3"/>
      <c r="B160" s="8"/>
      <c r="C160" s="56" t="str">
        <f t="shared" si="3"/>
        <v>Tramo 22</v>
      </c>
      <c r="D160" s="48"/>
      <c r="E160" s="554"/>
      <c r="F160" s="536"/>
      <c r="G160" s="533"/>
      <c r="H160" s="554"/>
      <c r="I160" s="533"/>
      <c r="J160" s="587"/>
      <c r="K160" s="536"/>
      <c r="L160" s="533"/>
      <c r="M160" s="587"/>
      <c r="N160" s="536"/>
      <c r="O160" s="533"/>
      <c r="P160" s="587"/>
      <c r="Q160" s="536"/>
      <c r="R160" s="533"/>
      <c r="S160" s="113" t="str">
        <f t="shared" si="12"/>
        <v>-</v>
      </c>
      <c r="T160" s="114"/>
      <c r="U160" s="115"/>
      <c r="V160" s="107"/>
      <c r="W160" s="48"/>
      <c r="X160" s="120"/>
      <c r="Y160" s="106" t="str">
        <f t="shared" si="13"/>
        <v>-</v>
      </c>
      <c r="Z160" s="107"/>
      <c r="AA160" s="48"/>
      <c r="AB160" s="69"/>
      <c r="AC160" s="584"/>
      <c r="AD160" s="533"/>
      <c r="AE160" s="117"/>
      <c r="AF160" s="118"/>
      <c r="AG160" s="119"/>
      <c r="AH160" s="113" t="str">
        <f t="shared" si="14"/>
        <v>-</v>
      </c>
      <c r="AI160" s="114"/>
      <c r="AJ160" s="115" t="str">
        <f t="shared" si="15"/>
        <v/>
      </c>
      <c r="AK160" s="107"/>
      <c r="AL160" s="112" t="str">
        <f t="shared" si="10"/>
        <v/>
      </c>
      <c r="AM160" s="4"/>
      <c r="AN160" s="4"/>
      <c r="AO160" s="4"/>
      <c r="AP160" s="4"/>
      <c r="AQ160" s="4"/>
    </row>
    <row r="161" spans="1:43" ht="18" hidden="1" customHeight="1" outlineLevel="1" x14ac:dyDescent="0.25">
      <c r="A161" s="3"/>
      <c r="B161" s="8"/>
      <c r="C161" s="56" t="str">
        <f t="shared" si="3"/>
        <v>Tramo 23</v>
      </c>
      <c r="D161" s="48"/>
      <c r="E161" s="554"/>
      <c r="F161" s="536"/>
      <c r="G161" s="533"/>
      <c r="H161" s="554"/>
      <c r="I161" s="533"/>
      <c r="J161" s="587"/>
      <c r="K161" s="536"/>
      <c r="L161" s="533"/>
      <c r="M161" s="587"/>
      <c r="N161" s="536"/>
      <c r="O161" s="533"/>
      <c r="P161" s="587"/>
      <c r="Q161" s="536"/>
      <c r="R161" s="533"/>
      <c r="S161" s="113" t="str">
        <f t="shared" si="12"/>
        <v>-</v>
      </c>
      <c r="T161" s="114"/>
      <c r="U161" s="115"/>
      <c r="V161" s="107"/>
      <c r="W161" s="48"/>
      <c r="X161" s="120"/>
      <c r="Y161" s="106" t="str">
        <f t="shared" si="13"/>
        <v>-</v>
      </c>
      <c r="Z161" s="107"/>
      <c r="AA161" s="48"/>
      <c r="AB161" s="69"/>
      <c r="AC161" s="584"/>
      <c r="AD161" s="533"/>
      <c r="AE161" s="117"/>
      <c r="AF161" s="118"/>
      <c r="AG161" s="119"/>
      <c r="AH161" s="113" t="str">
        <f t="shared" si="14"/>
        <v>-</v>
      </c>
      <c r="AI161" s="114"/>
      <c r="AJ161" s="115" t="str">
        <f t="shared" si="15"/>
        <v/>
      </c>
      <c r="AK161" s="107"/>
      <c r="AL161" s="112" t="str">
        <f t="shared" si="10"/>
        <v/>
      </c>
      <c r="AM161" s="4"/>
      <c r="AN161" s="4"/>
      <c r="AO161" s="4"/>
      <c r="AP161" s="4"/>
      <c r="AQ161" s="4"/>
    </row>
    <row r="162" spans="1:43" ht="18" hidden="1" customHeight="1" outlineLevel="1" x14ac:dyDescent="0.25">
      <c r="A162" s="3"/>
      <c r="B162" s="8"/>
      <c r="C162" s="56" t="str">
        <f t="shared" si="3"/>
        <v>Tramo 24</v>
      </c>
      <c r="D162" s="48"/>
      <c r="E162" s="554"/>
      <c r="F162" s="536"/>
      <c r="G162" s="533"/>
      <c r="H162" s="554"/>
      <c r="I162" s="533"/>
      <c r="J162" s="587"/>
      <c r="K162" s="536"/>
      <c r="L162" s="533"/>
      <c r="M162" s="587"/>
      <c r="N162" s="536"/>
      <c r="O162" s="533"/>
      <c r="P162" s="587"/>
      <c r="Q162" s="536"/>
      <c r="R162" s="533"/>
      <c r="S162" s="113" t="str">
        <f t="shared" si="12"/>
        <v>-</v>
      </c>
      <c r="T162" s="114"/>
      <c r="U162" s="115"/>
      <c r="V162" s="107"/>
      <c r="W162" s="48"/>
      <c r="X162" s="120"/>
      <c r="Y162" s="106" t="str">
        <f t="shared" si="13"/>
        <v>-</v>
      </c>
      <c r="Z162" s="107"/>
      <c r="AA162" s="48"/>
      <c r="AB162" s="69"/>
      <c r="AC162" s="584"/>
      <c r="AD162" s="533"/>
      <c r="AE162" s="117"/>
      <c r="AF162" s="118"/>
      <c r="AG162" s="119"/>
      <c r="AH162" s="113" t="str">
        <f t="shared" si="14"/>
        <v>-</v>
      </c>
      <c r="AI162" s="114"/>
      <c r="AJ162" s="115" t="str">
        <f t="shared" si="15"/>
        <v/>
      </c>
      <c r="AK162" s="107"/>
      <c r="AL162" s="112" t="str">
        <f t="shared" si="10"/>
        <v/>
      </c>
      <c r="AM162" s="4"/>
      <c r="AN162" s="4"/>
      <c r="AO162" s="4"/>
      <c r="AP162" s="4"/>
      <c r="AQ162" s="4"/>
    </row>
    <row r="163" spans="1:43" ht="18" hidden="1" customHeight="1" outlineLevel="1" x14ac:dyDescent="0.25">
      <c r="A163" s="3"/>
      <c r="B163" s="8"/>
      <c r="C163" s="56" t="str">
        <f t="shared" si="3"/>
        <v>Tramo 25</v>
      </c>
      <c r="D163" s="48"/>
      <c r="E163" s="554"/>
      <c r="F163" s="536"/>
      <c r="G163" s="533"/>
      <c r="H163" s="554"/>
      <c r="I163" s="533"/>
      <c r="J163" s="587"/>
      <c r="K163" s="536"/>
      <c r="L163" s="533"/>
      <c r="M163" s="587"/>
      <c r="N163" s="536"/>
      <c r="O163" s="533"/>
      <c r="P163" s="587"/>
      <c r="Q163" s="536"/>
      <c r="R163" s="533"/>
      <c r="S163" s="113" t="str">
        <f t="shared" si="12"/>
        <v>-</v>
      </c>
      <c r="T163" s="114"/>
      <c r="U163" s="115"/>
      <c r="V163" s="107"/>
      <c r="W163" s="48"/>
      <c r="X163" s="120"/>
      <c r="Y163" s="106" t="str">
        <f t="shared" si="13"/>
        <v>-</v>
      </c>
      <c r="Z163" s="107"/>
      <c r="AA163" s="48"/>
      <c r="AB163" s="69"/>
      <c r="AC163" s="584"/>
      <c r="AD163" s="533"/>
      <c r="AE163" s="117"/>
      <c r="AF163" s="118"/>
      <c r="AG163" s="119"/>
      <c r="AH163" s="113" t="str">
        <f t="shared" si="14"/>
        <v>-</v>
      </c>
      <c r="AI163" s="114"/>
      <c r="AJ163" s="115" t="str">
        <f t="shared" si="15"/>
        <v/>
      </c>
      <c r="AK163" s="107"/>
      <c r="AL163" s="112" t="str">
        <f t="shared" si="10"/>
        <v/>
      </c>
      <c r="AM163" s="4"/>
      <c r="AN163" s="4"/>
      <c r="AO163" s="4"/>
      <c r="AP163" s="4"/>
      <c r="AQ163" s="4"/>
    </row>
    <row r="164" spans="1:43" ht="18" hidden="1" customHeight="1" outlineLevel="1" x14ac:dyDescent="0.25">
      <c r="A164" s="3"/>
      <c r="B164" s="8"/>
      <c r="C164" s="56" t="str">
        <f t="shared" si="3"/>
        <v>Tramo 26</v>
      </c>
      <c r="D164" s="48"/>
      <c r="E164" s="554"/>
      <c r="F164" s="536"/>
      <c r="G164" s="533"/>
      <c r="H164" s="554"/>
      <c r="I164" s="533"/>
      <c r="J164" s="587"/>
      <c r="K164" s="536"/>
      <c r="L164" s="533"/>
      <c r="M164" s="587"/>
      <c r="N164" s="536"/>
      <c r="O164" s="533"/>
      <c r="P164" s="587"/>
      <c r="Q164" s="536"/>
      <c r="R164" s="533"/>
      <c r="S164" s="113" t="str">
        <f t="shared" si="12"/>
        <v>-</v>
      </c>
      <c r="T164" s="114"/>
      <c r="U164" s="115"/>
      <c r="V164" s="107"/>
      <c r="W164" s="48"/>
      <c r="X164" s="120"/>
      <c r="Y164" s="106" t="str">
        <f t="shared" si="13"/>
        <v>-</v>
      </c>
      <c r="Z164" s="107"/>
      <c r="AA164" s="48"/>
      <c r="AB164" s="69"/>
      <c r="AC164" s="584"/>
      <c r="AD164" s="533"/>
      <c r="AE164" s="117"/>
      <c r="AF164" s="118"/>
      <c r="AG164" s="119"/>
      <c r="AH164" s="113" t="str">
        <f t="shared" si="14"/>
        <v>-</v>
      </c>
      <c r="AI164" s="114"/>
      <c r="AJ164" s="115" t="str">
        <f t="shared" si="15"/>
        <v/>
      </c>
      <c r="AK164" s="107"/>
      <c r="AL164" s="112" t="str">
        <f t="shared" si="10"/>
        <v/>
      </c>
      <c r="AM164" s="4"/>
      <c r="AN164" s="4"/>
      <c r="AO164" s="4"/>
      <c r="AP164" s="4"/>
      <c r="AQ164" s="4"/>
    </row>
    <row r="165" spans="1:43" ht="18" hidden="1" customHeight="1" outlineLevel="1" x14ac:dyDescent="0.25">
      <c r="A165" s="3"/>
      <c r="B165" s="8"/>
      <c r="C165" s="56" t="str">
        <f t="shared" si="3"/>
        <v>Tramo 27</v>
      </c>
      <c r="D165" s="48"/>
      <c r="E165" s="554"/>
      <c r="F165" s="536"/>
      <c r="G165" s="533"/>
      <c r="H165" s="554"/>
      <c r="I165" s="533"/>
      <c r="J165" s="587"/>
      <c r="K165" s="536"/>
      <c r="L165" s="533"/>
      <c r="M165" s="587"/>
      <c r="N165" s="536"/>
      <c r="O165" s="533"/>
      <c r="P165" s="587"/>
      <c r="Q165" s="536"/>
      <c r="R165" s="533"/>
      <c r="S165" s="113" t="str">
        <f t="shared" si="12"/>
        <v>-</v>
      </c>
      <c r="T165" s="114"/>
      <c r="U165" s="115"/>
      <c r="V165" s="107"/>
      <c r="W165" s="48"/>
      <c r="X165" s="120"/>
      <c r="Y165" s="106" t="str">
        <f t="shared" si="13"/>
        <v>-</v>
      </c>
      <c r="Z165" s="107"/>
      <c r="AA165" s="48"/>
      <c r="AB165" s="69"/>
      <c r="AC165" s="584"/>
      <c r="AD165" s="533"/>
      <c r="AE165" s="117"/>
      <c r="AF165" s="118"/>
      <c r="AG165" s="119"/>
      <c r="AH165" s="113" t="str">
        <f t="shared" si="14"/>
        <v>-</v>
      </c>
      <c r="AI165" s="114"/>
      <c r="AJ165" s="115" t="str">
        <f t="shared" si="15"/>
        <v/>
      </c>
      <c r="AK165" s="107"/>
      <c r="AL165" s="112" t="str">
        <f t="shared" si="10"/>
        <v/>
      </c>
      <c r="AM165" s="4"/>
      <c r="AN165" s="4"/>
      <c r="AO165" s="4"/>
      <c r="AP165" s="4"/>
      <c r="AQ165" s="4"/>
    </row>
    <row r="166" spans="1:43" ht="18" hidden="1" customHeight="1" outlineLevel="1" x14ac:dyDescent="0.25">
      <c r="A166" s="3"/>
      <c r="B166" s="8"/>
      <c r="C166" s="56" t="str">
        <f t="shared" si="3"/>
        <v>Tramo 28</v>
      </c>
      <c r="D166" s="48"/>
      <c r="E166" s="554"/>
      <c r="F166" s="536"/>
      <c r="G166" s="533"/>
      <c r="H166" s="554"/>
      <c r="I166" s="533"/>
      <c r="J166" s="587"/>
      <c r="K166" s="536"/>
      <c r="L166" s="533"/>
      <c r="M166" s="587"/>
      <c r="N166" s="536"/>
      <c r="O166" s="533"/>
      <c r="P166" s="587"/>
      <c r="Q166" s="536"/>
      <c r="R166" s="533"/>
      <c r="S166" s="113" t="str">
        <f t="shared" si="12"/>
        <v>-</v>
      </c>
      <c r="T166" s="114"/>
      <c r="U166" s="115"/>
      <c r="V166" s="107"/>
      <c r="W166" s="48"/>
      <c r="X166" s="120"/>
      <c r="Y166" s="106" t="str">
        <f t="shared" si="13"/>
        <v>-</v>
      </c>
      <c r="Z166" s="107"/>
      <c r="AA166" s="48"/>
      <c r="AB166" s="69"/>
      <c r="AC166" s="584"/>
      <c r="AD166" s="533"/>
      <c r="AE166" s="117"/>
      <c r="AF166" s="118"/>
      <c r="AG166" s="119"/>
      <c r="AH166" s="113" t="str">
        <f t="shared" si="14"/>
        <v>-</v>
      </c>
      <c r="AI166" s="114"/>
      <c r="AJ166" s="115" t="str">
        <f t="shared" si="15"/>
        <v/>
      </c>
      <c r="AK166" s="107"/>
      <c r="AL166" s="112" t="str">
        <f t="shared" si="10"/>
        <v/>
      </c>
      <c r="AM166" s="4"/>
      <c r="AN166" s="4"/>
      <c r="AO166" s="4"/>
      <c r="AP166" s="4"/>
      <c r="AQ166" s="4"/>
    </row>
    <row r="167" spans="1:43" ht="18" hidden="1" customHeight="1" outlineLevel="1" x14ac:dyDescent="0.25">
      <c r="A167" s="3"/>
      <c r="B167" s="8"/>
      <c r="C167" s="56" t="str">
        <f t="shared" si="3"/>
        <v>Tramo 29</v>
      </c>
      <c r="D167" s="48"/>
      <c r="E167" s="554"/>
      <c r="F167" s="536"/>
      <c r="G167" s="533"/>
      <c r="H167" s="554"/>
      <c r="I167" s="533"/>
      <c r="J167" s="587"/>
      <c r="K167" s="536"/>
      <c r="L167" s="533"/>
      <c r="M167" s="587"/>
      <c r="N167" s="536"/>
      <c r="O167" s="533"/>
      <c r="P167" s="587"/>
      <c r="Q167" s="536"/>
      <c r="R167" s="533"/>
      <c r="S167" s="113" t="str">
        <f t="shared" si="12"/>
        <v>-</v>
      </c>
      <c r="T167" s="114"/>
      <c r="U167" s="115"/>
      <c r="V167" s="107"/>
      <c r="W167" s="48"/>
      <c r="X167" s="120"/>
      <c r="Y167" s="106" t="str">
        <f t="shared" si="13"/>
        <v>-</v>
      </c>
      <c r="Z167" s="107"/>
      <c r="AA167" s="48"/>
      <c r="AB167" s="69"/>
      <c r="AC167" s="584"/>
      <c r="AD167" s="533"/>
      <c r="AE167" s="117"/>
      <c r="AF167" s="118"/>
      <c r="AG167" s="119"/>
      <c r="AH167" s="113" t="str">
        <f t="shared" si="14"/>
        <v>-</v>
      </c>
      <c r="AI167" s="114"/>
      <c r="AJ167" s="115" t="str">
        <f t="shared" si="15"/>
        <v/>
      </c>
      <c r="AK167" s="107"/>
      <c r="AL167" s="112" t="str">
        <f t="shared" si="10"/>
        <v/>
      </c>
      <c r="AM167" s="4"/>
      <c r="AN167" s="4"/>
      <c r="AO167" s="4"/>
      <c r="AP167" s="4"/>
      <c r="AQ167" s="4"/>
    </row>
    <row r="168" spans="1:43" ht="18" hidden="1" customHeight="1" outlineLevel="1" x14ac:dyDescent="0.25">
      <c r="A168" s="3"/>
      <c r="B168" s="8"/>
      <c r="C168" s="30" t="str">
        <f t="shared" si="3"/>
        <v>Tramo 30</v>
      </c>
      <c r="D168" s="48"/>
      <c r="E168" s="554"/>
      <c r="F168" s="536"/>
      <c r="G168" s="533"/>
      <c r="H168" s="554"/>
      <c r="I168" s="533"/>
      <c r="J168" s="587"/>
      <c r="K168" s="536"/>
      <c r="L168" s="533"/>
      <c r="M168" s="587"/>
      <c r="N168" s="536"/>
      <c r="O168" s="533"/>
      <c r="P168" s="587"/>
      <c r="Q168" s="536"/>
      <c r="R168" s="533"/>
      <c r="S168" s="113" t="str">
        <f t="shared" si="12"/>
        <v>-</v>
      </c>
      <c r="T168" s="114"/>
      <c r="U168" s="115"/>
      <c r="V168" s="107"/>
      <c r="W168" s="48"/>
      <c r="X168" s="120"/>
      <c r="Y168" s="106" t="str">
        <f t="shared" si="13"/>
        <v>-</v>
      </c>
      <c r="Z168" s="107"/>
      <c r="AA168" s="48"/>
      <c r="AB168" s="69"/>
      <c r="AC168" s="584"/>
      <c r="AD168" s="533"/>
      <c r="AE168" s="117"/>
      <c r="AF168" s="118"/>
      <c r="AG168" s="119"/>
      <c r="AH168" s="113" t="str">
        <f t="shared" si="14"/>
        <v>-</v>
      </c>
      <c r="AI168" s="114"/>
      <c r="AJ168" s="115" t="str">
        <f t="shared" si="15"/>
        <v/>
      </c>
      <c r="AK168" s="107"/>
      <c r="AL168" s="112" t="str">
        <f t="shared" si="10"/>
        <v/>
      </c>
      <c r="AM168" s="4"/>
      <c r="AN168" s="4"/>
      <c r="AO168" s="4"/>
      <c r="AP168" s="4"/>
      <c r="AQ168" s="4"/>
    </row>
    <row r="169" spans="1:43" ht="17.25" customHeight="1" collapsed="1" x14ac:dyDescent="0.25">
      <c r="A169" s="3"/>
      <c r="B169" s="8"/>
      <c r="C169" s="123" t="str">
        <f t="shared" si="3"/>
        <v>UP3</v>
      </c>
      <c r="D169" s="48"/>
      <c r="E169" s="598"/>
      <c r="F169" s="536"/>
      <c r="G169" s="533"/>
      <c r="H169" s="598"/>
      <c r="I169" s="533"/>
      <c r="J169" s="599">
        <f>SUM(J170:L199)</f>
        <v>0</v>
      </c>
      <c r="K169" s="536"/>
      <c r="L169" s="533"/>
      <c r="M169" s="599">
        <f>SUM(M170:O199)</f>
        <v>0</v>
      </c>
      <c r="N169" s="536"/>
      <c r="O169" s="533"/>
      <c r="P169" s="599">
        <f>SUM(P170:R199)</f>
        <v>0</v>
      </c>
      <c r="Q169" s="536"/>
      <c r="R169" s="533"/>
      <c r="S169" s="121"/>
      <c r="T169" s="122"/>
      <c r="U169" s="598"/>
      <c r="V169" s="533"/>
      <c r="W169" s="98"/>
      <c r="X169" s="99">
        <f>SUM(X170:X199)</f>
        <v>0</v>
      </c>
      <c r="Y169" s="96"/>
      <c r="Z169" s="97"/>
      <c r="AA169" s="98"/>
      <c r="AB169" s="100"/>
      <c r="AC169" s="598"/>
      <c r="AD169" s="533"/>
      <c r="AE169" s="99">
        <f t="shared" ref="AE169:AG169" si="16">SUM(AE170:AE199)</f>
        <v>0</v>
      </c>
      <c r="AF169" s="99">
        <f t="shared" si="16"/>
        <v>0</v>
      </c>
      <c r="AG169" s="99">
        <f t="shared" si="16"/>
        <v>0</v>
      </c>
      <c r="AH169" s="96"/>
      <c r="AI169" s="97"/>
      <c r="AJ169" s="600"/>
      <c r="AK169" s="533"/>
      <c r="AL169" s="112" t="str">
        <f t="shared" si="10"/>
        <v/>
      </c>
      <c r="AM169" s="4"/>
      <c r="AN169" s="4"/>
      <c r="AO169" s="4"/>
      <c r="AP169" s="4"/>
      <c r="AQ169" s="4"/>
    </row>
    <row r="170" spans="1:43" ht="18" hidden="1" customHeight="1" outlineLevel="1" x14ac:dyDescent="0.25">
      <c r="A170" s="3"/>
      <c r="B170" s="8"/>
      <c r="C170" s="30" t="str">
        <f t="shared" si="3"/>
        <v>Tramo 1</v>
      </c>
      <c r="D170" s="48"/>
      <c r="E170" s="554"/>
      <c r="F170" s="536"/>
      <c r="G170" s="533"/>
      <c r="H170" s="554"/>
      <c r="I170" s="533"/>
      <c r="J170" s="587"/>
      <c r="K170" s="536"/>
      <c r="L170" s="533"/>
      <c r="M170" s="587"/>
      <c r="N170" s="536"/>
      <c r="O170" s="533"/>
      <c r="P170" s="587"/>
      <c r="Q170" s="536"/>
      <c r="R170" s="533"/>
      <c r="S170" s="113" t="str">
        <f t="shared" ref="S170:S199" si="17">+IF(T170="Malo",3,IF(T170="Regular",2,IF(T170="Bueno",1,"-")))</f>
        <v>-</v>
      </c>
      <c r="T170" s="114"/>
      <c r="U170" s="115"/>
      <c r="V170" s="107"/>
      <c r="W170" s="48"/>
      <c r="X170" s="120"/>
      <c r="Y170" s="106" t="str">
        <f t="shared" ref="Y170:Y199" si="18">+IF(Z170="Malo",3,IF(Z170="Sin implementar",4,IF(Z170="Regular",2,IF(Z170="Bueno",1,IF(Z170="N. C.","▬","-")))))</f>
        <v>-</v>
      </c>
      <c r="Z170" s="107"/>
      <c r="AA170" s="48"/>
      <c r="AB170" s="69"/>
      <c r="AC170" s="584"/>
      <c r="AD170" s="533"/>
      <c r="AE170" s="117"/>
      <c r="AF170" s="118"/>
      <c r="AG170" s="119"/>
      <c r="AH170" s="113" t="str">
        <f t="shared" ref="AH170:AH199" si="19">+IF(AI170="Malo",3,IF(AI170="Regular",2,IF(AI170="Bueno",1,"-")))</f>
        <v>-</v>
      </c>
      <c r="AI170" s="114"/>
      <c r="AJ170" s="115" t="str">
        <f t="shared" ref="AJ170:AJ199" si="20">+IF(AK170="Malo",3,IF(AK170="Regular",2,IF(AK170="Bueno",1,IF(AK170="Sin área verde",0,""))))</f>
        <v/>
      </c>
      <c r="AK170" s="107"/>
      <c r="AL170" s="112" t="str">
        <f t="shared" si="10"/>
        <v/>
      </c>
      <c r="AM170" s="4"/>
      <c r="AN170" s="4"/>
      <c r="AO170" s="4"/>
      <c r="AP170" s="4"/>
      <c r="AQ170" s="4"/>
    </row>
    <row r="171" spans="1:43" ht="18" hidden="1" customHeight="1" outlineLevel="1" x14ac:dyDescent="0.25">
      <c r="A171" s="3"/>
      <c r="B171" s="8"/>
      <c r="C171" s="30" t="str">
        <f t="shared" si="3"/>
        <v>Tramo 2</v>
      </c>
      <c r="D171" s="48"/>
      <c r="E171" s="554"/>
      <c r="F171" s="536"/>
      <c r="G171" s="533"/>
      <c r="H171" s="554"/>
      <c r="I171" s="533"/>
      <c r="J171" s="587"/>
      <c r="K171" s="536"/>
      <c r="L171" s="533"/>
      <c r="M171" s="587"/>
      <c r="N171" s="536"/>
      <c r="O171" s="533"/>
      <c r="P171" s="587"/>
      <c r="Q171" s="536"/>
      <c r="R171" s="533"/>
      <c r="S171" s="113" t="str">
        <f t="shared" si="17"/>
        <v>-</v>
      </c>
      <c r="T171" s="114"/>
      <c r="U171" s="115"/>
      <c r="V171" s="107"/>
      <c r="W171" s="48"/>
      <c r="X171" s="120"/>
      <c r="Y171" s="106" t="str">
        <f t="shared" si="18"/>
        <v>-</v>
      </c>
      <c r="Z171" s="107"/>
      <c r="AA171" s="48"/>
      <c r="AB171" s="69"/>
      <c r="AC171" s="584"/>
      <c r="AD171" s="533"/>
      <c r="AE171" s="117"/>
      <c r="AF171" s="118"/>
      <c r="AG171" s="119"/>
      <c r="AH171" s="113" t="str">
        <f t="shared" si="19"/>
        <v>-</v>
      </c>
      <c r="AI171" s="114"/>
      <c r="AJ171" s="115" t="str">
        <f t="shared" si="20"/>
        <v/>
      </c>
      <c r="AK171" s="107"/>
      <c r="AL171" s="112" t="str">
        <f t="shared" si="10"/>
        <v/>
      </c>
      <c r="AM171" s="4"/>
      <c r="AN171" s="4"/>
      <c r="AO171" s="4"/>
      <c r="AP171" s="4"/>
      <c r="AQ171" s="4"/>
    </row>
    <row r="172" spans="1:43" ht="18" hidden="1" customHeight="1" outlineLevel="1" x14ac:dyDescent="0.25">
      <c r="A172" s="3"/>
      <c r="B172" s="8"/>
      <c r="C172" s="30" t="str">
        <f t="shared" si="3"/>
        <v>Tramo 3</v>
      </c>
      <c r="D172" s="48"/>
      <c r="E172" s="554"/>
      <c r="F172" s="536"/>
      <c r="G172" s="533"/>
      <c r="H172" s="554"/>
      <c r="I172" s="533"/>
      <c r="J172" s="587"/>
      <c r="K172" s="536"/>
      <c r="L172" s="533"/>
      <c r="M172" s="587"/>
      <c r="N172" s="536"/>
      <c r="O172" s="533"/>
      <c r="P172" s="587"/>
      <c r="Q172" s="536"/>
      <c r="R172" s="533"/>
      <c r="S172" s="113" t="str">
        <f t="shared" si="17"/>
        <v>-</v>
      </c>
      <c r="T172" s="114"/>
      <c r="U172" s="115"/>
      <c r="V172" s="107"/>
      <c r="W172" s="48"/>
      <c r="X172" s="120"/>
      <c r="Y172" s="106" t="str">
        <f t="shared" si="18"/>
        <v>-</v>
      </c>
      <c r="Z172" s="107"/>
      <c r="AA172" s="48"/>
      <c r="AB172" s="69"/>
      <c r="AC172" s="584"/>
      <c r="AD172" s="533"/>
      <c r="AE172" s="117"/>
      <c r="AF172" s="118"/>
      <c r="AG172" s="119"/>
      <c r="AH172" s="113" t="str">
        <f t="shared" si="19"/>
        <v>-</v>
      </c>
      <c r="AI172" s="114"/>
      <c r="AJ172" s="115" t="str">
        <f t="shared" si="20"/>
        <v/>
      </c>
      <c r="AK172" s="107"/>
      <c r="AL172" s="112" t="str">
        <f t="shared" si="10"/>
        <v/>
      </c>
      <c r="AM172" s="4"/>
      <c r="AN172" s="4"/>
      <c r="AO172" s="4"/>
      <c r="AP172" s="4"/>
      <c r="AQ172" s="4"/>
    </row>
    <row r="173" spans="1:43" ht="18" hidden="1" customHeight="1" outlineLevel="1" x14ac:dyDescent="0.25">
      <c r="A173" s="3"/>
      <c r="B173" s="8"/>
      <c r="C173" s="30" t="str">
        <f t="shared" si="3"/>
        <v>Tramo 4</v>
      </c>
      <c r="D173" s="48"/>
      <c r="E173" s="554"/>
      <c r="F173" s="536"/>
      <c r="G173" s="533"/>
      <c r="H173" s="554"/>
      <c r="I173" s="533"/>
      <c r="J173" s="587"/>
      <c r="K173" s="536"/>
      <c r="L173" s="533"/>
      <c r="M173" s="587"/>
      <c r="N173" s="536"/>
      <c r="O173" s="533"/>
      <c r="P173" s="587"/>
      <c r="Q173" s="536"/>
      <c r="R173" s="533"/>
      <c r="S173" s="113" t="str">
        <f t="shared" si="17"/>
        <v>-</v>
      </c>
      <c r="T173" s="114"/>
      <c r="U173" s="115"/>
      <c r="V173" s="107"/>
      <c r="W173" s="48"/>
      <c r="X173" s="120"/>
      <c r="Y173" s="106" t="str">
        <f t="shared" si="18"/>
        <v>-</v>
      </c>
      <c r="Z173" s="107"/>
      <c r="AA173" s="48"/>
      <c r="AB173" s="69"/>
      <c r="AC173" s="584"/>
      <c r="AD173" s="533"/>
      <c r="AE173" s="117"/>
      <c r="AF173" s="118"/>
      <c r="AG173" s="119"/>
      <c r="AH173" s="113" t="str">
        <f t="shared" si="19"/>
        <v>-</v>
      </c>
      <c r="AI173" s="114"/>
      <c r="AJ173" s="115" t="str">
        <f t="shared" si="20"/>
        <v/>
      </c>
      <c r="AK173" s="107"/>
      <c r="AL173" s="112" t="str">
        <f t="shared" si="10"/>
        <v/>
      </c>
      <c r="AM173" s="4"/>
      <c r="AN173" s="4"/>
      <c r="AO173" s="4"/>
      <c r="AP173" s="4"/>
      <c r="AQ173" s="4"/>
    </row>
    <row r="174" spans="1:43" ht="18" hidden="1" customHeight="1" outlineLevel="1" x14ac:dyDescent="0.25">
      <c r="A174" s="3"/>
      <c r="B174" s="8"/>
      <c r="C174" s="30" t="str">
        <f t="shared" si="3"/>
        <v>Tramo 5</v>
      </c>
      <c r="D174" s="48"/>
      <c r="E174" s="554"/>
      <c r="F174" s="536"/>
      <c r="G174" s="533"/>
      <c r="H174" s="554"/>
      <c r="I174" s="533"/>
      <c r="J174" s="587"/>
      <c r="K174" s="536"/>
      <c r="L174" s="533"/>
      <c r="M174" s="587"/>
      <c r="N174" s="536"/>
      <c r="O174" s="533"/>
      <c r="P174" s="587"/>
      <c r="Q174" s="536"/>
      <c r="R174" s="533"/>
      <c r="S174" s="113" t="str">
        <f t="shared" si="17"/>
        <v>-</v>
      </c>
      <c r="T174" s="114"/>
      <c r="U174" s="115"/>
      <c r="V174" s="107"/>
      <c r="W174" s="48"/>
      <c r="X174" s="120"/>
      <c r="Y174" s="106" t="str">
        <f t="shared" si="18"/>
        <v>-</v>
      </c>
      <c r="Z174" s="107"/>
      <c r="AA174" s="48"/>
      <c r="AB174" s="69"/>
      <c r="AC174" s="584"/>
      <c r="AD174" s="533"/>
      <c r="AE174" s="117"/>
      <c r="AF174" s="118"/>
      <c r="AG174" s="119"/>
      <c r="AH174" s="113" t="str">
        <f t="shared" si="19"/>
        <v>-</v>
      </c>
      <c r="AI174" s="114"/>
      <c r="AJ174" s="115" t="str">
        <f t="shared" si="20"/>
        <v/>
      </c>
      <c r="AK174" s="107"/>
      <c r="AL174" s="112" t="str">
        <f t="shared" si="10"/>
        <v/>
      </c>
      <c r="AM174" s="4"/>
      <c r="AN174" s="4"/>
      <c r="AO174" s="4"/>
      <c r="AP174" s="4"/>
      <c r="AQ174" s="4"/>
    </row>
    <row r="175" spans="1:43" ht="18" hidden="1" customHeight="1" outlineLevel="1" x14ac:dyDescent="0.25">
      <c r="A175" s="3"/>
      <c r="B175" s="8"/>
      <c r="C175" s="30" t="str">
        <f t="shared" si="3"/>
        <v>Tramo 6</v>
      </c>
      <c r="D175" s="48"/>
      <c r="E175" s="554"/>
      <c r="F175" s="536"/>
      <c r="G175" s="533"/>
      <c r="H175" s="554"/>
      <c r="I175" s="533"/>
      <c r="J175" s="587"/>
      <c r="K175" s="536"/>
      <c r="L175" s="533"/>
      <c r="M175" s="587"/>
      <c r="N175" s="536"/>
      <c r="O175" s="533"/>
      <c r="P175" s="587"/>
      <c r="Q175" s="536"/>
      <c r="R175" s="533"/>
      <c r="S175" s="113" t="str">
        <f t="shared" si="17"/>
        <v>-</v>
      </c>
      <c r="T175" s="114"/>
      <c r="U175" s="115"/>
      <c r="V175" s="107"/>
      <c r="W175" s="48"/>
      <c r="X175" s="120"/>
      <c r="Y175" s="106" t="str">
        <f t="shared" si="18"/>
        <v>-</v>
      </c>
      <c r="Z175" s="107"/>
      <c r="AA175" s="48"/>
      <c r="AB175" s="69"/>
      <c r="AC175" s="584"/>
      <c r="AD175" s="533"/>
      <c r="AE175" s="117"/>
      <c r="AF175" s="118"/>
      <c r="AG175" s="119"/>
      <c r="AH175" s="113" t="str">
        <f t="shared" si="19"/>
        <v>-</v>
      </c>
      <c r="AI175" s="114"/>
      <c r="AJ175" s="115" t="str">
        <f t="shared" si="20"/>
        <v/>
      </c>
      <c r="AK175" s="107"/>
      <c r="AL175" s="112" t="str">
        <f t="shared" si="10"/>
        <v/>
      </c>
      <c r="AM175" s="4"/>
      <c r="AN175" s="4"/>
      <c r="AO175" s="4"/>
      <c r="AP175" s="4"/>
      <c r="AQ175" s="4"/>
    </row>
    <row r="176" spans="1:43" ht="18" hidden="1" customHeight="1" outlineLevel="1" x14ac:dyDescent="0.25">
      <c r="A176" s="3"/>
      <c r="B176" s="8"/>
      <c r="C176" s="30" t="str">
        <f t="shared" si="3"/>
        <v>Tramo 7</v>
      </c>
      <c r="D176" s="48"/>
      <c r="E176" s="554"/>
      <c r="F176" s="536"/>
      <c r="G176" s="533"/>
      <c r="H176" s="554"/>
      <c r="I176" s="533"/>
      <c r="J176" s="587"/>
      <c r="K176" s="536"/>
      <c r="L176" s="533"/>
      <c r="M176" s="587"/>
      <c r="N176" s="536"/>
      <c r="O176" s="533"/>
      <c r="P176" s="587"/>
      <c r="Q176" s="536"/>
      <c r="R176" s="533"/>
      <c r="S176" s="113" t="str">
        <f t="shared" si="17"/>
        <v>-</v>
      </c>
      <c r="T176" s="114"/>
      <c r="U176" s="115"/>
      <c r="V176" s="107"/>
      <c r="W176" s="48"/>
      <c r="X176" s="120"/>
      <c r="Y176" s="106" t="str">
        <f t="shared" si="18"/>
        <v>-</v>
      </c>
      <c r="Z176" s="107"/>
      <c r="AA176" s="48"/>
      <c r="AB176" s="69"/>
      <c r="AC176" s="584"/>
      <c r="AD176" s="533"/>
      <c r="AE176" s="117"/>
      <c r="AF176" s="118"/>
      <c r="AG176" s="119"/>
      <c r="AH176" s="113" t="str">
        <f t="shared" si="19"/>
        <v>-</v>
      </c>
      <c r="AI176" s="114"/>
      <c r="AJ176" s="115" t="str">
        <f t="shared" si="20"/>
        <v/>
      </c>
      <c r="AK176" s="107"/>
      <c r="AL176" s="112" t="str">
        <f t="shared" si="10"/>
        <v/>
      </c>
      <c r="AM176" s="4"/>
      <c r="AN176" s="4"/>
      <c r="AO176" s="4"/>
      <c r="AP176" s="4"/>
      <c r="AQ176" s="4"/>
    </row>
    <row r="177" spans="1:43" ht="18" hidden="1" customHeight="1" outlineLevel="1" x14ac:dyDescent="0.25">
      <c r="A177" s="3"/>
      <c r="B177" s="8"/>
      <c r="C177" s="30" t="str">
        <f t="shared" si="3"/>
        <v>Tramo 8</v>
      </c>
      <c r="D177" s="48"/>
      <c r="E177" s="554"/>
      <c r="F177" s="536"/>
      <c r="G177" s="533"/>
      <c r="H177" s="554"/>
      <c r="I177" s="533"/>
      <c r="J177" s="587"/>
      <c r="K177" s="536"/>
      <c r="L177" s="533"/>
      <c r="M177" s="587"/>
      <c r="N177" s="536"/>
      <c r="O177" s="533"/>
      <c r="P177" s="587"/>
      <c r="Q177" s="536"/>
      <c r="R177" s="533"/>
      <c r="S177" s="113" t="str">
        <f t="shared" si="17"/>
        <v>-</v>
      </c>
      <c r="T177" s="114"/>
      <c r="U177" s="115"/>
      <c r="V177" s="107"/>
      <c r="W177" s="48"/>
      <c r="X177" s="120"/>
      <c r="Y177" s="106" t="str">
        <f t="shared" si="18"/>
        <v>-</v>
      </c>
      <c r="Z177" s="107"/>
      <c r="AA177" s="48"/>
      <c r="AB177" s="69"/>
      <c r="AC177" s="584"/>
      <c r="AD177" s="533"/>
      <c r="AE177" s="117"/>
      <c r="AF177" s="118"/>
      <c r="AG177" s="119"/>
      <c r="AH177" s="113" t="str">
        <f t="shared" si="19"/>
        <v>-</v>
      </c>
      <c r="AI177" s="114"/>
      <c r="AJ177" s="115" t="str">
        <f t="shared" si="20"/>
        <v/>
      </c>
      <c r="AK177" s="107"/>
      <c r="AL177" s="112" t="str">
        <f t="shared" si="10"/>
        <v/>
      </c>
      <c r="AM177" s="4"/>
      <c r="AN177" s="4"/>
      <c r="AO177" s="4"/>
      <c r="AP177" s="4"/>
      <c r="AQ177" s="4"/>
    </row>
    <row r="178" spans="1:43" ht="18" hidden="1" customHeight="1" outlineLevel="1" x14ac:dyDescent="0.25">
      <c r="A178" s="3"/>
      <c r="B178" s="8"/>
      <c r="C178" s="30" t="str">
        <f t="shared" si="3"/>
        <v>Tramo 9</v>
      </c>
      <c r="D178" s="48"/>
      <c r="E178" s="554"/>
      <c r="F178" s="536"/>
      <c r="G178" s="533"/>
      <c r="H178" s="554"/>
      <c r="I178" s="533"/>
      <c r="J178" s="587"/>
      <c r="K178" s="536"/>
      <c r="L178" s="533"/>
      <c r="M178" s="587"/>
      <c r="N178" s="536"/>
      <c r="O178" s="533"/>
      <c r="P178" s="587"/>
      <c r="Q178" s="536"/>
      <c r="R178" s="533"/>
      <c r="S178" s="113" t="str">
        <f t="shared" si="17"/>
        <v>-</v>
      </c>
      <c r="T178" s="114"/>
      <c r="U178" s="115"/>
      <c r="V178" s="107"/>
      <c r="W178" s="48"/>
      <c r="X178" s="120"/>
      <c r="Y178" s="106" t="str">
        <f t="shared" si="18"/>
        <v>-</v>
      </c>
      <c r="Z178" s="107"/>
      <c r="AA178" s="48"/>
      <c r="AB178" s="69"/>
      <c r="AC178" s="584"/>
      <c r="AD178" s="533"/>
      <c r="AE178" s="117"/>
      <c r="AF178" s="118"/>
      <c r="AG178" s="119"/>
      <c r="AH178" s="113" t="str">
        <f t="shared" si="19"/>
        <v>-</v>
      </c>
      <c r="AI178" s="114"/>
      <c r="AJ178" s="115" t="str">
        <f t="shared" si="20"/>
        <v/>
      </c>
      <c r="AK178" s="107"/>
      <c r="AL178" s="112" t="str">
        <f t="shared" si="10"/>
        <v/>
      </c>
      <c r="AM178" s="4"/>
      <c r="AN178" s="4"/>
      <c r="AO178" s="4"/>
      <c r="AP178" s="4"/>
      <c r="AQ178" s="4"/>
    </row>
    <row r="179" spans="1:43" ht="18" hidden="1" customHeight="1" outlineLevel="1" x14ac:dyDescent="0.25">
      <c r="A179" s="3"/>
      <c r="B179" s="8"/>
      <c r="C179" s="30" t="str">
        <f t="shared" si="3"/>
        <v>Tramo 10</v>
      </c>
      <c r="D179" s="48"/>
      <c r="E179" s="554"/>
      <c r="F179" s="536"/>
      <c r="G179" s="533"/>
      <c r="H179" s="554"/>
      <c r="I179" s="533"/>
      <c r="J179" s="587"/>
      <c r="K179" s="536"/>
      <c r="L179" s="533"/>
      <c r="M179" s="587"/>
      <c r="N179" s="536"/>
      <c r="O179" s="533"/>
      <c r="P179" s="587"/>
      <c r="Q179" s="536"/>
      <c r="R179" s="533"/>
      <c r="S179" s="113" t="str">
        <f t="shared" si="17"/>
        <v>-</v>
      </c>
      <c r="T179" s="114"/>
      <c r="U179" s="115"/>
      <c r="V179" s="107"/>
      <c r="W179" s="48"/>
      <c r="X179" s="120"/>
      <c r="Y179" s="106" t="str">
        <f t="shared" si="18"/>
        <v>-</v>
      </c>
      <c r="Z179" s="107"/>
      <c r="AA179" s="48"/>
      <c r="AB179" s="69"/>
      <c r="AC179" s="584"/>
      <c r="AD179" s="533"/>
      <c r="AE179" s="117"/>
      <c r="AF179" s="118"/>
      <c r="AG179" s="119"/>
      <c r="AH179" s="113" t="str">
        <f t="shared" si="19"/>
        <v>-</v>
      </c>
      <c r="AI179" s="114"/>
      <c r="AJ179" s="115" t="str">
        <f t="shared" si="20"/>
        <v/>
      </c>
      <c r="AK179" s="107"/>
      <c r="AL179" s="112" t="str">
        <f t="shared" si="10"/>
        <v/>
      </c>
      <c r="AM179" s="4"/>
      <c r="AN179" s="4"/>
      <c r="AO179" s="4"/>
      <c r="AP179" s="4"/>
      <c r="AQ179" s="4"/>
    </row>
    <row r="180" spans="1:43" ht="18" hidden="1" customHeight="1" outlineLevel="1" x14ac:dyDescent="0.25">
      <c r="A180" s="3"/>
      <c r="B180" s="8"/>
      <c r="C180" s="30" t="str">
        <f t="shared" si="3"/>
        <v>Tramo 11</v>
      </c>
      <c r="D180" s="48"/>
      <c r="E180" s="554"/>
      <c r="F180" s="536"/>
      <c r="G180" s="533"/>
      <c r="H180" s="554"/>
      <c r="I180" s="533"/>
      <c r="J180" s="587"/>
      <c r="K180" s="536"/>
      <c r="L180" s="533"/>
      <c r="M180" s="587"/>
      <c r="N180" s="536"/>
      <c r="O180" s="533"/>
      <c r="P180" s="587"/>
      <c r="Q180" s="536"/>
      <c r="R180" s="533"/>
      <c r="S180" s="113" t="str">
        <f t="shared" si="17"/>
        <v>-</v>
      </c>
      <c r="T180" s="114"/>
      <c r="U180" s="115"/>
      <c r="V180" s="107"/>
      <c r="W180" s="48"/>
      <c r="X180" s="120"/>
      <c r="Y180" s="106" t="str">
        <f t="shared" si="18"/>
        <v>-</v>
      </c>
      <c r="Z180" s="107"/>
      <c r="AA180" s="48"/>
      <c r="AB180" s="69"/>
      <c r="AC180" s="584"/>
      <c r="AD180" s="533"/>
      <c r="AE180" s="117"/>
      <c r="AF180" s="118"/>
      <c r="AG180" s="119"/>
      <c r="AH180" s="113" t="str">
        <f t="shared" si="19"/>
        <v>-</v>
      </c>
      <c r="AI180" s="114"/>
      <c r="AJ180" s="115" t="str">
        <f t="shared" si="20"/>
        <v/>
      </c>
      <c r="AK180" s="107"/>
      <c r="AL180" s="112" t="str">
        <f t="shared" si="10"/>
        <v/>
      </c>
      <c r="AM180" s="4"/>
      <c r="AN180" s="4"/>
      <c r="AO180" s="4"/>
      <c r="AP180" s="4"/>
      <c r="AQ180" s="4"/>
    </row>
    <row r="181" spans="1:43" ht="18" hidden="1" customHeight="1" outlineLevel="1" x14ac:dyDescent="0.25">
      <c r="A181" s="3"/>
      <c r="B181" s="8"/>
      <c r="C181" s="30" t="str">
        <f t="shared" si="3"/>
        <v>Tramo 12</v>
      </c>
      <c r="D181" s="48"/>
      <c r="E181" s="554"/>
      <c r="F181" s="536"/>
      <c r="G181" s="533"/>
      <c r="H181" s="554"/>
      <c r="I181" s="533"/>
      <c r="J181" s="587"/>
      <c r="K181" s="536"/>
      <c r="L181" s="533"/>
      <c r="M181" s="587"/>
      <c r="N181" s="536"/>
      <c r="O181" s="533"/>
      <c r="P181" s="587"/>
      <c r="Q181" s="536"/>
      <c r="R181" s="533"/>
      <c r="S181" s="113" t="str">
        <f t="shared" si="17"/>
        <v>-</v>
      </c>
      <c r="T181" s="114"/>
      <c r="U181" s="115"/>
      <c r="V181" s="107"/>
      <c r="W181" s="48"/>
      <c r="X181" s="120"/>
      <c r="Y181" s="106" t="str">
        <f t="shared" si="18"/>
        <v>-</v>
      </c>
      <c r="Z181" s="107"/>
      <c r="AA181" s="48"/>
      <c r="AB181" s="69"/>
      <c r="AC181" s="584"/>
      <c r="AD181" s="533"/>
      <c r="AE181" s="117"/>
      <c r="AF181" s="118"/>
      <c r="AG181" s="119"/>
      <c r="AH181" s="113" t="str">
        <f t="shared" si="19"/>
        <v>-</v>
      </c>
      <c r="AI181" s="114"/>
      <c r="AJ181" s="115" t="str">
        <f t="shared" si="20"/>
        <v/>
      </c>
      <c r="AK181" s="107"/>
      <c r="AL181" s="112" t="str">
        <f t="shared" si="10"/>
        <v/>
      </c>
      <c r="AM181" s="4"/>
      <c r="AN181" s="4"/>
      <c r="AO181" s="4"/>
      <c r="AP181" s="4"/>
      <c r="AQ181" s="4"/>
    </row>
    <row r="182" spans="1:43" ht="18" hidden="1" customHeight="1" outlineLevel="1" x14ac:dyDescent="0.25">
      <c r="A182" s="3"/>
      <c r="B182" s="8"/>
      <c r="C182" s="30" t="str">
        <f t="shared" si="3"/>
        <v>Tramo 13</v>
      </c>
      <c r="D182" s="48"/>
      <c r="E182" s="554"/>
      <c r="F182" s="536"/>
      <c r="G182" s="533"/>
      <c r="H182" s="554"/>
      <c r="I182" s="533"/>
      <c r="J182" s="587"/>
      <c r="K182" s="536"/>
      <c r="L182" s="533"/>
      <c r="M182" s="587"/>
      <c r="N182" s="536"/>
      <c r="O182" s="533"/>
      <c r="P182" s="587"/>
      <c r="Q182" s="536"/>
      <c r="R182" s="533"/>
      <c r="S182" s="113" t="str">
        <f t="shared" si="17"/>
        <v>-</v>
      </c>
      <c r="T182" s="114"/>
      <c r="U182" s="115"/>
      <c r="V182" s="107"/>
      <c r="W182" s="48"/>
      <c r="X182" s="120"/>
      <c r="Y182" s="106" t="str">
        <f t="shared" si="18"/>
        <v>-</v>
      </c>
      <c r="Z182" s="107"/>
      <c r="AA182" s="48"/>
      <c r="AB182" s="69"/>
      <c r="AC182" s="584"/>
      <c r="AD182" s="533"/>
      <c r="AE182" s="117"/>
      <c r="AF182" s="118"/>
      <c r="AG182" s="119"/>
      <c r="AH182" s="113" t="str">
        <f t="shared" si="19"/>
        <v>-</v>
      </c>
      <c r="AI182" s="114"/>
      <c r="AJ182" s="115" t="str">
        <f t="shared" si="20"/>
        <v/>
      </c>
      <c r="AK182" s="107"/>
      <c r="AL182" s="112" t="str">
        <f t="shared" si="10"/>
        <v/>
      </c>
      <c r="AM182" s="4"/>
      <c r="AN182" s="4"/>
      <c r="AO182" s="4"/>
      <c r="AP182" s="4"/>
      <c r="AQ182" s="4"/>
    </row>
    <row r="183" spans="1:43" ht="18" hidden="1" customHeight="1" outlineLevel="1" x14ac:dyDescent="0.25">
      <c r="A183" s="3"/>
      <c r="B183" s="8"/>
      <c r="C183" s="30" t="str">
        <f t="shared" si="3"/>
        <v>Tramo 14</v>
      </c>
      <c r="D183" s="48"/>
      <c r="E183" s="554"/>
      <c r="F183" s="536"/>
      <c r="G183" s="533"/>
      <c r="H183" s="554"/>
      <c r="I183" s="533"/>
      <c r="J183" s="587"/>
      <c r="K183" s="536"/>
      <c r="L183" s="533"/>
      <c r="M183" s="587"/>
      <c r="N183" s="536"/>
      <c r="O183" s="533"/>
      <c r="P183" s="587"/>
      <c r="Q183" s="536"/>
      <c r="R183" s="533"/>
      <c r="S183" s="113" t="str">
        <f t="shared" si="17"/>
        <v>-</v>
      </c>
      <c r="T183" s="114"/>
      <c r="U183" s="115"/>
      <c r="V183" s="107"/>
      <c r="W183" s="48"/>
      <c r="X183" s="120"/>
      <c r="Y183" s="106" t="str">
        <f t="shared" si="18"/>
        <v>-</v>
      </c>
      <c r="Z183" s="107"/>
      <c r="AA183" s="48"/>
      <c r="AB183" s="69"/>
      <c r="AC183" s="584"/>
      <c r="AD183" s="533"/>
      <c r="AE183" s="117"/>
      <c r="AF183" s="118"/>
      <c r="AG183" s="119"/>
      <c r="AH183" s="113" t="str">
        <f t="shared" si="19"/>
        <v>-</v>
      </c>
      <c r="AI183" s="114"/>
      <c r="AJ183" s="115" t="str">
        <f t="shared" si="20"/>
        <v/>
      </c>
      <c r="AK183" s="107"/>
      <c r="AL183" s="112" t="str">
        <f t="shared" si="10"/>
        <v/>
      </c>
      <c r="AM183" s="4"/>
      <c r="AN183" s="4"/>
      <c r="AO183" s="4"/>
      <c r="AP183" s="4"/>
      <c r="AQ183" s="4"/>
    </row>
    <row r="184" spans="1:43" ht="18" hidden="1" customHeight="1" outlineLevel="1" x14ac:dyDescent="0.25">
      <c r="A184" s="3"/>
      <c r="B184" s="8"/>
      <c r="C184" s="30" t="str">
        <f t="shared" si="3"/>
        <v>Tramo 15</v>
      </c>
      <c r="D184" s="48"/>
      <c r="E184" s="554"/>
      <c r="F184" s="536"/>
      <c r="G184" s="533"/>
      <c r="H184" s="554"/>
      <c r="I184" s="533"/>
      <c r="J184" s="587"/>
      <c r="K184" s="536"/>
      <c r="L184" s="533"/>
      <c r="M184" s="587"/>
      <c r="N184" s="536"/>
      <c r="O184" s="533"/>
      <c r="P184" s="587"/>
      <c r="Q184" s="536"/>
      <c r="R184" s="533"/>
      <c r="S184" s="113" t="str">
        <f t="shared" si="17"/>
        <v>-</v>
      </c>
      <c r="T184" s="114"/>
      <c r="U184" s="115"/>
      <c r="V184" s="107"/>
      <c r="W184" s="48"/>
      <c r="X184" s="120"/>
      <c r="Y184" s="106" t="str">
        <f t="shared" si="18"/>
        <v>-</v>
      </c>
      <c r="Z184" s="107"/>
      <c r="AA184" s="48"/>
      <c r="AB184" s="69"/>
      <c r="AC184" s="584"/>
      <c r="AD184" s="533"/>
      <c r="AE184" s="117"/>
      <c r="AF184" s="118"/>
      <c r="AG184" s="119"/>
      <c r="AH184" s="113" t="str">
        <f t="shared" si="19"/>
        <v>-</v>
      </c>
      <c r="AI184" s="114"/>
      <c r="AJ184" s="115" t="str">
        <f t="shared" si="20"/>
        <v/>
      </c>
      <c r="AK184" s="107"/>
      <c r="AL184" s="112" t="str">
        <f t="shared" si="10"/>
        <v/>
      </c>
      <c r="AM184" s="4"/>
      <c r="AN184" s="4"/>
      <c r="AO184" s="4"/>
      <c r="AP184" s="4"/>
      <c r="AQ184" s="4"/>
    </row>
    <row r="185" spans="1:43" ht="18" hidden="1" customHeight="1" outlineLevel="1" x14ac:dyDescent="0.25">
      <c r="A185" s="3"/>
      <c r="B185" s="8"/>
      <c r="C185" s="30" t="str">
        <f t="shared" si="3"/>
        <v>Tramo 16</v>
      </c>
      <c r="D185" s="48"/>
      <c r="E185" s="554"/>
      <c r="F185" s="536"/>
      <c r="G185" s="533"/>
      <c r="H185" s="554"/>
      <c r="I185" s="533"/>
      <c r="J185" s="587"/>
      <c r="K185" s="536"/>
      <c r="L185" s="533"/>
      <c r="M185" s="587"/>
      <c r="N185" s="536"/>
      <c r="O185" s="533"/>
      <c r="P185" s="587"/>
      <c r="Q185" s="536"/>
      <c r="R185" s="533"/>
      <c r="S185" s="113" t="str">
        <f t="shared" si="17"/>
        <v>-</v>
      </c>
      <c r="T185" s="114"/>
      <c r="U185" s="115"/>
      <c r="V185" s="107"/>
      <c r="W185" s="48"/>
      <c r="X185" s="120"/>
      <c r="Y185" s="106" t="str">
        <f t="shared" si="18"/>
        <v>-</v>
      </c>
      <c r="Z185" s="107"/>
      <c r="AA185" s="48"/>
      <c r="AB185" s="69"/>
      <c r="AC185" s="584"/>
      <c r="AD185" s="533"/>
      <c r="AE185" s="117"/>
      <c r="AF185" s="118"/>
      <c r="AG185" s="119"/>
      <c r="AH185" s="113" t="str">
        <f t="shared" si="19"/>
        <v>-</v>
      </c>
      <c r="AI185" s="114"/>
      <c r="AJ185" s="115" t="str">
        <f t="shared" si="20"/>
        <v/>
      </c>
      <c r="AK185" s="107"/>
      <c r="AL185" s="112" t="str">
        <f t="shared" si="10"/>
        <v/>
      </c>
      <c r="AM185" s="4"/>
      <c r="AN185" s="4"/>
      <c r="AO185" s="4"/>
      <c r="AP185" s="4"/>
      <c r="AQ185" s="4"/>
    </row>
    <row r="186" spans="1:43" ht="18" hidden="1" customHeight="1" outlineLevel="1" x14ac:dyDescent="0.25">
      <c r="A186" s="3"/>
      <c r="B186" s="8"/>
      <c r="C186" s="30" t="str">
        <f t="shared" si="3"/>
        <v>Tramo 17</v>
      </c>
      <c r="D186" s="48"/>
      <c r="E186" s="554"/>
      <c r="F186" s="536"/>
      <c r="G186" s="533"/>
      <c r="H186" s="554"/>
      <c r="I186" s="533"/>
      <c r="J186" s="587"/>
      <c r="K186" s="536"/>
      <c r="L186" s="533"/>
      <c r="M186" s="587"/>
      <c r="N186" s="536"/>
      <c r="O186" s="533"/>
      <c r="P186" s="587"/>
      <c r="Q186" s="536"/>
      <c r="R186" s="533"/>
      <c r="S186" s="113" t="str">
        <f t="shared" si="17"/>
        <v>-</v>
      </c>
      <c r="T186" s="114"/>
      <c r="U186" s="115"/>
      <c r="V186" s="107"/>
      <c r="W186" s="48"/>
      <c r="X186" s="120"/>
      <c r="Y186" s="106" t="str">
        <f t="shared" si="18"/>
        <v>-</v>
      </c>
      <c r="Z186" s="107"/>
      <c r="AA186" s="48"/>
      <c r="AB186" s="69"/>
      <c r="AC186" s="584"/>
      <c r="AD186" s="533"/>
      <c r="AE186" s="117"/>
      <c r="AF186" s="118"/>
      <c r="AG186" s="119"/>
      <c r="AH186" s="113" t="str">
        <f t="shared" si="19"/>
        <v>-</v>
      </c>
      <c r="AI186" s="114"/>
      <c r="AJ186" s="115" t="str">
        <f t="shared" si="20"/>
        <v/>
      </c>
      <c r="AK186" s="107"/>
      <c r="AL186" s="112" t="str">
        <f t="shared" si="10"/>
        <v/>
      </c>
      <c r="AM186" s="4"/>
      <c r="AN186" s="4"/>
      <c r="AO186" s="4"/>
      <c r="AP186" s="4"/>
      <c r="AQ186" s="4"/>
    </row>
    <row r="187" spans="1:43" ht="18" hidden="1" customHeight="1" outlineLevel="1" x14ac:dyDescent="0.25">
      <c r="A187" s="3"/>
      <c r="B187" s="8"/>
      <c r="C187" s="30" t="str">
        <f t="shared" si="3"/>
        <v>Tramo 18</v>
      </c>
      <c r="D187" s="48"/>
      <c r="E187" s="554"/>
      <c r="F187" s="536"/>
      <c r="G187" s="533"/>
      <c r="H187" s="554"/>
      <c r="I187" s="533"/>
      <c r="J187" s="587"/>
      <c r="K187" s="536"/>
      <c r="L187" s="533"/>
      <c r="M187" s="587"/>
      <c r="N187" s="536"/>
      <c r="O187" s="533"/>
      <c r="P187" s="587"/>
      <c r="Q187" s="536"/>
      <c r="R187" s="533"/>
      <c r="S187" s="113" t="str">
        <f t="shared" si="17"/>
        <v>-</v>
      </c>
      <c r="T187" s="114"/>
      <c r="U187" s="115"/>
      <c r="V187" s="107"/>
      <c r="W187" s="48"/>
      <c r="X187" s="120"/>
      <c r="Y187" s="106" t="str">
        <f t="shared" si="18"/>
        <v>-</v>
      </c>
      <c r="Z187" s="107"/>
      <c r="AA187" s="48"/>
      <c r="AB187" s="69"/>
      <c r="AC187" s="584"/>
      <c r="AD187" s="533"/>
      <c r="AE187" s="117"/>
      <c r="AF187" s="118"/>
      <c r="AG187" s="119"/>
      <c r="AH187" s="113" t="str">
        <f t="shared" si="19"/>
        <v>-</v>
      </c>
      <c r="AI187" s="114"/>
      <c r="AJ187" s="115" t="str">
        <f t="shared" si="20"/>
        <v/>
      </c>
      <c r="AK187" s="107"/>
      <c r="AL187" s="112" t="str">
        <f t="shared" si="10"/>
        <v/>
      </c>
      <c r="AM187" s="4"/>
      <c r="AN187" s="4"/>
      <c r="AO187" s="4"/>
      <c r="AP187" s="4"/>
      <c r="AQ187" s="4"/>
    </row>
    <row r="188" spans="1:43" ht="18" hidden="1" customHeight="1" outlineLevel="1" x14ac:dyDescent="0.25">
      <c r="A188" s="3"/>
      <c r="B188" s="8"/>
      <c r="C188" s="30" t="str">
        <f t="shared" si="3"/>
        <v>Tramo 19</v>
      </c>
      <c r="D188" s="48"/>
      <c r="E188" s="554"/>
      <c r="F188" s="536"/>
      <c r="G188" s="533"/>
      <c r="H188" s="554"/>
      <c r="I188" s="533"/>
      <c r="J188" s="587"/>
      <c r="K188" s="536"/>
      <c r="L188" s="533"/>
      <c r="M188" s="587"/>
      <c r="N188" s="536"/>
      <c r="O188" s="533"/>
      <c r="P188" s="587"/>
      <c r="Q188" s="536"/>
      <c r="R188" s="533"/>
      <c r="S188" s="113" t="str">
        <f t="shared" si="17"/>
        <v>-</v>
      </c>
      <c r="T188" s="114"/>
      <c r="U188" s="115"/>
      <c r="V188" s="107"/>
      <c r="W188" s="48"/>
      <c r="X188" s="120"/>
      <c r="Y188" s="106" t="str">
        <f t="shared" si="18"/>
        <v>-</v>
      </c>
      <c r="Z188" s="107"/>
      <c r="AA188" s="48"/>
      <c r="AB188" s="69"/>
      <c r="AC188" s="584"/>
      <c r="AD188" s="533"/>
      <c r="AE188" s="117"/>
      <c r="AF188" s="118"/>
      <c r="AG188" s="119"/>
      <c r="AH188" s="113" t="str">
        <f t="shared" si="19"/>
        <v>-</v>
      </c>
      <c r="AI188" s="114"/>
      <c r="AJ188" s="115" t="str">
        <f t="shared" si="20"/>
        <v/>
      </c>
      <c r="AK188" s="107"/>
      <c r="AL188" s="112" t="str">
        <f t="shared" si="10"/>
        <v/>
      </c>
      <c r="AM188" s="4"/>
      <c r="AN188" s="4"/>
      <c r="AO188" s="4"/>
      <c r="AP188" s="4"/>
      <c r="AQ188" s="4"/>
    </row>
    <row r="189" spans="1:43" ht="18" hidden="1" customHeight="1" outlineLevel="1" x14ac:dyDescent="0.25">
      <c r="A189" s="3"/>
      <c r="B189" s="8"/>
      <c r="C189" s="30" t="str">
        <f t="shared" si="3"/>
        <v>Tramo 20</v>
      </c>
      <c r="D189" s="48"/>
      <c r="E189" s="554"/>
      <c r="F189" s="536"/>
      <c r="G189" s="533"/>
      <c r="H189" s="554"/>
      <c r="I189" s="533"/>
      <c r="J189" s="587"/>
      <c r="K189" s="536"/>
      <c r="L189" s="533"/>
      <c r="M189" s="587"/>
      <c r="N189" s="536"/>
      <c r="O189" s="533"/>
      <c r="P189" s="587"/>
      <c r="Q189" s="536"/>
      <c r="R189" s="533"/>
      <c r="S189" s="113" t="str">
        <f t="shared" si="17"/>
        <v>-</v>
      </c>
      <c r="T189" s="114"/>
      <c r="U189" s="115"/>
      <c r="V189" s="107"/>
      <c r="W189" s="48"/>
      <c r="X189" s="120"/>
      <c r="Y189" s="106" t="str">
        <f t="shared" si="18"/>
        <v>-</v>
      </c>
      <c r="Z189" s="107"/>
      <c r="AA189" s="48"/>
      <c r="AB189" s="69"/>
      <c r="AC189" s="584"/>
      <c r="AD189" s="533"/>
      <c r="AE189" s="117"/>
      <c r="AF189" s="118"/>
      <c r="AG189" s="119"/>
      <c r="AH189" s="113" t="str">
        <f t="shared" si="19"/>
        <v>-</v>
      </c>
      <c r="AI189" s="114"/>
      <c r="AJ189" s="115" t="str">
        <f t="shared" si="20"/>
        <v/>
      </c>
      <c r="AK189" s="107"/>
      <c r="AL189" s="112" t="str">
        <f t="shared" si="10"/>
        <v/>
      </c>
      <c r="AM189" s="4"/>
      <c r="AN189" s="4"/>
      <c r="AO189" s="4"/>
      <c r="AP189" s="4"/>
      <c r="AQ189" s="4"/>
    </row>
    <row r="190" spans="1:43" ht="18" hidden="1" customHeight="1" outlineLevel="1" x14ac:dyDescent="0.25">
      <c r="A190" s="3"/>
      <c r="B190" s="8"/>
      <c r="C190" s="30" t="str">
        <f t="shared" si="3"/>
        <v>Tramo 21</v>
      </c>
      <c r="D190" s="48"/>
      <c r="E190" s="554"/>
      <c r="F190" s="536"/>
      <c r="G190" s="533"/>
      <c r="H190" s="554"/>
      <c r="I190" s="533"/>
      <c r="J190" s="587"/>
      <c r="K190" s="536"/>
      <c r="L190" s="533"/>
      <c r="M190" s="587"/>
      <c r="N190" s="536"/>
      <c r="O190" s="533"/>
      <c r="P190" s="587"/>
      <c r="Q190" s="536"/>
      <c r="R190" s="533"/>
      <c r="S190" s="113" t="str">
        <f t="shared" si="17"/>
        <v>-</v>
      </c>
      <c r="T190" s="114"/>
      <c r="U190" s="115"/>
      <c r="V190" s="107"/>
      <c r="W190" s="48"/>
      <c r="X190" s="120"/>
      <c r="Y190" s="106" t="str">
        <f t="shared" si="18"/>
        <v>-</v>
      </c>
      <c r="Z190" s="107"/>
      <c r="AA190" s="48"/>
      <c r="AB190" s="69"/>
      <c r="AC190" s="584"/>
      <c r="AD190" s="533"/>
      <c r="AE190" s="117"/>
      <c r="AF190" s="118"/>
      <c r="AG190" s="119"/>
      <c r="AH190" s="113" t="str">
        <f t="shared" si="19"/>
        <v>-</v>
      </c>
      <c r="AI190" s="114"/>
      <c r="AJ190" s="115" t="str">
        <f t="shared" si="20"/>
        <v/>
      </c>
      <c r="AK190" s="107"/>
      <c r="AL190" s="112" t="str">
        <f t="shared" si="10"/>
        <v/>
      </c>
      <c r="AM190" s="4"/>
      <c r="AN190" s="4"/>
      <c r="AO190" s="4"/>
      <c r="AP190" s="4"/>
      <c r="AQ190" s="4"/>
    </row>
    <row r="191" spans="1:43" ht="18" hidden="1" customHeight="1" outlineLevel="1" x14ac:dyDescent="0.25">
      <c r="A191" s="3"/>
      <c r="B191" s="8"/>
      <c r="C191" s="30" t="str">
        <f t="shared" si="3"/>
        <v>Tramo 22</v>
      </c>
      <c r="D191" s="48"/>
      <c r="E191" s="554"/>
      <c r="F191" s="536"/>
      <c r="G191" s="533"/>
      <c r="H191" s="554"/>
      <c r="I191" s="533"/>
      <c r="J191" s="587"/>
      <c r="K191" s="536"/>
      <c r="L191" s="533"/>
      <c r="M191" s="587"/>
      <c r="N191" s="536"/>
      <c r="O191" s="533"/>
      <c r="P191" s="587"/>
      <c r="Q191" s="536"/>
      <c r="R191" s="533"/>
      <c r="S191" s="113" t="str">
        <f t="shared" si="17"/>
        <v>-</v>
      </c>
      <c r="T191" s="114"/>
      <c r="U191" s="115"/>
      <c r="V191" s="107"/>
      <c r="W191" s="48"/>
      <c r="X191" s="120"/>
      <c r="Y191" s="106" t="str">
        <f t="shared" si="18"/>
        <v>-</v>
      </c>
      <c r="Z191" s="107"/>
      <c r="AA191" s="48"/>
      <c r="AB191" s="69"/>
      <c r="AC191" s="584"/>
      <c r="AD191" s="533"/>
      <c r="AE191" s="117"/>
      <c r="AF191" s="118"/>
      <c r="AG191" s="119"/>
      <c r="AH191" s="113" t="str">
        <f t="shared" si="19"/>
        <v>-</v>
      </c>
      <c r="AI191" s="114"/>
      <c r="AJ191" s="115" t="str">
        <f t="shared" si="20"/>
        <v/>
      </c>
      <c r="AK191" s="107"/>
      <c r="AL191" s="112" t="str">
        <f t="shared" si="10"/>
        <v/>
      </c>
      <c r="AM191" s="4"/>
      <c r="AN191" s="4"/>
      <c r="AO191" s="4"/>
      <c r="AP191" s="4"/>
      <c r="AQ191" s="4"/>
    </row>
    <row r="192" spans="1:43" ht="18" hidden="1" customHeight="1" outlineLevel="1" x14ac:dyDescent="0.25">
      <c r="A192" s="3"/>
      <c r="B192" s="8"/>
      <c r="C192" s="30" t="str">
        <f t="shared" si="3"/>
        <v>Tramo 23</v>
      </c>
      <c r="D192" s="48"/>
      <c r="E192" s="554"/>
      <c r="F192" s="536"/>
      <c r="G192" s="533"/>
      <c r="H192" s="554"/>
      <c r="I192" s="533"/>
      <c r="J192" s="587"/>
      <c r="K192" s="536"/>
      <c r="L192" s="533"/>
      <c r="M192" s="587"/>
      <c r="N192" s="536"/>
      <c r="O192" s="533"/>
      <c r="P192" s="587"/>
      <c r="Q192" s="536"/>
      <c r="R192" s="533"/>
      <c r="S192" s="113" t="str">
        <f t="shared" si="17"/>
        <v>-</v>
      </c>
      <c r="T192" s="114"/>
      <c r="U192" s="115"/>
      <c r="V192" s="107"/>
      <c r="W192" s="48"/>
      <c r="X192" s="120"/>
      <c r="Y192" s="106" t="str">
        <f t="shared" si="18"/>
        <v>-</v>
      </c>
      <c r="Z192" s="107"/>
      <c r="AA192" s="48"/>
      <c r="AB192" s="69"/>
      <c r="AC192" s="584"/>
      <c r="AD192" s="533"/>
      <c r="AE192" s="117"/>
      <c r="AF192" s="118"/>
      <c r="AG192" s="119"/>
      <c r="AH192" s="113" t="str">
        <f t="shared" si="19"/>
        <v>-</v>
      </c>
      <c r="AI192" s="114"/>
      <c r="AJ192" s="115" t="str">
        <f t="shared" si="20"/>
        <v/>
      </c>
      <c r="AK192" s="107"/>
      <c r="AL192" s="112" t="str">
        <f t="shared" si="10"/>
        <v/>
      </c>
      <c r="AM192" s="4"/>
      <c r="AN192" s="4"/>
      <c r="AO192" s="4"/>
      <c r="AP192" s="4"/>
      <c r="AQ192" s="4"/>
    </row>
    <row r="193" spans="1:43" ht="18" hidden="1" customHeight="1" outlineLevel="1" x14ac:dyDescent="0.25">
      <c r="A193" s="3"/>
      <c r="B193" s="8"/>
      <c r="C193" s="30" t="str">
        <f t="shared" si="3"/>
        <v>Tramo 24</v>
      </c>
      <c r="D193" s="48"/>
      <c r="E193" s="554"/>
      <c r="F193" s="536"/>
      <c r="G193" s="533"/>
      <c r="H193" s="554"/>
      <c r="I193" s="533"/>
      <c r="J193" s="587"/>
      <c r="K193" s="536"/>
      <c r="L193" s="533"/>
      <c r="M193" s="587"/>
      <c r="N193" s="536"/>
      <c r="O193" s="533"/>
      <c r="P193" s="587"/>
      <c r="Q193" s="536"/>
      <c r="R193" s="533"/>
      <c r="S193" s="113" t="str">
        <f t="shared" si="17"/>
        <v>-</v>
      </c>
      <c r="T193" s="114"/>
      <c r="U193" s="115"/>
      <c r="V193" s="107"/>
      <c r="W193" s="48"/>
      <c r="X193" s="120"/>
      <c r="Y193" s="106" t="str">
        <f t="shared" si="18"/>
        <v>-</v>
      </c>
      <c r="Z193" s="107"/>
      <c r="AA193" s="48"/>
      <c r="AB193" s="69"/>
      <c r="AC193" s="584"/>
      <c r="AD193" s="533"/>
      <c r="AE193" s="117"/>
      <c r="AF193" s="118"/>
      <c r="AG193" s="119"/>
      <c r="AH193" s="113" t="str">
        <f t="shared" si="19"/>
        <v>-</v>
      </c>
      <c r="AI193" s="114"/>
      <c r="AJ193" s="115" t="str">
        <f t="shared" si="20"/>
        <v/>
      </c>
      <c r="AK193" s="107"/>
      <c r="AL193" s="112" t="str">
        <f t="shared" si="10"/>
        <v/>
      </c>
      <c r="AM193" s="4"/>
      <c r="AN193" s="4"/>
      <c r="AO193" s="4"/>
      <c r="AP193" s="4"/>
      <c r="AQ193" s="4"/>
    </row>
    <row r="194" spans="1:43" ht="18" hidden="1" customHeight="1" outlineLevel="1" x14ac:dyDescent="0.25">
      <c r="A194" s="3"/>
      <c r="B194" s="8"/>
      <c r="C194" s="30" t="str">
        <f t="shared" si="3"/>
        <v>Tramo 25</v>
      </c>
      <c r="D194" s="48"/>
      <c r="E194" s="554"/>
      <c r="F194" s="536"/>
      <c r="G194" s="533"/>
      <c r="H194" s="554"/>
      <c r="I194" s="533"/>
      <c r="J194" s="587"/>
      <c r="K194" s="536"/>
      <c r="L194" s="533"/>
      <c r="M194" s="587"/>
      <c r="N194" s="536"/>
      <c r="O194" s="533"/>
      <c r="P194" s="587"/>
      <c r="Q194" s="536"/>
      <c r="R194" s="533"/>
      <c r="S194" s="113" t="str">
        <f t="shared" si="17"/>
        <v>-</v>
      </c>
      <c r="T194" s="114"/>
      <c r="U194" s="115"/>
      <c r="V194" s="107"/>
      <c r="W194" s="48"/>
      <c r="X194" s="120"/>
      <c r="Y194" s="106" t="str">
        <f t="shared" si="18"/>
        <v>-</v>
      </c>
      <c r="Z194" s="107"/>
      <c r="AA194" s="48"/>
      <c r="AB194" s="69"/>
      <c r="AC194" s="584"/>
      <c r="AD194" s="533"/>
      <c r="AE194" s="117"/>
      <c r="AF194" s="118"/>
      <c r="AG194" s="119"/>
      <c r="AH194" s="113" t="str">
        <f t="shared" si="19"/>
        <v>-</v>
      </c>
      <c r="AI194" s="114"/>
      <c r="AJ194" s="115" t="str">
        <f t="shared" si="20"/>
        <v/>
      </c>
      <c r="AK194" s="107"/>
      <c r="AL194" s="112" t="str">
        <f t="shared" si="10"/>
        <v/>
      </c>
      <c r="AM194" s="4"/>
      <c r="AN194" s="4"/>
      <c r="AO194" s="4"/>
      <c r="AP194" s="4"/>
      <c r="AQ194" s="4"/>
    </row>
    <row r="195" spans="1:43" ht="18" hidden="1" customHeight="1" outlineLevel="1" x14ac:dyDescent="0.25">
      <c r="A195" s="3"/>
      <c r="B195" s="8"/>
      <c r="C195" s="30" t="str">
        <f t="shared" si="3"/>
        <v>Tramo 26</v>
      </c>
      <c r="D195" s="48"/>
      <c r="E195" s="554"/>
      <c r="F195" s="536"/>
      <c r="G195" s="533"/>
      <c r="H195" s="554"/>
      <c r="I195" s="533"/>
      <c r="J195" s="587"/>
      <c r="K195" s="536"/>
      <c r="L195" s="533"/>
      <c r="M195" s="587"/>
      <c r="N195" s="536"/>
      <c r="O195" s="533"/>
      <c r="P195" s="587"/>
      <c r="Q195" s="536"/>
      <c r="R195" s="533"/>
      <c r="S195" s="113" t="str">
        <f t="shared" si="17"/>
        <v>-</v>
      </c>
      <c r="T195" s="114"/>
      <c r="U195" s="115"/>
      <c r="V195" s="107"/>
      <c r="W195" s="48"/>
      <c r="X195" s="120"/>
      <c r="Y195" s="106" t="str">
        <f t="shared" si="18"/>
        <v>-</v>
      </c>
      <c r="Z195" s="107"/>
      <c r="AA195" s="48"/>
      <c r="AB195" s="69"/>
      <c r="AC195" s="584"/>
      <c r="AD195" s="533"/>
      <c r="AE195" s="117"/>
      <c r="AF195" s="118"/>
      <c r="AG195" s="119"/>
      <c r="AH195" s="113" t="str">
        <f t="shared" si="19"/>
        <v>-</v>
      </c>
      <c r="AI195" s="114"/>
      <c r="AJ195" s="115" t="str">
        <f t="shared" si="20"/>
        <v/>
      </c>
      <c r="AK195" s="107"/>
      <c r="AL195" s="112" t="str">
        <f t="shared" si="10"/>
        <v/>
      </c>
      <c r="AM195" s="4"/>
      <c r="AN195" s="4"/>
      <c r="AO195" s="4"/>
      <c r="AP195" s="4"/>
      <c r="AQ195" s="4"/>
    </row>
    <row r="196" spans="1:43" ht="18" hidden="1" customHeight="1" outlineLevel="1" x14ac:dyDescent="0.25">
      <c r="A196" s="3"/>
      <c r="B196" s="8"/>
      <c r="C196" s="30" t="str">
        <f t="shared" si="3"/>
        <v>Tramo 27</v>
      </c>
      <c r="D196" s="48"/>
      <c r="E196" s="554"/>
      <c r="F196" s="536"/>
      <c r="G196" s="533"/>
      <c r="H196" s="554"/>
      <c r="I196" s="533"/>
      <c r="J196" s="587"/>
      <c r="K196" s="536"/>
      <c r="L196" s="533"/>
      <c r="M196" s="587"/>
      <c r="N196" s="536"/>
      <c r="O196" s="533"/>
      <c r="P196" s="587"/>
      <c r="Q196" s="536"/>
      <c r="R196" s="533"/>
      <c r="S196" s="113" t="str">
        <f t="shared" si="17"/>
        <v>-</v>
      </c>
      <c r="T196" s="114"/>
      <c r="U196" s="115"/>
      <c r="V196" s="107"/>
      <c r="W196" s="48"/>
      <c r="X196" s="120"/>
      <c r="Y196" s="106" t="str">
        <f t="shared" si="18"/>
        <v>-</v>
      </c>
      <c r="Z196" s="107"/>
      <c r="AA196" s="48"/>
      <c r="AB196" s="69"/>
      <c r="AC196" s="584"/>
      <c r="AD196" s="533"/>
      <c r="AE196" s="117"/>
      <c r="AF196" s="118"/>
      <c r="AG196" s="119"/>
      <c r="AH196" s="113" t="str">
        <f t="shared" si="19"/>
        <v>-</v>
      </c>
      <c r="AI196" s="114"/>
      <c r="AJ196" s="115" t="str">
        <f t="shared" si="20"/>
        <v/>
      </c>
      <c r="AK196" s="107"/>
      <c r="AL196" s="112" t="str">
        <f t="shared" si="10"/>
        <v/>
      </c>
      <c r="AM196" s="4"/>
      <c r="AN196" s="4"/>
      <c r="AO196" s="4"/>
      <c r="AP196" s="4"/>
      <c r="AQ196" s="4"/>
    </row>
    <row r="197" spans="1:43" ht="18" hidden="1" customHeight="1" outlineLevel="1" x14ac:dyDescent="0.25">
      <c r="A197" s="3"/>
      <c r="B197" s="8"/>
      <c r="C197" s="30" t="str">
        <f t="shared" si="3"/>
        <v>Tramo 28</v>
      </c>
      <c r="D197" s="48"/>
      <c r="E197" s="554"/>
      <c r="F197" s="536"/>
      <c r="G197" s="533"/>
      <c r="H197" s="554"/>
      <c r="I197" s="533"/>
      <c r="J197" s="587"/>
      <c r="K197" s="536"/>
      <c r="L197" s="533"/>
      <c r="M197" s="587"/>
      <c r="N197" s="536"/>
      <c r="O197" s="533"/>
      <c r="P197" s="587"/>
      <c r="Q197" s="536"/>
      <c r="R197" s="533"/>
      <c r="S197" s="113" t="str">
        <f t="shared" si="17"/>
        <v>-</v>
      </c>
      <c r="T197" s="114"/>
      <c r="U197" s="115"/>
      <c r="V197" s="107"/>
      <c r="W197" s="48"/>
      <c r="X197" s="120"/>
      <c r="Y197" s="106" t="str">
        <f t="shared" si="18"/>
        <v>-</v>
      </c>
      <c r="Z197" s="107"/>
      <c r="AA197" s="48"/>
      <c r="AB197" s="69"/>
      <c r="AC197" s="584"/>
      <c r="AD197" s="533"/>
      <c r="AE197" s="117"/>
      <c r="AF197" s="118"/>
      <c r="AG197" s="119"/>
      <c r="AH197" s="113" t="str">
        <f t="shared" si="19"/>
        <v>-</v>
      </c>
      <c r="AI197" s="114"/>
      <c r="AJ197" s="115" t="str">
        <f t="shared" si="20"/>
        <v/>
      </c>
      <c r="AK197" s="107"/>
      <c r="AL197" s="112" t="str">
        <f t="shared" si="10"/>
        <v/>
      </c>
      <c r="AM197" s="4"/>
      <c r="AN197" s="4"/>
      <c r="AO197" s="4"/>
      <c r="AP197" s="4"/>
      <c r="AQ197" s="4"/>
    </row>
    <row r="198" spans="1:43" ht="18" hidden="1" customHeight="1" outlineLevel="1" x14ac:dyDescent="0.25">
      <c r="A198" s="3"/>
      <c r="B198" s="8"/>
      <c r="C198" s="30" t="str">
        <f t="shared" si="3"/>
        <v>Tramo 29</v>
      </c>
      <c r="D198" s="48"/>
      <c r="E198" s="554"/>
      <c r="F198" s="536"/>
      <c r="G198" s="533"/>
      <c r="H198" s="554"/>
      <c r="I198" s="533"/>
      <c r="J198" s="587"/>
      <c r="K198" s="536"/>
      <c r="L198" s="533"/>
      <c r="M198" s="587"/>
      <c r="N198" s="536"/>
      <c r="O198" s="533"/>
      <c r="P198" s="587"/>
      <c r="Q198" s="536"/>
      <c r="R198" s="533"/>
      <c r="S198" s="113" t="str">
        <f t="shared" si="17"/>
        <v>-</v>
      </c>
      <c r="T198" s="114"/>
      <c r="U198" s="115"/>
      <c r="V198" s="107"/>
      <c r="W198" s="48"/>
      <c r="X198" s="120"/>
      <c r="Y198" s="106" t="str">
        <f t="shared" si="18"/>
        <v>-</v>
      </c>
      <c r="Z198" s="107"/>
      <c r="AA198" s="48"/>
      <c r="AB198" s="69"/>
      <c r="AC198" s="584"/>
      <c r="AD198" s="533"/>
      <c r="AE198" s="117"/>
      <c r="AF198" s="118"/>
      <c r="AG198" s="119"/>
      <c r="AH198" s="113" t="str">
        <f t="shared" si="19"/>
        <v>-</v>
      </c>
      <c r="AI198" s="114"/>
      <c r="AJ198" s="115" t="str">
        <f t="shared" si="20"/>
        <v/>
      </c>
      <c r="AK198" s="107"/>
      <c r="AL198" s="112" t="str">
        <f t="shared" si="10"/>
        <v/>
      </c>
      <c r="AM198" s="4"/>
      <c r="AN198" s="4"/>
      <c r="AO198" s="4"/>
      <c r="AP198" s="4"/>
      <c r="AQ198" s="4"/>
    </row>
    <row r="199" spans="1:43" ht="18" hidden="1" customHeight="1" outlineLevel="1" x14ac:dyDescent="0.25">
      <c r="A199" s="3"/>
      <c r="B199" s="8"/>
      <c r="C199" s="30" t="str">
        <f t="shared" si="3"/>
        <v>Tramo 30</v>
      </c>
      <c r="D199" s="48"/>
      <c r="E199" s="554"/>
      <c r="F199" s="536"/>
      <c r="G199" s="533"/>
      <c r="H199" s="554"/>
      <c r="I199" s="533"/>
      <c r="J199" s="587"/>
      <c r="K199" s="536"/>
      <c r="L199" s="533"/>
      <c r="M199" s="587"/>
      <c r="N199" s="536"/>
      <c r="O199" s="533"/>
      <c r="P199" s="587"/>
      <c r="Q199" s="536"/>
      <c r="R199" s="533"/>
      <c r="S199" s="113" t="str">
        <f t="shared" si="17"/>
        <v>-</v>
      </c>
      <c r="T199" s="114"/>
      <c r="U199" s="115"/>
      <c r="V199" s="107"/>
      <c r="W199" s="48"/>
      <c r="X199" s="120"/>
      <c r="Y199" s="106" t="str">
        <f t="shared" si="18"/>
        <v>-</v>
      </c>
      <c r="Z199" s="107"/>
      <c r="AA199" s="48"/>
      <c r="AB199" s="69"/>
      <c r="AC199" s="584"/>
      <c r="AD199" s="533"/>
      <c r="AE199" s="117"/>
      <c r="AF199" s="118"/>
      <c r="AG199" s="119"/>
      <c r="AH199" s="113" t="str">
        <f t="shared" si="19"/>
        <v>-</v>
      </c>
      <c r="AI199" s="114"/>
      <c r="AJ199" s="115" t="str">
        <f t="shared" si="20"/>
        <v/>
      </c>
      <c r="AK199" s="107"/>
      <c r="AL199" s="112" t="str">
        <f t="shared" si="10"/>
        <v/>
      </c>
      <c r="AM199" s="4"/>
      <c r="AN199" s="4"/>
      <c r="AO199" s="4"/>
      <c r="AP199" s="4"/>
      <c r="AQ199" s="4"/>
    </row>
    <row r="200" spans="1:43" ht="19.5" customHeight="1" x14ac:dyDescent="0.25">
      <c r="A200" s="3"/>
      <c r="B200" s="8"/>
      <c r="C200" s="124" t="s">
        <v>173</v>
      </c>
      <c r="D200" s="48"/>
      <c r="E200" s="555"/>
      <c r="F200" s="536"/>
      <c r="G200" s="533"/>
      <c r="H200" s="605"/>
      <c r="I200" s="533"/>
      <c r="J200" s="606">
        <f>+J107+J138+J169</f>
        <v>10300.4</v>
      </c>
      <c r="K200" s="536"/>
      <c r="L200" s="533"/>
      <c r="M200" s="607">
        <f>+M107+M138+M169</f>
        <v>2371</v>
      </c>
      <c r="N200" s="560"/>
      <c r="O200" s="608"/>
      <c r="P200" s="606">
        <f>+P107+P138+P169</f>
        <v>1431.6000000000001</v>
      </c>
      <c r="Q200" s="536"/>
      <c r="R200" s="533"/>
      <c r="S200" s="125">
        <f>+IF(SUM(S108:S199)&gt;0,ROUND(AVERAGE(S108:S199),1),0)</f>
        <v>2.2999999999999998</v>
      </c>
      <c r="T200" s="126" t="str">
        <f>+IF(S200&gt;2,"Malo",IF(S200&gt;1,"Regular",IF(S200&gt;0,"Bueno","-")))</f>
        <v>Malo</v>
      </c>
      <c r="U200" s="127">
        <f>+ROUNDUP(AVERAGE(U106:U199),0)</f>
        <v>1</v>
      </c>
      <c r="V200" s="128" t="str">
        <f>+IF(U200=3,"Malo",IF(U200=2,"Regular",IF(U200=1,"Bueno",IF(U200=0,"Sin área verde",""))))</f>
        <v>Bueno</v>
      </c>
      <c r="W200" s="48"/>
      <c r="X200" s="129">
        <f>+X107+X138+X169</f>
        <v>734.4</v>
      </c>
      <c r="Y200" s="130">
        <f>+IF(SUM(Y108:Y199)&gt;0,ROUND(AVERAGE(Y108:Y199),1),"-")</f>
        <v>3</v>
      </c>
      <c r="Z200" s="131" t="str">
        <f>+IF(Y200&lt;=1,"Bueno",IF(Y200&lt;=2.5,"Regular",IF(Y200&lt;4,"Malo",IF(Y200=4,"Sin implementar","N. C."))))</f>
        <v>Malo</v>
      </c>
      <c r="AA200" s="48"/>
      <c r="AB200" s="132"/>
      <c r="AC200" s="603"/>
      <c r="AD200" s="533"/>
      <c r="AE200" s="133">
        <f t="shared" ref="AE200:AG200" si="21">+AE107+AE138+AE169</f>
        <v>2222.4</v>
      </c>
      <c r="AF200" s="133">
        <f t="shared" si="21"/>
        <v>555.6</v>
      </c>
      <c r="AG200" s="133">
        <f t="shared" si="21"/>
        <v>113.04</v>
      </c>
      <c r="AH200" s="134">
        <f>+IF(SUM(AH108:AH199)&gt;0,ROUND(AVERAGE(AH108:AH199),1),0)</f>
        <v>2.5</v>
      </c>
      <c r="AI200" s="126" t="str">
        <f>+IF(AH200=3,"Malo",IF(AH200=2,"Regular",IF(AH200=1,"Bueno","-")))</f>
        <v>-</v>
      </c>
      <c r="AJ200" s="127">
        <f>+ROUNDUP(AVERAGE(AJ106:AJ199),0)</f>
        <v>2</v>
      </c>
      <c r="AK200" s="128" t="str">
        <f>+IF(AJ200=3,"Malo",IF(AJ200=2,"Regular",IF(AJ200=1,"Bueno",IF(AJ200=0,"Sin área verde",""))))</f>
        <v>Regular</v>
      </c>
      <c r="AL200" s="112" t="str">
        <f>IF(Z101=0,"",IF(ROUND((J200+X200+AE200-Z101),1)=0,"Correcto","revisar áreas"))</f>
        <v>Correcto</v>
      </c>
      <c r="AM200" s="94"/>
      <c r="AN200" s="4"/>
      <c r="AO200" s="4"/>
      <c r="AP200" s="4"/>
      <c r="AQ200" s="4"/>
    </row>
    <row r="201" spans="1:43" ht="12" customHeight="1" x14ac:dyDescent="0.25">
      <c r="A201" s="3"/>
      <c r="B201" s="81"/>
      <c r="C201" s="604" t="s">
        <v>174</v>
      </c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86"/>
      <c r="AM201" s="94"/>
      <c r="AN201" s="4"/>
      <c r="AO201" s="4"/>
      <c r="AP201" s="4"/>
      <c r="AQ201" s="4"/>
    </row>
    <row r="202" spans="1:43" ht="12" customHeigh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42"/>
      <c r="AH202" s="40"/>
      <c r="AI202" s="40"/>
      <c r="AJ202" s="40"/>
      <c r="AK202" s="40"/>
      <c r="AL202" s="40"/>
      <c r="AM202" s="94"/>
      <c r="AN202" s="4"/>
      <c r="AO202" s="4"/>
      <c r="AP202" s="4"/>
      <c r="AQ202" s="4"/>
    </row>
    <row r="203" spans="1:43" ht="12" customHeigh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 t="s">
        <v>749</v>
      </c>
      <c r="U203" s="40"/>
      <c r="V203" s="442">
        <f>+J200+X200+AE200</f>
        <v>13257.199999999999</v>
      </c>
      <c r="W203" s="40"/>
      <c r="X203" s="520" t="s">
        <v>751</v>
      </c>
      <c r="Y203" s="520"/>
      <c r="Z203" s="442">
        <f>+M200+AF200</f>
        <v>2926.6</v>
      </c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</row>
    <row r="204" spans="1:43" ht="12" customHeigh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519"/>
      <c r="L204" s="40"/>
      <c r="M204" s="40"/>
      <c r="N204" s="40"/>
      <c r="O204" s="40"/>
      <c r="P204" s="40"/>
      <c r="Q204" s="40"/>
      <c r="R204" s="40"/>
      <c r="S204" s="40"/>
      <c r="T204" s="520" t="s">
        <v>750</v>
      </c>
      <c r="U204" s="40"/>
      <c r="V204" s="442">
        <f>+V203-J109</f>
        <v>8757.1999999999989</v>
      </c>
      <c r="W204" s="40"/>
      <c r="X204" s="520" t="s">
        <v>752</v>
      </c>
      <c r="Y204" s="520"/>
      <c r="Z204" s="442">
        <f>+P200+AG200</f>
        <v>1544.64</v>
      </c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</row>
    <row r="205" spans="1:43" ht="12" customHeigh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</row>
    <row r="206" spans="1:43" ht="12" customHeigh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</row>
    <row r="207" spans="1:43" ht="12" customHeigh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</row>
    <row r="208" spans="1:43" ht="12" customHeigh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</row>
    <row r="209" spans="1:42" ht="12" customHeigh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</row>
    <row r="210" spans="1:42" ht="12" customHeigh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</row>
    <row r="211" spans="1:42" ht="12" customHeigh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</row>
    <row r="212" spans="1:42" ht="12" customHeigh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</row>
    <row r="213" spans="1:42" ht="12" customHeigh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</row>
    <row r="214" spans="1:42" ht="12" customHeigh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</row>
    <row r="215" spans="1:42" ht="12" customHeigh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</row>
    <row r="216" spans="1:42" ht="12" customHeigh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</row>
    <row r="217" spans="1:42" ht="12" customHeigh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</row>
    <row r="218" spans="1:42" ht="12" customHeigh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</row>
    <row r="219" spans="1:42" ht="12" customHeigh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</row>
    <row r="220" spans="1:42" ht="12" customHeigh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</row>
    <row r="221" spans="1:42" ht="12" customHeigh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</row>
    <row r="222" spans="1:42" ht="12" customHeigh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</row>
    <row r="223" spans="1:42" ht="12" customHeigh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</row>
    <row r="224" spans="1:42" ht="12" customHeigh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</row>
    <row r="225" spans="1:42" ht="12" customHeigh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</row>
    <row r="226" spans="1:42" ht="12" customHeigh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</row>
    <row r="227" spans="1:42" ht="12" customHeigh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</row>
    <row r="228" spans="1:42" ht="12" customHeigh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</row>
    <row r="229" spans="1:42" ht="12" customHeigh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</row>
    <row r="230" spans="1:42" ht="12" customHeigh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</row>
    <row r="231" spans="1:42" ht="12" customHeigh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</row>
    <row r="232" spans="1:42" ht="12" customHeigh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</row>
    <row r="233" spans="1:42" ht="12" customHeigh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</row>
    <row r="234" spans="1:42" ht="12" customHeigh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</row>
    <row r="235" spans="1:42" ht="12" customHeigh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</row>
    <row r="236" spans="1:42" ht="12" customHeigh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</row>
    <row r="237" spans="1:42" ht="12" customHeigh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</row>
    <row r="238" spans="1:42" ht="12" customHeigh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</row>
    <row r="239" spans="1:42" ht="12" customHeigh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</row>
    <row r="240" spans="1:42" ht="12" customHeigh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</row>
    <row r="241" spans="1:42" ht="12" customHeigh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</row>
    <row r="242" spans="1:42" ht="12" customHeigh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</row>
    <row r="243" spans="1:42" ht="12" customHeigh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</row>
    <row r="244" spans="1:42" ht="12" customHeigh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</row>
    <row r="245" spans="1:42" ht="12" customHeigh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</row>
    <row r="246" spans="1:42" ht="12" customHeigh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</row>
    <row r="247" spans="1:42" ht="12" customHeigh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</row>
    <row r="248" spans="1:42" ht="12" customHeigh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</row>
    <row r="249" spans="1:42" ht="12" customHeigh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</row>
    <row r="250" spans="1:42" ht="12" customHeigh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</row>
    <row r="251" spans="1:42" ht="12" customHeigh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</row>
    <row r="252" spans="1:42" ht="12" customHeigh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</row>
    <row r="253" spans="1:42" ht="12" customHeigh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</row>
    <row r="254" spans="1:42" ht="12" customHeigh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</row>
    <row r="255" spans="1:42" ht="12" customHeigh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</row>
    <row r="256" spans="1:42" ht="12" customHeigh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</row>
    <row r="257" spans="1:42" ht="12" customHeigh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</row>
    <row r="258" spans="1:42" ht="12" customHeigh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</row>
    <row r="259" spans="1:42" ht="12" customHeigh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</row>
    <row r="260" spans="1:42" ht="12" customHeigh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</row>
    <row r="261" spans="1:42" ht="12" customHeigh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</row>
    <row r="262" spans="1:42" ht="12" customHeigh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</row>
    <row r="263" spans="1:42" ht="12" customHeigh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</row>
    <row r="264" spans="1:42" ht="12" customHeigh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</row>
    <row r="265" spans="1:42" ht="12" customHeigh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</row>
    <row r="266" spans="1:42" ht="12" customHeigh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</row>
    <row r="267" spans="1:42" ht="12" customHeigh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</row>
    <row r="268" spans="1:42" ht="12" customHeigh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</row>
    <row r="269" spans="1:42" ht="12" customHeigh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</row>
    <row r="270" spans="1:42" ht="12" customHeigh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</row>
    <row r="271" spans="1:42" ht="12" customHeigh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</row>
    <row r="272" spans="1:42" ht="12" customHeigh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</row>
    <row r="273" spans="1:42" ht="12" customHeigh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</row>
    <row r="274" spans="1:42" ht="12" customHeigh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</row>
    <row r="275" spans="1:42" ht="12" customHeigh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</row>
    <row r="276" spans="1:42" ht="12" customHeigh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</row>
    <row r="277" spans="1:42" ht="12" customHeigh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</row>
    <row r="278" spans="1:42" ht="12" customHeigh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</row>
    <row r="279" spans="1:42" ht="12" customHeigh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</row>
    <row r="280" spans="1:42" ht="12" customHeigh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</row>
    <row r="281" spans="1:42" ht="12" customHeigh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</row>
    <row r="282" spans="1:42" ht="12" customHeigh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</row>
    <row r="283" spans="1:42" ht="12" customHeigh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</row>
    <row r="284" spans="1:42" ht="12" customHeigh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</row>
    <row r="285" spans="1:42" ht="12" customHeigh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</row>
    <row r="286" spans="1:42" ht="12" customHeigh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</row>
    <row r="287" spans="1:42" ht="12" customHeigh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</row>
    <row r="288" spans="1:42" ht="12" customHeigh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</row>
    <row r="289" spans="1:42" ht="12" customHeigh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</row>
    <row r="290" spans="1:42" ht="12" customHeigh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</row>
    <row r="291" spans="1:42" ht="12" customHeigh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</row>
    <row r="292" spans="1:42" ht="12" customHeigh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</row>
    <row r="293" spans="1:42" ht="12" customHeigh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</row>
    <row r="294" spans="1:42" ht="12" customHeigh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</row>
    <row r="295" spans="1:42" ht="12" customHeigh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</row>
    <row r="296" spans="1:42" ht="12" customHeigh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</row>
    <row r="297" spans="1:42" ht="12" customHeigh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</row>
    <row r="298" spans="1:42" ht="12" customHeigh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</row>
    <row r="299" spans="1:42" ht="12" customHeigh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</row>
    <row r="300" spans="1:42" ht="12" customHeigh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</row>
    <row r="301" spans="1:42" ht="12" customHeigh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</row>
    <row r="302" spans="1:42" ht="12" customHeigh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</row>
    <row r="303" spans="1:42" ht="12" customHeigh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</row>
    <row r="304" spans="1:42" ht="12" customHeigh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</row>
    <row r="305" spans="1:42" ht="12" customHeigh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</row>
    <row r="306" spans="1:42" ht="12" customHeigh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</row>
    <row r="307" spans="1:42" ht="12" customHeigh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</row>
    <row r="308" spans="1:42" ht="12" customHeigh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</row>
    <row r="309" spans="1:42" ht="12" customHeigh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</row>
    <row r="310" spans="1:42" ht="12" customHeigh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</row>
    <row r="311" spans="1:42" ht="12" customHeigh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</row>
    <row r="312" spans="1:42" ht="12" customHeigh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</row>
    <row r="313" spans="1:42" ht="12" customHeigh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</row>
    <row r="314" spans="1:42" ht="12" customHeigh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</row>
    <row r="315" spans="1:42" ht="12" customHeigh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</row>
    <row r="316" spans="1:42" ht="12" customHeigh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</row>
    <row r="317" spans="1:42" ht="12" customHeigh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</row>
    <row r="318" spans="1:42" ht="12" customHeigh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</row>
    <row r="319" spans="1:42" ht="12" customHeigh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</row>
    <row r="320" spans="1:42" ht="12" customHeigh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</row>
    <row r="321" spans="1:42" ht="12" customHeigh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</row>
    <row r="322" spans="1:42" ht="12" customHeigh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</row>
    <row r="323" spans="1:42" ht="12" customHeigh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</row>
    <row r="324" spans="1:42" ht="12" customHeigh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</row>
    <row r="325" spans="1:42" ht="12" customHeigh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</row>
    <row r="326" spans="1:42" ht="12" customHeigh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</row>
    <row r="327" spans="1:42" ht="12" customHeigh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</row>
    <row r="328" spans="1:42" ht="12" customHeigh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</row>
    <row r="329" spans="1:42" ht="12" customHeigh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</row>
    <row r="330" spans="1:42" ht="12" customHeigh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</row>
    <row r="331" spans="1:42" ht="12" customHeigh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</row>
    <row r="332" spans="1:42" ht="12" customHeigh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</row>
    <row r="333" spans="1:42" ht="12" customHeigh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</row>
    <row r="334" spans="1:42" ht="12" customHeigh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</row>
    <row r="335" spans="1:42" ht="12" customHeigh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</row>
    <row r="336" spans="1:42" ht="12" customHeigh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</row>
    <row r="337" spans="1:42" ht="12" customHeigh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</row>
    <row r="338" spans="1:42" ht="12" customHeigh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</row>
    <row r="339" spans="1:42" ht="12" customHeigh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</row>
    <row r="340" spans="1:42" ht="12" customHeigh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</row>
    <row r="341" spans="1:42" ht="12" customHeigh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</row>
    <row r="342" spans="1:42" ht="12" customHeigh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</row>
    <row r="343" spans="1:42" ht="12" customHeigh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</row>
    <row r="344" spans="1:42" ht="12" customHeigh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</row>
    <row r="345" spans="1:42" ht="12" customHeigh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</row>
    <row r="346" spans="1:42" ht="12" customHeigh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</row>
    <row r="347" spans="1:42" ht="12" customHeigh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</row>
    <row r="348" spans="1:42" ht="12" customHeigh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</row>
    <row r="349" spans="1:42" ht="12" customHeigh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</row>
    <row r="350" spans="1:42" ht="12" customHeigh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</row>
    <row r="351" spans="1:42" ht="12" customHeigh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</row>
    <row r="352" spans="1:42" ht="12" customHeigh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</row>
    <row r="353" spans="1:42" ht="12" customHeigh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</row>
    <row r="354" spans="1:42" ht="12" customHeigh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</row>
    <row r="355" spans="1:42" ht="12" customHeigh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</row>
    <row r="356" spans="1:42" ht="12" customHeigh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</row>
    <row r="357" spans="1:42" ht="12" customHeigh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</row>
    <row r="358" spans="1:42" ht="12" customHeigh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</row>
    <row r="359" spans="1:42" ht="12" customHeigh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</row>
    <row r="360" spans="1:42" ht="12" customHeigh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</row>
    <row r="361" spans="1:42" ht="12" customHeigh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</row>
    <row r="362" spans="1:42" ht="12" customHeigh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</row>
    <row r="363" spans="1:42" ht="12" customHeigh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</row>
    <row r="364" spans="1:42" ht="12" customHeigh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</row>
    <row r="365" spans="1:42" ht="12" customHeigh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</row>
    <row r="366" spans="1:42" ht="12" customHeigh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</row>
    <row r="367" spans="1:42" ht="12" customHeigh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</row>
    <row r="368" spans="1:42" ht="12" customHeigh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</row>
    <row r="369" spans="1:42" ht="12" customHeigh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</row>
    <row r="370" spans="1:42" ht="12" customHeigh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</row>
    <row r="371" spans="1:42" ht="12" customHeigh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</row>
    <row r="372" spans="1:42" ht="12" customHeigh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</row>
    <row r="373" spans="1:42" ht="12" customHeigh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</row>
    <row r="374" spans="1:42" ht="12" customHeigh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</row>
    <row r="375" spans="1:42" ht="12" customHeigh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</row>
    <row r="376" spans="1:42" ht="12" customHeigh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</row>
    <row r="377" spans="1:42" ht="12" customHeigh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</row>
    <row r="378" spans="1:42" ht="12" customHeigh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</row>
    <row r="379" spans="1:42" ht="12" customHeigh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</row>
    <row r="380" spans="1:42" ht="12" customHeigh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</row>
    <row r="381" spans="1:42" ht="12" customHeigh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</row>
    <row r="382" spans="1:42" ht="12" customHeigh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</row>
    <row r="383" spans="1:42" ht="12" customHeigh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</row>
    <row r="384" spans="1:42" ht="12" customHeigh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</row>
    <row r="385" spans="1:42" ht="12" customHeigh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</row>
    <row r="386" spans="1:42" ht="12" customHeigh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</row>
    <row r="387" spans="1:42" ht="12" customHeigh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</row>
    <row r="388" spans="1:42" ht="12" customHeigh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</row>
    <row r="389" spans="1:42" ht="12" customHeigh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</row>
    <row r="390" spans="1:42" ht="12" customHeigh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</row>
    <row r="391" spans="1:42" ht="12" customHeigh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</row>
    <row r="392" spans="1:42" ht="12" customHeigh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</row>
    <row r="393" spans="1:42" ht="12" customHeigh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</row>
    <row r="394" spans="1:42" ht="12" customHeigh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</row>
    <row r="395" spans="1:42" ht="12" customHeigh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</row>
    <row r="396" spans="1:42" ht="12" customHeigh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</row>
    <row r="397" spans="1:42" ht="12" customHeigh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</row>
    <row r="398" spans="1:42" ht="12" customHeigh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</row>
    <row r="399" spans="1:42" ht="12" customHeigh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</row>
    <row r="400" spans="1:42" ht="12" customHeigh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</row>
    <row r="401" spans="1:42" ht="12" customHeigh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</row>
    <row r="402" spans="1:42" ht="12" customHeigh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</row>
    <row r="403" spans="1:42" ht="12" customHeigh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</row>
    <row r="404" spans="1:42" ht="12" customHeigh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</row>
    <row r="405" spans="1:42" ht="12" customHeigh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</row>
    <row r="406" spans="1:42" ht="12" customHeigh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</row>
    <row r="407" spans="1:42" ht="12" customHeigh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</row>
    <row r="408" spans="1:42" ht="12" customHeigh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</row>
    <row r="409" spans="1:42" ht="12" customHeigh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</row>
    <row r="410" spans="1:42" ht="12" customHeigh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</row>
    <row r="411" spans="1:42" ht="12" customHeigh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</row>
    <row r="412" spans="1:42" ht="12" customHeigh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</row>
    <row r="413" spans="1:42" ht="12" customHeigh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</row>
    <row r="414" spans="1:42" ht="12" customHeigh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</row>
    <row r="415" spans="1:42" ht="12" customHeigh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</row>
    <row r="416" spans="1:42" ht="12" customHeigh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</row>
    <row r="417" spans="1:42" ht="12" customHeigh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</row>
    <row r="418" spans="1:42" ht="12" customHeigh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</row>
    <row r="419" spans="1:42" ht="12" customHeigh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</row>
    <row r="420" spans="1:42" ht="12" customHeigh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</row>
    <row r="421" spans="1:42" ht="12" customHeigh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</row>
    <row r="422" spans="1:42" ht="12" customHeigh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</row>
    <row r="423" spans="1:42" ht="12" customHeigh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</row>
    <row r="424" spans="1:42" ht="12" customHeigh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</row>
    <row r="425" spans="1:42" ht="12" customHeigh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</row>
    <row r="426" spans="1:42" ht="12" customHeigh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</row>
    <row r="427" spans="1:42" ht="12" customHeigh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</row>
    <row r="428" spans="1:42" ht="12" customHeigh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</row>
    <row r="429" spans="1:42" ht="12" customHeigh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</row>
    <row r="430" spans="1:42" ht="12" customHeigh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</row>
    <row r="431" spans="1:42" ht="12" customHeigh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</row>
    <row r="432" spans="1:42" ht="12" customHeigh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</row>
    <row r="433" spans="1:42" ht="12" customHeigh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</row>
    <row r="434" spans="1:42" ht="12" customHeigh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</row>
    <row r="435" spans="1:42" ht="12" customHeigh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</row>
    <row r="436" spans="1:42" ht="12" customHeigh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</row>
    <row r="437" spans="1:42" ht="12" customHeigh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</row>
    <row r="438" spans="1:42" ht="12" customHeigh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</row>
    <row r="439" spans="1:42" ht="12" customHeigh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</row>
    <row r="440" spans="1:42" ht="12" customHeigh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</row>
    <row r="441" spans="1:42" ht="12" customHeigh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</row>
    <row r="442" spans="1:42" ht="12" customHeigh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</row>
    <row r="443" spans="1:42" ht="12" customHeigh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</row>
    <row r="444" spans="1:42" ht="12" customHeigh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</row>
    <row r="445" spans="1:42" ht="12" customHeigh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</row>
    <row r="446" spans="1:42" ht="12" customHeigh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</row>
    <row r="447" spans="1:42" ht="12" customHeigh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</row>
    <row r="448" spans="1:42" ht="12" customHeigh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</row>
    <row r="449" spans="1:42" ht="12" customHeigh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</row>
    <row r="450" spans="1:42" ht="12" customHeigh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</row>
    <row r="451" spans="1:42" ht="12" customHeigh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</row>
    <row r="452" spans="1:42" ht="12" customHeigh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</row>
    <row r="453" spans="1:42" ht="12" customHeigh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</row>
    <row r="454" spans="1:42" ht="12" customHeigh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</row>
    <row r="455" spans="1:42" ht="12" customHeigh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</row>
    <row r="456" spans="1:42" ht="12" customHeigh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</row>
    <row r="457" spans="1:42" ht="12" customHeigh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</row>
    <row r="458" spans="1:42" ht="12" customHeigh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</row>
    <row r="459" spans="1:42" ht="12" customHeigh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</row>
    <row r="460" spans="1:42" ht="12" customHeigh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</row>
    <row r="461" spans="1:42" ht="12" customHeigh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</row>
    <row r="462" spans="1:42" ht="12" customHeigh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</row>
    <row r="463" spans="1:42" ht="12" customHeigh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</row>
    <row r="464" spans="1:42" ht="12" customHeigh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</row>
    <row r="465" spans="1:42" ht="12" customHeigh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</row>
    <row r="466" spans="1:42" ht="12" customHeigh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</row>
    <row r="467" spans="1:42" ht="12" customHeigh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</row>
    <row r="468" spans="1:42" ht="12" customHeigh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</row>
    <row r="469" spans="1:42" ht="12" customHeigh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</row>
    <row r="470" spans="1:42" ht="12" customHeigh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</row>
    <row r="471" spans="1:42" ht="12" customHeigh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</row>
    <row r="472" spans="1:42" ht="12" customHeigh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</row>
    <row r="473" spans="1:42" ht="12" customHeigh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</row>
    <row r="474" spans="1:42" ht="12" customHeigh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</row>
    <row r="475" spans="1:42" ht="12" customHeigh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</row>
    <row r="476" spans="1:42" ht="12" customHeigh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</row>
    <row r="477" spans="1:42" ht="12" customHeigh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</row>
    <row r="478" spans="1:42" ht="12" customHeigh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</row>
    <row r="479" spans="1:42" ht="12" customHeigh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</row>
    <row r="480" spans="1:42" ht="12" customHeigh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</row>
    <row r="481" spans="1:42" ht="12" customHeigh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</row>
    <row r="482" spans="1:42" ht="12" customHeigh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</row>
    <row r="483" spans="1:42" ht="12" customHeigh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</row>
    <row r="484" spans="1:42" ht="12" customHeigh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</row>
    <row r="485" spans="1:42" ht="12" customHeigh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</row>
    <row r="486" spans="1:42" ht="12" customHeigh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</row>
    <row r="487" spans="1:42" ht="12" customHeigh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</row>
    <row r="488" spans="1:42" ht="12" customHeigh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</row>
    <row r="489" spans="1:42" ht="12" customHeigh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</row>
    <row r="490" spans="1:42" ht="12" customHeigh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</row>
    <row r="491" spans="1:42" ht="12" customHeigh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</row>
    <row r="492" spans="1:42" ht="12" customHeigh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</row>
    <row r="493" spans="1:42" ht="12" customHeigh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</row>
    <row r="494" spans="1:42" ht="12" customHeigh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</row>
    <row r="495" spans="1:42" ht="12" customHeigh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</row>
    <row r="496" spans="1:42" ht="12" customHeigh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</row>
    <row r="497" spans="1:42" ht="12" customHeigh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</row>
    <row r="498" spans="1:42" ht="12" customHeigh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</row>
    <row r="499" spans="1:42" ht="12" customHeigh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</row>
    <row r="500" spans="1:42" ht="12" customHeigh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</row>
    <row r="501" spans="1:42" ht="12" customHeigh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</row>
    <row r="502" spans="1:42" ht="12" customHeigh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</row>
    <row r="503" spans="1:42" ht="12" customHeigh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</row>
    <row r="504" spans="1:42" ht="12" customHeigh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</row>
    <row r="505" spans="1:42" ht="12" customHeigh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</row>
    <row r="506" spans="1:42" ht="12" customHeigh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</row>
    <row r="507" spans="1:42" ht="12" customHeigh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</row>
    <row r="508" spans="1:42" ht="12" customHeigh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</row>
    <row r="509" spans="1:42" ht="12" customHeigh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</row>
    <row r="510" spans="1:42" ht="12" customHeigh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</row>
    <row r="511" spans="1:42" ht="12" customHeigh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</row>
    <row r="512" spans="1:42" ht="12" customHeigh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</row>
    <row r="513" spans="1:42" ht="12" customHeigh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</row>
    <row r="514" spans="1:42" ht="12" customHeigh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</row>
    <row r="515" spans="1:42" ht="12" customHeigh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</row>
    <row r="516" spans="1:42" ht="12" customHeigh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</row>
    <row r="517" spans="1:42" ht="12" customHeigh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</row>
    <row r="518" spans="1:42" ht="12" customHeigh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</row>
    <row r="519" spans="1:42" ht="12" customHeigh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</row>
    <row r="520" spans="1:42" ht="12" customHeigh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</row>
    <row r="521" spans="1:42" ht="12" customHeigh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</row>
    <row r="522" spans="1:42" ht="12" customHeigh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</row>
    <row r="523" spans="1:42" ht="12" customHeigh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</row>
    <row r="524" spans="1:42" ht="12" customHeigh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</row>
    <row r="525" spans="1:42" ht="12" customHeigh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</row>
    <row r="526" spans="1:42" ht="12" customHeigh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</row>
    <row r="527" spans="1:42" ht="12" customHeigh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</row>
    <row r="528" spans="1:42" ht="12" customHeigh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</row>
    <row r="529" spans="1:42" ht="12" customHeigh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</row>
    <row r="530" spans="1:42" ht="12" customHeigh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</row>
    <row r="531" spans="1:42" ht="12" customHeigh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</row>
    <row r="532" spans="1:42" ht="12" customHeigh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</row>
    <row r="533" spans="1:42" ht="12" customHeigh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</row>
    <row r="534" spans="1:42" ht="12" customHeigh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</row>
    <row r="535" spans="1:42" ht="12" customHeigh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</row>
    <row r="536" spans="1:42" ht="12" customHeigh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</row>
    <row r="537" spans="1:42" ht="12" customHeigh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</row>
    <row r="538" spans="1:42" ht="12" customHeigh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</row>
    <row r="539" spans="1:42" ht="12" customHeigh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</row>
    <row r="540" spans="1:42" ht="12" customHeigh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</row>
    <row r="541" spans="1:42" ht="12" customHeigh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</row>
    <row r="542" spans="1:42" ht="12" customHeigh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</row>
    <row r="543" spans="1:42" ht="12" customHeigh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</row>
    <row r="544" spans="1:42" ht="12" customHeigh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</row>
    <row r="545" spans="1:42" ht="12" customHeigh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</row>
    <row r="546" spans="1:42" ht="12" customHeigh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</row>
    <row r="547" spans="1:42" ht="12" customHeigh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</row>
    <row r="548" spans="1:42" ht="12" customHeigh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</row>
    <row r="549" spans="1:42" ht="12" customHeigh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</row>
    <row r="550" spans="1:42" ht="12" customHeigh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</row>
    <row r="551" spans="1:42" ht="12" customHeigh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</row>
    <row r="552" spans="1:42" ht="12" customHeigh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</row>
    <row r="553" spans="1:42" ht="12" customHeigh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</row>
    <row r="554" spans="1:42" ht="12" customHeigh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</row>
    <row r="555" spans="1:42" ht="12" customHeigh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</row>
    <row r="556" spans="1:42" ht="12" customHeigh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</row>
    <row r="557" spans="1:42" ht="12" customHeigh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</row>
    <row r="558" spans="1:42" ht="12" customHeigh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</row>
    <row r="559" spans="1:42" ht="12" customHeigh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</row>
    <row r="560" spans="1:42" ht="12" customHeigh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</row>
    <row r="561" spans="1:42" ht="12" customHeigh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</row>
    <row r="562" spans="1:42" ht="12" customHeigh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</row>
    <row r="563" spans="1:42" ht="12" customHeigh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</row>
    <row r="564" spans="1:42" ht="12" customHeigh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</row>
    <row r="565" spans="1:42" ht="12" customHeigh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</row>
    <row r="566" spans="1:42" ht="12" customHeigh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</row>
    <row r="567" spans="1:42" ht="12" customHeigh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</row>
    <row r="568" spans="1:42" ht="12" customHeigh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</row>
    <row r="569" spans="1:42" ht="12" customHeigh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</row>
    <row r="570" spans="1:42" ht="12" customHeigh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</row>
    <row r="571" spans="1:42" ht="12" customHeigh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</row>
    <row r="572" spans="1:42" ht="12" customHeigh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</row>
    <row r="573" spans="1:42" ht="12" customHeigh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</row>
    <row r="574" spans="1:42" ht="12" customHeigh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</row>
    <row r="575" spans="1:42" ht="12" customHeigh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</row>
    <row r="576" spans="1:42" ht="12" customHeigh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</row>
    <row r="577" spans="1:42" ht="12" customHeigh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</row>
    <row r="578" spans="1:42" ht="12" customHeigh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</row>
    <row r="579" spans="1:42" ht="12" customHeigh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</row>
    <row r="580" spans="1:42" ht="12" customHeigh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</row>
    <row r="581" spans="1:42" ht="12" customHeigh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</row>
    <row r="582" spans="1:42" ht="12" customHeigh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</row>
    <row r="583" spans="1:42" ht="12" customHeigh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</row>
    <row r="584" spans="1:42" ht="12" customHeigh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</row>
    <row r="585" spans="1:42" ht="12" customHeigh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</row>
    <row r="586" spans="1:42" ht="12" customHeigh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</row>
    <row r="587" spans="1:42" ht="12" customHeigh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</row>
    <row r="588" spans="1:42" ht="12" customHeigh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</row>
    <row r="589" spans="1:42" ht="12" customHeigh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</row>
    <row r="590" spans="1:42" ht="12" customHeigh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</row>
    <row r="591" spans="1:42" ht="12" customHeigh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</row>
    <row r="592" spans="1:42" ht="12" customHeigh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</row>
    <row r="593" spans="1:42" ht="12" customHeigh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</row>
    <row r="594" spans="1:42" ht="12" customHeigh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</row>
    <row r="595" spans="1:42" ht="12" customHeigh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</row>
    <row r="596" spans="1:42" ht="12" customHeigh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</row>
    <row r="597" spans="1:42" ht="12" customHeigh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</row>
    <row r="598" spans="1:42" ht="12" customHeigh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</row>
    <row r="599" spans="1:42" ht="12" customHeigh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</row>
    <row r="600" spans="1:42" ht="12" customHeigh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</row>
    <row r="601" spans="1:42" ht="12" customHeigh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</row>
    <row r="602" spans="1:42" ht="12" customHeigh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</row>
    <row r="603" spans="1:42" ht="12" customHeigh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</row>
    <row r="604" spans="1:42" ht="12" customHeigh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</row>
    <row r="605" spans="1:42" ht="12" customHeigh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</row>
    <row r="606" spans="1:42" ht="12" customHeigh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</row>
    <row r="607" spans="1:42" ht="12" customHeigh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</row>
    <row r="608" spans="1:42" ht="12" customHeigh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</row>
    <row r="609" spans="1:42" ht="12" customHeigh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</row>
    <row r="610" spans="1:42" ht="12" customHeigh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</row>
    <row r="611" spans="1:42" ht="12" customHeigh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</row>
    <row r="612" spans="1:42" ht="12" customHeigh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</row>
    <row r="613" spans="1:42" ht="12" customHeigh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</row>
    <row r="614" spans="1:42" ht="12" customHeigh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</row>
    <row r="615" spans="1:42" ht="12" customHeigh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</row>
    <row r="616" spans="1:42" ht="12" customHeigh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</row>
    <row r="617" spans="1:42" ht="12" customHeigh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</row>
    <row r="618" spans="1:42" ht="12" customHeigh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</row>
    <row r="619" spans="1:42" ht="12" customHeigh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</row>
    <row r="620" spans="1:42" ht="12" customHeigh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</row>
    <row r="621" spans="1:42" ht="12" customHeigh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</row>
    <row r="622" spans="1:42" ht="12" customHeigh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</row>
    <row r="623" spans="1:42" ht="12" customHeigh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</row>
    <row r="624" spans="1:42" ht="12" customHeigh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</row>
    <row r="625" spans="1:42" ht="12" customHeigh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</row>
    <row r="626" spans="1:42" ht="12" customHeigh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</row>
    <row r="627" spans="1:42" ht="12" customHeigh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</row>
    <row r="628" spans="1:42" ht="12" customHeigh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</row>
    <row r="629" spans="1:42" ht="12" customHeigh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</row>
    <row r="630" spans="1:42" ht="12" customHeigh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</row>
    <row r="631" spans="1:42" ht="12" customHeigh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</row>
    <row r="632" spans="1:42" ht="12" customHeigh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</row>
    <row r="633" spans="1:42" ht="12" customHeigh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</row>
    <row r="634" spans="1:42" ht="12" customHeigh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</row>
    <row r="635" spans="1:42" ht="12" customHeigh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</row>
    <row r="636" spans="1:42" ht="12" customHeigh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</row>
    <row r="637" spans="1:42" ht="12" customHeigh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</row>
    <row r="638" spans="1:42" ht="12" customHeigh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</row>
    <row r="639" spans="1:42" ht="12" customHeigh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</row>
    <row r="640" spans="1:42" ht="12" customHeigh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</row>
    <row r="641" spans="1:42" ht="12" customHeigh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</row>
    <row r="642" spans="1:42" ht="12" customHeigh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</row>
    <row r="643" spans="1:42" ht="12" customHeigh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</row>
    <row r="644" spans="1:42" ht="12" customHeigh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</row>
    <row r="645" spans="1:42" ht="12" customHeigh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</row>
    <row r="646" spans="1:42" ht="12" customHeigh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</row>
    <row r="647" spans="1:42" ht="12" customHeigh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</row>
    <row r="648" spans="1:42" ht="12" customHeigh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</row>
    <row r="649" spans="1:42" ht="12" customHeigh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</row>
    <row r="650" spans="1:42" ht="12" customHeigh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</row>
    <row r="651" spans="1:42" ht="12" customHeigh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</row>
    <row r="652" spans="1:42" ht="12" customHeigh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</row>
    <row r="653" spans="1:42" ht="12" customHeigh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</row>
    <row r="654" spans="1:42" ht="12" customHeigh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</row>
    <row r="655" spans="1:42" ht="12" customHeigh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</row>
    <row r="656" spans="1:42" ht="12" customHeigh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</row>
    <row r="657" spans="1:42" ht="12" customHeigh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</row>
    <row r="658" spans="1:42" ht="12" customHeigh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</row>
    <row r="659" spans="1:42" ht="12" customHeigh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</row>
    <row r="660" spans="1:42" ht="12" customHeigh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</row>
    <row r="661" spans="1:42" ht="12" customHeigh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</row>
    <row r="662" spans="1:42" ht="12" customHeigh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</row>
    <row r="663" spans="1:42" ht="12" customHeigh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</row>
    <row r="664" spans="1:42" ht="12" customHeigh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</row>
    <row r="665" spans="1:42" ht="12" customHeigh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</row>
    <row r="666" spans="1:42" ht="12" customHeigh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</row>
    <row r="667" spans="1:42" ht="12" customHeigh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</row>
    <row r="668" spans="1:42" ht="12" customHeigh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</row>
    <row r="669" spans="1:42" ht="12" customHeigh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</row>
    <row r="670" spans="1:42" ht="12" customHeigh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</row>
    <row r="671" spans="1:42" ht="12" customHeigh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</row>
    <row r="672" spans="1:42" ht="12" customHeigh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</row>
    <row r="673" spans="1:42" ht="12" customHeigh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</row>
    <row r="674" spans="1:42" ht="12" customHeigh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</row>
    <row r="675" spans="1:42" ht="12" customHeigh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</row>
    <row r="676" spans="1:42" ht="12" customHeigh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</row>
    <row r="677" spans="1:42" ht="12" customHeigh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</row>
    <row r="678" spans="1:42" ht="12" customHeigh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</row>
    <row r="679" spans="1:42" ht="12" customHeigh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</row>
    <row r="680" spans="1:42" ht="12" customHeigh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</row>
    <row r="681" spans="1:42" ht="12" customHeigh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</row>
    <row r="682" spans="1:42" ht="12" customHeigh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</row>
    <row r="683" spans="1:42" ht="12" customHeigh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</row>
    <row r="684" spans="1:42" ht="12" customHeigh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</row>
    <row r="685" spans="1:42" ht="12" customHeigh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</row>
    <row r="686" spans="1:42" ht="12" customHeigh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</row>
    <row r="687" spans="1:42" ht="12" customHeigh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</row>
    <row r="688" spans="1:42" ht="12" customHeigh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</row>
    <row r="689" spans="1:42" ht="12" customHeigh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</row>
    <row r="690" spans="1:42" ht="12" customHeigh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</row>
    <row r="691" spans="1:42" ht="12" customHeigh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</row>
    <row r="692" spans="1:42" ht="12" customHeigh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</row>
    <row r="693" spans="1:42" ht="12" customHeigh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</row>
    <row r="694" spans="1:42" ht="12" customHeigh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</row>
    <row r="695" spans="1:42" ht="12" customHeigh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</row>
    <row r="696" spans="1:42" ht="12" customHeigh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</row>
    <row r="697" spans="1:42" ht="12" customHeigh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</row>
    <row r="698" spans="1:42" ht="12" customHeigh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</row>
    <row r="699" spans="1:42" ht="12" customHeigh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</row>
    <row r="700" spans="1:42" ht="12" customHeigh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</row>
    <row r="701" spans="1:42" ht="12" customHeigh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</row>
    <row r="702" spans="1:42" ht="12" customHeigh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</row>
    <row r="703" spans="1:42" ht="12" customHeigh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</row>
    <row r="704" spans="1:42" ht="12" customHeigh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</row>
    <row r="705" spans="1:42" ht="12" customHeigh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</row>
    <row r="706" spans="1:42" ht="12" customHeigh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</row>
    <row r="707" spans="1:42" ht="12" customHeigh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</row>
    <row r="708" spans="1:42" ht="12" customHeigh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</row>
    <row r="709" spans="1:42" ht="12" customHeigh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</row>
    <row r="710" spans="1:42" ht="12" customHeigh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</row>
    <row r="711" spans="1:42" ht="12" customHeigh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</row>
    <row r="712" spans="1:42" ht="12" customHeigh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</row>
    <row r="713" spans="1:42" ht="12" customHeigh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</row>
    <row r="714" spans="1:42" ht="12" customHeigh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</row>
    <row r="715" spans="1:42" ht="12" customHeigh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</row>
    <row r="716" spans="1:42" ht="12" customHeigh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</row>
    <row r="717" spans="1:42" ht="12" customHeigh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</row>
    <row r="718" spans="1:42" ht="12" customHeigh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</row>
    <row r="719" spans="1:42" ht="12" customHeigh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</row>
    <row r="720" spans="1:42" ht="12" customHeigh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</row>
    <row r="721" spans="1:42" ht="12" customHeigh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</row>
    <row r="722" spans="1:42" ht="12" customHeigh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</row>
    <row r="723" spans="1:42" ht="12" customHeigh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</row>
    <row r="724" spans="1:42" ht="12" customHeigh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</row>
    <row r="725" spans="1:42" ht="12" customHeigh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</row>
    <row r="726" spans="1:42" ht="12" customHeigh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</row>
    <row r="727" spans="1:42" ht="12" customHeigh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</row>
    <row r="728" spans="1:42" ht="12" customHeigh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</row>
    <row r="729" spans="1:42" ht="12" customHeigh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</row>
    <row r="730" spans="1:42" ht="12" customHeigh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</row>
    <row r="731" spans="1:42" ht="12" customHeigh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</row>
    <row r="732" spans="1:42" ht="12" customHeigh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</row>
    <row r="733" spans="1:42" ht="12" customHeigh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</row>
    <row r="734" spans="1:42" ht="12" customHeigh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</row>
    <row r="735" spans="1:42" ht="12" customHeigh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</row>
    <row r="736" spans="1:42" ht="12" customHeigh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</row>
    <row r="737" spans="1:42" ht="12" customHeigh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</row>
    <row r="738" spans="1:42" ht="12" customHeigh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</row>
    <row r="739" spans="1:42" ht="12" customHeigh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</row>
    <row r="740" spans="1:42" ht="12" customHeigh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</row>
    <row r="741" spans="1:42" ht="12" customHeigh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</row>
    <row r="742" spans="1:42" ht="12" customHeigh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</row>
    <row r="743" spans="1:42" ht="12" customHeigh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</row>
    <row r="744" spans="1:42" ht="12" customHeigh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</row>
    <row r="745" spans="1:42" ht="12" customHeigh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</row>
    <row r="746" spans="1:42" ht="12" customHeigh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</row>
    <row r="747" spans="1:42" ht="12" customHeigh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</row>
    <row r="748" spans="1:42" ht="12" customHeigh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</row>
    <row r="749" spans="1:42" ht="12" customHeigh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</row>
    <row r="750" spans="1:42" ht="12" customHeigh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</row>
    <row r="751" spans="1:42" ht="12" customHeigh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</row>
    <row r="752" spans="1:42" ht="12" customHeigh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</row>
    <row r="753" spans="1:42" ht="12" customHeigh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</row>
    <row r="754" spans="1:42" ht="12" customHeigh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</row>
    <row r="755" spans="1:42" ht="12" customHeigh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</row>
    <row r="756" spans="1:42" ht="12" customHeigh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</row>
    <row r="757" spans="1:42" ht="12" customHeigh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</row>
    <row r="758" spans="1:42" ht="12" customHeigh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</row>
    <row r="759" spans="1:42" ht="12" customHeigh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</row>
    <row r="760" spans="1:42" ht="12" customHeigh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</row>
    <row r="761" spans="1:42" ht="12" customHeigh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</row>
    <row r="762" spans="1:42" ht="12" customHeigh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</row>
    <row r="763" spans="1:42" ht="12" customHeigh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</row>
    <row r="764" spans="1:42" ht="12" customHeigh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</row>
    <row r="765" spans="1:42" ht="12" customHeigh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</row>
    <row r="766" spans="1:42" ht="12" customHeigh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</row>
    <row r="767" spans="1:42" ht="12" customHeigh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</row>
    <row r="768" spans="1:42" ht="12" customHeigh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</row>
    <row r="769" spans="1:42" ht="12" customHeigh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</row>
    <row r="770" spans="1:42" ht="12" customHeigh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</row>
    <row r="771" spans="1:42" ht="12" customHeigh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</row>
    <row r="772" spans="1:42" ht="12" customHeigh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</row>
    <row r="773" spans="1:42" ht="12" customHeigh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</row>
    <row r="774" spans="1:42" ht="12" customHeigh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</row>
    <row r="775" spans="1:42" ht="12" customHeigh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</row>
    <row r="776" spans="1:42" ht="12" customHeigh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</row>
    <row r="777" spans="1:42" ht="12" customHeigh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</row>
    <row r="778" spans="1:42" ht="12" customHeigh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</row>
    <row r="779" spans="1:42" ht="12" customHeigh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</row>
    <row r="780" spans="1:42" ht="12" customHeigh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</row>
    <row r="781" spans="1:42" ht="12" customHeigh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</row>
    <row r="782" spans="1:42" ht="12" customHeigh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</row>
    <row r="783" spans="1:42" ht="12" customHeigh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</row>
    <row r="784" spans="1:42" ht="12" customHeigh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</row>
    <row r="785" spans="1:42" ht="12" customHeigh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</row>
    <row r="786" spans="1:42" ht="12" customHeigh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</row>
    <row r="787" spans="1:42" ht="12" customHeigh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</row>
    <row r="788" spans="1:42" ht="12" customHeigh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</row>
    <row r="789" spans="1:42" ht="12" customHeigh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</row>
    <row r="790" spans="1:42" ht="12" customHeigh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</row>
    <row r="791" spans="1:42" ht="12" customHeigh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</row>
    <row r="792" spans="1:42" ht="12" customHeigh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</row>
    <row r="793" spans="1:42" ht="12" customHeigh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</row>
    <row r="794" spans="1:42" ht="12" customHeigh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</row>
    <row r="795" spans="1:42" ht="12" customHeigh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</row>
    <row r="796" spans="1:42" ht="12" customHeigh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</row>
    <row r="797" spans="1:42" ht="12" customHeigh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</row>
    <row r="798" spans="1:42" ht="12" customHeigh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</row>
    <row r="799" spans="1:42" ht="12" customHeigh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</row>
    <row r="800" spans="1:42" ht="12" customHeigh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</row>
    <row r="801" spans="1:42" ht="12" customHeigh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</row>
    <row r="802" spans="1:42" ht="12" customHeigh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</row>
    <row r="803" spans="1:42" ht="12" customHeigh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</row>
    <row r="804" spans="1:42" ht="12" customHeigh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</row>
    <row r="805" spans="1:42" ht="12" customHeigh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</row>
    <row r="806" spans="1:42" ht="12" customHeigh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</row>
    <row r="807" spans="1:42" ht="12" customHeigh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</row>
    <row r="808" spans="1:42" ht="12" customHeigh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</row>
    <row r="809" spans="1:42" ht="12" customHeigh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</row>
    <row r="810" spans="1:42" ht="12" customHeigh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</row>
    <row r="811" spans="1:42" ht="12" customHeigh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</row>
    <row r="812" spans="1:42" ht="12" customHeigh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</row>
    <row r="813" spans="1:42" ht="12" customHeigh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</row>
    <row r="814" spans="1:42" ht="12" customHeigh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</row>
    <row r="815" spans="1:42" ht="12" customHeigh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</row>
    <row r="816" spans="1:42" ht="12" customHeigh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</row>
    <row r="817" spans="1:42" ht="12" customHeigh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</row>
    <row r="818" spans="1:42" ht="12" customHeigh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</row>
    <row r="819" spans="1:42" ht="12" customHeigh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</row>
    <row r="820" spans="1:42" ht="12" customHeigh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</row>
    <row r="821" spans="1:42" ht="12" customHeigh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</row>
    <row r="822" spans="1:42" ht="12" customHeigh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</row>
    <row r="823" spans="1:42" ht="12" customHeigh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</row>
    <row r="824" spans="1:42" ht="12" customHeigh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</row>
    <row r="825" spans="1:42" ht="12" customHeigh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</row>
    <row r="826" spans="1:42" ht="12" customHeigh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</row>
    <row r="827" spans="1:42" ht="12" customHeigh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</row>
    <row r="828" spans="1:42" ht="12" customHeigh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</row>
    <row r="829" spans="1:42" ht="12" customHeigh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</row>
    <row r="830" spans="1:42" ht="12" customHeigh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</row>
    <row r="831" spans="1:42" ht="12" customHeigh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</row>
    <row r="832" spans="1:42" ht="12" customHeigh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</row>
    <row r="833" spans="1:42" ht="12" customHeigh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</row>
    <row r="834" spans="1:42" ht="12" customHeigh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</row>
    <row r="835" spans="1:42" ht="12" customHeigh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</row>
    <row r="836" spans="1:42" ht="12" customHeigh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</row>
    <row r="837" spans="1:42" ht="12" customHeigh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</row>
    <row r="838" spans="1:42" ht="12" customHeigh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</row>
    <row r="839" spans="1:42" ht="12" customHeigh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</row>
    <row r="840" spans="1:42" ht="12" customHeigh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</row>
    <row r="841" spans="1:42" ht="12" customHeigh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</row>
    <row r="842" spans="1:42" ht="12" customHeigh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</row>
    <row r="843" spans="1:42" ht="12" customHeigh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</row>
    <row r="844" spans="1:42" ht="12" customHeigh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</row>
    <row r="845" spans="1:42" ht="12" customHeigh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</row>
    <row r="846" spans="1:42" ht="12" customHeigh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</row>
    <row r="847" spans="1:42" ht="12" customHeigh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</row>
    <row r="848" spans="1:42" ht="12" customHeigh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</row>
    <row r="849" spans="1:42" ht="12" customHeigh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</row>
    <row r="850" spans="1:42" ht="12" customHeigh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</row>
    <row r="851" spans="1:42" ht="12" customHeigh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</row>
    <row r="852" spans="1:42" ht="12" customHeigh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</row>
    <row r="853" spans="1:42" ht="12" customHeigh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</row>
    <row r="854" spans="1:42" ht="12" customHeigh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</row>
    <row r="855" spans="1:42" ht="12" customHeigh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</row>
    <row r="856" spans="1:42" ht="12" customHeigh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</row>
    <row r="857" spans="1:42" ht="12" customHeigh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</row>
    <row r="858" spans="1:42" ht="12" customHeigh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</row>
    <row r="859" spans="1:42" ht="12" customHeigh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</row>
    <row r="860" spans="1:42" ht="12" customHeigh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</row>
    <row r="861" spans="1:42" ht="12" customHeigh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</row>
    <row r="862" spans="1:42" ht="12" customHeigh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</row>
    <row r="863" spans="1:42" ht="12" customHeigh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</row>
    <row r="864" spans="1:42" ht="12" customHeigh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</row>
    <row r="865" spans="1:42" ht="12" customHeigh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</row>
    <row r="866" spans="1:42" ht="12" customHeigh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</row>
    <row r="867" spans="1:42" ht="12" customHeigh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</row>
    <row r="868" spans="1:42" ht="12" customHeigh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</row>
    <row r="869" spans="1:42" ht="12" customHeigh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</row>
    <row r="870" spans="1:42" ht="12" customHeigh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</row>
    <row r="871" spans="1:42" ht="12" customHeigh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</row>
    <row r="872" spans="1:42" ht="12" customHeigh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</row>
    <row r="873" spans="1:42" ht="12" customHeigh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</row>
    <row r="874" spans="1:42" ht="12" customHeigh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</row>
    <row r="875" spans="1:42" ht="12" customHeigh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</row>
    <row r="876" spans="1:42" ht="12" customHeigh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</row>
    <row r="877" spans="1:42" ht="12" customHeigh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</row>
    <row r="878" spans="1:42" ht="12" customHeigh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</row>
    <row r="879" spans="1:42" ht="12" customHeigh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</row>
    <row r="880" spans="1:42" ht="12" customHeigh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</row>
    <row r="881" spans="1:42" ht="12" customHeigh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</row>
    <row r="882" spans="1:42" ht="12" customHeigh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</row>
    <row r="883" spans="1:42" ht="12" customHeigh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</row>
    <row r="884" spans="1:42" ht="12" customHeigh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</row>
    <row r="885" spans="1:42" ht="12" customHeigh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</row>
    <row r="886" spans="1:42" ht="12" customHeigh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</row>
    <row r="887" spans="1:42" ht="12" customHeigh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</row>
    <row r="888" spans="1:42" ht="12" customHeigh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</row>
    <row r="889" spans="1:42" ht="12" customHeigh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</row>
    <row r="890" spans="1:42" ht="12" customHeigh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</row>
    <row r="891" spans="1:42" ht="12" customHeigh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</row>
    <row r="892" spans="1:42" ht="12" customHeigh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</row>
    <row r="893" spans="1:42" ht="12" customHeigh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</row>
    <row r="894" spans="1:42" ht="12" customHeigh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</row>
    <row r="895" spans="1:42" ht="12" customHeigh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</row>
    <row r="896" spans="1:42" ht="12" customHeigh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</row>
    <row r="897" spans="1:42" ht="12" customHeigh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</row>
    <row r="898" spans="1:42" ht="12" customHeigh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</row>
    <row r="899" spans="1:42" ht="12" customHeigh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</row>
    <row r="900" spans="1:42" ht="12" customHeigh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</row>
    <row r="901" spans="1:42" ht="12" customHeigh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</row>
    <row r="902" spans="1:42" ht="12" customHeigh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</row>
    <row r="903" spans="1:42" ht="12" customHeigh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</row>
    <row r="904" spans="1:42" ht="12" customHeigh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</row>
    <row r="905" spans="1:42" ht="12" customHeigh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</row>
    <row r="906" spans="1:42" ht="12" customHeigh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</row>
    <row r="907" spans="1:42" ht="12" customHeigh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</row>
    <row r="908" spans="1:42" ht="12" customHeigh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</row>
    <row r="909" spans="1:42" ht="12" customHeigh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</row>
    <row r="910" spans="1:42" ht="12" customHeigh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</row>
    <row r="911" spans="1:42" ht="12" customHeigh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</row>
    <row r="912" spans="1:42" ht="12" customHeight="1" x14ac:dyDescent="0.25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</row>
    <row r="913" spans="1:42" ht="12" customHeight="1" x14ac:dyDescent="0.25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</row>
    <row r="914" spans="1:42" ht="12" customHeight="1" x14ac:dyDescent="0.25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</row>
    <row r="915" spans="1:42" ht="12" customHeight="1" x14ac:dyDescent="0.25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</row>
    <row r="916" spans="1:42" ht="12" customHeight="1" x14ac:dyDescent="0.25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</row>
    <row r="917" spans="1:42" ht="12" customHeight="1" x14ac:dyDescent="0.25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</row>
    <row r="918" spans="1:42" ht="12" customHeight="1" x14ac:dyDescent="0.25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</row>
    <row r="919" spans="1:42" ht="12" customHeight="1" x14ac:dyDescent="0.25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</row>
    <row r="920" spans="1:42" ht="12" customHeight="1" x14ac:dyDescent="0.25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</row>
    <row r="921" spans="1:42" ht="12" customHeight="1" x14ac:dyDescent="0.25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</row>
    <row r="922" spans="1:42" ht="12" customHeight="1" x14ac:dyDescent="0.25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</row>
    <row r="923" spans="1:42" ht="12" customHeight="1" x14ac:dyDescent="0.25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</row>
    <row r="924" spans="1:42" ht="12" customHeight="1" x14ac:dyDescent="0.25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</row>
    <row r="925" spans="1:42" ht="12" customHeight="1" x14ac:dyDescent="0.25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</row>
    <row r="926" spans="1:42" ht="12" customHeight="1" x14ac:dyDescent="0.25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</row>
    <row r="927" spans="1:42" ht="12" customHeight="1" x14ac:dyDescent="0.25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</row>
    <row r="928" spans="1:42" ht="12" customHeight="1" x14ac:dyDescent="0.25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</row>
    <row r="929" spans="1:42" ht="12" customHeight="1" x14ac:dyDescent="0.25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</row>
    <row r="930" spans="1:42" ht="12" customHeight="1" x14ac:dyDescent="0.25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</row>
    <row r="931" spans="1:42" ht="12" customHeight="1" x14ac:dyDescent="0.25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</row>
    <row r="932" spans="1:42" ht="12" customHeight="1" x14ac:dyDescent="0.25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</row>
    <row r="933" spans="1:42" ht="12" customHeight="1" x14ac:dyDescent="0.25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</row>
    <row r="934" spans="1:42" ht="12" customHeight="1" x14ac:dyDescent="0.25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</row>
    <row r="935" spans="1:42" ht="12" customHeight="1" x14ac:dyDescent="0.25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</row>
    <row r="936" spans="1:42" ht="12" customHeight="1" x14ac:dyDescent="0.25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</row>
    <row r="937" spans="1:42" ht="12" customHeight="1" x14ac:dyDescent="0.25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</row>
    <row r="938" spans="1:42" ht="12" customHeight="1" x14ac:dyDescent="0.25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</row>
    <row r="939" spans="1:42" ht="12" customHeight="1" x14ac:dyDescent="0.25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</row>
    <row r="940" spans="1:42" ht="12" customHeight="1" x14ac:dyDescent="0.25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</row>
    <row r="941" spans="1:42" ht="12" customHeight="1" x14ac:dyDescent="0.25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</row>
    <row r="942" spans="1:42" ht="12" customHeight="1" x14ac:dyDescent="0.25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</row>
    <row r="943" spans="1:42" ht="12" customHeight="1" x14ac:dyDescent="0.25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</row>
    <row r="944" spans="1:42" ht="12" customHeight="1" x14ac:dyDescent="0.25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</row>
    <row r="945" spans="1:42" ht="12" customHeight="1" x14ac:dyDescent="0.25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</row>
    <row r="946" spans="1:42" ht="12" customHeight="1" x14ac:dyDescent="0.25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</row>
    <row r="947" spans="1:42" ht="12" customHeight="1" x14ac:dyDescent="0.25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</row>
    <row r="948" spans="1:42" ht="12" customHeight="1" x14ac:dyDescent="0.25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</row>
    <row r="949" spans="1:42" ht="12" customHeight="1" x14ac:dyDescent="0.25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</row>
    <row r="950" spans="1:42" ht="12" customHeight="1" x14ac:dyDescent="0.25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</row>
    <row r="951" spans="1:42" ht="12" customHeight="1" x14ac:dyDescent="0.25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</row>
    <row r="952" spans="1:42" ht="12" customHeight="1" x14ac:dyDescent="0.25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</row>
    <row r="953" spans="1:42" ht="12" customHeight="1" x14ac:dyDescent="0.25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</row>
    <row r="954" spans="1:42" ht="12" customHeight="1" x14ac:dyDescent="0.25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</row>
    <row r="955" spans="1:42" ht="12" customHeight="1" x14ac:dyDescent="0.25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</row>
    <row r="956" spans="1:42" ht="12" customHeight="1" x14ac:dyDescent="0.25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</row>
    <row r="957" spans="1:42" ht="12" customHeight="1" x14ac:dyDescent="0.25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</row>
    <row r="958" spans="1:42" ht="12" customHeight="1" x14ac:dyDescent="0.25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</row>
    <row r="959" spans="1:42" ht="12" customHeight="1" x14ac:dyDescent="0.25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</row>
    <row r="960" spans="1:42" ht="12" customHeight="1" x14ac:dyDescent="0.25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</row>
    <row r="961" spans="1:42" ht="12" customHeight="1" x14ac:dyDescent="0.25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</row>
    <row r="962" spans="1:42" ht="12" customHeight="1" x14ac:dyDescent="0.25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</row>
    <row r="963" spans="1:42" ht="12" customHeight="1" x14ac:dyDescent="0.25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</row>
    <row r="964" spans="1:42" ht="12" customHeight="1" x14ac:dyDescent="0.25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</row>
    <row r="965" spans="1:42" ht="12" customHeight="1" x14ac:dyDescent="0.25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</row>
    <row r="966" spans="1:42" ht="12" customHeight="1" x14ac:dyDescent="0.25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</row>
    <row r="967" spans="1:42" ht="12" customHeight="1" x14ac:dyDescent="0.25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</row>
    <row r="968" spans="1:42" ht="12" customHeight="1" x14ac:dyDescent="0.25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</row>
    <row r="969" spans="1:42" ht="12" customHeight="1" x14ac:dyDescent="0.25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</row>
    <row r="970" spans="1:42" ht="12" customHeight="1" x14ac:dyDescent="0.25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</row>
    <row r="971" spans="1:42" ht="12" customHeight="1" x14ac:dyDescent="0.25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</row>
    <row r="972" spans="1:42" ht="12" customHeight="1" x14ac:dyDescent="0.25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</row>
    <row r="973" spans="1:42" ht="12" customHeight="1" x14ac:dyDescent="0.25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</row>
    <row r="974" spans="1:42" ht="12" customHeight="1" x14ac:dyDescent="0.25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</row>
    <row r="975" spans="1:42" ht="12" customHeight="1" x14ac:dyDescent="0.25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</row>
    <row r="976" spans="1:42" ht="12" customHeight="1" x14ac:dyDescent="0.25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</row>
    <row r="977" spans="1:42" ht="12" customHeight="1" x14ac:dyDescent="0.25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</row>
    <row r="978" spans="1:42" ht="12" customHeight="1" x14ac:dyDescent="0.25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</row>
    <row r="979" spans="1:42" ht="12" customHeight="1" x14ac:dyDescent="0.25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</row>
    <row r="980" spans="1:42" ht="12" customHeight="1" x14ac:dyDescent="0.25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</row>
    <row r="981" spans="1:42" ht="12" customHeight="1" x14ac:dyDescent="0.25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</row>
    <row r="982" spans="1:42" ht="12" customHeight="1" x14ac:dyDescent="0.25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</row>
    <row r="983" spans="1:42" ht="12" customHeight="1" x14ac:dyDescent="0.25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</row>
    <row r="984" spans="1:42" ht="12" customHeight="1" x14ac:dyDescent="0.25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</row>
    <row r="985" spans="1:42" ht="12" customHeight="1" x14ac:dyDescent="0.25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</row>
    <row r="986" spans="1:42" ht="12" customHeight="1" x14ac:dyDescent="0.25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</row>
    <row r="987" spans="1:42" ht="12" customHeight="1" x14ac:dyDescent="0.25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</row>
    <row r="988" spans="1:42" ht="12" customHeight="1" x14ac:dyDescent="0.25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</row>
    <row r="989" spans="1:42" ht="12" customHeight="1" x14ac:dyDescent="0.25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</row>
    <row r="990" spans="1:42" ht="12" customHeight="1" x14ac:dyDescent="0.25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</row>
    <row r="991" spans="1:42" ht="12" customHeight="1" x14ac:dyDescent="0.25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</row>
    <row r="992" spans="1:42" ht="12" customHeight="1" x14ac:dyDescent="0.25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</row>
    <row r="993" spans="1:42" ht="12" customHeight="1" x14ac:dyDescent="0.25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</row>
    <row r="994" spans="1:42" ht="12" customHeight="1" x14ac:dyDescent="0.25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</row>
    <row r="995" spans="1:42" ht="12" customHeight="1" x14ac:dyDescent="0.25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</row>
    <row r="996" spans="1:42" ht="12" customHeight="1" x14ac:dyDescent="0.25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</row>
    <row r="997" spans="1:42" ht="12" customHeight="1" x14ac:dyDescent="0.25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</row>
    <row r="998" spans="1:42" ht="12" customHeight="1" x14ac:dyDescent="0.25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</row>
    <row r="999" spans="1:42" ht="12" customHeight="1" x14ac:dyDescent="0.25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</row>
    <row r="1000" spans="1:42" ht="12" customHeight="1" x14ac:dyDescent="0.25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</row>
  </sheetData>
  <mergeCells count="1540">
    <mergeCell ref="E135:G135"/>
    <mergeCell ref="H135:I135"/>
    <mergeCell ref="J135:L135"/>
    <mergeCell ref="M135:O135"/>
    <mergeCell ref="P135:R135"/>
    <mergeCell ref="P131:R131"/>
    <mergeCell ref="M132:O132"/>
    <mergeCell ref="P132:R132"/>
    <mergeCell ref="E128:G128"/>
    <mergeCell ref="E129:G129"/>
    <mergeCell ref="H129:I129"/>
    <mergeCell ref="J129:L129"/>
    <mergeCell ref="M129:O129"/>
    <mergeCell ref="P129:R129"/>
    <mergeCell ref="E130:G130"/>
    <mergeCell ref="H130:I130"/>
    <mergeCell ref="J130:L130"/>
    <mergeCell ref="E131:G131"/>
    <mergeCell ref="H131:I131"/>
    <mergeCell ref="J131:L131"/>
    <mergeCell ref="H132:I132"/>
    <mergeCell ref="J132:L132"/>
    <mergeCell ref="M134:O134"/>
    <mergeCell ref="P134:R134"/>
    <mergeCell ref="E132:G132"/>
    <mergeCell ref="E133:G133"/>
    <mergeCell ref="H133:I133"/>
    <mergeCell ref="J133:L133"/>
    <mergeCell ref="M133:O133"/>
    <mergeCell ref="P133:R133"/>
    <mergeCell ref="E134:G134"/>
    <mergeCell ref="M130:O130"/>
    <mergeCell ref="M126:O126"/>
    <mergeCell ref="P126:R126"/>
    <mergeCell ref="M127:O127"/>
    <mergeCell ref="P127:R127"/>
    <mergeCell ref="M128:O128"/>
    <mergeCell ref="P128:R128"/>
    <mergeCell ref="E124:G124"/>
    <mergeCell ref="E125:G125"/>
    <mergeCell ref="H125:I125"/>
    <mergeCell ref="J125:L125"/>
    <mergeCell ref="M125:O125"/>
    <mergeCell ref="P125:R125"/>
    <mergeCell ref="E126:G126"/>
    <mergeCell ref="H126:I126"/>
    <mergeCell ref="J126:L126"/>
    <mergeCell ref="E127:G127"/>
    <mergeCell ref="H127:I127"/>
    <mergeCell ref="J127:L127"/>
    <mergeCell ref="H128:I128"/>
    <mergeCell ref="J128:L128"/>
    <mergeCell ref="P130:R130"/>
    <mergeCell ref="M131:O131"/>
    <mergeCell ref="H134:I134"/>
    <mergeCell ref="J134:L134"/>
    <mergeCell ref="M76:Q76"/>
    <mergeCell ref="F75:K75"/>
    <mergeCell ref="R75:T75"/>
    <mergeCell ref="X75:Y75"/>
    <mergeCell ref="Z75:AA75"/>
    <mergeCell ref="AB75:AC75"/>
    <mergeCell ref="F76:K76"/>
    <mergeCell ref="R76:T76"/>
    <mergeCell ref="V68:W68"/>
    <mergeCell ref="V69:W69"/>
    <mergeCell ref="V70:W70"/>
    <mergeCell ref="V71:W71"/>
    <mergeCell ref="X71:Y71"/>
    <mergeCell ref="Z71:AA71"/>
    <mergeCell ref="AB71:AC71"/>
    <mergeCell ref="X76:Y76"/>
    <mergeCell ref="Z76:AA76"/>
    <mergeCell ref="AB76:AC76"/>
    <mergeCell ref="M73:Q73"/>
    <mergeCell ref="M74:Q74"/>
    <mergeCell ref="F73:K73"/>
    <mergeCell ref="R73:T73"/>
    <mergeCell ref="AC120:AD120"/>
    <mergeCell ref="AC121:AD121"/>
    <mergeCell ref="AC122:AD122"/>
    <mergeCell ref="AC123:AD123"/>
    <mergeCell ref="AC124:AD124"/>
    <mergeCell ref="AC125:AD125"/>
    <mergeCell ref="V61:W61"/>
    <mergeCell ref="V62:W62"/>
    <mergeCell ref="V63:W63"/>
    <mergeCell ref="V64:W64"/>
    <mergeCell ref="X64:Y64"/>
    <mergeCell ref="Z64:AA64"/>
    <mergeCell ref="AB64:AC64"/>
    <mergeCell ref="M68:Q68"/>
    <mergeCell ref="M69:Q69"/>
    <mergeCell ref="F68:K68"/>
    <mergeCell ref="R68:T68"/>
    <mergeCell ref="X68:Y68"/>
    <mergeCell ref="Z68:AA68"/>
    <mergeCell ref="AB68:AC68"/>
    <mergeCell ref="F69:K69"/>
    <mergeCell ref="R69:T69"/>
    <mergeCell ref="M75:Q75"/>
    <mergeCell ref="X73:Y73"/>
    <mergeCell ref="Z73:AA73"/>
    <mergeCell ref="AB73:AC73"/>
    <mergeCell ref="F74:K74"/>
    <mergeCell ref="R74:T74"/>
    <mergeCell ref="X69:Y69"/>
    <mergeCell ref="Z69:AA69"/>
    <mergeCell ref="X70:Y70"/>
    <mergeCell ref="Z70:AA70"/>
    <mergeCell ref="AB70:AC70"/>
    <mergeCell ref="V60:W60"/>
    <mergeCell ref="X60:Y60"/>
    <mergeCell ref="Z60:AA60"/>
    <mergeCell ref="AB60:AC60"/>
    <mergeCell ref="AD60:AE60"/>
    <mergeCell ref="AG60:AH60"/>
    <mergeCell ref="AI60:AK60"/>
    <mergeCell ref="M61:Q61"/>
    <mergeCell ref="M62:Q62"/>
    <mergeCell ref="F61:K61"/>
    <mergeCell ref="R61:T61"/>
    <mergeCell ref="X61:Y61"/>
    <mergeCell ref="Z61:AA61"/>
    <mergeCell ref="AB61:AC61"/>
    <mergeCell ref="F62:K62"/>
    <mergeCell ref="R62:T62"/>
    <mergeCell ref="M59:Q59"/>
    <mergeCell ref="M60:Q60"/>
    <mergeCell ref="F59:K59"/>
    <mergeCell ref="R59:T59"/>
    <mergeCell ref="X59:Y59"/>
    <mergeCell ref="Z59:AA59"/>
    <mergeCell ref="AB59:AC59"/>
    <mergeCell ref="F60:K60"/>
    <mergeCell ref="R60:T60"/>
    <mergeCell ref="AD61:AE61"/>
    <mergeCell ref="AG61:AH61"/>
    <mergeCell ref="AI61:AK61"/>
    <mergeCell ref="X62:Y62"/>
    <mergeCell ref="Z62:AA62"/>
    <mergeCell ref="AB62:AC62"/>
    <mergeCell ref="AD62:AE62"/>
    <mergeCell ref="R58:T58"/>
    <mergeCell ref="V58:W58"/>
    <mergeCell ref="X58:Y58"/>
    <mergeCell ref="Z58:AA58"/>
    <mergeCell ref="AB58:AC58"/>
    <mergeCell ref="AD58:AE58"/>
    <mergeCell ref="F56:K56"/>
    <mergeCell ref="M56:Q56"/>
    <mergeCell ref="R56:T56"/>
    <mergeCell ref="F57:K57"/>
    <mergeCell ref="M57:Q57"/>
    <mergeCell ref="R57:T57"/>
    <mergeCell ref="F58:K58"/>
    <mergeCell ref="AD59:AE59"/>
    <mergeCell ref="AG59:AH59"/>
    <mergeCell ref="AI59:AK59"/>
    <mergeCell ref="V59:W59"/>
    <mergeCell ref="M53:Q53"/>
    <mergeCell ref="F52:K52"/>
    <mergeCell ref="R52:T52"/>
    <mergeCell ref="X52:Y52"/>
    <mergeCell ref="Z52:AA52"/>
    <mergeCell ref="AB52:AC52"/>
    <mergeCell ref="F53:K53"/>
    <mergeCell ref="R53:T53"/>
    <mergeCell ref="AD54:AE54"/>
    <mergeCell ref="AG54:AH54"/>
    <mergeCell ref="AI54:AK54"/>
    <mergeCell ref="X55:Y55"/>
    <mergeCell ref="Z55:AA55"/>
    <mergeCell ref="X56:Y56"/>
    <mergeCell ref="Z56:AA56"/>
    <mergeCell ref="AB56:AC56"/>
    <mergeCell ref="AD56:AE56"/>
    <mergeCell ref="AG56:AH56"/>
    <mergeCell ref="AI56:AK56"/>
    <mergeCell ref="AB55:AC55"/>
    <mergeCell ref="AD55:AE55"/>
    <mergeCell ref="AG55:AH55"/>
    <mergeCell ref="AI55:AK55"/>
    <mergeCell ref="V54:W54"/>
    <mergeCell ref="V55:W55"/>
    <mergeCell ref="V56:W56"/>
    <mergeCell ref="V53:W53"/>
    <mergeCell ref="X53:Y53"/>
    <mergeCell ref="Z53:AA53"/>
    <mergeCell ref="AB53:AC53"/>
    <mergeCell ref="AD53:AE53"/>
    <mergeCell ref="M54:Q54"/>
    <mergeCell ref="AG51:AH51"/>
    <mergeCell ref="AI51:AK51"/>
    <mergeCell ref="M51:Q51"/>
    <mergeCell ref="R51:T51"/>
    <mergeCell ref="V51:W51"/>
    <mergeCell ref="X51:Y51"/>
    <mergeCell ref="Z51:AA51"/>
    <mergeCell ref="AB51:AC51"/>
    <mergeCell ref="AD51:AE51"/>
    <mergeCell ref="F49:K49"/>
    <mergeCell ref="M49:Q49"/>
    <mergeCell ref="R49:T49"/>
    <mergeCell ref="F50:K50"/>
    <mergeCell ref="M50:Q50"/>
    <mergeCell ref="R50:T50"/>
    <mergeCell ref="F51:K51"/>
    <mergeCell ref="AD52:AE52"/>
    <mergeCell ref="AG52:AH52"/>
    <mergeCell ref="AI52:AK52"/>
    <mergeCell ref="V52:W52"/>
    <mergeCell ref="M52:Q52"/>
    <mergeCell ref="AD70:AE70"/>
    <mergeCell ref="AG70:AH70"/>
    <mergeCell ref="AI70:AK70"/>
    <mergeCell ref="AB69:AC69"/>
    <mergeCell ref="AD69:AE69"/>
    <mergeCell ref="AG69:AH69"/>
    <mergeCell ref="AI69:AK69"/>
    <mergeCell ref="AG53:AH53"/>
    <mergeCell ref="AI53:AK53"/>
    <mergeCell ref="AG58:AH58"/>
    <mergeCell ref="AI58:AK58"/>
    <mergeCell ref="X63:Y63"/>
    <mergeCell ref="Z63:AA63"/>
    <mergeCell ref="AB63:AC63"/>
    <mergeCell ref="AD63:AE63"/>
    <mergeCell ref="AG63:AH63"/>
    <mergeCell ref="AI63:AK63"/>
    <mergeCell ref="AG62:AH62"/>
    <mergeCell ref="AI62:AK62"/>
    <mergeCell ref="AD64:AE64"/>
    <mergeCell ref="AG64:AH64"/>
    <mergeCell ref="AI64:AK64"/>
    <mergeCell ref="AD71:AE71"/>
    <mergeCell ref="AG71:AH71"/>
    <mergeCell ref="AI71:AK71"/>
    <mergeCell ref="AD66:AE66"/>
    <mergeCell ref="AG66:AH66"/>
    <mergeCell ref="AI66:AK66"/>
    <mergeCell ref="V66:W66"/>
    <mergeCell ref="V67:W67"/>
    <mergeCell ref="X67:Y67"/>
    <mergeCell ref="Z67:AA67"/>
    <mergeCell ref="AB67:AC67"/>
    <mergeCell ref="AD67:AE67"/>
    <mergeCell ref="AG67:AH67"/>
    <mergeCell ref="AI67:AK67"/>
    <mergeCell ref="M66:Q66"/>
    <mergeCell ref="M67:Q67"/>
    <mergeCell ref="F66:K66"/>
    <mergeCell ref="R66:T66"/>
    <mergeCell ref="X66:Y66"/>
    <mergeCell ref="Z66:AA66"/>
    <mergeCell ref="AB66:AC66"/>
    <mergeCell ref="F67:K67"/>
    <mergeCell ref="R67:T67"/>
    <mergeCell ref="E70:K70"/>
    <mergeCell ref="M70:Q70"/>
    <mergeCell ref="R70:T70"/>
    <mergeCell ref="F71:K71"/>
    <mergeCell ref="M71:Q71"/>
    <mergeCell ref="R71:T71"/>
    <mergeCell ref="AD68:AE68"/>
    <mergeCell ref="AG68:AH68"/>
    <mergeCell ref="AI68:AK68"/>
    <mergeCell ref="M55:Q55"/>
    <mergeCell ref="F54:K54"/>
    <mergeCell ref="R54:T54"/>
    <mergeCell ref="X54:Y54"/>
    <mergeCell ref="Z54:AA54"/>
    <mergeCell ref="AB54:AC54"/>
    <mergeCell ref="F55:K55"/>
    <mergeCell ref="R55:T55"/>
    <mergeCell ref="AG65:AH65"/>
    <mergeCell ref="AI65:AK65"/>
    <mergeCell ref="M65:Q65"/>
    <mergeCell ref="R65:T65"/>
    <mergeCell ref="V65:W65"/>
    <mergeCell ref="X65:Y65"/>
    <mergeCell ref="Z65:AA65"/>
    <mergeCell ref="AB65:AC65"/>
    <mergeCell ref="AD65:AE65"/>
    <mergeCell ref="F63:K63"/>
    <mergeCell ref="M63:Q63"/>
    <mergeCell ref="R63:T63"/>
    <mergeCell ref="F64:K64"/>
    <mergeCell ref="M64:Q64"/>
    <mergeCell ref="R64:T64"/>
    <mergeCell ref="F65:K65"/>
    <mergeCell ref="AD57:AE57"/>
    <mergeCell ref="AG57:AH57"/>
    <mergeCell ref="AI57:AK57"/>
    <mergeCell ref="V57:W57"/>
    <mergeCell ref="X57:Y57"/>
    <mergeCell ref="Z57:AA57"/>
    <mergeCell ref="AB57:AC57"/>
    <mergeCell ref="M58:Q58"/>
    <mergeCell ref="X48:Y48"/>
    <mergeCell ref="Z48:AA48"/>
    <mergeCell ref="X49:Y49"/>
    <mergeCell ref="Z49:AA49"/>
    <mergeCell ref="AB49:AC49"/>
    <mergeCell ref="AD49:AE49"/>
    <mergeCell ref="AG49:AH49"/>
    <mergeCell ref="AI49:AK49"/>
    <mergeCell ref="AB48:AC48"/>
    <mergeCell ref="AD48:AE48"/>
    <mergeCell ref="AG48:AH48"/>
    <mergeCell ref="AI48:AK48"/>
    <mergeCell ref="AD50:AE50"/>
    <mergeCell ref="AG50:AH50"/>
    <mergeCell ref="AI50:AK50"/>
    <mergeCell ref="V47:W47"/>
    <mergeCell ref="V48:W48"/>
    <mergeCell ref="V49:W49"/>
    <mergeCell ref="V50:W50"/>
    <mergeCell ref="X50:Y50"/>
    <mergeCell ref="Z50:AA50"/>
    <mergeCell ref="AB50:AC50"/>
    <mergeCell ref="AD45:AE45"/>
    <mergeCell ref="AG45:AH45"/>
    <mergeCell ref="AI45:AK45"/>
    <mergeCell ref="V45:W45"/>
    <mergeCell ref="V46:W46"/>
    <mergeCell ref="X46:Y46"/>
    <mergeCell ref="Z46:AA46"/>
    <mergeCell ref="AB46:AC46"/>
    <mergeCell ref="AD46:AE46"/>
    <mergeCell ref="AG46:AH46"/>
    <mergeCell ref="AI46:AK46"/>
    <mergeCell ref="M47:Q47"/>
    <mergeCell ref="M48:Q48"/>
    <mergeCell ref="F47:K47"/>
    <mergeCell ref="R47:T47"/>
    <mergeCell ref="X47:Y47"/>
    <mergeCell ref="Z47:AA47"/>
    <mergeCell ref="AB47:AC47"/>
    <mergeCell ref="F48:K48"/>
    <mergeCell ref="R48:T48"/>
    <mergeCell ref="M45:Q45"/>
    <mergeCell ref="M46:Q46"/>
    <mergeCell ref="F45:K45"/>
    <mergeCell ref="R45:T45"/>
    <mergeCell ref="X45:Y45"/>
    <mergeCell ref="Z45:AA45"/>
    <mergeCell ref="AB45:AC45"/>
    <mergeCell ref="F46:K46"/>
    <mergeCell ref="R46:T46"/>
    <mergeCell ref="AD47:AE47"/>
    <mergeCell ref="AG47:AH47"/>
    <mergeCell ref="AI47:AK47"/>
    <mergeCell ref="AG43:AH43"/>
    <mergeCell ref="AI43:AK43"/>
    <mergeCell ref="AG44:AH44"/>
    <mergeCell ref="AI44:AK44"/>
    <mergeCell ref="R44:T44"/>
    <mergeCell ref="V44:W44"/>
    <mergeCell ref="X44:Y44"/>
    <mergeCell ref="Z44:AA44"/>
    <mergeCell ref="M43:Q43"/>
    <mergeCell ref="M44:Q44"/>
    <mergeCell ref="AB44:AC44"/>
    <mergeCell ref="AD44:AE44"/>
    <mergeCell ref="F43:K43"/>
    <mergeCell ref="R43:T43"/>
    <mergeCell ref="X43:Y43"/>
    <mergeCell ref="Z43:AA43"/>
    <mergeCell ref="AB43:AC43"/>
    <mergeCell ref="AD43:AE43"/>
    <mergeCell ref="F44:K44"/>
    <mergeCell ref="V43:W43"/>
    <mergeCell ref="F41:K41"/>
    <mergeCell ref="R41:T41"/>
    <mergeCell ref="X41:Y41"/>
    <mergeCell ref="Z41:AA41"/>
    <mergeCell ref="AB41:AC41"/>
    <mergeCell ref="AD41:AE41"/>
    <mergeCell ref="AG41:AH41"/>
    <mergeCell ref="AI41:AK41"/>
    <mergeCell ref="M41:Q41"/>
    <mergeCell ref="V41:W41"/>
    <mergeCell ref="V40:W40"/>
    <mergeCell ref="AB40:AC40"/>
    <mergeCell ref="X40:Y40"/>
    <mergeCell ref="Z40:AA40"/>
    <mergeCell ref="AD40:AE40"/>
    <mergeCell ref="AG40:AH40"/>
    <mergeCell ref="F42:K42"/>
    <mergeCell ref="R42:T42"/>
    <mergeCell ref="M42:Q42"/>
    <mergeCell ref="V42:W42"/>
    <mergeCell ref="X42:Y42"/>
    <mergeCell ref="Z42:AA42"/>
    <mergeCell ref="AB42:AC42"/>
    <mergeCell ref="AD42:AE42"/>
    <mergeCell ref="AG42:AH42"/>
    <mergeCell ref="AI42:AK42"/>
    <mergeCell ref="F36:K36"/>
    <mergeCell ref="M36:Q36"/>
    <mergeCell ref="R36:T36"/>
    <mergeCell ref="F37:K37"/>
    <mergeCell ref="M37:Q37"/>
    <mergeCell ref="R37:T37"/>
    <mergeCell ref="F38:K38"/>
    <mergeCell ref="AD39:AE39"/>
    <mergeCell ref="AG39:AH39"/>
    <mergeCell ref="AI39:AK39"/>
    <mergeCell ref="V39:W39"/>
    <mergeCell ref="AD36:AE36"/>
    <mergeCell ref="AG36:AH36"/>
    <mergeCell ref="AI36:AK36"/>
    <mergeCell ref="AI40:AK40"/>
    <mergeCell ref="M39:Q39"/>
    <mergeCell ref="M40:Q40"/>
    <mergeCell ref="E39:K39"/>
    <mergeCell ref="R39:T39"/>
    <mergeCell ref="X39:Y39"/>
    <mergeCell ref="AG38:AH38"/>
    <mergeCell ref="AI38:AK38"/>
    <mergeCell ref="M38:Q38"/>
    <mergeCell ref="R38:T38"/>
    <mergeCell ref="V38:W38"/>
    <mergeCell ref="X38:Y38"/>
    <mergeCell ref="Z38:AA38"/>
    <mergeCell ref="AB38:AC38"/>
    <mergeCell ref="AD38:AE38"/>
    <mergeCell ref="V34:W34"/>
    <mergeCell ref="V35:W35"/>
    <mergeCell ref="V36:W36"/>
    <mergeCell ref="V37:W37"/>
    <mergeCell ref="X37:Y37"/>
    <mergeCell ref="Z37:AA37"/>
    <mergeCell ref="AB37:AC37"/>
    <mergeCell ref="AG32:AH32"/>
    <mergeCell ref="AI32:AK32"/>
    <mergeCell ref="V32:W32"/>
    <mergeCell ref="V33:W33"/>
    <mergeCell ref="X33:Y33"/>
    <mergeCell ref="Z33:AA33"/>
    <mergeCell ref="AB33:AC33"/>
    <mergeCell ref="AD33:AE33"/>
    <mergeCell ref="AG33:AH33"/>
    <mergeCell ref="AI33:AK33"/>
    <mergeCell ref="Z35:AA35"/>
    <mergeCell ref="X36:Y36"/>
    <mergeCell ref="Z36:AA36"/>
    <mergeCell ref="AB36:AC36"/>
    <mergeCell ref="AI35:AK35"/>
    <mergeCell ref="AD37:AE37"/>
    <mergeCell ref="AG37:AH37"/>
    <mergeCell ref="AI37:AK37"/>
    <mergeCell ref="AD28:AE28"/>
    <mergeCell ref="AG28:AH28"/>
    <mergeCell ref="AI28:AK28"/>
    <mergeCell ref="M28:Q28"/>
    <mergeCell ref="M29:Q29"/>
    <mergeCell ref="V28:W28"/>
    <mergeCell ref="M34:Q34"/>
    <mergeCell ref="M35:Q35"/>
    <mergeCell ref="F34:K34"/>
    <mergeCell ref="R34:T34"/>
    <mergeCell ref="X34:Y34"/>
    <mergeCell ref="Z34:AA34"/>
    <mergeCell ref="AB34:AC34"/>
    <mergeCell ref="F35:K35"/>
    <mergeCell ref="R35:T35"/>
    <mergeCell ref="AD34:AE34"/>
    <mergeCell ref="AG34:AH34"/>
    <mergeCell ref="AI34:AK34"/>
    <mergeCell ref="M32:Q32"/>
    <mergeCell ref="M33:Q33"/>
    <mergeCell ref="F32:K32"/>
    <mergeCell ref="R32:T32"/>
    <mergeCell ref="X32:Y32"/>
    <mergeCell ref="Z32:AA32"/>
    <mergeCell ref="AB32:AC32"/>
    <mergeCell ref="F33:K33"/>
    <mergeCell ref="R33:T33"/>
    <mergeCell ref="X35:Y35"/>
    <mergeCell ref="AD32:AE32"/>
    <mergeCell ref="AB35:AC35"/>
    <mergeCell ref="AD35:AE35"/>
    <mergeCell ref="AG35:AH35"/>
    <mergeCell ref="AG30:AH30"/>
    <mergeCell ref="AI30:AK30"/>
    <mergeCell ref="AG31:AH31"/>
    <mergeCell ref="AI31:AK31"/>
    <mergeCell ref="R31:T31"/>
    <mergeCell ref="V31:W31"/>
    <mergeCell ref="X31:Y31"/>
    <mergeCell ref="Z31:AA31"/>
    <mergeCell ref="M30:Q30"/>
    <mergeCell ref="M31:Q31"/>
    <mergeCell ref="AB31:AC31"/>
    <mergeCell ref="AD31:AE31"/>
    <mergeCell ref="F30:K30"/>
    <mergeCell ref="R30:T30"/>
    <mergeCell ref="X30:Y30"/>
    <mergeCell ref="Z30:AA30"/>
    <mergeCell ref="AB30:AC30"/>
    <mergeCell ref="AD30:AE30"/>
    <mergeCell ref="F31:K31"/>
    <mergeCell ref="AD29:AE29"/>
    <mergeCell ref="AG29:AH29"/>
    <mergeCell ref="AI29:AK29"/>
    <mergeCell ref="V27:W27"/>
    <mergeCell ref="X27:Y27"/>
    <mergeCell ref="F20:K20"/>
    <mergeCell ref="F21:K21"/>
    <mergeCell ref="R21:T21"/>
    <mergeCell ref="X21:Y21"/>
    <mergeCell ref="Z21:AA21"/>
    <mergeCell ref="F22:K22"/>
    <mergeCell ref="R22:T22"/>
    <mergeCell ref="AG23:AH23"/>
    <mergeCell ref="AI23:AK23"/>
    <mergeCell ref="AG24:AH24"/>
    <mergeCell ref="AI24:AK24"/>
    <mergeCell ref="R24:T24"/>
    <mergeCell ref="V24:W24"/>
    <mergeCell ref="M27:Q27"/>
    <mergeCell ref="R27:T27"/>
    <mergeCell ref="Z27:AA27"/>
    <mergeCell ref="AB27:AC27"/>
    <mergeCell ref="AG26:AH26"/>
    <mergeCell ref="AG27:AH27"/>
    <mergeCell ref="X26:Y26"/>
    <mergeCell ref="Z26:AA26"/>
    <mergeCell ref="AB26:AC26"/>
    <mergeCell ref="F28:K28"/>
    <mergeCell ref="R28:T28"/>
    <mergeCell ref="X28:Y28"/>
    <mergeCell ref="F29:K29"/>
    <mergeCell ref="R29:T29"/>
    <mergeCell ref="AD27:AE27"/>
    <mergeCell ref="AI27:AK27"/>
    <mergeCell ref="M23:Q23"/>
    <mergeCell ref="M24:Q24"/>
    <mergeCell ref="X24:Y24"/>
    <mergeCell ref="Z24:AA24"/>
    <mergeCell ref="AB24:AC24"/>
    <mergeCell ref="AB25:AC25"/>
    <mergeCell ref="F26:K26"/>
    <mergeCell ref="R26:T26"/>
    <mergeCell ref="AB21:AC21"/>
    <mergeCell ref="AD21:AE21"/>
    <mergeCell ref="AG21:AH21"/>
    <mergeCell ref="AI21:AK21"/>
    <mergeCell ref="M21:Q21"/>
    <mergeCell ref="M22:Q22"/>
    <mergeCell ref="V21:W21"/>
    <mergeCell ref="V22:W22"/>
    <mergeCell ref="V23:W23"/>
    <mergeCell ref="X22:Y22"/>
    <mergeCell ref="Z22:AA22"/>
    <mergeCell ref="AB22:AC22"/>
    <mergeCell ref="AD22:AE22"/>
    <mergeCell ref="AG22:AH22"/>
    <mergeCell ref="AI22:AK22"/>
    <mergeCell ref="AD24:AE24"/>
    <mergeCell ref="F23:K23"/>
    <mergeCell ref="R23:T23"/>
    <mergeCell ref="X23:Y23"/>
    <mergeCell ref="Z23:AA23"/>
    <mergeCell ref="AB23:AC23"/>
    <mergeCell ref="AD23:AE23"/>
    <mergeCell ref="F24:K24"/>
    <mergeCell ref="AD25:AE25"/>
    <mergeCell ref="AG25:AH25"/>
    <mergeCell ref="AI25:AK25"/>
    <mergeCell ref="V25:W25"/>
    <mergeCell ref="V26:W26"/>
    <mergeCell ref="AG19:AH19"/>
    <mergeCell ref="AI19:AK19"/>
    <mergeCell ref="M19:Q19"/>
    <mergeCell ref="R19:T19"/>
    <mergeCell ref="V19:W19"/>
    <mergeCell ref="X19:Y19"/>
    <mergeCell ref="Z19:AA19"/>
    <mergeCell ref="AB19:AC19"/>
    <mergeCell ref="AD19:AE19"/>
    <mergeCell ref="AG20:AH20"/>
    <mergeCell ref="AI20:AK20"/>
    <mergeCell ref="M20:Q20"/>
    <mergeCell ref="R20:T20"/>
    <mergeCell ref="V20:W20"/>
    <mergeCell ref="X20:Y20"/>
    <mergeCell ref="Z20:AA20"/>
    <mergeCell ref="AB20:AC20"/>
    <mergeCell ref="AD20:AE20"/>
    <mergeCell ref="AD26:AE26"/>
    <mergeCell ref="AI26:AK26"/>
    <mergeCell ref="AG17:AH17"/>
    <mergeCell ref="AI17:AK17"/>
    <mergeCell ref="M17:Q17"/>
    <mergeCell ref="R17:T17"/>
    <mergeCell ref="V17:W17"/>
    <mergeCell ref="X17:Y17"/>
    <mergeCell ref="Z17:AA17"/>
    <mergeCell ref="AB17:AC17"/>
    <mergeCell ref="AD17:AE17"/>
    <mergeCell ref="AG18:AH18"/>
    <mergeCell ref="AI18:AK18"/>
    <mergeCell ref="M18:Q18"/>
    <mergeCell ref="R18:T18"/>
    <mergeCell ref="V18:W18"/>
    <mergeCell ref="X18:Y18"/>
    <mergeCell ref="Z18:AA18"/>
    <mergeCell ref="AB18:AC18"/>
    <mergeCell ref="AD18:AE18"/>
    <mergeCell ref="B3:AL3"/>
    <mergeCell ref="C4:AK4"/>
    <mergeCell ref="C5:AK5"/>
    <mergeCell ref="E6:K6"/>
    <mergeCell ref="M6:Q6"/>
    <mergeCell ref="R6:T6"/>
    <mergeCell ref="V6:W6"/>
    <mergeCell ref="Z8:AA8"/>
    <mergeCell ref="AB8:AC8"/>
    <mergeCell ref="AD8:AE8"/>
    <mergeCell ref="AG8:AH8"/>
    <mergeCell ref="AI8:AK8"/>
    <mergeCell ref="V8:W8"/>
    <mergeCell ref="V9:W9"/>
    <mergeCell ref="X9:Y9"/>
    <mergeCell ref="Z9:AA9"/>
    <mergeCell ref="AB9:AC9"/>
    <mergeCell ref="AD9:AE9"/>
    <mergeCell ref="AG9:AH9"/>
    <mergeCell ref="AI9:AK9"/>
    <mergeCell ref="AD16:AE16"/>
    <mergeCell ref="AG16:AH16"/>
    <mergeCell ref="AI16:AK16"/>
    <mergeCell ref="R14:T14"/>
    <mergeCell ref="R15:T15"/>
    <mergeCell ref="AG11:AH11"/>
    <mergeCell ref="AI11:AK11"/>
    <mergeCell ref="M8:Q8"/>
    <mergeCell ref="M9:Q9"/>
    <mergeCell ref="X6:Y6"/>
    <mergeCell ref="Z6:AA6"/>
    <mergeCell ref="E8:K8"/>
    <mergeCell ref="R8:T8"/>
    <mergeCell ref="X8:Y8"/>
    <mergeCell ref="F9:K9"/>
    <mergeCell ref="R9:T9"/>
    <mergeCell ref="AB6:AC6"/>
    <mergeCell ref="AD6:AE6"/>
    <mergeCell ref="AG6:AH6"/>
    <mergeCell ref="AI6:AK6"/>
    <mergeCell ref="AG10:AH10"/>
    <mergeCell ref="AI10:AK10"/>
    <mergeCell ref="AG14:AH14"/>
    <mergeCell ref="AI14:AK14"/>
    <mergeCell ref="V15:W15"/>
    <mergeCell ref="X15:Y15"/>
    <mergeCell ref="Z15:AA15"/>
    <mergeCell ref="AB15:AC15"/>
    <mergeCell ref="AD15:AE15"/>
    <mergeCell ref="AG15:AH15"/>
    <mergeCell ref="AI15:AK15"/>
    <mergeCell ref="X13:Y13"/>
    <mergeCell ref="AG12:AH12"/>
    <mergeCell ref="AI12:AK12"/>
    <mergeCell ref="AD13:AE13"/>
    <mergeCell ref="AG13:AH13"/>
    <mergeCell ref="AI13:AK13"/>
    <mergeCell ref="V12:W12"/>
    <mergeCell ref="V13:W13"/>
    <mergeCell ref="F12:K12"/>
    <mergeCell ref="R12:T12"/>
    <mergeCell ref="X12:Y12"/>
    <mergeCell ref="Z12:AA12"/>
    <mergeCell ref="AB12:AC12"/>
    <mergeCell ref="R13:T13"/>
    <mergeCell ref="AB13:AC13"/>
    <mergeCell ref="M12:Q12"/>
    <mergeCell ref="M13:Q13"/>
    <mergeCell ref="F13:K13"/>
    <mergeCell ref="Z13:AA13"/>
    <mergeCell ref="AD11:AE11"/>
    <mergeCell ref="M14:Q14"/>
    <mergeCell ref="M15:Q15"/>
    <mergeCell ref="M16:Q16"/>
    <mergeCell ref="F14:K14"/>
    <mergeCell ref="F15:K15"/>
    <mergeCell ref="F16:K16"/>
    <mergeCell ref="F17:K17"/>
    <mergeCell ref="F18:K18"/>
    <mergeCell ref="F19:K19"/>
    <mergeCell ref="M25:Q25"/>
    <mergeCell ref="M26:Q26"/>
    <mergeCell ref="F25:K25"/>
    <mergeCell ref="R25:T25"/>
    <mergeCell ref="X25:Y25"/>
    <mergeCell ref="Z25:AA25"/>
    <mergeCell ref="F10:K10"/>
    <mergeCell ref="R10:T10"/>
    <mergeCell ref="X10:Y10"/>
    <mergeCell ref="Z10:AA10"/>
    <mergeCell ref="AB10:AC10"/>
    <mergeCell ref="AD10:AE10"/>
    <mergeCell ref="F11:K11"/>
    <mergeCell ref="AD12:AE12"/>
    <mergeCell ref="V10:W10"/>
    <mergeCell ref="V14:W14"/>
    <mergeCell ref="X14:Y14"/>
    <mergeCell ref="Z14:AA14"/>
    <mergeCell ref="AB14:AC14"/>
    <mergeCell ref="AD14:AE14"/>
    <mergeCell ref="R16:T16"/>
    <mergeCell ref="V16:W16"/>
    <mergeCell ref="M171:O171"/>
    <mergeCell ref="M183:O183"/>
    <mergeCell ref="P183:R183"/>
    <mergeCell ref="H181:I181"/>
    <mergeCell ref="J181:L181"/>
    <mergeCell ref="E182:G182"/>
    <mergeCell ref="H182:I182"/>
    <mergeCell ref="J182:L182"/>
    <mergeCell ref="H183:I183"/>
    <mergeCell ref="J183:L183"/>
    <mergeCell ref="M10:Q10"/>
    <mergeCell ref="M11:Q11"/>
    <mergeCell ref="R11:T11"/>
    <mergeCell ref="V11:W11"/>
    <mergeCell ref="X11:Y11"/>
    <mergeCell ref="Z11:AA11"/>
    <mergeCell ref="AB11:AC11"/>
    <mergeCell ref="X16:Y16"/>
    <mergeCell ref="Z16:AA16"/>
    <mergeCell ref="AB16:AC16"/>
    <mergeCell ref="F27:K27"/>
    <mergeCell ref="V29:W29"/>
    <mergeCell ref="V30:W30"/>
    <mergeCell ref="X29:Y29"/>
    <mergeCell ref="Z29:AA29"/>
    <mergeCell ref="AB29:AC29"/>
    <mergeCell ref="Z28:AA28"/>
    <mergeCell ref="AB28:AC28"/>
    <mergeCell ref="Z39:AA39"/>
    <mergeCell ref="AB39:AC39"/>
    <mergeCell ref="F40:K40"/>
    <mergeCell ref="R40:T40"/>
    <mergeCell ref="E166:G166"/>
    <mergeCell ref="E167:G167"/>
    <mergeCell ref="H167:I167"/>
    <mergeCell ref="J167:L167"/>
    <mergeCell ref="M167:O167"/>
    <mergeCell ref="P167:R167"/>
    <mergeCell ref="E168:G168"/>
    <mergeCell ref="H172:I172"/>
    <mergeCell ref="J172:L172"/>
    <mergeCell ref="E173:G173"/>
    <mergeCell ref="H173:I173"/>
    <mergeCell ref="J173:L173"/>
    <mergeCell ref="M173:O173"/>
    <mergeCell ref="P173:R173"/>
    <mergeCell ref="M181:O181"/>
    <mergeCell ref="P181:R181"/>
    <mergeCell ref="M182:O182"/>
    <mergeCell ref="P182:R182"/>
    <mergeCell ref="P170:R170"/>
    <mergeCell ref="H168:I168"/>
    <mergeCell ref="J168:L168"/>
    <mergeCell ref="E169:G169"/>
    <mergeCell ref="H169:I169"/>
    <mergeCell ref="J169:L169"/>
    <mergeCell ref="H170:I170"/>
    <mergeCell ref="J170:L170"/>
    <mergeCell ref="M172:O172"/>
    <mergeCell ref="P172:R172"/>
    <mergeCell ref="E170:G170"/>
    <mergeCell ref="E171:G171"/>
    <mergeCell ref="H171:I171"/>
    <mergeCell ref="J171:L171"/>
    <mergeCell ref="J162:L162"/>
    <mergeCell ref="M162:O162"/>
    <mergeCell ref="E161:G161"/>
    <mergeCell ref="H161:I161"/>
    <mergeCell ref="J161:L161"/>
    <mergeCell ref="M161:O161"/>
    <mergeCell ref="P161:R161"/>
    <mergeCell ref="H162:I162"/>
    <mergeCell ref="P162:R162"/>
    <mergeCell ref="M156:O156"/>
    <mergeCell ref="P156:R156"/>
    <mergeCell ref="M157:O157"/>
    <mergeCell ref="M164:O164"/>
    <mergeCell ref="P164:R164"/>
    <mergeCell ref="M165:O165"/>
    <mergeCell ref="P165:R165"/>
    <mergeCell ref="M166:O166"/>
    <mergeCell ref="P166:R166"/>
    <mergeCell ref="E162:G162"/>
    <mergeCell ref="E163:G163"/>
    <mergeCell ref="H163:I163"/>
    <mergeCell ref="J163:L163"/>
    <mergeCell ref="M163:O163"/>
    <mergeCell ref="P163:R163"/>
    <mergeCell ref="E164:G164"/>
    <mergeCell ref="H164:I164"/>
    <mergeCell ref="J164:L164"/>
    <mergeCell ref="E165:G165"/>
    <mergeCell ref="H165:I165"/>
    <mergeCell ref="J165:L165"/>
    <mergeCell ref="H166:I166"/>
    <mergeCell ref="J166:L166"/>
    <mergeCell ref="P171:R171"/>
    <mergeCell ref="E172:G172"/>
    <mergeCell ref="E153:G153"/>
    <mergeCell ref="E154:G154"/>
    <mergeCell ref="H154:I154"/>
    <mergeCell ref="J154:L154"/>
    <mergeCell ref="M154:O154"/>
    <mergeCell ref="P154:R154"/>
    <mergeCell ref="E155:G155"/>
    <mergeCell ref="H155:I155"/>
    <mergeCell ref="J155:L155"/>
    <mergeCell ref="E156:G156"/>
    <mergeCell ref="H156:I156"/>
    <mergeCell ref="J156:L156"/>
    <mergeCell ref="H157:I157"/>
    <mergeCell ref="J157:L157"/>
    <mergeCell ref="H159:I159"/>
    <mergeCell ref="J159:L159"/>
    <mergeCell ref="E160:G160"/>
    <mergeCell ref="H160:I160"/>
    <mergeCell ref="J160:L160"/>
    <mergeCell ref="M160:O160"/>
    <mergeCell ref="P160:R160"/>
    <mergeCell ref="E157:G157"/>
    <mergeCell ref="E158:G158"/>
    <mergeCell ref="H158:I158"/>
    <mergeCell ref="J158:L158"/>
    <mergeCell ref="M158:O158"/>
    <mergeCell ref="P158:R158"/>
    <mergeCell ref="E159:G159"/>
    <mergeCell ref="M155:O155"/>
    <mergeCell ref="P155:R155"/>
    <mergeCell ref="E148:G148"/>
    <mergeCell ref="H148:I148"/>
    <mergeCell ref="J148:L148"/>
    <mergeCell ref="H149:I149"/>
    <mergeCell ref="J149:L149"/>
    <mergeCell ref="E150:G150"/>
    <mergeCell ref="H150:I150"/>
    <mergeCell ref="J150:L150"/>
    <mergeCell ref="M150:O150"/>
    <mergeCell ref="P150:R150"/>
    <mergeCell ref="E151:G151"/>
    <mergeCell ref="H151:I151"/>
    <mergeCell ref="J151:L151"/>
    <mergeCell ref="E152:G152"/>
    <mergeCell ref="H152:I152"/>
    <mergeCell ref="J152:L152"/>
    <mergeCell ref="H153:I153"/>
    <mergeCell ref="J153:L153"/>
    <mergeCell ref="M152:O152"/>
    <mergeCell ref="P152:R152"/>
    <mergeCell ref="M153:O153"/>
    <mergeCell ref="P153:R153"/>
    <mergeCell ref="E149:G149"/>
    <mergeCell ref="M149:O149"/>
    <mergeCell ref="P149:R149"/>
    <mergeCell ref="H200:I200"/>
    <mergeCell ref="J200:L200"/>
    <mergeCell ref="M200:O200"/>
    <mergeCell ref="P200:R200"/>
    <mergeCell ref="H198:I198"/>
    <mergeCell ref="J198:L198"/>
    <mergeCell ref="E199:G199"/>
    <mergeCell ref="H199:I199"/>
    <mergeCell ref="J199:L199"/>
    <mergeCell ref="M199:O199"/>
    <mergeCell ref="P199:R199"/>
    <mergeCell ref="E189:G189"/>
    <mergeCell ref="H189:I189"/>
    <mergeCell ref="J189:L189"/>
    <mergeCell ref="M189:O189"/>
    <mergeCell ref="P189:R189"/>
    <mergeCell ref="E190:G190"/>
    <mergeCell ref="H190:I190"/>
    <mergeCell ref="J190:L190"/>
    <mergeCell ref="E191:G191"/>
    <mergeCell ref="H191:I191"/>
    <mergeCell ref="J191:L191"/>
    <mergeCell ref="H192:I192"/>
    <mergeCell ref="E141:G141"/>
    <mergeCell ref="E142:G142"/>
    <mergeCell ref="H142:I142"/>
    <mergeCell ref="J142:L142"/>
    <mergeCell ref="M142:O142"/>
    <mergeCell ref="P142:R142"/>
    <mergeCell ref="E143:G143"/>
    <mergeCell ref="J145:L145"/>
    <mergeCell ref="M145:O145"/>
    <mergeCell ref="E144:G144"/>
    <mergeCell ref="H144:I144"/>
    <mergeCell ref="J144:L144"/>
    <mergeCell ref="J143:L143"/>
    <mergeCell ref="M143:O143"/>
    <mergeCell ref="P143:R143"/>
    <mergeCell ref="M151:O151"/>
    <mergeCell ref="P151:R151"/>
    <mergeCell ref="H145:I145"/>
    <mergeCell ref="P145:R145"/>
    <mergeCell ref="M147:O147"/>
    <mergeCell ref="P147:R147"/>
    <mergeCell ref="M148:O148"/>
    <mergeCell ref="P148:R148"/>
    <mergeCell ref="E145:G145"/>
    <mergeCell ref="E146:G146"/>
    <mergeCell ref="H146:I146"/>
    <mergeCell ref="J146:L146"/>
    <mergeCell ref="M146:O146"/>
    <mergeCell ref="P146:R146"/>
    <mergeCell ref="E147:G147"/>
    <mergeCell ref="H147:I147"/>
    <mergeCell ref="J147:L147"/>
    <mergeCell ref="E181:G181"/>
    <mergeCell ref="H185:I185"/>
    <mergeCell ref="J185:L185"/>
    <mergeCell ref="E186:G186"/>
    <mergeCell ref="H186:I186"/>
    <mergeCell ref="J186:L186"/>
    <mergeCell ref="M186:O186"/>
    <mergeCell ref="P186:R186"/>
    <mergeCell ref="M185:O185"/>
    <mergeCell ref="P185:R185"/>
    <mergeCell ref="E183:G183"/>
    <mergeCell ref="E184:G184"/>
    <mergeCell ref="H184:I184"/>
    <mergeCell ref="J184:L184"/>
    <mergeCell ref="M184:O184"/>
    <mergeCell ref="P184:R184"/>
    <mergeCell ref="E185:G185"/>
    <mergeCell ref="E180:G180"/>
    <mergeCell ref="H180:I180"/>
    <mergeCell ref="J180:L180"/>
    <mergeCell ref="M180:O180"/>
    <mergeCell ref="P180:R180"/>
    <mergeCell ref="M195:O195"/>
    <mergeCell ref="P195:R195"/>
    <mergeCell ref="M196:O196"/>
    <mergeCell ref="P196:R196"/>
    <mergeCell ref="H194:I194"/>
    <mergeCell ref="J194:L194"/>
    <mergeCell ref="E195:G195"/>
    <mergeCell ref="H195:I195"/>
    <mergeCell ref="J195:L195"/>
    <mergeCell ref="H196:I196"/>
    <mergeCell ref="J196:L196"/>
    <mergeCell ref="E196:G196"/>
    <mergeCell ref="J188:L188"/>
    <mergeCell ref="M188:O188"/>
    <mergeCell ref="E187:G187"/>
    <mergeCell ref="H187:I187"/>
    <mergeCell ref="J187:L187"/>
    <mergeCell ref="M187:O187"/>
    <mergeCell ref="P187:R187"/>
    <mergeCell ref="H188:I188"/>
    <mergeCell ref="P188:R188"/>
    <mergeCell ref="M190:O190"/>
    <mergeCell ref="E188:G188"/>
    <mergeCell ref="J192:L192"/>
    <mergeCell ref="E192:G192"/>
    <mergeCell ref="E193:G193"/>
    <mergeCell ref="H193:I193"/>
    <mergeCell ref="J175:L175"/>
    <mergeCell ref="M175:O175"/>
    <mergeCell ref="E174:G174"/>
    <mergeCell ref="H174:I174"/>
    <mergeCell ref="J174:L174"/>
    <mergeCell ref="M174:O174"/>
    <mergeCell ref="P174:R174"/>
    <mergeCell ref="H175:I175"/>
    <mergeCell ref="P175:R175"/>
    <mergeCell ref="M177:O177"/>
    <mergeCell ref="P177:R177"/>
    <mergeCell ref="M178:O178"/>
    <mergeCell ref="P178:R178"/>
    <mergeCell ref="M179:O179"/>
    <mergeCell ref="P179:R179"/>
    <mergeCell ref="E175:G175"/>
    <mergeCell ref="E176:G176"/>
    <mergeCell ref="H176:I176"/>
    <mergeCell ref="J176:L176"/>
    <mergeCell ref="M176:O176"/>
    <mergeCell ref="P176:R176"/>
    <mergeCell ref="E177:G177"/>
    <mergeCell ref="H177:I177"/>
    <mergeCell ref="J177:L177"/>
    <mergeCell ref="E178:G178"/>
    <mergeCell ref="H178:I178"/>
    <mergeCell ref="J178:L178"/>
    <mergeCell ref="H179:I179"/>
    <mergeCell ref="J179:L179"/>
    <mergeCell ref="E179:G179"/>
    <mergeCell ref="AC144:AD144"/>
    <mergeCell ref="AC145:AD145"/>
    <mergeCell ref="AC146:AD146"/>
    <mergeCell ref="AC147:AD147"/>
    <mergeCell ref="AC148:AD148"/>
    <mergeCell ref="AC149:AD149"/>
    <mergeCell ref="AC150:AD150"/>
    <mergeCell ref="AC151:AD151"/>
    <mergeCell ref="AC152:AD152"/>
    <mergeCell ref="AC153:AD153"/>
    <mergeCell ref="AC154:AD154"/>
    <mergeCell ref="AC155:AD155"/>
    <mergeCell ref="AC156:AD156"/>
    <mergeCell ref="AC157:AD157"/>
    <mergeCell ref="AC158:AD158"/>
    <mergeCell ref="AJ169:AK169"/>
    <mergeCell ref="AC160:AD160"/>
    <mergeCell ref="AC161:AD161"/>
    <mergeCell ref="AC162:AD162"/>
    <mergeCell ref="AC163:AD163"/>
    <mergeCell ref="AC164:AD164"/>
    <mergeCell ref="AC165:AD165"/>
    <mergeCell ref="AC166:AD166"/>
    <mergeCell ref="AC167:AD167"/>
    <mergeCell ref="AC168:AD168"/>
    <mergeCell ref="AC126:AD126"/>
    <mergeCell ref="AC127:AD127"/>
    <mergeCell ref="AC128:AD128"/>
    <mergeCell ref="AC129:AD129"/>
    <mergeCell ref="AC130:AD130"/>
    <mergeCell ref="AC131:AD131"/>
    <mergeCell ref="AC132:AD132"/>
    <mergeCell ref="AC133:AD133"/>
    <mergeCell ref="AC134:AD134"/>
    <mergeCell ref="AC135:AD135"/>
    <mergeCell ref="AC136:AD136"/>
    <mergeCell ref="AC184:AD184"/>
    <mergeCell ref="AC185:AD185"/>
    <mergeCell ref="AC186:AD186"/>
    <mergeCell ref="AC187:AD187"/>
    <mergeCell ref="AC188:AD188"/>
    <mergeCell ref="AC189:AD189"/>
    <mergeCell ref="AC170:AD170"/>
    <mergeCell ref="AC171:AD171"/>
    <mergeCell ref="AC172:AD172"/>
    <mergeCell ref="AC173:AD173"/>
    <mergeCell ref="AC174:AD174"/>
    <mergeCell ref="AC175:AD175"/>
    <mergeCell ref="AC176:AD176"/>
    <mergeCell ref="AC177:AD177"/>
    <mergeCell ref="AC178:AD178"/>
    <mergeCell ref="AC179:AD179"/>
    <mergeCell ref="AC180:AD180"/>
    <mergeCell ref="AC181:AD181"/>
    <mergeCell ref="AC182:AD182"/>
    <mergeCell ref="AC183:AD183"/>
    <mergeCell ref="AC159:AD159"/>
    <mergeCell ref="AC190:AD190"/>
    <mergeCell ref="AC198:AD198"/>
    <mergeCell ref="AC199:AD199"/>
    <mergeCell ref="AC200:AD200"/>
    <mergeCell ref="C201:AK201"/>
    <mergeCell ref="AC191:AD191"/>
    <mergeCell ref="AC192:AD192"/>
    <mergeCell ref="AC193:AD193"/>
    <mergeCell ref="AC194:AD194"/>
    <mergeCell ref="AC195:AD195"/>
    <mergeCell ref="AC196:AD196"/>
    <mergeCell ref="AC197:AD197"/>
    <mergeCell ref="M198:O198"/>
    <mergeCell ref="P198:R198"/>
    <mergeCell ref="E197:G197"/>
    <mergeCell ref="H197:I197"/>
    <mergeCell ref="J197:L197"/>
    <mergeCell ref="M197:O197"/>
    <mergeCell ref="P197:R197"/>
    <mergeCell ref="E198:G198"/>
    <mergeCell ref="P190:R190"/>
    <mergeCell ref="M191:O191"/>
    <mergeCell ref="P191:R191"/>
    <mergeCell ref="M192:O192"/>
    <mergeCell ref="P192:R192"/>
    <mergeCell ref="M194:O194"/>
    <mergeCell ref="P194:R194"/>
    <mergeCell ref="J193:L193"/>
    <mergeCell ref="M193:O193"/>
    <mergeCell ref="P193:R193"/>
    <mergeCell ref="E194:G194"/>
    <mergeCell ref="E200:G200"/>
    <mergeCell ref="U169:V169"/>
    <mergeCell ref="AC169:AD169"/>
    <mergeCell ref="M144:O144"/>
    <mergeCell ref="P144:R144"/>
    <mergeCell ref="M159:O159"/>
    <mergeCell ref="P159:R159"/>
    <mergeCell ref="P157:R157"/>
    <mergeCell ref="M168:O168"/>
    <mergeCell ref="P168:R168"/>
    <mergeCell ref="M169:O169"/>
    <mergeCell ref="P169:R169"/>
    <mergeCell ref="M170:O170"/>
    <mergeCell ref="H110:I110"/>
    <mergeCell ref="J110:L110"/>
    <mergeCell ref="E136:G136"/>
    <mergeCell ref="H136:I136"/>
    <mergeCell ref="J136:L136"/>
    <mergeCell ref="M136:O136"/>
    <mergeCell ref="P136:R136"/>
    <mergeCell ref="H137:I137"/>
    <mergeCell ref="P137:R137"/>
    <mergeCell ref="E115:G115"/>
    <mergeCell ref="H115:I115"/>
    <mergeCell ref="J115:L115"/>
    <mergeCell ref="M115:O115"/>
    <mergeCell ref="P115:R115"/>
    <mergeCell ref="AC115:AD115"/>
    <mergeCell ref="E116:G116"/>
    <mergeCell ref="AC116:AD116"/>
    <mergeCell ref="M116:O116"/>
    <mergeCell ref="AC117:AD117"/>
    <mergeCell ref="AC118:AD118"/>
    <mergeCell ref="AJ138:AK138"/>
    <mergeCell ref="AC139:AD139"/>
    <mergeCell ref="AC140:AD140"/>
    <mergeCell ref="AC141:AD141"/>
    <mergeCell ref="AC142:AD142"/>
    <mergeCell ref="AC143:AD143"/>
    <mergeCell ref="E137:G137"/>
    <mergeCell ref="E138:G138"/>
    <mergeCell ref="H138:I138"/>
    <mergeCell ref="J138:L138"/>
    <mergeCell ref="M138:O138"/>
    <mergeCell ref="P138:R138"/>
    <mergeCell ref="U138:V138"/>
    <mergeCell ref="J137:L137"/>
    <mergeCell ref="M137:O137"/>
    <mergeCell ref="E139:G139"/>
    <mergeCell ref="H139:I139"/>
    <mergeCell ref="J139:L139"/>
    <mergeCell ref="M139:O139"/>
    <mergeCell ref="P139:R139"/>
    <mergeCell ref="J141:L141"/>
    <mergeCell ref="M141:O141"/>
    <mergeCell ref="H143:I143"/>
    <mergeCell ref="AC137:AD137"/>
    <mergeCell ref="AC138:AD138"/>
    <mergeCell ref="E140:G140"/>
    <mergeCell ref="H140:I140"/>
    <mergeCell ref="J140:L140"/>
    <mergeCell ref="M140:O140"/>
    <mergeCell ref="P140:R140"/>
    <mergeCell ref="H141:I141"/>
    <mergeCell ref="P141:R141"/>
    <mergeCell ref="E108:G108"/>
    <mergeCell ref="H108:I108"/>
    <mergeCell ref="J108:L108"/>
    <mergeCell ref="M108:O108"/>
    <mergeCell ref="P108:R108"/>
    <mergeCell ref="AC108:AD108"/>
    <mergeCell ref="AG100:AH100"/>
    <mergeCell ref="AI100:AK100"/>
    <mergeCell ref="M100:Q100"/>
    <mergeCell ref="R100:T100"/>
    <mergeCell ref="V100:W100"/>
    <mergeCell ref="X100:Y100"/>
    <mergeCell ref="Z100:AA100"/>
    <mergeCell ref="AB100:AC100"/>
    <mergeCell ref="AD100:AE100"/>
    <mergeCell ref="F98:K98"/>
    <mergeCell ref="M98:Q98"/>
    <mergeCell ref="R98:T98"/>
    <mergeCell ref="F99:K99"/>
    <mergeCell ref="M99:Q99"/>
    <mergeCell ref="R99:T99"/>
    <mergeCell ref="F100:K100"/>
    <mergeCell ref="AD101:AE101"/>
    <mergeCell ref="AG101:AH101"/>
    <mergeCell ref="AI101:AK101"/>
    <mergeCell ref="E104:V104"/>
    <mergeCell ref="X104:Z104"/>
    <mergeCell ref="AB104:AK104"/>
    <mergeCell ref="S105:T105"/>
    <mergeCell ref="U105:V105"/>
    <mergeCell ref="Y105:Z105"/>
    <mergeCell ref="AC105:AD105"/>
    <mergeCell ref="C103:AK103"/>
    <mergeCell ref="E101:K101"/>
    <mergeCell ref="C104:C105"/>
    <mergeCell ref="E105:G105"/>
    <mergeCell ref="H105:I105"/>
    <mergeCell ref="J105:L105"/>
    <mergeCell ref="M105:O105"/>
    <mergeCell ref="P105:R105"/>
    <mergeCell ref="H107:I107"/>
    <mergeCell ref="J107:L107"/>
    <mergeCell ref="M107:O107"/>
    <mergeCell ref="P107:R107"/>
    <mergeCell ref="U107:V107"/>
    <mergeCell ref="AC107:AD107"/>
    <mergeCell ref="AJ107:AK107"/>
    <mergeCell ref="E107:G107"/>
    <mergeCell ref="AH105:AI105"/>
    <mergeCell ref="AJ105:AK105"/>
    <mergeCell ref="AG97:AH97"/>
    <mergeCell ref="AI97:AK97"/>
    <mergeCell ref="AD99:AE99"/>
    <mergeCell ref="AG99:AH99"/>
    <mergeCell ref="AI99:AK99"/>
    <mergeCell ref="V96:W96"/>
    <mergeCell ref="V97:W97"/>
    <mergeCell ref="V98:W98"/>
    <mergeCell ref="V99:W99"/>
    <mergeCell ref="X99:Y99"/>
    <mergeCell ref="Z99:AA99"/>
    <mergeCell ref="AB99:AC99"/>
    <mergeCell ref="M101:Q101"/>
    <mergeCell ref="R101:T101"/>
    <mergeCell ref="V101:W101"/>
    <mergeCell ref="X101:Y101"/>
    <mergeCell ref="Z101:AA101"/>
    <mergeCell ref="AB101:AC101"/>
    <mergeCell ref="F91:K91"/>
    <mergeCell ref="M91:Q91"/>
    <mergeCell ref="R91:T91"/>
    <mergeCell ref="F92:K92"/>
    <mergeCell ref="M92:Q92"/>
    <mergeCell ref="R92:T92"/>
    <mergeCell ref="F93:K93"/>
    <mergeCell ref="AD94:AE94"/>
    <mergeCell ref="AG94:AH94"/>
    <mergeCell ref="AI94:AK94"/>
    <mergeCell ref="V94:W94"/>
    <mergeCell ref="V95:W95"/>
    <mergeCell ref="X95:Y95"/>
    <mergeCell ref="Z95:AA95"/>
    <mergeCell ref="AB95:AC95"/>
    <mergeCell ref="AD95:AE95"/>
    <mergeCell ref="AG95:AH95"/>
    <mergeCell ref="AI95:AK95"/>
    <mergeCell ref="M94:Q94"/>
    <mergeCell ref="M95:Q95"/>
    <mergeCell ref="F94:K94"/>
    <mergeCell ref="R94:T94"/>
    <mergeCell ref="X94:Y94"/>
    <mergeCell ref="Z94:AA94"/>
    <mergeCell ref="AB94:AC94"/>
    <mergeCell ref="F95:K95"/>
    <mergeCell ref="R95:T95"/>
    <mergeCell ref="X91:Y91"/>
    <mergeCell ref="Z91:AA91"/>
    <mergeCell ref="AB91:AC91"/>
    <mergeCell ref="AD91:AE91"/>
    <mergeCell ref="AG91:AH91"/>
    <mergeCell ref="AC119:AD119"/>
    <mergeCell ref="AG93:AH93"/>
    <mergeCell ref="AI93:AK93"/>
    <mergeCell ref="M93:Q93"/>
    <mergeCell ref="R93:T93"/>
    <mergeCell ref="V93:W93"/>
    <mergeCell ref="X93:Y93"/>
    <mergeCell ref="Z93:AA93"/>
    <mergeCell ref="AB93:AC93"/>
    <mergeCell ref="AD93:AE93"/>
    <mergeCell ref="AD96:AE96"/>
    <mergeCell ref="AG96:AH96"/>
    <mergeCell ref="AI96:AK96"/>
    <mergeCell ref="X97:Y97"/>
    <mergeCell ref="Z97:AA97"/>
    <mergeCell ref="X98:Y98"/>
    <mergeCell ref="Z98:AA98"/>
    <mergeCell ref="AB98:AC98"/>
    <mergeCell ref="P111:R111"/>
    <mergeCell ref="AC111:AD111"/>
    <mergeCell ref="AC112:AD112"/>
    <mergeCell ref="M113:O113"/>
    <mergeCell ref="P113:R113"/>
    <mergeCell ref="AC113:AD113"/>
    <mergeCell ref="AC114:AD114"/>
    <mergeCell ref="M96:Q96"/>
    <mergeCell ref="M97:Q97"/>
    <mergeCell ref="AD98:AE98"/>
    <mergeCell ref="AG98:AH98"/>
    <mergeCell ref="AI98:AK98"/>
    <mergeCell ref="AB97:AC97"/>
    <mergeCell ref="AD97:AE97"/>
    <mergeCell ref="H112:I112"/>
    <mergeCell ref="J112:L112"/>
    <mergeCell ref="M112:O112"/>
    <mergeCell ref="P112:R112"/>
    <mergeCell ref="E113:G113"/>
    <mergeCell ref="H113:I113"/>
    <mergeCell ref="J113:L113"/>
    <mergeCell ref="E114:G114"/>
    <mergeCell ref="H114:I114"/>
    <mergeCell ref="J114:L114"/>
    <mergeCell ref="M114:O114"/>
    <mergeCell ref="P114:R114"/>
    <mergeCell ref="J120:L120"/>
    <mergeCell ref="M120:O120"/>
    <mergeCell ref="E119:G119"/>
    <mergeCell ref="H119:I119"/>
    <mergeCell ref="J119:L119"/>
    <mergeCell ref="M119:O119"/>
    <mergeCell ref="P119:R119"/>
    <mergeCell ref="H120:I120"/>
    <mergeCell ref="P120:R120"/>
    <mergeCell ref="P116:R116"/>
    <mergeCell ref="M117:O117"/>
    <mergeCell ref="P117:R117"/>
    <mergeCell ref="M122:O122"/>
    <mergeCell ref="P122:R122"/>
    <mergeCell ref="M123:O123"/>
    <mergeCell ref="P123:R123"/>
    <mergeCell ref="M124:O124"/>
    <mergeCell ref="P124:R124"/>
    <mergeCell ref="E120:G120"/>
    <mergeCell ref="E121:G121"/>
    <mergeCell ref="H121:I121"/>
    <mergeCell ref="J121:L121"/>
    <mergeCell ref="M121:O121"/>
    <mergeCell ref="P121:R121"/>
    <mergeCell ref="E122:G122"/>
    <mergeCell ref="H122:I122"/>
    <mergeCell ref="J122:L122"/>
    <mergeCell ref="E123:G123"/>
    <mergeCell ref="H123:I123"/>
    <mergeCell ref="J123:L123"/>
    <mergeCell ref="H124:I124"/>
    <mergeCell ref="J124:L124"/>
    <mergeCell ref="F96:K96"/>
    <mergeCell ref="R96:T96"/>
    <mergeCell ref="X96:Y96"/>
    <mergeCell ref="Z96:AA96"/>
    <mergeCell ref="AB96:AC96"/>
    <mergeCell ref="F97:K97"/>
    <mergeCell ref="R97:T97"/>
    <mergeCell ref="J118:L118"/>
    <mergeCell ref="M118:O118"/>
    <mergeCell ref="P118:R118"/>
    <mergeCell ref="H116:I116"/>
    <mergeCell ref="J116:L116"/>
    <mergeCell ref="E117:G117"/>
    <mergeCell ref="H117:I117"/>
    <mergeCell ref="J117:L117"/>
    <mergeCell ref="E118:G118"/>
    <mergeCell ref="H118:I118"/>
    <mergeCell ref="E109:G109"/>
    <mergeCell ref="H109:I109"/>
    <mergeCell ref="J109:L109"/>
    <mergeCell ref="M109:O109"/>
    <mergeCell ref="P109:R109"/>
    <mergeCell ref="AC109:AD109"/>
    <mergeCell ref="E110:G110"/>
    <mergeCell ref="AC110:AD110"/>
    <mergeCell ref="M110:O110"/>
    <mergeCell ref="P110:R110"/>
    <mergeCell ref="H111:I111"/>
    <mergeCell ref="J111:L111"/>
    <mergeCell ref="M111:O111"/>
    <mergeCell ref="E111:G111"/>
    <mergeCell ref="E112:G112"/>
    <mergeCell ref="AG83:AH83"/>
    <mergeCell ref="AI83:AK83"/>
    <mergeCell ref="AD85:AE85"/>
    <mergeCell ref="AG85:AH85"/>
    <mergeCell ref="AI85:AK85"/>
    <mergeCell ref="V82:W82"/>
    <mergeCell ref="V83:W83"/>
    <mergeCell ref="V84:W84"/>
    <mergeCell ref="V85:W85"/>
    <mergeCell ref="X85:Y85"/>
    <mergeCell ref="Z85:AA85"/>
    <mergeCell ref="AB85:AC85"/>
    <mergeCell ref="M89:Q89"/>
    <mergeCell ref="M90:Q90"/>
    <mergeCell ref="F89:K89"/>
    <mergeCell ref="R89:T89"/>
    <mergeCell ref="X89:Y89"/>
    <mergeCell ref="Z89:AA89"/>
    <mergeCell ref="AB89:AC89"/>
    <mergeCell ref="F90:K90"/>
    <mergeCell ref="R90:T90"/>
    <mergeCell ref="X90:Y90"/>
    <mergeCell ref="Z90:AA90"/>
    <mergeCell ref="M87:Q87"/>
    <mergeCell ref="M88:Q88"/>
    <mergeCell ref="F87:K87"/>
    <mergeCell ref="R87:T87"/>
    <mergeCell ref="X87:Y87"/>
    <mergeCell ref="Z87:AA87"/>
    <mergeCell ref="AB87:AC87"/>
    <mergeCell ref="F88:K88"/>
    <mergeCell ref="R88:T88"/>
    <mergeCell ref="V81:W81"/>
    <mergeCell ref="X81:Y81"/>
    <mergeCell ref="Z81:AA81"/>
    <mergeCell ref="AB81:AC81"/>
    <mergeCell ref="AD81:AE81"/>
    <mergeCell ref="AG81:AH81"/>
    <mergeCell ref="AI81:AK81"/>
    <mergeCell ref="M82:Q82"/>
    <mergeCell ref="M83:Q83"/>
    <mergeCell ref="F82:K82"/>
    <mergeCell ref="R82:T82"/>
    <mergeCell ref="X82:Y82"/>
    <mergeCell ref="Z82:AA82"/>
    <mergeCell ref="AB82:AC82"/>
    <mergeCell ref="F83:K83"/>
    <mergeCell ref="R83:T83"/>
    <mergeCell ref="M80:Q80"/>
    <mergeCell ref="M81:Q81"/>
    <mergeCell ref="F80:K80"/>
    <mergeCell ref="R80:T80"/>
    <mergeCell ref="X80:Y80"/>
    <mergeCell ref="Z80:AA80"/>
    <mergeCell ref="AB80:AC80"/>
    <mergeCell ref="F81:K81"/>
    <mergeCell ref="R81:T81"/>
    <mergeCell ref="AD82:AE82"/>
    <mergeCell ref="AG82:AH82"/>
    <mergeCell ref="AI82:AK82"/>
    <mergeCell ref="X83:Y83"/>
    <mergeCell ref="Z83:AA83"/>
    <mergeCell ref="AB83:AC83"/>
    <mergeCell ref="AD83:AE83"/>
    <mergeCell ref="AD79:AE79"/>
    <mergeCell ref="F77:K77"/>
    <mergeCell ref="M77:Q77"/>
    <mergeCell ref="R77:T77"/>
    <mergeCell ref="F78:K78"/>
    <mergeCell ref="M78:Q78"/>
    <mergeCell ref="R78:T78"/>
    <mergeCell ref="F79:K79"/>
    <mergeCell ref="AD80:AE80"/>
    <mergeCell ref="AG80:AH80"/>
    <mergeCell ref="AI80:AK80"/>
    <mergeCell ref="V80:W80"/>
    <mergeCell ref="X77:Y77"/>
    <mergeCell ref="Z77:AA77"/>
    <mergeCell ref="AB77:AC77"/>
    <mergeCell ref="AD77:AE77"/>
    <mergeCell ref="AG77:AH77"/>
    <mergeCell ref="AI77:AK77"/>
    <mergeCell ref="F85:K85"/>
    <mergeCell ref="AD76:AE76"/>
    <mergeCell ref="AG76:AH76"/>
    <mergeCell ref="AI76:AK76"/>
    <mergeCell ref="AD78:AE78"/>
    <mergeCell ref="AG78:AH78"/>
    <mergeCell ref="AI78:AK78"/>
    <mergeCell ref="V75:W75"/>
    <mergeCell ref="V76:W76"/>
    <mergeCell ref="V77:W77"/>
    <mergeCell ref="V78:W78"/>
    <mergeCell ref="X78:Y78"/>
    <mergeCell ref="Z78:AA78"/>
    <mergeCell ref="AB78:AC78"/>
    <mergeCell ref="V74:W74"/>
    <mergeCell ref="X74:Y74"/>
    <mergeCell ref="Z74:AA74"/>
    <mergeCell ref="AB74:AC74"/>
    <mergeCell ref="AD74:AE74"/>
    <mergeCell ref="AG74:AH74"/>
    <mergeCell ref="AI74:AK74"/>
    <mergeCell ref="AD75:AE75"/>
    <mergeCell ref="AG75:AH75"/>
    <mergeCell ref="AI75:AK75"/>
    <mergeCell ref="AG79:AH79"/>
    <mergeCell ref="AI79:AK79"/>
    <mergeCell ref="M79:Q79"/>
    <mergeCell ref="R79:T79"/>
    <mergeCell ref="V79:W79"/>
    <mergeCell ref="X79:Y79"/>
    <mergeCell ref="Z79:AA79"/>
    <mergeCell ref="AB79:AC79"/>
    <mergeCell ref="AI89:AK89"/>
    <mergeCell ref="AG72:AH72"/>
    <mergeCell ref="AI72:AK72"/>
    <mergeCell ref="M72:Q72"/>
    <mergeCell ref="R72:T72"/>
    <mergeCell ref="V72:W72"/>
    <mergeCell ref="X72:Y72"/>
    <mergeCell ref="Z72:AA72"/>
    <mergeCell ref="AB72:AC72"/>
    <mergeCell ref="AD72:AE72"/>
    <mergeCell ref="F72:K72"/>
    <mergeCell ref="AD73:AE73"/>
    <mergeCell ref="AG73:AH73"/>
    <mergeCell ref="AI73:AK73"/>
    <mergeCell ref="V73:W73"/>
    <mergeCell ref="AI91:AK91"/>
    <mergeCell ref="AB90:AC90"/>
    <mergeCell ref="AD90:AE90"/>
    <mergeCell ref="AG90:AH90"/>
    <mergeCell ref="AI90:AK90"/>
    <mergeCell ref="AG86:AH86"/>
    <mergeCell ref="AI86:AK86"/>
    <mergeCell ref="M86:Q86"/>
    <mergeCell ref="R86:T86"/>
    <mergeCell ref="V86:W86"/>
    <mergeCell ref="X86:Y86"/>
    <mergeCell ref="Z86:AA86"/>
    <mergeCell ref="AB86:AC86"/>
    <mergeCell ref="AD86:AE86"/>
    <mergeCell ref="F84:K84"/>
    <mergeCell ref="M84:Q84"/>
    <mergeCell ref="R84:T84"/>
    <mergeCell ref="M85:Q85"/>
    <mergeCell ref="R85:T85"/>
    <mergeCell ref="F86:K86"/>
    <mergeCell ref="AD87:AE87"/>
    <mergeCell ref="AG87:AH87"/>
    <mergeCell ref="AI87:AK87"/>
    <mergeCell ref="V87:W87"/>
    <mergeCell ref="X84:Y84"/>
    <mergeCell ref="Z84:AA84"/>
    <mergeCell ref="AB84:AC84"/>
    <mergeCell ref="AD84:AE84"/>
    <mergeCell ref="AG84:AH84"/>
    <mergeCell ref="AI84:AK84"/>
    <mergeCell ref="AD92:AE92"/>
    <mergeCell ref="AG92:AH92"/>
    <mergeCell ref="AI92:AK92"/>
    <mergeCell ref="V89:W89"/>
    <mergeCell ref="V90:W90"/>
    <mergeCell ref="V91:W91"/>
    <mergeCell ref="V92:W92"/>
    <mergeCell ref="X92:Y92"/>
    <mergeCell ref="Z92:AA92"/>
    <mergeCell ref="AB92:AC92"/>
    <mergeCell ref="V88:W88"/>
    <mergeCell ref="X88:Y88"/>
    <mergeCell ref="Z88:AA88"/>
    <mergeCell ref="AB88:AC88"/>
    <mergeCell ref="AD88:AE88"/>
    <mergeCell ref="AG88:AH88"/>
    <mergeCell ref="AI88:AK88"/>
    <mergeCell ref="AD89:AE89"/>
    <mergeCell ref="AG89:AH89"/>
  </mergeCells>
  <dataValidations count="4">
    <dataValidation type="list" allowBlank="1" showErrorMessage="1" sqref="E9:E38 E40:E69 E71:E100" xr:uid="{00000000-0002-0000-0300-000000000000}">
      <formula1>"Jr.,Calle,Psje."</formula1>
    </dataValidation>
    <dataValidation type="list" allowBlank="1" showErrorMessage="1" sqref="Z108:Z137 Z139:Z168 Z170:Z199" xr:uid="{00000000-0002-0000-0300-000001000000}">
      <formula1>"N. C.,Bueno,Regular,Malo,Sin implementar"</formula1>
    </dataValidation>
    <dataValidation type="list" allowBlank="1" showErrorMessage="1" sqref="AG9:AG38 AI9:AI38 AG40:AG69 AI40:AI69 AG71:AG101 AI71:AI101" xr:uid="{00000000-0002-0000-0300-000002000000}">
      <formula1>"SI,NO"</formula1>
    </dataValidation>
    <dataValidation type="list" allowBlank="1" showErrorMessage="1" sqref="T108:T137 AI108:AI137 T139:T168 AI139:AI168 T170:T199 AI170:AI199" xr:uid="{00000000-0002-0000-0300-000003000000}">
      <formula1>"Bueno,Malo,Regular"</formula1>
    </dataValidation>
  </dataValidations>
  <printOptions horizontalCentered="1"/>
  <pageMargins left="0.27559055118110237" right="0.27559055118110237" top="0.35433070866141736" bottom="0.35433070866141736" header="0" footer="0"/>
  <pageSetup paperSize="9" orientation="landscape" r:id="rId1"/>
  <rowBreaks count="5" manualBreakCount="5">
    <brk id="69" man="1"/>
    <brk id="102" man="1"/>
    <brk id="38" man="1"/>
    <brk id="168" man="1"/>
    <brk id="13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300-000004000000}">
          <x14:formula1>
            <xm:f>Datos!$D$10:$D$13</xm:f>
          </x14:formula1>
          <xm:sqref>AD9:AD38 AD40:AD69 AD71:AD101</xm:sqref>
        </x14:dataValidation>
        <x14:dataValidation type="list" allowBlank="1" showErrorMessage="1" xr:uid="{00000000-0002-0000-0300-000005000000}">
          <x14:formula1>
            <xm:f>Datos!$G$10:$G$13</xm:f>
          </x14:formula1>
          <xm:sqref>AB108:AB137 AB139:AB168 AB170:AB199</xm:sqref>
        </x14:dataValidation>
        <x14:dataValidation type="list" allowBlank="1" showErrorMessage="1" xr:uid="{00000000-0002-0000-0300-000006000000}">
          <x14:formula1>
            <xm:f>Datos!$E$10:$E$13</xm:f>
          </x14:formula1>
          <xm:sqref>V108:V137 AK108:AK137 V139:V168 AK139:AK168 V170:V199 AK170:AK199</xm:sqref>
        </x14:dataValidation>
        <x14:dataValidation type="list" allowBlank="1" showErrorMessage="1" xr:uid="{00000000-0002-0000-0300-000007000000}">
          <x14:formula1>
            <xm:f>Datos!$F$10:$F$15</xm:f>
          </x14:formula1>
          <xm:sqref>E108:E137 E139:E168 E170:E199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F5496"/>
    <outlinePr summaryBelow="0" summaryRight="0"/>
  </sheetPr>
  <dimension ref="A1:AR1000"/>
  <sheetViews>
    <sheetView topLeftCell="A111" zoomScale="75" zoomScaleNormal="75" workbookViewId="0">
      <selection activeCell="R131" sqref="R131"/>
    </sheetView>
  </sheetViews>
  <sheetFormatPr baseColWidth="10" defaultColWidth="12.54296875" defaultRowHeight="15" customHeight="1" outlineLevelRow="2" x14ac:dyDescent="0.25"/>
  <cols>
    <col min="1" max="1" width="1.54296875" customWidth="1"/>
    <col min="2" max="2" width="2.81640625" customWidth="1"/>
    <col min="3" max="3" width="8.26953125" customWidth="1"/>
    <col min="4" max="4" width="0.7265625" customWidth="1"/>
    <col min="5" max="5" width="8" customWidth="1"/>
    <col min="6" max="6" width="2.26953125" style="504" customWidth="1"/>
    <col min="7" max="7" width="9.1796875" customWidth="1"/>
    <col min="8" max="8" width="0.54296875" customWidth="1"/>
    <col min="9" max="9" width="9" customWidth="1"/>
    <col min="10" max="10" width="0.81640625" customWidth="1"/>
    <col min="11" max="11" width="7.81640625" customWidth="1"/>
    <col min="12" max="12" width="0.54296875" customWidth="1"/>
    <col min="13" max="13" width="5.81640625" customWidth="1"/>
    <col min="14" max="14" width="3.26953125" customWidth="1"/>
    <col min="15" max="15" width="7.1796875" customWidth="1"/>
    <col min="16" max="16" width="6.453125" customWidth="1"/>
    <col min="17" max="17" width="0.54296875" customWidth="1"/>
    <col min="18" max="18" width="7.7265625" customWidth="1"/>
    <col min="19" max="19" width="7.81640625" customWidth="1"/>
    <col min="20" max="20" width="0.7265625" customWidth="1"/>
    <col min="21" max="21" width="7.453125" customWidth="1"/>
    <col min="22" max="22" width="0.54296875" customWidth="1"/>
    <col min="23" max="23" width="10.26953125" customWidth="1"/>
    <col min="24" max="24" width="0.54296875" customWidth="1"/>
    <col min="25" max="25" width="15.26953125" customWidth="1"/>
    <col min="26" max="26" width="0.453125" customWidth="1"/>
    <col min="27" max="27" width="11.453125" customWidth="1"/>
    <col min="28" max="28" width="0.453125" customWidth="1"/>
    <col min="29" max="29" width="11.453125" customWidth="1"/>
    <col min="30" max="30" width="3.1796875" customWidth="1"/>
    <col min="31" max="44" width="11.453125" customWidth="1"/>
  </cols>
  <sheetData>
    <row r="1" spans="1:44" ht="12.75" customHeight="1" x14ac:dyDescent="0.25">
      <c r="A1" s="135"/>
      <c r="B1" s="135"/>
      <c r="C1" s="135"/>
      <c r="D1" s="135"/>
      <c r="E1" s="135"/>
      <c r="F1" s="486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</row>
    <row r="2" spans="1:44" ht="21" customHeight="1" x14ac:dyDescent="0.25">
      <c r="A2" s="3"/>
      <c r="B2" s="87"/>
      <c r="C2" s="725" t="s">
        <v>175</v>
      </c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7"/>
      <c r="AE2" s="45"/>
      <c r="AF2" s="45"/>
      <c r="AG2" s="45"/>
      <c r="AH2" s="45"/>
      <c r="AI2" s="45"/>
      <c r="AJ2" s="45"/>
      <c r="AK2" s="45"/>
      <c r="AL2" s="136"/>
      <c r="AM2" s="3"/>
      <c r="AN2" s="3"/>
      <c r="AO2" s="3"/>
      <c r="AP2" s="3"/>
      <c r="AQ2" s="3"/>
      <c r="AR2" s="3"/>
    </row>
    <row r="3" spans="1:44" ht="26.25" customHeight="1" x14ac:dyDescent="0.25">
      <c r="A3" s="3"/>
      <c r="B3" s="8"/>
      <c r="C3" s="555" t="s">
        <v>176</v>
      </c>
      <c r="D3" s="536"/>
      <c r="E3" s="536"/>
      <c r="F3" s="536"/>
      <c r="G3" s="536"/>
      <c r="H3" s="536"/>
      <c r="I3" s="536"/>
      <c r="J3" s="536"/>
      <c r="K3" s="533"/>
      <c r="L3" s="3"/>
      <c r="M3" s="597" t="s">
        <v>177</v>
      </c>
      <c r="N3" s="536"/>
      <c r="O3" s="536"/>
      <c r="P3" s="533"/>
      <c r="Q3" s="3"/>
      <c r="R3" s="597" t="s">
        <v>178</v>
      </c>
      <c r="S3" s="536"/>
      <c r="T3" s="536"/>
      <c r="U3" s="533"/>
      <c r="V3" s="3"/>
      <c r="W3" s="597" t="s">
        <v>179</v>
      </c>
      <c r="X3" s="536"/>
      <c r="Y3" s="533"/>
      <c r="Z3" s="3"/>
      <c r="AA3" s="65"/>
      <c r="AB3" s="65"/>
      <c r="AC3" s="65"/>
      <c r="AD3" s="12"/>
      <c r="AE3" s="137"/>
      <c r="AF3" s="11"/>
      <c r="AG3" s="138"/>
      <c r="AH3" s="55"/>
      <c r="AI3" s="55"/>
      <c r="AJ3" s="55"/>
      <c r="AK3" s="55"/>
      <c r="AL3" s="139"/>
      <c r="AM3" s="3"/>
      <c r="AN3" s="3"/>
      <c r="AO3" s="3"/>
      <c r="AP3" s="3"/>
      <c r="AQ3" s="3"/>
      <c r="AR3" s="3"/>
    </row>
    <row r="4" spans="1:44" ht="21" customHeight="1" x14ac:dyDescent="0.25">
      <c r="A4" s="3"/>
      <c r="B4" s="8"/>
      <c r="C4" s="726" t="s">
        <v>180</v>
      </c>
      <c r="D4" s="536"/>
      <c r="E4" s="536"/>
      <c r="F4" s="536"/>
      <c r="G4" s="536"/>
      <c r="H4" s="536"/>
      <c r="I4" s="536"/>
      <c r="J4" s="536"/>
      <c r="K4" s="533"/>
      <c r="L4" s="3"/>
      <c r="M4" s="716">
        <f>+('Identificación 2'!J200+'Identificación 2'!AE200+'Identificación 2'!X200)-SUMIF('Identificación 2'!E108:G199,"Terreno natural",'Identificación 2'!J108:L199)-SUMIF('Identificación 2'!AB108:AB199,"Terreno natural",'Identificación 2'!AE108:AE199)</f>
        <v>8757.1999999999989</v>
      </c>
      <c r="N4" s="536"/>
      <c r="O4" s="536"/>
      <c r="P4" s="533"/>
      <c r="Q4" s="3"/>
      <c r="R4" s="716">
        <f>+'Identificación 2'!M200+'Identificación 2'!AF200</f>
        <v>2926.6</v>
      </c>
      <c r="S4" s="536"/>
      <c r="T4" s="536"/>
      <c r="U4" s="533"/>
      <c r="V4" s="3"/>
      <c r="W4" s="715">
        <f t="shared" ref="W4:W5" si="0">+R4/M4</f>
        <v>0.33419357785593573</v>
      </c>
      <c r="X4" s="536"/>
      <c r="Y4" s="533"/>
      <c r="Z4" s="3"/>
      <c r="AA4" s="140"/>
      <c r="AB4" s="140"/>
      <c r="AC4" s="140"/>
      <c r="AD4" s="12"/>
      <c r="AE4" s="11"/>
      <c r="AF4" s="11"/>
      <c r="AG4" s="141"/>
      <c r="AH4" s="55"/>
      <c r="AI4" s="55"/>
      <c r="AJ4" s="55"/>
      <c r="AK4" s="55"/>
      <c r="AL4" s="3"/>
      <c r="AM4" s="3"/>
      <c r="AN4" s="3"/>
      <c r="AO4" s="3"/>
      <c r="AP4" s="3"/>
      <c r="AQ4" s="3"/>
      <c r="AR4" s="3"/>
    </row>
    <row r="5" spans="1:44" ht="21" customHeight="1" x14ac:dyDescent="0.25">
      <c r="A5" s="3"/>
      <c r="B5" s="8"/>
      <c r="C5" s="726" t="s">
        <v>181</v>
      </c>
      <c r="D5" s="536"/>
      <c r="E5" s="536"/>
      <c r="F5" s="536"/>
      <c r="G5" s="536"/>
      <c r="H5" s="536"/>
      <c r="I5" s="536"/>
      <c r="J5" s="536"/>
      <c r="K5" s="533"/>
      <c r="L5" s="3"/>
      <c r="M5" s="716">
        <f>+('Identificación 2'!J200+'Identificación 2'!AE200+'Identificación 2'!X200)-SUMIF('Identificación 2'!E108:G199,"Terreno natural",'Identificación 2'!J108:L199)-SUMIF('Identificación 2'!AB108:AB199,"Terreno natural",'Identificación 2'!AE108:AE199)</f>
        <v>8757.1999999999989</v>
      </c>
      <c r="N5" s="536"/>
      <c r="O5" s="536"/>
      <c r="P5" s="533"/>
      <c r="Q5" s="3"/>
      <c r="R5" s="716">
        <f>+'Identificación 2'!P200+'Identificación 2'!AG200</f>
        <v>1544.64</v>
      </c>
      <c r="S5" s="536"/>
      <c r="T5" s="536"/>
      <c r="U5" s="533"/>
      <c r="V5" s="3"/>
      <c r="W5" s="715">
        <f t="shared" si="0"/>
        <v>0.17638514593705754</v>
      </c>
      <c r="X5" s="536"/>
      <c r="Y5" s="533"/>
      <c r="Z5" s="3"/>
      <c r="AA5" s="140"/>
      <c r="AB5" s="140"/>
      <c r="AC5" s="140"/>
      <c r="AD5" s="9"/>
      <c r="AE5" s="3"/>
      <c r="AF5" s="3"/>
      <c r="AG5" s="55"/>
      <c r="AH5" s="55"/>
      <c r="AI5" s="55"/>
      <c r="AJ5" s="55"/>
      <c r="AK5" s="55"/>
      <c r="AL5" s="3"/>
      <c r="AM5" s="3"/>
      <c r="AN5" s="3"/>
      <c r="AO5" s="3"/>
      <c r="AP5" s="3"/>
      <c r="AQ5" s="3"/>
      <c r="AR5" s="3"/>
    </row>
    <row r="6" spans="1:44" ht="21" customHeight="1" x14ac:dyDescent="0.25">
      <c r="A6" s="3"/>
      <c r="B6" s="8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622"/>
      <c r="P6" s="622"/>
      <c r="Q6" s="622"/>
      <c r="R6" s="622"/>
      <c r="S6" s="622"/>
      <c r="T6" s="622"/>
      <c r="U6" s="622"/>
      <c r="V6" s="622"/>
      <c r="W6" s="622"/>
      <c r="X6" s="622"/>
      <c r="Y6" s="622"/>
      <c r="Z6" s="51"/>
      <c r="AA6" s="51"/>
      <c r="AB6" s="52"/>
      <c r="AC6" s="11"/>
      <c r="AD6" s="9"/>
      <c r="AE6" s="3"/>
      <c r="AF6" s="3"/>
      <c r="AG6" s="55"/>
      <c r="AH6" s="55"/>
      <c r="AI6" s="55"/>
      <c r="AJ6" s="55"/>
      <c r="AK6" s="55"/>
      <c r="AL6" s="3"/>
      <c r="AM6" s="3"/>
      <c r="AN6" s="3"/>
      <c r="AO6" s="3"/>
      <c r="AP6" s="3"/>
      <c r="AQ6" s="3"/>
      <c r="AR6" s="3"/>
    </row>
    <row r="7" spans="1:44" ht="21" customHeight="1" x14ac:dyDescent="0.25">
      <c r="A7" s="3"/>
      <c r="B7" s="8"/>
      <c r="C7" s="10" t="s">
        <v>182</v>
      </c>
      <c r="D7" s="11"/>
      <c r="E7" s="11"/>
      <c r="F7" s="487"/>
      <c r="G7" s="11"/>
      <c r="H7" s="11"/>
      <c r="I7" s="11"/>
      <c r="J7" s="11"/>
      <c r="K7" s="11"/>
      <c r="L7" s="11"/>
      <c r="M7" s="11"/>
      <c r="N7" s="11"/>
      <c r="O7" s="50"/>
      <c r="P7" s="50"/>
      <c r="Q7" s="50"/>
      <c r="R7" s="50"/>
      <c r="S7" s="3"/>
      <c r="T7" s="3"/>
      <c r="U7" s="624"/>
      <c r="V7" s="624"/>
      <c r="W7" s="624"/>
      <c r="X7" s="624"/>
      <c r="Y7" s="624"/>
      <c r="Z7" s="51"/>
      <c r="AA7" s="51"/>
      <c r="AB7" s="52"/>
      <c r="AC7" s="11"/>
      <c r="AD7" s="9"/>
      <c r="AE7" s="3"/>
      <c r="AF7" s="3"/>
      <c r="AG7" s="55"/>
      <c r="AH7" s="55"/>
      <c r="AI7" s="55"/>
      <c r="AJ7" s="55"/>
      <c r="AK7" s="55"/>
      <c r="AL7" s="3"/>
      <c r="AM7" s="3"/>
      <c r="AN7" s="3"/>
      <c r="AO7" s="3"/>
      <c r="AP7" s="3"/>
      <c r="AQ7" s="3"/>
      <c r="AR7" s="3"/>
    </row>
    <row r="8" spans="1:44" ht="25.5" customHeight="1" x14ac:dyDescent="0.25">
      <c r="A8" s="3"/>
      <c r="B8" s="8"/>
      <c r="C8" s="623"/>
      <c r="D8" s="623"/>
      <c r="E8" s="623"/>
      <c r="F8" s="623"/>
      <c r="G8" s="623"/>
      <c r="H8" s="623"/>
      <c r="I8" s="623"/>
      <c r="J8" s="623"/>
      <c r="K8" s="623"/>
      <c r="L8" s="3"/>
      <c r="M8" s="555" t="s">
        <v>183</v>
      </c>
      <c r="N8" s="536"/>
      <c r="O8" s="533"/>
      <c r="P8" s="555" t="s">
        <v>184</v>
      </c>
      <c r="Q8" s="536"/>
      <c r="R8" s="533"/>
      <c r="S8" s="626"/>
      <c r="T8" s="3"/>
      <c r="U8" s="540" t="s">
        <v>185</v>
      </c>
      <c r="V8" s="695"/>
      <c r="W8" s="541"/>
      <c r="X8" s="4"/>
      <c r="Y8" s="625"/>
      <c r="Z8" s="51"/>
      <c r="AA8" s="51"/>
      <c r="AB8" s="52"/>
      <c r="AC8" s="11"/>
      <c r="AD8" s="9"/>
      <c r="AE8" s="3"/>
      <c r="AF8" s="3"/>
      <c r="AG8" s="55"/>
      <c r="AH8" s="55"/>
      <c r="AI8" s="55"/>
      <c r="AJ8" s="55"/>
      <c r="AK8" s="55"/>
      <c r="AL8" s="3"/>
      <c r="AM8" s="3"/>
      <c r="AN8" s="3"/>
      <c r="AO8" s="3"/>
      <c r="AP8" s="3"/>
      <c r="AQ8" s="3"/>
      <c r="AR8" s="3"/>
    </row>
    <row r="9" spans="1:44" ht="21" customHeight="1" x14ac:dyDescent="0.25">
      <c r="A9" s="3"/>
      <c r="B9" s="8"/>
      <c r="C9" s="534" t="s">
        <v>186</v>
      </c>
      <c r="D9" s="536"/>
      <c r="E9" s="536"/>
      <c r="F9" s="536"/>
      <c r="G9" s="536"/>
      <c r="H9" s="536"/>
      <c r="I9" s="536"/>
      <c r="J9" s="536"/>
      <c r="K9" s="533"/>
      <c r="L9" s="3"/>
      <c r="M9" s="720">
        <f>+'Identificación 2'!J200+'Identificación 2'!X200+'Identificación 2'!AE200</f>
        <v>13257.199999999999</v>
      </c>
      <c r="N9" s="536"/>
      <c r="O9" s="533"/>
      <c r="P9" s="721">
        <f>+IF(M9=0,0,100%)</f>
        <v>1</v>
      </c>
      <c r="Q9" s="536"/>
      <c r="R9" s="533"/>
      <c r="S9" s="626"/>
      <c r="T9" s="3"/>
      <c r="U9" s="717" t="str">
        <f>+IF(M9=0,"",IF(AND(P10=100%,P11=0),"NO CORRESPONDE CONTINUAR CON LA FTE",IF(OR(P11&gt;=40%,P12&gt;20%),"SI",IF(OR(P11&lt;40%,W4&lt;20%,W5&lt;=20%),"NO CORRESPONDE CONTINUAR CON LA FTE","SI"))))</f>
        <v>SI</v>
      </c>
      <c r="V9" s="549"/>
      <c r="W9" s="550"/>
      <c r="X9" s="4"/>
      <c r="Y9" s="625"/>
      <c r="Z9" s="51"/>
      <c r="AA9" s="51"/>
      <c r="AB9" s="52"/>
      <c r="AC9" s="11"/>
      <c r="AD9" s="9"/>
      <c r="AE9" s="3"/>
      <c r="AF9" s="3"/>
      <c r="AG9" s="55"/>
      <c r="AH9" s="55"/>
      <c r="AI9" s="55"/>
      <c r="AJ9" s="55"/>
      <c r="AK9" s="55"/>
      <c r="AL9" s="3"/>
      <c r="AM9" s="3"/>
      <c r="AN9" s="3"/>
      <c r="AO9" s="3"/>
      <c r="AP9" s="3"/>
      <c r="AQ9" s="3"/>
      <c r="AR9" s="3"/>
    </row>
    <row r="10" spans="1:44" ht="21" customHeight="1" x14ac:dyDescent="0.25">
      <c r="A10" s="3"/>
      <c r="B10" s="8"/>
      <c r="C10" s="534" t="s">
        <v>187</v>
      </c>
      <c r="D10" s="536"/>
      <c r="E10" s="536"/>
      <c r="F10" s="536"/>
      <c r="G10" s="536"/>
      <c r="H10" s="536"/>
      <c r="I10" s="536"/>
      <c r="J10" s="536"/>
      <c r="K10" s="533"/>
      <c r="L10" s="3"/>
      <c r="M10" s="723">
        <f>+'Identificación 3'!M4</f>
        <v>8757.1999999999989</v>
      </c>
      <c r="N10" s="536"/>
      <c r="O10" s="533"/>
      <c r="P10" s="721">
        <f>+M10/M9</f>
        <v>0.66056180792324171</v>
      </c>
      <c r="Q10" s="536"/>
      <c r="R10" s="533"/>
      <c r="S10" s="626"/>
      <c r="T10" s="3"/>
      <c r="U10" s="718"/>
      <c r="V10" s="538"/>
      <c r="W10" s="719"/>
      <c r="X10" s="4"/>
      <c r="Y10" s="625"/>
      <c r="Z10" s="51"/>
      <c r="AA10" s="51"/>
      <c r="AB10" s="52"/>
      <c r="AC10" s="11"/>
      <c r="AD10" s="9"/>
      <c r="AE10" s="3"/>
      <c r="AF10" s="3"/>
      <c r="AG10" s="55"/>
      <c r="AH10" s="55"/>
      <c r="AI10" s="55"/>
      <c r="AJ10" s="55"/>
      <c r="AK10" s="55"/>
      <c r="AL10" s="3"/>
      <c r="AM10" s="3"/>
      <c r="AN10" s="3"/>
      <c r="AO10" s="3"/>
      <c r="AP10" s="3"/>
      <c r="AQ10" s="3"/>
      <c r="AR10" s="3"/>
    </row>
    <row r="11" spans="1:44" ht="21" customHeight="1" x14ac:dyDescent="0.25">
      <c r="A11" s="3"/>
      <c r="B11" s="8"/>
      <c r="C11" s="534" t="s">
        <v>188</v>
      </c>
      <c r="D11" s="536"/>
      <c r="E11" s="536"/>
      <c r="F11" s="536"/>
      <c r="G11" s="536"/>
      <c r="H11" s="536"/>
      <c r="I11" s="536"/>
      <c r="J11" s="536"/>
      <c r="K11" s="533"/>
      <c r="L11" s="3"/>
      <c r="M11" s="723">
        <f>+R5+R4</f>
        <v>4471.24</v>
      </c>
      <c r="N11" s="536"/>
      <c r="O11" s="533"/>
      <c r="P11" s="724">
        <f>+M11/M9</f>
        <v>0.33726880487584104</v>
      </c>
      <c r="Q11" s="536"/>
      <c r="R11" s="533"/>
      <c r="S11" s="626"/>
      <c r="T11" s="3"/>
      <c r="U11" s="718"/>
      <c r="V11" s="538"/>
      <c r="W11" s="719"/>
      <c r="X11" s="4"/>
      <c r="Y11" s="625"/>
      <c r="Z11" s="51"/>
      <c r="AA11" s="51"/>
      <c r="AB11" s="52"/>
      <c r="AC11" s="11"/>
      <c r="AD11" s="9"/>
      <c r="AE11" s="3"/>
      <c r="AF11" s="3"/>
      <c r="AG11" s="55"/>
      <c r="AH11" s="55"/>
      <c r="AI11" s="55"/>
      <c r="AJ11" s="55"/>
      <c r="AK11" s="55"/>
      <c r="AL11" s="3"/>
      <c r="AM11" s="3"/>
      <c r="AN11" s="3"/>
      <c r="AO11" s="3"/>
      <c r="AP11" s="3"/>
      <c r="AQ11" s="3"/>
      <c r="AR11" s="3"/>
    </row>
    <row r="12" spans="1:44" ht="21" customHeight="1" x14ac:dyDescent="0.25">
      <c r="A12" s="3"/>
      <c r="B12" s="8"/>
      <c r="C12" s="534" t="s">
        <v>189</v>
      </c>
      <c r="D12" s="536"/>
      <c r="E12" s="536"/>
      <c r="F12" s="536"/>
      <c r="G12" s="536"/>
      <c r="H12" s="536"/>
      <c r="I12" s="536"/>
      <c r="J12" s="536"/>
      <c r="K12" s="533"/>
      <c r="L12" s="3"/>
      <c r="M12" s="723">
        <f>+M9-M10</f>
        <v>4500</v>
      </c>
      <c r="N12" s="536"/>
      <c r="O12" s="533"/>
      <c r="P12" s="721">
        <f>+M12/M9</f>
        <v>0.33943819207675829</v>
      </c>
      <c r="Q12" s="536"/>
      <c r="R12" s="533"/>
      <c r="S12" s="626"/>
      <c r="T12" s="3"/>
      <c r="U12" s="551"/>
      <c r="V12" s="552"/>
      <c r="W12" s="553"/>
      <c r="X12" s="4"/>
      <c r="Y12" s="625"/>
      <c r="Z12" s="51"/>
      <c r="AA12" s="51"/>
      <c r="AB12" s="52"/>
      <c r="AC12" s="11"/>
      <c r="AD12" s="9"/>
      <c r="AE12" s="3"/>
      <c r="AF12" s="3"/>
      <c r="AG12" s="55"/>
      <c r="AH12" s="55"/>
      <c r="AI12" s="55"/>
      <c r="AJ12" s="55"/>
      <c r="AK12" s="55"/>
      <c r="AL12" s="3"/>
      <c r="AM12" s="3"/>
      <c r="AN12" s="3"/>
      <c r="AO12" s="3"/>
      <c r="AP12" s="3"/>
      <c r="AQ12" s="3"/>
      <c r="AR12" s="3"/>
    </row>
    <row r="13" spans="1:44" ht="21" customHeight="1" x14ac:dyDescent="0.25">
      <c r="A13" s="3"/>
      <c r="B13" s="8"/>
      <c r="C13" s="622"/>
      <c r="D13" s="622"/>
      <c r="E13" s="622"/>
      <c r="F13" s="622"/>
      <c r="G13" s="622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  <c r="Z13" s="51"/>
      <c r="AA13" s="51"/>
      <c r="AB13" s="52"/>
      <c r="AC13" s="11"/>
      <c r="AD13" s="9"/>
      <c r="AE13" s="3"/>
      <c r="AF13" s="3"/>
      <c r="AG13" s="55"/>
      <c r="AH13" s="55"/>
      <c r="AI13" s="55"/>
      <c r="AJ13" s="55"/>
      <c r="AK13" s="55"/>
      <c r="AL13" s="3"/>
      <c r="AM13" s="3"/>
      <c r="AN13" s="3"/>
      <c r="AO13" s="3"/>
      <c r="AP13" s="3"/>
      <c r="AQ13" s="3"/>
      <c r="AR13" s="3"/>
    </row>
    <row r="14" spans="1:44" ht="21" customHeight="1" x14ac:dyDescent="0.25">
      <c r="A14" s="3"/>
      <c r="B14" s="8"/>
      <c r="C14" s="537" t="s">
        <v>190</v>
      </c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  <c r="Q14" s="538"/>
      <c r="R14" s="538"/>
      <c r="S14" s="538"/>
      <c r="T14" s="538"/>
      <c r="U14" s="538"/>
      <c r="V14" s="538"/>
      <c r="W14" s="538"/>
      <c r="X14" s="538"/>
      <c r="Y14" s="538"/>
      <c r="Z14" s="538"/>
      <c r="AA14" s="538"/>
      <c r="AB14" s="538"/>
      <c r="AC14" s="538"/>
      <c r="AD14" s="9"/>
      <c r="AE14" s="3"/>
      <c r="AF14" s="3"/>
      <c r="AG14" s="55"/>
      <c r="AH14" s="55"/>
      <c r="AI14" s="55"/>
      <c r="AJ14" s="55"/>
      <c r="AK14" s="55"/>
      <c r="AL14" s="3"/>
      <c r="AM14" s="3"/>
      <c r="AN14" s="3"/>
      <c r="AO14" s="3"/>
      <c r="AP14" s="3"/>
      <c r="AQ14" s="3"/>
      <c r="AR14" s="3"/>
    </row>
    <row r="15" spans="1:44" ht="15" customHeight="1" x14ac:dyDescent="0.25">
      <c r="A15" s="3"/>
      <c r="B15" s="8"/>
      <c r="C15" s="636" t="s">
        <v>63</v>
      </c>
      <c r="D15" s="549"/>
      <c r="E15" s="549"/>
      <c r="F15" s="549"/>
      <c r="G15" s="550"/>
      <c r="H15" s="143"/>
      <c r="I15" s="555" t="s">
        <v>191</v>
      </c>
      <c r="J15" s="536"/>
      <c r="K15" s="536"/>
      <c r="L15" s="536"/>
      <c r="M15" s="536"/>
      <c r="N15" s="536"/>
      <c r="O15" s="536"/>
      <c r="P15" s="536"/>
      <c r="Q15" s="536"/>
      <c r="R15" s="536"/>
      <c r="S15" s="628"/>
      <c r="T15" s="394"/>
      <c r="U15" s="395"/>
      <c r="V15" s="395"/>
      <c r="W15" s="395"/>
      <c r="X15" s="395"/>
      <c r="Y15" s="395"/>
      <c r="Z15" s="395"/>
      <c r="AA15" s="395"/>
      <c r="AB15" s="443"/>
      <c r="AC15" s="444"/>
      <c r="AD15" s="12"/>
      <c r="AE15" s="11"/>
      <c r="AF15" s="11"/>
      <c r="AG15" s="55"/>
      <c r="AH15" s="55"/>
      <c r="AI15" s="55"/>
      <c r="AJ15" s="55"/>
      <c r="AK15" s="55"/>
      <c r="AL15" s="3"/>
      <c r="AM15" s="3"/>
      <c r="AN15" s="3"/>
      <c r="AO15" s="3"/>
      <c r="AP15" s="3"/>
      <c r="AQ15" s="3"/>
      <c r="AR15" s="3"/>
    </row>
    <row r="16" spans="1:44" ht="11.25" customHeight="1" x14ac:dyDescent="0.25">
      <c r="A16" s="3"/>
      <c r="B16" s="8"/>
      <c r="C16" s="551"/>
      <c r="D16" s="552"/>
      <c r="E16" s="552"/>
      <c r="F16" s="552"/>
      <c r="G16" s="553"/>
      <c r="H16" s="143"/>
      <c r="I16" s="637" t="s">
        <v>73</v>
      </c>
      <c r="J16" s="596"/>
      <c r="K16" s="544"/>
      <c r="L16" s="143"/>
      <c r="M16" s="637" t="s">
        <v>76</v>
      </c>
      <c r="N16" s="596"/>
      <c r="O16" s="596"/>
      <c r="P16" s="544"/>
      <c r="Q16" s="143"/>
      <c r="R16" s="637" t="s">
        <v>77</v>
      </c>
      <c r="S16" s="615"/>
      <c r="T16" s="394"/>
      <c r="U16" s="395"/>
      <c r="V16" s="395"/>
      <c r="W16" s="395"/>
      <c r="X16" s="395"/>
      <c r="Y16" s="395"/>
      <c r="Z16" s="395"/>
      <c r="AA16" s="395"/>
      <c r="AB16" s="443"/>
      <c r="AC16" s="444"/>
      <c r="AD16" s="12"/>
      <c r="AE16" s="11"/>
      <c r="AF16" s="11"/>
      <c r="AG16" s="55"/>
      <c r="AH16" s="55"/>
      <c r="AI16" s="55"/>
      <c r="AJ16" s="55"/>
      <c r="AK16" s="55"/>
      <c r="AL16" s="3"/>
      <c r="AM16" s="3"/>
      <c r="AN16" s="3"/>
      <c r="AO16" s="3"/>
      <c r="AP16" s="3"/>
      <c r="AQ16" s="3"/>
      <c r="AR16" s="3"/>
    </row>
    <row r="17" spans="1:44" ht="2.25" customHeight="1" x14ac:dyDescent="0.25">
      <c r="A17" s="3"/>
      <c r="B17" s="8"/>
      <c r="C17" s="13"/>
      <c r="D17" s="13"/>
      <c r="E17" s="13"/>
      <c r="F17" s="488"/>
      <c r="G17" s="13"/>
      <c r="H17" s="144"/>
      <c r="I17" s="13"/>
      <c r="J17" s="3"/>
      <c r="K17" s="3"/>
      <c r="L17" s="144"/>
      <c r="M17" s="13"/>
      <c r="N17" s="13"/>
      <c r="O17" s="50"/>
      <c r="P17" s="50"/>
      <c r="Q17" s="144"/>
      <c r="R17" s="51"/>
      <c r="S17" s="445"/>
      <c r="T17" s="446"/>
      <c r="U17" s="395"/>
      <c r="V17" s="395"/>
      <c r="W17" s="395"/>
      <c r="X17" s="395"/>
      <c r="Y17" s="395"/>
      <c r="Z17" s="395"/>
      <c r="AA17" s="395"/>
      <c r="AB17" s="443"/>
      <c r="AC17" s="444"/>
      <c r="AD17" s="12"/>
      <c r="AE17" s="11"/>
      <c r="AF17" s="11"/>
      <c r="AG17" s="55"/>
      <c r="AH17" s="55"/>
      <c r="AI17" s="55"/>
      <c r="AJ17" s="55"/>
      <c r="AK17" s="55"/>
      <c r="AL17" s="3"/>
      <c r="AM17" s="3"/>
      <c r="AN17" s="3"/>
      <c r="AO17" s="3"/>
      <c r="AP17" s="3"/>
      <c r="AQ17" s="3"/>
      <c r="AR17" s="3"/>
    </row>
    <row r="18" spans="1:44" ht="21" customHeight="1" x14ac:dyDescent="0.25">
      <c r="A18" s="3"/>
      <c r="B18" s="8"/>
      <c r="C18" s="638" t="s">
        <v>71</v>
      </c>
      <c r="D18" s="536"/>
      <c r="E18" s="536"/>
      <c r="F18" s="536"/>
      <c r="G18" s="533"/>
      <c r="H18" s="143"/>
      <c r="I18" s="584"/>
      <c r="J18" s="536"/>
      <c r="K18" s="533"/>
      <c r="L18" s="143"/>
      <c r="M18" s="722" t="s">
        <v>745</v>
      </c>
      <c r="N18" s="536"/>
      <c r="O18" s="536"/>
      <c r="P18" s="533"/>
      <c r="Q18" s="143"/>
      <c r="R18" s="722"/>
      <c r="S18" s="628"/>
      <c r="T18" s="447"/>
      <c r="U18" s="395"/>
      <c r="V18" s="395"/>
      <c r="W18" s="395"/>
      <c r="X18" s="395"/>
      <c r="Y18" s="395"/>
      <c r="Z18" s="395"/>
      <c r="AA18" s="395"/>
      <c r="AB18" s="395"/>
      <c r="AC18" s="395"/>
      <c r="AD18" s="9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21" customHeight="1" x14ac:dyDescent="0.25">
      <c r="A19" s="3"/>
      <c r="B19" s="8"/>
      <c r="C19" s="638" t="s">
        <v>75</v>
      </c>
      <c r="D19" s="536"/>
      <c r="E19" s="536"/>
      <c r="F19" s="536"/>
      <c r="G19" s="533"/>
      <c r="H19" s="143"/>
      <c r="I19" s="584" t="s">
        <v>745</v>
      </c>
      <c r="J19" s="536"/>
      <c r="K19" s="533"/>
      <c r="L19" s="143"/>
      <c r="M19" s="722"/>
      <c r="N19" s="536"/>
      <c r="O19" s="536"/>
      <c r="P19" s="533"/>
      <c r="Q19" s="143"/>
      <c r="R19" s="722"/>
      <c r="S19" s="628"/>
      <c r="T19" s="447"/>
      <c r="U19" s="395"/>
      <c r="V19" s="395"/>
      <c r="W19" s="395"/>
      <c r="X19" s="395"/>
      <c r="Y19" s="395"/>
      <c r="Z19" s="395"/>
      <c r="AA19" s="395"/>
      <c r="AB19" s="395"/>
      <c r="AC19" s="395"/>
      <c r="AD19" s="9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21" customHeight="1" x14ac:dyDescent="0.25">
      <c r="A20" s="3"/>
      <c r="B20" s="8"/>
      <c r="C20" s="638" t="s">
        <v>78</v>
      </c>
      <c r="D20" s="536"/>
      <c r="E20" s="536"/>
      <c r="F20" s="536"/>
      <c r="G20" s="533"/>
      <c r="H20" s="143"/>
      <c r="I20" s="584"/>
      <c r="J20" s="536"/>
      <c r="K20" s="533"/>
      <c r="L20" s="143"/>
      <c r="M20" s="722"/>
      <c r="N20" s="536"/>
      <c r="O20" s="536"/>
      <c r="P20" s="533"/>
      <c r="Q20" s="143"/>
      <c r="R20" s="722" t="s">
        <v>745</v>
      </c>
      <c r="S20" s="628"/>
      <c r="T20" s="447"/>
      <c r="U20" s="395"/>
      <c r="V20" s="395"/>
      <c r="W20" s="395"/>
      <c r="X20" s="395"/>
      <c r="Y20" s="395"/>
      <c r="Z20" s="395"/>
      <c r="AA20" s="395"/>
      <c r="AB20" s="395"/>
      <c r="AC20" s="395"/>
      <c r="AD20" s="9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21" customHeight="1" x14ac:dyDescent="0.25">
      <c r="A21" s="3"/>
      <c r="B21" s="8"/>
      <c r="C21" s="638"/>
      <c r="D21" s="536"/>
      <c r="E21" s="536"/>
      <c r="F21" s="536"/>
      <c r="G21" s="533"/>
      <c r="H21" s="143"/>
      <c r="I21" s="584"/>
      <c r="J21" s="536"/>
      <c r="K21" s="533"/>
      <c r="L21" s="143"/>
      <c r="M21" s="722"/>
      <c r="N21" s="536"/>
      <c r="O21" s="536"/>
      <c r="P21" s="533"/>
      <c r="Q21" s="143"/>
      <c r="R21" s="722"/>
      <c r="S21" s="628"/>
      <c r="T21" s="447"/>
      <c r="U21" s="395"/>
      <c r="V21" s="395"/>
      <c r="W21" s="395"/>
      <c r="X21" s="395"/>
      <c r="Y21" s="395"/>
      <c r="Z21" s="395"/>
      <c r="AA21" s="395"/>
      <c r="AB21" s="395"/>
      <c r="AC21" s="395"/>
      <c r="AD21" s="9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</row>
    <row r="22" spans="1:44" ht="21" customHeight="1" x14ac:dyDescent="0.25">
      <c r="A22" s="3"/>
      <c r="B22" s="8"/>
      <c r="C22" s="638"/>
      <c r="D22" s="536"/>
      <c r="E22" s="536"/>
      <c r="F22" s="536"/>
      <c r="G22" s="533"/>
      <c r="H22" s="143"/>
      <c r="I22" s="584"/>
      <c r="J22" s="536"/>
      <c r="K22" s="533"/>
      <c r="L22" s="143"/>
      <c r="M22" s="722"/>
      <c r="N22" s="536"/>
      <c r="O22" s="536"/>
      <c r="P22" s="533"/>
      <c r="Q22" s="143"/>
      <c r="R22" s="722"/>
      <c r="S22" s="628"/>
      <c r="T22" s="447"/>
      <c r="U22" s="395"/>
      <c r="V22" s="395"/>
      <c r="W22" s="395"/>
      <c r="X22" s="395"/>
      <c r="Y22" s="395"/>
      <c r="Z22" s="395"/>
      <c r="AA22" s="395"/>
      <c r="AB22" s="395"/>
      <c r="AC22" s="395"/>
      <c r="AD22" s="9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</row>
    <row r="23" spans="1:44" ht="21" customHeight="1" x14ac:dyDescent="0.25">
      <c r="A23" s="3"/>
      <c r="B23" s="8"/>
      <c r="C23" s="583"/>
      <c r="D23" s="536"/>
      <c r="E23" s="536"/>
      <c r="F23" s="536"/>
      <c r="G23" s="533"/>
      <c r="H23" s="143"/>
      <c r="I23" s="584"/>
      <c r="J23" s="536"/>
      <c r="K23" s="533"/>
      <c r="L23" s="143"/>
      <c r="M23" s="722"/>
      <c r="N23" s="536"/>
      <c r="O23" s="536"/>
      <c r="P23" s="533"/>
      <c r="Q23" s="143"/>
      <c r="R23" s="722"/>
      <c r="S23" s="628"/>
      <c r="T23" s="447"/>
      <c r="U23" s="395"/>
      <c r="V23" s="395"/>
      <c r="W23" s="395"/>
      <c r="X23" s="395"/>
      <c r="Y23" s="395"/>
      <c r="Z23" s="395"/>
      <c r="AA23" s="395"/>
      <c r="AB23" s="395"/>
      <c r="AC23" s="395"/>
      <c r="AD23" s="9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</row>
    <row r="24" spans="1:44" ht="3.75" customHeight="1" x14ac:dyDescent="0.25">
      <c r="A24" s="3"/>
      <c r="B24" s="8"/>
      <c r="C24" s="10"/>
      <c r="D24" s="10"/>
      <c r="E24" s="13"/>
      <c r="F24" s="488"/>
      <c r="G24" s="13"/>
      <c r="H24" s="13"/>
      <c r="I24" s="50"/>
      <c r="J24" s="50"/>
      <c r="K24" s="50"/>
      <c r="L24" s="50"/>
      <c r="M24" s="50"/>
      <c r="N24" s="50"/>
      <c r="O24" s="50"/>
      <c r="P24" s="50"/>
      <c r="Q24" s="50"/>
      <c r="R24" s="51"/>
      <c r="S24" s="445"/>
      <c r="T24" s="446"/>
      <c r="U24" s="395"/>
      <c r="V24" s="395"/>
      <c r="W24" s="395"/>
      <c r="X24" s="395"/>
      <c r="Y24" s="395"/>
      <c r="Z24" s="395"/>
      <c r="AA24" s="395"/>
      <c r="AB24" s="443"/>
      <c r="AC24" s="444"/>
      <c r="AD24" s="12"/>
      <c r="AE24" s="11"/>
      <c r="AF24" s="11"/>
      <c r="AG24" s="55"/>
      <c r="AH24" s="55"/>
      <c r="AI24" s="55"/>
      <c r="AJ24" s="55"/>
      <c r="AK24" s="55"/>
      <c r="AL24" s="3"/>
      <c r="AM24" s="3"/>
      <c r="AN24" s="3"/>
      <c r="AO24" s="3"/>
      <c r="AP24" s="3"/>
      <c r="AQ24" s="3"/>
      <c r="AR24" s="3"/>
    </row>
    <row r="25" spans="1:44" ht="21" customHeight="1" x14ac:dyDescent="0.25">
      <c r="A25" s="3"/>
      <c r="B25" s="8"/>
      <c r="C25" s="537" t="s">
        <v>192</v>
      </c>
      <c r="D25" s="538"/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  <c r="P25" s="538"/>
      <c r="Q25" s="538"/>
      <c r="R25" s="538"/>
      <c r="S25" s="538"/>
      <c r="T25" s="538"/>
      <c r="U25" s="538"/>
      <c r="V25" s="538"/>
      <c r="W25" s="538"/>
      <c r="X25" s="538"/>
      <c r="Y25" s="538"/>
      <c r="Z25" s="538"/>
      <c r="AA25" s="538"/>
      <c r="AB25" s="538"/>
      <c r="AC25" s="538"/>
      <c r="AD25" s="12"/>
      <c r="AE25" s="11"/>
      <c r="AF25" s="11"/>
      <c r="AG25" s="55"/>
      <c r="AH25" s="55"/>
      <c r="AI25" s="55"/>
      <c r="AJ25" s="55"/>
      <c r="AK25" s="55"/>
      <c r="AL25" s="3"/>
      <c r="AM25" s="3"/>
      <c r="AN25" s="3"/>
      <c r="AO25" s="3"/>
      <c r="AP25" s="3"/>
      <c r="AQ25" s="3"/>
      <c r="AR25" s="3"/>
    </row>
    <row r="26" spans="1:44" ht="30" customHeight="1" x14ac:dyDescent="0.25">
      <c r="A26" s="3"/>
      <c r="B26" s="8"/>
      <c r="C26" s="563" t="s">
        <v>193</v>
      </c>
      <c r="D26" s="564"/>
      <c r="E26" s="565"/>
      <c r="F26" s="489"/>
      <c r="G26" s="745" t="s">
        <v>194</v>
      </c>
      <c r="H26" s="549"/>
      <c r="I26" s="549"/>
      <c r="J26" s="549"/>
      <c r="K26" s="549"/>
      <c r="L26" s="549"/>
      <c r="M26" s="549"/>
      <c r="N26" s="549"/>
      <c r="O26" s="549"/>
      <c r="P26" s="549"/>
      <c r="Q26" s="549"/>
      <c r="R26" s="549"/>
      <c r="S26" s="549"/>
      <c r="T26" s="549"/>
      <c r="U26" s="549"/>
      <c r="V26" s="549"/>
      <c r="W26" s="550"/>
      <c r="X26" s="3"/>
      <c r="Y26" s="575" t="s">
        <v>195</v>
      </c>
      <c r="Z26" s="536"/>
      <c r="AA26" s="536"/>
      <c r="AB26" s="536"/>
      <c r="AC26" s="533"/>
      <c r="AD26" s="9"/>
      <c r="AE26" s="3"/>
      <c r="AF26" s="3"/>
      <c r="AG26" s="3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</row>
    <row r="27" spans="1:44" ht="14.25" customHeight="1" x14ac:dyDescent="0.25">
      <c r="A27" s="3"/>
      <c r="B27" s="8"/>
      <c r="C27" s="566"/>
      <c r="D27" s="567"/>
      <c r="E27" s="568"/>
      <c r="F27" s="489"/>
      <c r="G27" s="551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3"/>
      <c r="X27" s="3"/>
      <c r="Y27" s="146" t="s">
        <v>196</v>
      </c>
      <c r="Z27" s="147"/>
      <c r="AA27" s="146" t="s">
        <v>197</v>
      </c>
      <c r="AB27" s="147"/>
      <c r="AC27" s="146" t="s">
        <v>198</v>
      </c>
      <c r="AD27" s="9"/>
      <c r="AE27" s="3"/>
      <c r="AF27" s="3"/>
      <c r="AG27" s="3"/>
      <c r="AH27" s="3"/>
      <c r="AI27" s="3"/>
      <c r="AJ27" s="3"/>
      <c r="AK27" s="55"/>
      <c r="AL27" s="55"/>
      <c r="AM27" s="55"/>
      <c r="AN27" s="55"/>
      <c r="AO27" s="55"/>
      <c r="AP27" s="55"/>
      <c r="AQ27" s="55"/>
      <c r="AR27" s="55"/>
    </row>
    <row r="28" spans="1:44" ht="2.25" customHeight="1" x14ac:dyDescent="0.25">
      <c r="A28" s="3"/>
      <c r="B28" s="8"/>
      <c r="C28" s="148"/>
      <c r="D28" s="148"/>
      <c r="E28" s="148"/>
      <c r="F28" s="489"/>
      <c r="G28" s="148"/>
      <c r="H28" s="148"/>
      <c r="I28" s="148"/>
      <c r="J28" s="148"/>
      <c r="K28" s="148"/>
      <c r="L28" s="148"/>
      <c r="M28" s="148"/>
      <c r="N28" s="149"/>
      <c r="O28" s="149"/>
      <c r="P28" s="149"/>
      <c r="Q28" s="149"/>
      <c r="R28" s="148"/>
      <c r="S28" s="11"/>
      <c r="T28" s="11"/>
      <c r="U28" s="3"/>
      <c r="V28" s="3"/>
      <c r="W28" s="3"/>
      <c r="X28" s="3"/>
      <c r="Y28" s="4"/>
      <c r="Z28" s="148"/>
      <c r="AA28" s="4"/>
      <c r="AB28" s="4"/>
      <c r="AC28" s="148"/>
      <c r="AD28" s="9"/>
      <c r="AE28" s="3"/>
      <c r="AF28" s="3"/>
      <c r="AG28" s="3"/>
      <c r="AH28" s="3"/>
      <c r="AI28" s="3"/>
      <c r="AJ28" s="3"/>
      <c r="AK28" s="55"/>
      <c r="AL28" s="55"/>
      <c r="AM28" s="55"/>
      <c r="AN28" s="55"/>
      <c r="AO28" s="55"/>
      <c r="AP28" s="55"/>
      <c r="AQ28" s="55"/>
      <c r="AR28" s="55"/>
    </row>
    <row r="29" spans="1:44" ht="18" customHeight="1" x14ac:dyDescent="0.25">
      <c r="A29" s="3"/>
      <c r="B29" s="8"/>
      <c r="C29" s="734" t="s">
        <v>199</v>
      </c>
      <c r="D29" s="564"/>
      <c r="E29" s="565"/>
      <c r="F29" s="489"/>
      <c r="G29" s="638" t="s">
        <v>200</v>
      </c>
      <c r="H29" s="536"/>
      <c r="I29" s="536"/>
      <c r="J29" s="536"/>
      <c r="K29" s="536"/>
      <c r="L29" s="536"/>
      <c r="M29" s="536"/>
      <c r="N29" s="536"/>
      <c r="O29" s="536"/>
      <c r="P29" s="536"/>
      <c r="Q29" s="536"/>
      <c r="R29" s="536"/>
      <c r="S29" s="536"/>
      <c r="T29" s="536"/>
      <c r="U29" s="536"/>
      <c r="V29" s="536"/>
      <c r="W29" s="533"/>
      <c r="X29" s="3"/>
      <c r="Y29" s="23" t="s">
        <v>73</v>
      </c>
      <c r="Z29" s="150"/>
      <c r="AA29" s="23"/>
      <c r="AB29" s="151"/>
      <c r="AC29" s="23"/>
      <c r="AD29" s="9"/>
      <c r="AE29" s="3"/>
      <c r="AF29" s="3"/>
      <c r="AG29" s="3"/>
      <c r="AH29" s="3"/>
      <c r="AI29" s="3"/>
      <c r="AJ29" s="3"/>
      <c r="AK29" s="55"/>
      <c r="AL29" s="55"/>
      <c r="AM29" s="55"/>
      <c r="AN29" s="55"/>
      <c r="AO29" s="55"/>
      <c r="AP29" s="55"/>
      <c r="AQ29" s="55"/>
      <c r="AR29" s="55"/>
    </row>
    <row r="30" spans="1:44" ht="18" customHeight="1" x14ac:dyDescent="0.25">
      <c r="A30" s="3"/>
      <c r="B30" s="8"/>
      <c r="C30" s="566"/>
      <c r="D30" s="567"/>
      <c r="E30" s="568"/>
      <c r="F30" s="489"/>
      <c r="G30" s="638" t="s">
        <v>201</v>
      </c>
      <c r="H30" s="536"/>
      <c r="I30" s="536"/>
      <c r="J30" s="536"/>
      <c r="K30" s="536"/>
      <c r="L30" s="536"/>
      <c r="M30" s="536"/>
      <c r="N30" s="536"/>
      <c r="O30" s="536"/>
      <c r="P30" s="536"/>
      <c r="Q30" s="536"/>
      <c r="R30" s="536"/>
      <c r="S30" s="536"/>
      <c r="T30" s="536"/>
      <c r="U30" s="536"/>
      <c r="V30" s="536"/>
      <c r="W30" s="533"/>
      <c r="X30" s="3"/>
      <c r="Y30" s="23" t="s">
        <v>73</v>
      </c>
      <c r="Z30" s="150"/>
      <c r="AA30" s="23"/>
      <c r="AB30" s="151"/>
      <c r="AC30" s="23"/>
      <c r="AD30" s="9"/>
      <c r="AE30" s="3"/>
      <c r="AF30" s="3"/>
      <c r="AG30" s="3"/>
      <c r="AH30" s="3"/>
      <c r="AI30" s="3"/>
      <c r="AJ30" s="3"/>
      <c r="AK30" s="55"/>
      <c r="AL30" s="55"/>
      <c r="AM30" s="55"/>
      <c r="AN30" s="55"/>
      <c r="AO30" s="55"/>
      <c r="AP30" s="55"/>
      <c r="AQ30" s="55"/>
      <c r="AR30" s="55"/>
    </row>
    <row r="31" spans="1:44" ht="18" customHeight="1" x14ac:dyDescent="0.25">
      <c r="A31" s="3"/>
      <c r="B31" s="8"/>
      <c r="C31" s="734" t="s">
        <v>202</v>
      </c>
      <c r="D31" s="564"/>
      <c r="E31" s="565"/>
      <c r="F31" s="489"/>
      <c r="G31" s="638" t="s">
        <v>203</v>
      </c>
      <c r="H31" s="536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536"/>
      <c r="W31" s="533"/>
      <c r="X31" s="3"/>
      <c r="Y31" s="23" t="s">
        <v>73</v>
      </c>
      <c r="Z31" s="150"/>
      <c r="AA31" s="23"/>
      <c r="AB31" s="151"/>
      <c r="AC31" s="23"/>
      <c r="AD31" s="9"/>
      <c r="AE31" s="3"/>
      <c r="AF31" s="3"/>
      <c r="AG31" s="3"/>
      <c r="AH31" s="3"/>
      <c r="AI31" s="3"/>
      <c r="AJ31" s="3"/>
      <c r="AK31" s="55"/>
      <c r="AL31" s="55"/>
      <c r="AM31" s="55"/>
      <c r="AN31" s="55"/>
      <c r="AO31" s="55"/>
      <c r="AP31" s="55"/>
      <c r="AQ31" s="55"/>
      <c r="AR31" s="55"/>
    </row>
    <row r="32" spans="1:44" ht="18" customHeight="1" x14ac:dyDescent="0.25">
      <c r="A32" s="3"/>
      <c r="B32" s="8"/>
      <c r="C32" s="735"/>
      <c r="D32" s="538"/>
      <c r="E32" s="736"/>
      <c r="F32" s="489"/>
      <c r="G32" s="638" t="s">
        <v>204</v>
      </c>
      <c r="H32" s="536"/>
      <c r="I32" s="536"/>
      <c r="J32" s="536"/>
      <c r="K32" s="536"/>
      <c r="L32" s="536"/>
      <c r="M32" s="536"/>
      <c r="N32" s="536"/>
      <c r="O32" s="536"/>
      <c r="P32" s="536"/>
      <c r="Q32" s="536"/>
      <c r="R32" s="536"/>
      <c r="S32" s="536"/>
      <c r="T32" s="536"/>
      <c r="U32" s="536"/>
      <c r="V32" s="536"/>
      <c r="W32" s="533"/>
      <c r="X32" s="3"/>
      <c r="Y32" s="23" t="s">
        <v>76</v>
      </c>
      <c r="Z32" s="150"/>
      <c r="AA32" s="23"/>
      <c r="AB32" s="151"/>
      <c r="AC32" s="23"/>
      <c r="AD32" s="9"/>
      <c r="AE32" s="3"/>
      <c r="AF32" s="3"/>
      <c r="AG32" s="3"/>
      <c r="AH32" s="3"/>
      <c r="AI32" s="3"/>
      <c r="AJ32" s="3"/>
      <c r="AK32" s="55"/>
      <c r="AL32" s="55"/>
      <c r="AM32" s="55"/>
      <c r="AN32" s="55"/>
      <c r="AO32" s="55"/>
      <c r="AP32" s="55"/>
      <c r="AQ32" s="55"/>
      <c r="AR32" s="55"/>
    </row>
    <row r="33" spans="1:44" ht="18" customHeight="1" x14ac:dyDescent="0.25">
      <c r="A33" s="3"/>
      <c r="B33" s="8"/>
      <c r="C33" s="735"/>
      <c r="D33" s="538"/>
      <c r="E33" s="736"/>
      <c r="F33" s="489"/>
      <c r="G33" s="638" t="s">
        <v>205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6"/>
      <c r="S33" s="536"/>
      <c r="T33" s="536"/>
      <c r="U33" s="536"/>
      <c r="V33" s="536"/>
      <c r="W33" s="533"/>
      <c r="X33" s="3"/>
      <c r="Y33" s="23" t="s">
        <v>76</v>
      </c>
      <c r="Z33" s="150"/>
      <c r="AA33" s="23"/>
      <c r="AB33" s="151"/>
      <c r="AC33" s="23"/>
      <c r="AD33" s="9"/>
      <c r="AE33" s="3"/>
      <c r="AF33" s="3"/>
      <c r="AG33" s="3"/>
      <c r="AH33" s="3"/>
      <c r="AI33" s="3"/>
      <c r="AJ33" s="3"/>
      <c r="AK33" s="55"/>
      <c r="AL33" s="55"/>
      <c r="AM33" s="55"/>
      <c r="AN33" s="55"/>
      <c r="AO33" s="55"/>
      <c r="AP33" s="55"/>
      <c r="AQ33" s="55"/>
      <c r="AR33" s="55"/>
    </row>
    <row r="34" spans="1:44" ht="18" customHeight="1" x14ac:dyDescent="0.25">
      <c r="A34" s="3"/>
      <c r="B34" s="8"/>
      <c r="C34" s="566"/>
      <c r="D34" s="567"/>
      <c r="E34" s="568"/>
      <c r="F34" s="489"/>
      <c r="G34" s="638" t="s">
        <v>206</v>
      </c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3"/>
      <c r="X34" s="3"/>
      <c r="Y34" s="23" t="s">
        <v>76</v>
      </c>
      <c r="Z34" s="150"/>
      <c r="AA34" s="23"/>
      <c r="AB34" s="151"/>
      <c r="AC34" s="23"/>
      <c r="AD34" s="9"/>
      <c r="AE34" s="3"/>
      <c r="AF34" s="3"/>
      <c r="AG34" s="3"/>
      <c r="AH34" s="3"/>
      <c r="AI34" s="3"/>
      <c r="AJ34" s="3"/>
      <c r="AK34" s="55"/>
      <c r="AL34" s="55"/>
      <c r="AM34" s="55"/>
      <c r="AN34" s="55"/>
      <c r="AO34" s="55"/>
      <c r="AP34" s="55"/>
      <c r="AQ34" s="55"/>
      <c r="AR34" s="55"/>
    </row>
    <row r="35" spans="1:44" ht="18.75" customHeight="1" x14ac:dyDescent="0.25">
      <c r="A35" s="3"/>
      <c r="B35" s="8"/>
      <c r="C35" s="152"/>
      <c r="D35" s="152"/>
      <c r="E35" s="152"/>
      <c r="F35" s="490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3"/>
      <c r="Z35" s="3"/>
      <c r="AA35" s="3"/>
      <c r="AB35" s="3"/>
      <c r="AC35" s="11"/>
      <c r="AD35" s="12"/>
      <c r="AE35" s="11"/>
      <c r="AF35" s="3"/>
      <c r="AG35" s="3"/>
      <c r="AH35" s="3"/>
      <c r="AI35" s="3"/>
      <c r="AJ35" s="3"/>
      <c r="AK35" s="55"/>
      <c r="AL35" s="55"/>
      <c r="AM35" s="55"/>
      <c r="AN35" s="55"/>
      <c r="AO35" s="55"/>
      <c r="AP35" s="55"/>
      <c r="AQ35" s="55"/>
      <c r="AR35" s="55"/>
    </row>
    <row r="36" spans="1:44" ht="19.5" customHeight="1" x14ac:dyDescent="0.25">
      <c r="A36" s="3"/>
      <c r="B36" s="8"/>
      <c r="C36" s="746" t="s">
        <v>207</v>
      </c>
      <c r="D36" s="747"/>
      <c r="E36" s="747"/>
      <c r="F36" s="747"/>
      <c r="G36" s="747"/>
      <c r="H36" s="747"/>
      <c r="I36" s="747"/>
      <c r="J36" s="747"/>
      <c r="K36" s="747"/>
      <c r="L36" s="747"/>
      <c r="M36" s="747"/>
      <c r="N36" s="747"/>
      <c r="O36" s="747"/>
      <c r="P36" s="747"/>
      <c r="Q36" s="747"/>
      <c r="R36" s="747"/>
      <c r="S36" s="747"/>
      <c r="T36" s="747"/>
      <c r="U36" s="747"/>
      <c r="V36" s="747"/>
      <c r="W36" s="747"/>
      <c r="X36" s="747"/>
      <c r="Y36" s="747"/>
      <c r="Z36" s="747"/>
      <c r="AA36" s="747"/>
      <c r="AB36" s="747"/>
      <c r="AC36" s="748"/>
      <c r="AD36" s="19"/>
      <c r="AE36" s="55"/>
      <c r="AF36" s="456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</row>
    <row r="37" spans="1:44" ht="12.75" customHeight="1" x14ac:dyDescent="0.25">
      <c r="A37" s="3"/>
      <c r="B37" s="8"/>
      <c r="C37" s="646" t="s">
        <v>208</v>
      </c>
      <c r="D37" s="647"/>
      <c r="E37" s="647"/>
      <c r="F37" s="647"/>
      <c r="G37" s="647"/>
      <c r="H37" s="647"/>
      <c r="I37" s="647"/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7"/>
      <c r="U37" s="647"/>
      <c r="V37" s="647"/>
      <c r="W37" s="647"/>
      <c r="X37" s="647"/>
      <c r="Y37" s="647"/>
      <c r="Z37" s="647"/>
      <c r="AA37" s="647"/>
      <c r="AB37" s="647"/>
      <c r="AC37" s="648"/>
      <c r="AD37" s="46"/>
      <c r="AE37" s="10"/>
      <c r="AF37" s="10"/>
      <c r="AG37" s="10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</row>
    <row r="38" spans="1:44" ht="9" customHeight="1" x14ac:dyDescent="0.25">
      <c r="A38" s="3"/>
      <c r="B38" s="8"/>
      <c r="C38" s="751"/>
      <c r="D38" s="622"/>
      <c r="E38" s="622"/>
      <c r="F38" s="622"/>
      <c r="G38" s="622"/>
      <c r="H38" s="622"/>
      <c r="I38" s="622"/>
      <c r="J38" s="622"/>
      <c r="K38" s="622"/>
      <c r="L38" s="622"/>
      <c r="M38" s="622"/>
      <c r="N38" s="622"/>
      <c r="O38" s="622"/>
      <c r="P38" s="622"/>
      <c r="Q38" s="622"/>
      <c r="R38" s="622"/>
      <c r="S38" s="622"/>
      <c r="T38" s="622"/>
      <c r="U38" s="622"/>
      <c r="V38" s="622"/>
      <c r="W38" s="622"/>
      <c r="X38" s="622"/>
      <c r="Y38" s="622"/>
      <c r="Z38" s="622"/>
      <c r="AA38" s="622"/>
      <c r="AB38" s="622"/>
      <c r="AC38" s="650"/>
      <c r="AD38" s="46"/>
      <c r="AE38" s="10"/>
      <c r="AF38" s="10"/>
      <c r="AG38" s="10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</row>
    <row r="39" spans="1:44" ht="22.5" customHeight="1" x14ac:dyDescent="0.25">
      <c r="A39" s="3"/>
      <c r="B39" s="8"/>
      <c r="C39" s="749" t="s">
        <v>194</v>
      </c>
      <c r="D39" s="741"/>
      <c r="E39" s="741"/>
      <c r="F39" s="741"/>
      <c r="G39" s="741"/>
      <c r="H39" s="741"/>
      <c r="I39" s="541"/>
      <c r="J39" s="448"/>
      <c r="K39" s="737" t="s">
        <v>209</v>
      </c>
      <c r="L39" s="738"/>
      <c r="M39" s="738"/>
      <c r="N39" s="448"/>
      <c r="O39" s="733" t="s">
        <v>210</v>
      </c>
      <c r="P39" s="641"/>
      <c r="Q39" s="448"/>
      <c r="R39" s="739" t="s">
        <v>211</v>
      </c>
      <c r="S39" s="641"/>
      <c r="T39" s="448"/>
      <c r="U39" s="740" t="s">
        <v>212</v>
      </c>
      <c r="V39" s="741"/>
      <c r="W39" s="741"/>
      <c r="X39" s="741"/>
      <c r="Y39" s="741"/>
      <c r="Z39" s="741"/>
      <c r="AA39" s="741"/>
      <c r="AB39" s="741"/>
      <c r="AC39" s="742"/>
      <c r="AD39" s="46"/>
      <c r="AE39" s="10"/>
      <c r="AF39" s="10"/>
      <c r="AG39" s="10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</row>
    <row r="40" spans="1:44" ht="16.5" customHeight="1" x14ac:dyDescent="0.25">
      <c r="A40" s="3"/>
      <c r="B40" s="8"/>
      <c r="C40" s="750"/>
      <c r="D40" s="615"/>
      <c r="E40" s="615"/>
      <c r="F40" s="615"/>
      <c r="G40" s="615"/>
      <c r="H40" s="615"/>
      <c r="I40" s="616"/>
      <c r="J40" s="389"/>
      <c r="K40" s="669"/>
      <c r="L40" s="669"/>
      <c r="M40" s="669"/>
      <c r="N40" s="389"/>
      <c r="O40" s="743">
        <v>2019</v>
      </c>
      <c r="P40" s="641"/>
      <c r="Q40" s="389"/>
      <c r="R40" s="744">
        <v>2020</v>
      </c>
      <c r="S40" s="641"/>
      <c r="T40" s="389"/>
      <c r="U40" s="669"/>
      <c r="V40" s="669"/>
      <c r="W40" s="669"/>
      <c r="X40" s="669"/>
      <c r="Y40" s="669"/>
      <c r="Z40" s="669"/>
      <c r="AA40" s="669"/>
      <c r="AB40" s="669"/>
      <c r="AC40" s="670"/>
      <c r="AD40" s="16"/>
      <c r="AE40" s="153"/>
      <c r="AF40" s="153"/>
      <c r="AG40" s="153"/>
      <c r="AH40" s="153"/>
      <c r="AI40" s="153"/>
      <c r="AJ40" s="153"/>
      <c r="AK40" s="153"/>
      <c r="AL40" s="3"/>
      <c r="AM40" s="3"/>
      <c r="AN40" s="3"/>
      <c r="AO40" s="3"/>
      <c r="AP40" s="3"/>
      <c r="AQ40" s="3"/>
      <c r="AR40" s="3"/>
    </row>
    <row r="41" spans="1:44" ht="3" customHeight="1" x14ac:dyDescent="0.3">
      <c r="A41" s="3"/>
      <c r="B41" s="8"/>
      <c r="C41" s="458"/>
      <c r="D41" s="449"/>
      <c r="E41" s="449"/>
      <c r="F41" s="491"/>
      <c r="G41" s="449"/>
      <c r="H41" s="449"/>
      <c r="I41" s="449"/>
      <c r="J41" s="450"/>
      <c r="K41" s="449"/>
      <c r="L41" s="449"/>
      <c r="M41" s="449"/>
      <c r="N41" s="450"/>
      <c r="O41" s="449"/>
      <c r="P41" s="449"/>
      <c r="Q41" s="450"/>
      <c r="R41" s="449"/>
      <c r="S41" s="449"/>
      <c r="T41" s="450"/>
      <c r="U41" s="449"/>
      <c r="V41" s="449"/>
      <c r="W41" s="449"/>
      <c r="X41" s="449"/>
      <c r="Y41" s="451"/>
      <c r="Z41" s="451"/>
      <c r="AA41" s="451"/>
      <c r="AB41" s="451"/>
      <c r="AC41" s="459"/>
      <c r="AD41" s="12"/>
      <c r="AE41" s="11"/>
      <c r="AF41" s="11"/>
      <c r="AG41" s="55"/>
      <c r="AH41" s="55"/>
      <c r="AI41" s="55"/>
      <c r="AJ41" s="55"/>
      <c r="AK41" s="55"/>
      <c r="AL41" s="3"/>
      <c r="AM41" s="3"/>
      <c r="AN41" s="3"/>
      <c r="AO41" s="3"/>
      <c r="AP41" s="3"/>
      <c r="AQ41" s="3"/>
      <c r="AR41" s="3"/>
    </row>
    <row r="42" spans="1:44" ht="27" customHeight="1" x14ac:dyDescent="0.25">
      <c r="A42" s="3"/>
      <c r="B42" s="8"/>
      <c r="C42" s="639" t="s">
        <v>213</v>
      </c>
      <c r="D42" s="628"/>
      <c r="E42" s="628"/>
      <c r="F42" s="628"/>
      <c r="G42" s="628"/>
      <c r="H42" s="628"/>
      <c r="I42" s="629"/>
      <c r="J42" s="448"/>
      <c r="K42" s="640" t="s">
        <v>184</v>
      </c>
      <c r="L42" s="608"/>
      <c r="M42" s="641"/>
      <c r="N42" s="448"/>
      <c r="O42" s="642">
        <v>2.3199999999999998</v>
      </c>
      <c r="P42" s="641"/>
      <c r="Q42" s="448"/>
      <c r="R42" s="727">
        <f>+O42</f>
        <v>2.3199999999999998</v>
      </c>
      <c r="S42" s="641"/>
      <c r="T42" s="448"/>
      <c r="U42" s="643" t="s">
        <v>214</v>
      </c>
      <c r="V42" s="628"/>
      <c r="W42" s="628"/>
      <c r="X42" s="628"/>
      <c r="Y42" s="628"/>
      <c r="Z42" s="628"/>
      <c r="AA42" s="628"/>
      <c r="AB42" s="628"/>
      <c r="AC42" s="644"/>
      <c r="AD42" s="154"/>
      <c r="AE42" s="52"/>
      <c r="AF42" s="52"/>
      <c r="AG42" s="52"/>
      <c r="AH42" s="52"/>
      <c r="AI42" s="52"/>
      <c r="AJ42" s="52"/>
      <c r="AK42" s="52"/>
      <c r="AL42" s="3"/>
      <c r="AM42" s="3"/>
      <c r="AN42" s="3"/>
      <c r="AO42" s="3"/>
      <c r="AP42" s="3"/>
      <c r="AQ42" s="3"/>
      <c r="AR42" s="3"/>
    </row>
    <row r="43" spans="1:44" ht="3" customHeight="1" x14ac:dyDescent="0.3">
      <c r="A43" s="3"/>
      <c r="B43" s="8"/>
      <c r="C43" s="460"/>
      <c r="D43" s="450"/>
      <c r="E43" s="450"/>
      <c r="F43" s="492"/>
      <c r="G43" s="450"/>
      <c r="H43" s="450"/>
      <c r="I43" s="450"/>
      <c r="J43" s="450"/>
      <c r="K43" s="450"/>
      <c r="L43" s="450"/>
      <c r="M43" s="450"/>
      <c r="N43" s="450"/>
      <c r="O43" s="450"/>
      <c r="P43" s="450"/>
      <c r="Q43" s="450"/>
      <c r="R43" s="450"/>
      <c r="S43" s="450"/>
      <c r="T43" s="450"/>
      <c r="U43" s="452"/>
      <c r="V43" s="452"/>
      <c r="W43" s="452"/>
      <c r="X43" s="452"/>
      <c r="Y43" s="453"/>
      <c r="Z43" s="453"/>
      <c r="AA43" s="453"/>
      <c r="AB43" s="453"/>
      <c r="AC43" s="461"/>
      <c r="AD43" s="12"/>
      <c r="AE43" s="11"/>
      <c r="AF43" s="11"/>
      <c r="AG43" s="55"/>
      <c r="AH43" s="55"/>
      <c r="AI43" s="55"/>
      <c r="AJ43" s="55"/>
      <c r="AK43" s="55"/>
      <c r="AL43" s="3"/>
      <c r="AM43" s="3"/>
      <c r="AN43" s="3"/>
      <c r="AO43" s="3"/>
      <c r="AP43" s="3"/>
      <c r="AQ43" s="3"/>
      <c r="AR43" s="3"/>
    </row>
    <row r="44" spans="1:44" ht="18" customHeight="1" x14ac:dyDescent="0.25">
      <c r="A44" s="3"/>
      <c r="B44" s="8"/>
      <c r="C44" s="728" t="s">
        <v>215</v>
      </c>
      <c r="D44" s="628"/>
      <c r="E44" s="628"/>
      <c r="F44" s="628"/>
      <c r="G44" s="628"/>
      <c r="H44" s="628"/>
      <c r="I44" s="629"/>
      <c r="J44" s="448"/>
      <c r="K44" s="640" t="s">
        <v>216</v>
      </c>
      <c r="L44" s="608"/>
      <c r="M44" s="641"/>
      <c r="N44" s="448"/>
      <c r="O44" s="732">
        <f>SUM(O45:P47)</f>
        <v>400</v>
      </c>
      <c r="P44" s="641"/>
      <c r="Q44" s="448"/>
      <c r="R44" s="729">
        <f>SUM(R45:S47)</f>
        <v>409</v>
      </c>
      <c r="S44" s="641"/>
      <c r="T44" s="448"/>
      <c r="U44" s="645"/>
      <c r="V44" s="628"/>
      <c r="W44" s="628"/>
      <c r="X44" s="628"/>
      <c r="Y44" s="628"/>
      <c r="Z44" s="628"/>
      <c r="AA44" s="628"/>
      <c r="AB44" s="628"/>
      <c r="AC44" s="644"/>
      <c r="AD44" s="154"/>
      <c r="AE44" s="52"/>
      <c r="AF44" s="52"/>
      <c r="AG44" s="52"/>
      <c r="AH44" s="52"/>
      <c r="AI44" s="52"/>
      <c r="AJ44" s="52"/>
      <c r="AK44" s="52"/>
      <c r="AL44" s="3"/>
      <c r="AM44" s="3"/>
      <c r="AN44" s="3"/>
      <c r="AO44" s="3"/>
      <c r="AP44" s="3"/>
      <c r="AQ44" s="3"/>
      <c r="AR44" s="3"/>
    </row>
    <row r="45" spans="1:44" ht="18" customHeight="1" outlineLevel="2" x14ac:dyDescent="0.25">
      <c r="A45" s="3"/>
      <c r="B45" s="8"/>
      <c r="C45" s="639" t="str">
        <f>+IF('Identificación 1'!E26="","",'Identificación 1'!E26)</f>
        <v>Vías locales barrio Los Cedros</v>
      </c>
      <c r="D45" s="628"/>
      <c r="E45" s="628"/>
      <c r="F45" s="628"/>
      <c r="G45" s="628"/>
      <c r="H45" s="628"/>
      <c r="I45" s="629"/>
      <c r="J45" s="448"/>
      <c r="K45" s="640" t="s">
        <v>216</v>
      </c>
      <c r="L45" s="608"/>
      <c r="M45" s="641"/>
      <c r="N45" s="448"/>
      <c r="O45" s="730">
        <v>400</v>
      </c>
      <c r="P45" s="641"/>
      <c r="Q45" s="448"/>
      <c r="R45" s="731">
        <f t="shared" ref="R45:R47" si="1">+IF(O45="","",ROUND(O45*(1+$O$42/100)^($R$40-$O$40),0))</f>
        <v>409</v>
      </c>
      <c r="S45" s="641"/>
      <c r="T45" s="448"/>
      <c r="U45" s="643" t="s">
        <v>217</v>
      </c>
      <c r="V45" s="628"/>
      <c r="W45" s="628"/>
      <c r="X45" s="628"/>
      <c r="Y45" s="628"/>
      <c r="Z45" s="628"/>
      <c r="AA45" s="628"/>
      <c r="AB45" s="628"/>
      <c r="AC45" s="644"/>
      <c r="AD45" s="154"/>
      <c r="AE45" s="52"/>
      <c r="AF45" s="52"/>
      <c r="AG45" s="52"/>
      <c r="AH45" s="52"/>
      <c r="AI45" s="52"/>
      <c r="AJ45" s="52"/>
      <c r="AK45" s="52"/>
      <c r="AL45" s="3"/>
      <c r="AM45" s="3"/>
      <c r="AN45" s="3"/>
      <c r="AO45" s="3"/>
      <c r="AP45" s="3"/>
      <c r="AQ45" s="3"/>
      <c r="AR45" s="3"/>
    </row>
    <row r="46" spans="1:44" ht="18" customHeight="1" outlineLevel="2" x14ac:dyDescent="0.25">
      <c r="A46" s="3"/>
      <c r="B46" s="8"/>
      <c r="C46" s="639" t="str">
        <f>+IF('Identificación 1'!E27="","",'Identificación 1'!E27)</f>
        <v/>
      </c>
      <c r="D46" s="628"/>
      <c r="E46" s="628"/>
      <c r="F46" s="628"/>
      <c r="G46" s="628"/>
      <c r="H46" s="628"/>
      <c r="I46" s="629"/>
      <c r="J46" s="448"/>
      <c r="K46" s="640" t="s">
        <v>216</v>
      </c>
      <c r="L46" s="608"/>
      <c r="M46" s="641"/>
      <c r="N46" s="448"/>
      <c r="O46" s="730"/>
      <c r="P46" s="641"/>
      <c r="Q46" s="448"/>
      <c r="R46" s="731" t="str">
        <f t="shared" si="1"/>
        <v/>
      </c>
      <c r="S46" s="641"/>
      <c r="T46" s="448"/>
      <c r="U46" s="643"/>
      <c r="V46" s="628"/>
      <c r="W46" s="628"/>
      <c r="X46" s="628"/>
      <c r="Y46" s="628"/>
      <c r="Z46" s="628"/>
      <c r="AA46" s="628"/>
      <c r="AB46" s="628"/>
      <c r="AC46" s="644"/>
      <c r="AD46" s="154"/>
      <c r="AE46" s="52"/>
      <c r="AF46" s="52"/>
      <c r="AG46" s="52"/>
      <c r="AH46" s="52"/>
      <c r="AI46" s="52"/>
      <c r="AJ46" s="52"/>
      <c r="AK46" s="52"/>
      <c r="AL46" s="3"/>
      <c r="AM46" s="3"/>
      <c r="AN46" s="3"/>
      <c r="AO46" s="3"/>
      <c r="AP46" s="3"/>
      <c r="AQ46" s="3"/>
      <c r="AR46" s="3"/>
    </row>
    <row r="47" spans="1:44" ht="18" customHeight="1" outlineLevel="2" x14ac:dyDescent="0.25">
      <c r="A47" s="3"/>
      <c r="B47" s="8"/>
      <c r="C47" s="639" t="str">
        <f>+IF('Identificación 1'!E28="","",'Identificación 1'!E28)</f>
        <v/>
      </c>
      <c r="D47" s="628"/>
      <c r="E47" s="628"/>
      <c r="F47" s="628"/>
      <c r="G47" s="628"/>
      <c r="H47" s="628"/>
      <c r="I47" s="629"/>
      <c r="J47" s="448"/>
      <c r="K47" s="640" t="s">
        <v>216</v>
      </c>
      <c r="L47" s="608"/>
      <c r="M47" s="641"/>
      <c r="N47" s="448"/>
      <c r="O47" s="730"/>
      <c r="P47" s="641"/>
      <c r="Q47" s="448"/>
      <c r="R47" s="731" t="str">
        <f t="shared" si="1"/>
        <v/>
      </c>
      <c r="S47" s="641"/>
      <c r="T47" s="448"/>
      <c r="U47" s="643"/>
      <c r="V47" s="628"/>
      <c r="W47" s="628"/>
      <c r="X47" s="628"/>
      <c r="Y47" s="628"/>
      <c r="Z47" s="628"/>
      <c r="AA47" s="628"/>
      <c r="AB47" s="628"/>
      <c r="AC47" s="644"/>
      <c r="AD47" s="154"/>
      <c r="AE47" s="52"/>
      <c r="AF47" s="52"/>
      <c r="AG47" s="52"/>
      <c r="AH47" s="52"/>
      <c r="AI47" s="52"/>
      <c r="AJ47" s="52"/>
      <c r="AK47" s="52"/>
      <c r="AL47" s="3"/>
      <c r="AM47" s="3"/>
      <c r="AN47" s="3"/>
      <c r="AO47" s="3"/>
      <c r="AP47" s="3"/>
      <c r="AQ47" s="3"/>
      <c r="AR47" s="3"/>
    </row>
    <row r="48" spans="1:44" ht="18" customHeight="1" x14ac:dyDescent="0.25">
      <c r="A48" s="3"/>
      <c r="B48" s="8"/>
      <c r="C48" s="728" t="s">
        <v>218</v>
      </c>
      <c r="D48" s="628"/>
      <c r="E48" s="628"/>
      <c r="F48" s="628"/>
      <c r="G48" s="628"/>
      <c r="H48" s="628"/>
      <c r="I48" s="629"/>
      <c r="J48" s="448"/>
      <c r="K48" s="640" t="s">
        <v>48</v>
      </c>
      <c r="L48" s="608"/>
      <c r="M48" s="641"/>
      <c r="N48" s="448"/>
      <c r="O48" s="729">
        <f>SUM(O49:P51)</f>
        <v>1680</v>
      </c>
      <c r="P48" s="641"/>
      <c r="Q48" s="448"/>
      <c r="R48" s="729">
        <f>SUM(R49:S51)</f>
        <v>1719</v>
      </c>
      <c r="S48" s="641"/>
      <c r="T48" s="448"/>
      <c r="U48" s="645"/>
      <c r="V48" s="628"/>
      <c r="W48" s="628"/>
      <c r="X48" s="628"/>
      <c r="Y48" s="628"/>
      <c r="Z48" s="628"/>
      <c r="AA48" s="628"/>
      <c r="AB48" s="628"/>
      <c r="AC48" s="644"/>
      <c r="AD48" s="154"/>
      <c r="AE48" s="52"/>
      <c r="AF48" s="52"/>
      <c r="AG48" s="52"/>
      <c r="AH48" s="52"/>
      <c r="AI48" s="52"/>
      <c r="AJ48" s="52"/>
      <c r="AK48" s="52"/>
      <c r="AL48" s="3"/>
      <c r="AM48" s="3"/>
      <c r="AN48" s="3"/>
      <c r="AO48" s="3"/>
      <c r="AP48" s="3"/>
      <c r="AQ48" s="3"/>
      <c r="AR48" s="3"/>
    </row>
    <row r="49" spans="1:44" ht="18" customHeight="1" outlineLevel="1" x14ac:dyDescent="0.25">
      <c r="A49" s="3"/>
      <c r="B49" s="8"/>
      <c r="C49" s="639" t="str">
        <f t="shared" ref="C49:C51" si="2">+C45</f>
        <v>Vías locales barrio Los Cedros</v>
      </c>
      <c r="D49" s="628"/>
      <c r="E49" s="628"/>
      <c r="F49" s="628"/>
      <c r="G49" s="628"/>
      <c r="H49" s="628"/>
      <c r="I49" s="629"/>
      <c r="J49" s="448"/>
      <c r="K49" s="640" t="s">
        <v>48</v>
      </c>
      <c r="L49" s="608"/>
      <c r="M49" s="641"/>
      <c r="N49" s="448"/>
      <c r="O49" s="730">
        <v>1680</v>
      </c>
      <c r="P49" s="641"/>
      <c r="Q49" s="448"/>
      <c r="R49" s="731">
        <f t="shared" ref="R49:R51" si="3">+IF(O49="","",ROUND(O49*(1+$O$42/100)^($R$40-$O$40),0))</f>
        <v>1719</v>
      </c>
      <c r="S49" s="641"/>
      <c r="T49" s="448"/>
      <c r="U49" s="643" t="s">
        <v>217</v>
      </c>
      <c r="V49" s="628"/>
      <c r="W49" s="628"/>
      <c r="X49" s="628"/>
      <c r="Y49" s="628"/>
      <c r="Z49" s="628"/>
      <c r="AA49" s="628"/>
      <c r="AB49" s="628"/>
      <c r="AC49" s="644"/>
      <c r="AD49" s="154"/>
      <c r="AE49" s="52"/>
      <c r="AF49" s="52"/>
      <c r="AG49" s="52"/>
      <c r="AH49" s="52"/>
      <c r="AI49" s="52"/>
      <c r="AJ49" s="52"/>
      <c r="AK49" s="52"/>
      <c r="AL49" s="3"/>
      <c r="AM49" s="3"/>
      <c r="AN49" s="3"/>
      <c r="AO49" s="3"/>
      <c r="AP49" s="3"/>
      <c r="AQ49" s="3"/>
      <c r="AR49" s="3"/>
    </row>
    <row r="50" spans="1:44" ht="18" customHeight="1" outlineLevel="1" x14ac:dyDescent="0.25">
      <c r="A50" s="3"/>
      <c r="B50" s="8"/>
      <c r="C50" s="639" t="str">
        <f t="shared" si="2"/>
        <v/>
      </c>
      <c r="D50" s="628"/>
      <c r="E50" s="628"/>
      <c r="F50" s="628"/>
      <c r="G50" s="628"/>
      <c r="H50" s="628"/>
      <c r="I50" s="629"/>
      <c r="J50" s="448"/>
      <c r="K50" s="640" t="s">
        <v>48</v>
      </c>
      <c r="L50" s="608"/>
      <c r="M50" s="641"/>
      <c r="N50" s="448"/>
      <c r="O50" s="730"/>
      <c r="P50" s="641"/>
      <c r="Q50" s="448"/>
      <c r="R50" s="731"/>
      <c r="S50" s="641"/>
      <c r="T50" s="448"/>
      <c r="U50" s="643"/>
      <c r="V50" s="628"/>
      <c r="W50" s="628"/>
      <c r="X50" s="628"/>
      <c r="Y50" s="628"/>
      <c r="Z50" s="628"/>
      <c r="AA50" s="628"/>
      <c r="AB50" s="628"/>
      <c r="AC50" s="644"/>
      <c r="AD50" s="154"/>
      <c r="AE50" s="52"/>
      <c r="AF50" s="52"/>
      <c r="AG50" s="52"/>
      <c r="AH50" s="52"/>
      <c r="AI50" s="52"/>
      <c r="AJ50" s="52"/>
      <c r="AK50" s="52"/>
      <c r="AL50" s="3"/>
      <c r="AM50" s="3"/>
      <c r="AN50" s="3"/>
      <c r="AO50" s="3"/>
      <c r="AP50" s="3"/>
      <c r="AQ50" s="3"/>
      <c r="AR50" s="3"/>
    </row>
    <row r="51" spans="1:44" ht="18" customHeight="1" outlineLevel="1" x14ac:dyDescent="0.25">
      <c r="A51" s="3"/>
      <c r="B51" s="8"/>
      <c r="C51" s="639" t="str">
        <f t="shared" si="2"/>
        <v/>
      </c>
      <c r="D51" s="628"/>
      <c r="E51" s="628"/>
      <c r="F51" s="628"/>
      <c r="G51" s="628"/>
      <c r="H51" s="628"/>
      <c r="I51" s="629"/>
      <c r="J51" s="448"/>
      <c r="K51" s="640" t="s">
        <v>48</v>
      </c>
      <c r="L51" s="608"/>
      <c r="M51" s="641"/>
      <c r="N51" s="448"/>
      <c r="O51" s="730"/>
      <c r="P51" s="641"/>
      <c r="Q51" s="448"/>
      <c r="R51" s="731" t="str">
        <f t="shared" si="3"/>
        <v/>
      </c>
      <c r="S51" s="641"/>
      <c r="T51" s="448"/>
      <c r="U51" s="643"/>
      <c r="V51" s="628"/>
      <c r="W51" s="628"/>
      <c r="X51" s="628"/>
      <c r="Y51" s="628"/>
      <c r="Z51" s="628"/>
      <c r="AA51" s="628"/>
      <c r="AB51" s="628"/>
      <c r="AC51" s="644"/>
      <c r="AD51" s="154"/>
      <c r="AE51" s="52"/>
      <c r="AF51" s="52"/>
      <c r="AG51" s="52"/>
      <c r="AH51" s="52"/>
      <c r="AI51" s="52"/>
      <c r="AJ51" s="52"/>
      <c r="AK51" s="52"/>
      <c r="AL51" s="3"/>
      <c r="AM51" s="3"/>
      <c r="AN51" s="3"/>
      <c r="AO51" s="3"/>
      <c r="AP51" s="3"/>
      <c r="AQ51" s="3"/>
      <c r="AR51" s="3"/>
    </row>
    <row r="52" spans="1:44" ht="4.5" customHeight="1" x14ac:dyDescent="0.25">
      <c r="A52" s="3"/>
      <c r="B52" s="8"/>
      <c r="C52" s="462"/>
      <c r="D52" s="454"/>
      <c r="E52" s="454"/>
      <c r="F52" s="493"/>
      <c r="G52" s="454"/>
      <c r="H52" s="454"/>
      <c r="I52" s="454"/>
      <c r="J52" s="454"/>
      <c r="K52" s="454"/>
      <c r="L52" s="454"/>
      <c r="M52" s="454"/>
      <c r="N52" s="454"/>
      <c r="O52" s="454"/>
      <c r="P52" s="454"/>
      <c r="Q52" s="454"/>
      <c r="R52" s="454"/>
      <c r="S52" s="454"/>
      <c r="T52" s="454"/>
      <c r="U52" s="454"/>
      <c r="V52" s="454"/>
      <c r="W52" s="454"/>
      <c r="X52" s="454"/>
      <c r="Y52" s="389"/>
      <c r="Z52" s="389"/>
      <c r="AA52" s="389"/>
      <c r="AB52" s="389"/>
      <c r="AC52" s="463"/>
      <c r="AD52" s="12"/>
      <c r="AE52" s="11"/>
      <c r="AF52" s="11"/>
      <c r="AG52" s="55"/>
      <c r="AH52" s="55"/>
      <c r="AI52" s="55"/>
      <c r="AJ52" s="55"/>
      <c r="AK52" s="55"/>
      <c r="AL52" s="3"/>
      <c r="AM52" s="3"/>
      <c r="AN52" s="3"/>
      <c r="AO52" s="3"/>
      <c r="AP52" s="3"/>
      <c r="AQ52" s="3"/>
      <c r="AR52" s="3"/>
    </row>
    <row r="53" spans="1:44" ht="20.25" customHeight="1" x14ac:dyDescent="0.25">
      <c r="A53" s="3"/>
      <c r="B53" s="8"/>
      <c r="C53" s="753" t="s">
        <v>219</v>
      </c>
      <c r="D53" s="628"/>
      <c r="E53" s="628"/>
      <c r="F53" s="628"/>
      <c r="G53" s="628"/>
      <c r="H53" s="628"/>
      <c r="I53" s="628"/>
      <c r="J53" s="628"/>
      <c r="K53" s="628"/>
      <c r="L53" s="628"/>
      <c r="M53" s="629"/>
      <c r="N53" s="454"/>
      <c r="O53" s="687">
        <v>3.6</v>
      </c>
      <c r="P53" s="629"/>
      <c r="Q53" s="454"/>
      <c r="R53" s="752" t="s">
        <v>220</v>
      </c>
      <c r="S53" s="647"/>
      <c r="T53" s="454"/>
      <c r="U53" s="652"/>
      <c r="V53" s="652"/>
      <c r="W53" s="652"/>
      <c r="X53" s="652"/>
      <c r="Y53" s="652"/>
      <c r="Z53" s="652"/>
      <c r="AA53" s="652"/>
      <c r="AB53" s="652"/>
      <c r="AC53" s="653"/>
      <c r="AD53" s="12"/>
      <c r="AE53" s="11"/>
      <c r="AF53" s="11"/>
      <c r="AG53" s="55"/>
      <c r="AH53" s="55"/>
      <c r="AI53" s="55"/>
      <c r="AJ53" s="55"/>
      <c r="AK53" s="55"/>
      <c r="AL53" s="3"/>
      <c r="AM53" s="3"/>
      <c r="AN53" s="3"/>
      <c r="AO53" s="3"/>
      <c r="AP53" s="3"/>
      <c r="AQ53" s="3"/>
      <c r="AR53" s="3"/>
    </row>
    <row r="54" spans="1:44" ht="6" customHeight="1" x14ac:dyDescent="0.25">
      <c r="A54" s="3"/>
      <c r="B54" s="8"/>
      <c r="C54" s="651"/>
      <c r="D54" s="652"/>
      <c r="E54" s="652"/>
      <c r="F54" s="652"/>
      <c r="G54" s="652"/>
      <c r="H54" s="652"/>
      <c r="I54" s="652"/>
      <c r="J54" s="652"/>
      <c r="K54" s="652"/>
      <c r="L54" s="652"/>
      <c r="M54" s="652"/>
      <c r="N54" s="652"/>
      <c r="O54" s="652"/>
      <c r="P54" s="652"/>
      <c r="Q54" s="652"/>
      <c r="R54" s="652"/>
      <c r="S54" s="652"/>
      <c r="T54" s="652"/>
      <c r="U54" s="652"/>
      <c r="V54" s="652"/>
      <c r="W54" s="652"/>
      <c r="X54" s="652"/>
      <c r="Y54" s="652"/>
      <c r="Z54" s="652"/>
      <c r="AA54" s="652"/>
      <c r="AB54" s="652"/>
      <c r="AC54" s="653"/>
      <c r="AD54" s="12"/>
      <c r="AE54" s="11"/>
      <c r="AF54" s="11"/>
      <c r="AG54" s="55"/>
      <c r="AH54" s="55"/>
      <c r="AI54" s="55"/>
      <c r="AJ54" s="55"/>
      <c r="AK54" s="55"/>
      <c r="AL54" s="3"/>
      <c r="AM54" s="3"/>
      <c r="AN54" s="3"/>
      <c r="AO54" s="3"/>
      <c r="AP54" s="3"/>
      <c r="AQ54" s="3"/>
      <c r="AR54" s="3"/>
    </row>
    <row r="55" spans="1:44" ht="19.5" customHeight="1" x14ac:dyDescent="0.25">
      <c r="A55" s="3"/>
      <c r="B55" s="8"/>
      <c r="C55" s="646" t="s">
        <v>221</v>
      </c>
      <c r="D55" s="647"/>
      <c r="E55" s="647"/>
      <c r="F55" s="647"/>
      <c r="G55" s="647"/>
      <c r="H55" s="647"/>
      <c r="I55" s="647"/>
      <c r="J55" s="647"/>
      <c r="K55" s="647"/>
      <c r="L55" s="647"/>
      <c r="M55" s="647"/>
      <c r="N55" s="647"/>
      <c r="O55" s="647"/>
      <c r="P55" s="647"/>
      <c r="Q55" s="647"/>
      <c r="R55" s="647"/>
      <c r="S55" s="647"/>
      <c r="T55" s="647"/>
      <c r="U55" s="647"/>
      <c r="V55" s="647"/>
      <c r="W55" s="647"/>
      <c r="X55" s="647"/>
      <c r="Y55" s="647"/>
      <c r="Z55" s="647"/>
      <c r="AA55" s="647"/>
      <c r="AB55" s="647"/>
      <c r="AC55" s="648"/>
      <c r="AD55" s="46"/>
      <c r="AE55" s="10"/>
      <c r="AF55" s="10"/>
      <c r="AG55" s="10"/>
      <c r="AH55" s="13"/>
      <c r="AI55" s="13"/>
      <c r="AJ55" s="13"/>
      <c r="AK55" s="13"/>
      <c r="AL55" s="3"/>
      <c r="AM55" s="3"/>
      <c r="AN55" s="3"/>
      <c r="AO55" s="3"/>
      <c r="AP55" s="3"/>
      <c r="AQ55" s="3"/>
      <c r="AR55" s="3"/>
    </row>
    <row r="56" spans="1:44" ht="19.5" customHeight="1" x14ac:dyDescent="0.25">
      <c r="A56" s="3"/>
      <c r="B56" s="8"/>
      <c r="C56" s="457" t="s">
        <v>222</v>
      </c>
      <c r="D56" s="380"/>
      <c r="E56" s="380"/>
      <c r="F56" s="494"/>
      <c r="G56" s="622"/>
      <c r="H56" s="622"/>
      <c r="I56" s="622"/>
      <c r="J56" s="622"/>
      <c r="K56" s="622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50"/>
      <c r="AD56" s="46"/>
      <c r="AE56" s="10"/>
      <c r="AF56" s="10"/>
      <c r="AG56" s="10"/>
      <c r="AH56" s="13"/>
      <c r="AI56" s="13"/>
      <c r="AJ56" s="13"/>
      <c r="AK56" s="13"/>
      <c r="AL56" s="3"/>
      <c r="AM56" s="3"/>
      <c r="AN56" s="3"/>
      <c r="AO56" s="3"/>
      <c r="AP56" s="3"/>
      <c r="AQ56" s="3"/>
      <c r="AR56" s="3"/>
    </row>
    <row r="57" spans="1:44" ht="78" customHeight="1" x14ac:dyDescent="0.25">
      <c r="A57" s="3"/>
      <c r="B57" s="8"/>
      <c r="C57" s="627" t="s">
        <v>223</v>
      </c>
      <c r="D57" s="628"/>
      <c r="E57" s="628"/>
      <c r="F57" s="628"/>
      <c r="G57" s="629"/>
      <c r="H57" s="455"/>
      <c r="I57" s="649" t="s">
        <v>224</v>
      </c>
      <c r="J57" s="628"/>
      <c r="K57" s="629"/>
      <c r="L57" s="649" t="s">
        <v>225</v>
      </c>
      <c r="M57" s="628"/>
      <c r="N57" s="628"/>
      <c r="O57" s="629"/>
      <c r="P57" s="649" t="s">
        <v>226</v>
      </c>
      <c r="Q57" s="628"/>
      <c r="R57" s="629"/>
      <c r="S57" s="649" t="s">
        <v>227</v>
      </c>
      <c r="T57" s="628"/>
      <c r="U57" s="628"/>
      <c r="V57" s="629"/>
      <c r="W57" s="649" t="s">
        <v>228</v>
      </c>
      <c r="X57" s="628"/>
      <c r="Y57" s="629"/>
      <c r="Z57" s="649" t="s">
        <v>229</v>
      </c>
      <c r="AA57" s="629"/>
      <c r="AB57" s="649" t="s">
        <v>230</v>
      </c>
      <c r="AC57" s="644"/>
      <c r="AD57" s="156"/>
      <c r="AE57" s="3"/>
      <c r="AF57" s="3"/>
      <c r="AG57" s="3"/>
      <c r="AH57" s="3"/>
      <c r="AI57" s="45"/>
      <c r="AJ57" s="45"/>
      <c r="AK57" s="45"/>
      <c r="AL57" s="45"/>
      <c r="AM57" s="40"/>
      <c r="AN57" s="40"/>
      <c r="AO57" s="40"/>
      <c r="AP57" s="40"/>
      <c r="AQ57" s="40"/>
      <c r="AR57" s="40"/>
    </row>
    <row r="58" spans="1:44" ht="18.75" customHeight="1" x14ac:dyDescent="0.25">
      <c r="A58" s="3"/>
      <c r="B58" s="8"/>
      <c r="C58" s="630" t="str">
        <f>+IF('Identificación 1'!E26="","",'Identificación 1'!E26)</f>
        <v>Vías locales barrio Los Cedros</v>
      </c>
      <c r="D58" s="631"/>
      <c r="E58" s="631"/>
      <c r="F58" s="631"/>
      <c r="G58" s="632"/>
      <c r="H58" s="455"/>
      <c r="I58" s="654">
        <f t="shared" ref="I58:I60" si="4">+R45</f>
        <v>409</v>
      </c>
      <c r="J58" s="628"/>
      <c r="K58" s="629"/>
      <c r="L58" s="633">
        <v>100</v>
      </c>
      <c r="M58" s="628"/>
      <c r="N58" s="628"/>
      <c r="O58" s="629"/>
      <c r="P58" s="634">
        <f t="shared" ref="P58:P60" si="5">+IF(L58="","-",(I58-L58))</f>
        <v>309</v>
      </c>
      <c r="Q58" s="628"/>
      <c r="R58" s="629"/>
      <c r="S58" s="635">
        <f t="shared" ref="S58:S60" si="6">IF(R45="","-",IF(U45="Padrón de usuarios",(R49/R45),$O$53))</f>
        <v>4.2029339853300733</v>
      </c>
      <c r="T58" s="628"/>
      <c r="U58" s="628"/>
      <c r="V58" s="629"/>
      <c r="W58" s="634">
        <f t="shared" ref="W58:W60" si="7">+R49</f>
        <v>1719</v>
      </c>
      <c r="X58" s="628"/>
      <c r="Y58" s="629"/>
      <c r="Z58" s="634">
        <f t="shared" ref="Z58:Z60" si="8">+IF(L58="","",(S58*L58))</f>
        <v>420.29339853300735</v>
      </c>
      <c r="AA58" s="629"/>
      <c r="AB58" s="634">
        <f t="shared" ref="AB58:AB60" si="9">IF(Z58="","",(W58-Z58))</f>
        <v>1298.7066014669927</v>
      </c>
      <c r="AC58" s="644"/>
      <c r="AD58" s="156"/>
      <c r="AE58" s="3"/>
      <c r="AF58" s="3"/>
      <c r="AG58" s="3"/>
      <c r="AH58" s="3"/>
      <c r="AI58" s="45"/>
      <c r="AJ58" s="45"/>
      <c r="AK58" s="45"/>
      <c r="AL58" s="45"/>
      <c r="AM58" s="40"/>
      <c r="AN58" s="40"/>
      <c r="AO58" s="40"/>
      <c r="AP58" s="40"/>
      <c r="AQ58" s="40"/>
      <c r="AR58" s="40"/>
    </row>
    <row r="59" spans="1:44" ht="18.75" customHeight="1" x14ac:dyDescent="0.25">
      <c r="A59" s="3"/>
      <c r="B59" s="8"/>
      <c r="C59" s="630" t="str">
        <f>+IF('Identificación 1'!E27="","",'Identificación 1'!E27)</f>
        <v/>
      </c>
      <c r="D59" s="631"/>
      <c r="E59" s="631"/>
      <c r="F59" s="631"/>
      <c r="G59" s="632"/>
      <c r="H59" s="455"/>
      <c r="I59" s="654" t="str">
        <f t="shared" si="4"/>
        <v/>
      </c>
      <c r="J59" s="628"/>
      <c r="K59" s="629"/>
      <c r="L59" s="633"/>
      <c r="M59" s="628"/>
      <c r="N59" s="628"/>
      <c r="O59" s="629"/>
      <c r="P59" s="634" t="str">
        <f t="shared" si="5"/>
        <v>-</v>
      </c>
      <c r="Q59" s="628"/>
      <c r="R59" s="629"/>
      <c r="S59" s="635" t="str">
        <f t="shared" si="6"/>
        <v>-</v>
      </c>
      <c r="T59" s="628"/>
      <c r="U59" s="628"/>
      <c r="V59" s="629"/>
      <c r="W59" s="634">
        <f t="shared" si="7"/>
        <v>0</v>
      </c>
      <c r="X59" s="628"/>
      <c r="Y59" s="629"/>
      <c r="Z59" s="634" t="str">
        <f t="shared" si="8"/>
        <v/>
      </c>
      <c r="AA59" s="629"/>
      <c r="AB59" s="634" t="str">
        <f t="shared" si="9"/>
        <v/>
      </c>
      <c r="AC59" s="644"/>
      <c r="AD59" s="156"/>
      <c r="AE59" s="3"/>
      <c r="AF59" s="3"/>
      <c r="AG59" s="3"/>
      <c r="AH59" s="3"/>
      <c r="AI59" s="45"/>
      <c r="AJ59" s="45"/>
      <c r="AK59" s="45"/>
      <c r="AL59" s="45"/>
      <c r="AM59" s="40"/>
      <c r="AN59" s="40"/>
      <c r="AO59" s="40"/>
      <c r="AP59" s="40"/>
      <c r="AQ59" s="40"/>
      <c r="AR59" s="40"/>
    </row>
    <row r="60" spans="1:44" ht="18.75" hidden="1" customHeight="1" x14ac:dyDescent="0.25">
      <c r="A60" s="3"/>
      <c r="B60" s="8"/>
      <c r="C60" s="630" t="str">
        <f>+IF('Identificación 1'!E28="","",'Identificación 1'!E28)</f>
        <v/>
      </c>
      <c r="D60" s="631"/>
      <c r="E60" s="631"/>
      <c r="F60" s="631"/>
      <c r="G60" s="632"/>
      <c r="H60" s="455"/>
      <c r="I60" s="654" t="str">
        <f t="shared" si="4"/>
        <v/>
      </c>
      <c r="J60" s="628"/>
      <c r="K60" s="629"/>
      <c r="L60" s="633"/>
      <c r="M60" s="628"/>
      <c r="N60" s="628"/>
      <c r="O60" s="629"/>
      <c r="P60" s="634" t="str">
        <f t="shared" si="5"/>
        <v>-</v>
      </c>
      <c r="Q60" s="628"/>
      <c r="R60" s="629"/>
      <c r="S60" s="635" t="str">
        <f t="shared" si="6"/>
        <v>-</v>
      </c>
      <c r="T60" s="628"/>
      <c r="U60" s="628"/>
      <c r="V60" s="629"/>
      <c r="W60" s="634" t="str">
        <f t="shared" si="7"/>
        <v/>
      </c>
      <c r="X60" s="628"/>
      <c r="Y60" s="629"/>
      <c r="Z60" s="634" t="str">
        <f t="shared" si="8"/>
        <v/>
      </c>
      <c r="AA60" s="629"/>
      <c r="AB60" s="634" t="str">
        <f t="shared" si="9"/>
        <v/>
      </c>
      <c r="AC60" s="644"/>
      <c r="AD60" s="156"/>
      <c r="AE60" s="3"/>
      <c r="AF60" s="3"/>
      <c r="AG60" s="3"/>
      <c r="AH60" s="3"/>
      <c r="AI60" s="45"/>
      <c r="AJ60" s="45"/>
      <c r="AK60" s="45"/>
      <c r="AL60" s="45"/>
      <c r="AM60" s="40"/>
      <c r="AN60" s="40"/>
      <c r="AO60" s="40"/>
      <c r="AP60" s="40"/>
      <c r="AQ60" s="40"/>
      <c r="AR60" s="40"/>
    </row>
    <row r="61" spans="1:44" ht="18.75" customHeight="1" x14ac:dyDescent="0.25">
      <c r="A61" s="3"/>
      <c r="B61" s="8"/>
      <c r="C61" s="655" t="s">
        <v>173</v>
      </c>
      <c r="D61" s="631"/>
      <c r="E61" s="631"/>
      <c r="F61" s="631"/>
      <c r="G61" s="632"/>
      <c r="H61" s="455"/>
      <c r="I61" s="656">
        <f>SUM(I58:K60)</f>
        <v>409</v>
      </c>
      <c r="J61" s="628"/>
      <c r="K61" s="629"/>
      <c r="L61" s="656">
        <f>SUM(L58:O60)</f>
        <v>100</v>
      </c>
      <c r="M61" s="628"/>
      <c r="N61" s="628"/>
      <c r="O61" s="629"/>
      <c r="P61" s="656">
        <f>SUM(P58:R60)</f>
        <v>309</v>
      </c>
      <c r="Q61" s="628"/>
      <c r="R61" s="629"/>
      <c r="S61" s="649"/>
      <c r="T61" s="628"/>
      <c r="U61" s="628"/>
      <c r="V61" s="629"/>
      <c r="W61" s="656">
        <f>SUM(W58:Y60)</f>
        <v>1719</v>
      </c>
      <c r="X61" s="628"/>
      <c r="Y61" s="629"/>
      <c r="Z61" s="656">
        <f>SUM(Z58:AA60)</f>
        <v>420.29339853300735</v>
      </c>
      <c r="AA61" s="629"/>
      <c r="AB61" s="656">
        <f>SUM(AB58:AC60)</f>
        <v>1298.7066014669927</v>
      </c>
      <c r="AC61" s="644"/>
      <c r="AD61" s="156"/>
      <c r="AE61" s="3"/>
      <c r="AF61" s="3"/>
      <c r="AG61" s="3"/>
      <c r="AH61" s="3"/>
      <c r="AI61" s="45"/>
      <c r="AJ61" s="45"/>
      <c r="AK61" s="45"/>
      <c r="AL61" s="45"/>
      <c r="AM61" s="40"/>
      <c r="AN61" s="40"/>
      <c r="AO61" s="40"/>
      <c r="AP61" s="40"/>
      <c r="AQ61" s="40"/>
      <c r="AR61" s="40"/>
    </row>
    <row r="62" spans="1:44" ht="19.5" hidden="1" customHeight="1" x14ac:dyDescent="0.25">
      <c r="A62" s="3"/>
      <c r="B62" s="8"/>
      <c r="C62" s="457"/>
      <c r="D62" s="380"/>
      <c r="E62" s="380"/>
      <c r="F62" s="494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464"/>
      <c r="AD62" s="46"/>
      <c r="AE62" s="10"/>
      <c r="AF62" s="10"/>
      <c r="AG62" s="10"/>
      <c r="AH62" s="13"/>
      <c r="AI62" s="13"/>
      <c r="AJ62" s="13"/>
      <c r="AK62" s="13"/>
      <c r="AL62" s="3"/>
      <c r="AM62" s="3"/>
      <c r="AN62" s="3"/>
      <c r="AO62" s="3"/>
      <c r="AP62" s="3"/>
      <c r="AQ62" s="3"/>
      <c r="AR62" s="3"/>
    </row>
    <row r="63" spans="1:44" ht="18.75" customHeight="1" x14ac:dyDescent="0.25">
      <c r="A63" s="3"/>
      <c r="B63" s="8"/>
      <c r="C63" s="457" t="s">
        <v>231</v>
      </c>
      <c r="D63" s="454"/>
      <c r="E63" s="454"/>
      <c r="F63" s="493"/>
      <c r="G63" s="454"/>
      <c r="H63" s="454"/>
      <c r="I63" s="754"/>
      <c r="J63" s="754"/>
      <c r="K63" s="754"/>
      <c r="L63" s="754"/>
      <c r="M63" s="754"/>
      <c r="N63" s="754"/>
      <c r="O63" s="754"/>
      <c r="P63" s="754"/>
      <c r="Q63" s="754"/>
      <c r="R63" s="754"/>
      <c r="S63" s="754"/>
      <c r="T63" s="754"/>
      <c r="U63" s="754"/>
      <c r="V63" s="754"/>
      <c r="W63" s="754"/>
      <c r="X63" s="754"/>
      <c r="Y63" s="754"/>
      <c r="Z63" s="623"/>
      <c r="AA63" s="623"/>
      <c r="AB63" s="623"/>
      <c r="AC63" s="755"/>
      <c r="AD63" s="12"/>
      <c r="AE63" s="11"/>
      <c r="AF63" s="11"/>
      <c r="AG63" s="55"/>
      <c r="AH63" s="55"/>
      <c r="AI63" s="55"/>
      <c r="AJ63" s="55"/>
      <c r="AK63" s="55"/>
      <c r="AL63" s="3"/>
      <c r="AM63" s="3"/>
      <c r="AN63" s="3"/>
      <c r="AO63" s="3"/>
      <c r="AP63" s="3"/>
      <c r="AQ63" s="3"/>
      <c r="AR63" s="3"/>
    </row>
    <row r="64" spans="1:44" ht="80.25" customHeight="1" x14ac:dyDescent="0.25">
      <c r="A64" s="3"/>
      <c r="B64" s="8"/>
      <c r="C64" s="627" t="s">
        <v>223</v>
      </c>
      <c r="D64" s="628"/>
      <c r="E64" s="628"/>
      <c r="F64" s="628"/>
      <c r="G64" s="629"/>
      <c r="H64" s="455"/>
      <c r="I64" s="649" t="s">
        <v>232</v>
      </c>
      <c r="J64" s="628"/>
      <c r="K64" s="629"/>
      <c r="L64" s="649" t="s">
        <v>233</v>
      </c>
      <c r="M64" s="628"/>
      <c r="N64" s="628"/>
      <c r="O64" s="629"/>
      <c r="P64" s="649" t="s">
        <v>234</v>
      </c>
      <c r="Q64" s="628"/>
      <c r="R64" s="629"/>
      <c r="S64" s="649" t="s">
        <v>227</v>
      </c>
      <c r="T64" s="628"/>
      <c r="U64" s="628"/>
      <c r="V64" s="629"/>
      <c r="W64" s="649" t="s">
        <v>228</v>
      </c>
      <c r="X64" s="628"/>
      <c r="Y64" s="629"/>
      <c r="Z64" s="649" t="s">
        <v>746</v>
      </c>
      <c r="AA64" s="629"/>
      <c r="AB64" s="649" t="s">
        <v>747</v>
      </c>
      <c r="AC64" s="644"/>
      <c r="AD64" s="156"/>
      <c r="AE64" s="3"/>
      <c r="AF64" s="3"/>
      <c r="AG64" s="3"/>
      <c r="AH64" s="3"/>
      <c r="AI64" s="45"/>
      <c r="AJ64" s="45"/>
      <c r="AK64" s="45"/>
      <c r="AL64" s="45"/>
      <c r="AM64" s="40"/>
      <c r="AN64" s="40"/>
      <c r="AO64" s="40"/>
      <c r="AP64" s="40"/>
      <c r="AQ64" s="40"/>
      <c r="AR64" s="40"/>
    </row>
    <row r="65" spans="1:44" ht="18.75" customHeight="1" x14ac:dyDescent="0.25">
      <c r="A65" s="3"/>
      <c r="B65" s="8"/>
      <c r="C65" s="630" t="str">
        <f>+IF('Identificación 1'!E26="","",'Identificación 1'!E26)</f>
        <v>Vías locales barrio Los Cedros</v>
      </c>
      <c r="D65" s="631"/>
      <c r="E65" s="631"/>
      <c r="F65" s="631"/>
      <c r="G65" s="632"/>
      <c r="H65" s="455"/>
      <c r="I65" s="654">
        <f t="shared" ref="I65:I67" si="10">IF(L58="","-",L58)</f>
        <v>100</v>
      </c>
      <c r="J65" s="628"/>
      <c r="K65" s="629"/>
      <c r="L65" s="662">
        <f t="shared" ref="L65:L67" si="11">+IF(P65="","-",(I65-P65))</f>
        <v>67</v>
      </c>
      <c r="M65" s="628"/>
      <c r="N65" s="628"/>
      <c r="O65" s="629"/>
      <c r="P65" s="633">
        <v>33</v>
      </c>
      <c r="Q65" s="628"/>
      <c r="R65" s="629"/>
      <c r="S65" s="635">
        <f t="shared" ref="S65:S67" si="12">IF(R45="","-",IF(U45="Padrón de usuarios",(R49/R45),$O$53))</f>
        <v>4.2029339853300733</v>
      </c>
      <c r="T65" s="628"/>
      <c r="U65" s="628"/>
      <c r="V65" s="629"/>
      <c r="W65" s="634">
        <f t="shared" ref="W65:W67" si="13">+IF(I65="-","",(S65*I65))</f>
        <v>420.29339853300735</v>
      </c>
      <c r="X65" s="628"/>
      <c r="Y65" s="629"/>
      <c r="Z65" s="634">
        <f t="shared" ref="Z65:Z67" si="14">IF(L65="-","",ROUND(S65*L65,0))</f>
        <v>282</v>
      </c>
      <c r="AA65" s="629"/>
      <c r="AB65" s="634">
        <f t="shared" ref="AB65:AB67" si="15">IF(Z65="","",(W65-Z65))</f>
        <v>138.29339853300735</v>
      </c>
      <c r="AC65" s="644"/>
      <c r="AD65" s="156"/>
      <c r="AE65" s="3"/>
      <c r="AF65" s="3"/>
      <c r="AG65" s="3"/>
      <c r="AH65" s="3"/>
      <c r="AI65" s="45"/>
      <c r="AJ65" s="45"/>
      <c r="AK65" s="45"/>
      <c r="AL65" s="45"/>
      <c r="AM65" s="40"/>
      <c r="AN65" s="40"/>
      <c r="AO65" s="40"/>
      <c r="AP65" s="40"/>
      <c r="AQ65" s="40"/>
      <c r="AR65" s="40"/>
    </row>
    <row r="66" spans="1:44" ht="18.75" customHeight="1" x14ac:dyDescent="0.25">
      <c r="A66" s="3"/>
      <c r="B66" s="8"/>
      <c r="C66" s="630" t="str">
        <f>+IF('Identificación 1'!E27="","",'Identificación 1'!E27)</f>
        <v/>
      </c>
      <c r="D66" s="631"/>
      <c r="E66" s="631"/>
      <c r="F66" s="631"/>
      <c r="G66" s="632"/>
      <c r="H66" s="455"/>
      <c r="I66" s="654" t="str">
        <f t="shared" si="10"/>
        <v>-</v>
      </c>
      <c r="J66" s="628"/>
      <c r="K66" s="629"/>
      <c r="L66" s="662" t="str">
        <f t="shared" si="11"/>
        <v>-</v>
      </c>
      <c r="M66" s="628"/>
      <c r="N66" s="628"/>
      <c r="O66" s="629"/>
      <c r="P66" s="633"/>
      <c r="Q66" s="628"/>
      <c r="R66" s="629"/>
      <c r="S66" s="635" t="str">
        <f t="shared" si="12"/>
        <v>-</v>
      </c>
      <c r="T66" s="628"/>
      <c r="U66" s="628"/>
      <c r="V66" s="629"/>
      <c r="W66" s="634" t="str">
        <f t="shared" si="13"/>
        <v/>
      </c>
      <c r="X66" s="628"/>
      <c r="Y66" s="629"/>
      <c r="Z66" s="634" t="str">
        <f t="shared" si="14"/>
        <v/>
      </c>
      <c r="AA66" s="629"/>
      <c r="AB66" s="634" t="str">
        <f t="shared" si="15"/>
        <v/>
      </c>
      <c r="AC66" s="644"/>
      <c r="AD66" s="156"/>
      <c r="AE66" s="3"/>
      <c r="AF66" s="3"/>
      <c r="AG66" s="3"/>
      <c r="AH66" s="3"/>
      <c r="AI66" s="45"/>
      <c r="AJ66" s="45"/>
      <c r="AK66" s="45"/>
      <c r="AL66" s="45"/>
      <c r="AM66" s="40"/>
      <c r="AN66" s="40"/>
      <c r="AO66" s="40"/>
      <c r="AP66" s="40"/>
      <c r="AQ66" s="40"/>
      <c r="AR66" s="40"/>
    </row>
    <row r="67" spans="1:44" ht="18.75" hidden="1" customHeight="1" x14ac:dyDescent="0.25">
      <c r="A67" s="3"/>
      <c r="B67" s="8"/>
      <c r="C67" s="630" t="str">
        <f>+IF('Identificación 1'!E28="","",'Identificación 1'!E28)</f>
        <v/>
      </c>
      <c r="D67" s="631"/>
      <c r="E67" s="631"/>
      <c r="F67" s="631"/>
      <c r="G67" s="632"/>
      <c r="H67" s="455"/>
      <c r="I67" s="654" t="str">
        <f t="shared" si="10"/>
        <v>-</v>
      </c>
      <c r="J67" s="628"/>
      <c r="K67" s="629"/>
      <c r="L67" s="662" t="str">
        <f t="shared" si="11"/>
        <v>-</v>
      </c>
      <c r="M67" s="628"/>
      <c r="N67" s="628"/>
      <c r="O67" s="629"/>
      <c r="P67" s="633"/>
      <c r="Q67" s="628"/>
      <c r="R67" s="629"/>
      <c r="S67" s="635" t="str">
        <f t="shared" si="12"/>
        <v>-</v>
      </c>
      <c r="T67" s="628"/>
      <c r="U67" s="628"/>
      <c r="V67" s="629"/>
      <c r="W67" s="634" t="str">
        <f t="shared" si="13"/>
        <v/>
      </c>
      <c r="X67" s="628"/>
      <c r="Y67" s="629"/>
      <c r="Z67" s="634" t="str">
        <f t="shared" si="14"/>
        <v/>
      </c>
      <c r="AA67" s="629"/>
      <c r="AB67" s="634" t="str">
        <f t="shared" si="15"/>
        <v/>
      </c>
      <c r="AC67" s="644"/>
      <c r="AD67" s="156"/>
      <c r="AE67" s="3"/>
      <c r="AF67" s="3"/>
      <c r="AG67" s="3"/>
      <c r="AH67" s="3"/>
      <c r="AI67" s="45"/>
      <c r="AJ67" s="45"/>
      <c r="AK67" s="45"/>
      <c r="AL67" s="45"/>
      <c r="AM67" s="40"/>
      <c r="AN67" s="40"/>
      <c r="AO67" s="40"/>
      <c r="AP67" s="40"/>
      <c r="AQ67" s="40"/>
      <c r="AR67" s="40"/>
    </row>
    <row r="68" spans="1:44" ht="18.75" customHeight="1" x14ac:dyDescent="0.25">
      <c r="A68" s="3"/>
      <c r="B68" s="8"/>
      <c r="C68" s="684" t="s">
        <v>173</v>
      </c>
      <c r="D68" s="658"/>
      <c r="E68" s="658"/>
      <c r="F68" s="658"/>
      <c r="G68" s="685"/>
      <c r="H68" s="465"/>
      <c r="I68" s="657">
        <f>SUM(I65:K67)</f>
        <v>100</v>
      </c>
      <c r="J68" s="658"/>
      <c r="K68" s="659"/>
      <c r="L68" s="657">
        <f>SUM(L65:O67)</f>
        <v>67</v>
      </c>
      <c r="M68" s="658"/>
      <c r="N68" s="658"/>
      <c r="O68" s="659"/>
      <c r="P68" s="657">
        <f>SUM(P65:R67)</f>
        <v>33</v>
      </c>
      <c r="Q68" s="658"/>
      <c r="R68" s="659"/>
      <c r="S68" s="660"/>
      <c r="T68" s="658"/>
      <c r="U68" s="658"/>
      <c r="V68" s="659"/>
      <c r="W68" s="657">
        <f>SUM(W65:Y67)</f>
        <v>420.29339853300735</v>
      </c>
      <c r="X68" s="658"/>
      <c r="Y68" s="659"/>
      <c r="Z68" s="657">
        <f>SUM(Z65:AA67)</f>
        <v>282</v>
      </c>
      <c r="AA68" s="659"/>
      <c r="AB68" s="657">
        <f>SUM(AB65:AC67)</f>
        <v>138.29339853300735</v>
      </c>
      <c r="AC68" s="661"/>
      <c r="AD68" s="156"/>
      <c r="AE68" s="3"/>
      <c r="AF68" s="3"/>
      <c r="AG68" s="3"/>
      <c r="AH68" s="3"/>
      <c r="AI68" s="45"/>
      <c r="AJ68" s="45"/>
      <c r="AK68" s="45"/>
      <c r="AL68" s="45"/>
      <c r="AM68" s="40"/>
      <c r="AN68" s="40"/>
      <c r="AO68" s="40"/>
      <c r="AP68" s="40"/>
      <c r="AQ68" s="40"/>
      <c r="AR68" s="40"/>
    </row>
    <row r="69" spans="1:44" ht="12" customHeight="1" x14ac:dyDescent="0.25">
      <c r="A69" s="3"/>
      <c r="B69" s="8"/>
      <c r="C69" s="152"/>
      <c r="D69" s="152"/>
      <c r="E69" s="152"/>
      <c r="F69" s="490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3"/>
      <c r="Z69" s="3"/>
      <c r="AA69" s="3"/>
      <c r="AB69" s="3"/>
      <c r="AC69" s="11"/>
      <c r="AD69" s="12"/>
      <c r="AE69" s="11"/>
      <c r="AF69" s="11"/>
      <c r="AG69" s="55"/>
      <c r="AH69" s="55"/>
      <c r="AI69" s="55"/>
      <c r="AJ69" s="55"/>
      <c r="AK69" s="55"/>
      <c r="AL69" s="3"/>
      <c r="AM69" s="3"/>
      <c r="AN69" s="3"/>
      <c r="AO69" s="3"/>
      <c r="AP69" s="3"/>
      <c r="AQ69" s="3"/>
      <c r="AR69" s="3"/>
    </row>
    <row r="70" spans="1:44" ht="19.5" customHeight="1" x14ac:dyDescent="0.25">
      <c r="A70" s="3"/>
      <c r="B70" s="8"/>
      <c r="C70" s="537" t="s">
        <v>235</v>
      </c>
      <c r="D70" s="538"/>
      <c r="E70" s="538"/>
      <c r="F70" s="538"/>
      <c r="G70" s="538"/>
      <c r="H70" s="538"/>
      <c r="I70" s="538"/>
      <c r="J70" s="538"/>
      <c r="K70" s="538"/>
      <c r="L70" s="538"/>
      <c r="M70" s="538"/>
      <c r="N70" s="538"/>
      <c r="O70" s="538"/>
      <c r="P70" s="538"/>
      <c r="Q70" s="538"/>
      <c r="R70" s="538"/>
      <c r="S70" s="538"/>
      <c r="T70" s="538"/>
      <c r="U70" s="538"/>
      <c r="V70" s="538"/>
      <c r="W70" s="538"/>
      <c r="X70" s="538"/>
      <c r="Y70" s="538"/>
      <c r="Z70" s="538"/>
      <c r="AA70" s="538"/>
      <c r="AB70" s="538"/>
      <c r="AC70" s="538"/>
      <c r="AD70" s="46"/>
      <c r="AE70" s="10"/>
      <c r="AF70" s="10"/>
      <c r="AG70" s="10"/>
      <c r="AH70" s="13"/>
      <c r="AI70" s="13"/>
      <c r="AJ70" s="13"/>
      <c r="AK70" s="13"/>
      <c r="AL70" s="3"/>
      <c r="AM70" s="3"/>
      <c r="AN70" s="3"/>
      <c r="AO70" s="3"/>
      <c r="AP70" s="3"/>
      <c r="AQ70" s="3"/>
      <c r="AR70" s="3"/>
    </row>
    <row r="71" spans="1:44" ht="15.75" customHeight="1" x14ac:dyDescent="0.25">
      <c r="A71" s="3"/>
      <c r="B71" s="8"/>
      <c r="C71" s="575" t="s">
        <v>236</v>
      </c>
      <c r="D71" s="536"/>
      <c r="E71" s="533"/>
      <c r="F71" s="489"/>
      <c r="G71" s="575" t="s">
        <v>237</v>
      </c>
      <c r="H71" s="536"/>
      <c r="I71" s="533"/>
      <c r="J71" s="48"/>
      <c r="K71" s="575" t="s">
        <v>238</v>
      </c>
      <c r="L71" s="536"/>
      <c r="M71" s="536"/>
      <c r="N71" s="536"/>
      <c r="O71" s="536"/>
      <c r="P71" s="536"/>
      <c r="Q71" s="536"/>
      <c r="R71" s="533"/>
      <c r="S71" s="575" t="s">
        <v>239</v>
      </c>
      <c r="T71" s="536"/>
      <c r="U71" s="536"/>
      <c r="V71" s="536"/>
      <c r="W71" s="536"/>
      <c r="X71" s="536"/>
      <c r="Y71" s="533"/>
      <c r="Z71" s="575" t="s">
        <v>240</v>
      </c>
      <c r="AA71" s="536"/>
      <c r="AB71" s="536"/>
      <c r="AC71" s="533"/>
      <c r="AD71" s="16"/>
      <c r="AE71" s="153"/>
      <c r="AF71" s="153"/>
      <c r="AG71" s="153"/>
      <c r="AH71" s="153"/>
      <c r="AI71" s="153"/>
      <c r="AJ71" s="153"/>
      <c r="AK71" s="153"/>
      <c r="AL71" s="3"/>
      <c r="AM71" s="3"/>
      <c r="AN71" s="3"/>
      <c r="AO71" s="3"/>
      <c r="AP71" s="3"/>
      <c r="AQ71" s="3"/>
      <c r="AR71" s="3"/>
    </row>
    <row r="72" spans="1:44" ht="2.25" customHeight="1" x14ac:dyDescent="0.25">
      <c r="A72" s="3"/>
      <c r="B72" s="8"/>
      <c r="C72" s="148"/>
      <c r="D72" s="148"/>
      <c r="E72" s="148"/>
      <c r="F72" s="489"/>
      <c r="G72" s="148"/>
      <c r="H72" s="148"/>
      <c r="I72" s="4"/>
      <c r="J72" s="48"/>
      <c r="K72" s="148"/>
      <c r="L72" s="148"/>
      <c r="M72" s="148"/>
      <c r="N72" s="149"/>
      <c r="O72" s="149"/>
      <c r="P72" s="149"/>
      <c r="Q72" s="149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4"/>
      <c r="AC72" s="4"/>
      <c r="AD72" s="9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44.25" customHeight="1" x14ac:dyDescent="0.25">
      <c r="A73" s="3"/>
      <c r="B73" s="8"/>
      <c r="C73" s="580" t="s">
        <v>241</v>
      </c>
      <c r="D73" s="560"/>
      <c r="E73" s="561"/>
      <c r="F73" s="489"/>
      <c r="G73" s="584" t="s">
        <v>242</v>
      </c>
      <c r="H73" s="536"/>
      <c r="I73" s="533"/>
      <c r="J73" s="48"/>
      <c r="K73" s="621" t="s">
        <v>243</v>
      </c>
      <c r="L73" s="536"/>
      <c r="M73" s="536"/>
      <c r="N73" s="536"/>
      <c r="O73" s="536"/>
      <c r="P73" s="536"/>
      <c r="Q73" s="536"/>
      <c r="R73" s="533"/>
      <c r="S73" s="584" t="s">
        <v>244</v>
      </c>
      <c r="T73" s="536"/>
      <c r="U73" s="536"/>
      <c r="V73" s="536"/>
      <c r="W73" s="536"/>
      <c r="X73" s="536"/>
      <c r="Y73" s="533"/>
      <c r="Z73" s="621" t="s">
        <v>245</v>
      </c>
      <c r="AA73" s="536"/>
      <c r="AB73" s="536"/>
      <c r="AC73" s="533"/>
      <c r="AD73" s="157"/>
      <c r="AE73" s="152"/>
      <c r="AF73" s="152"/>
      <c r="AG73" s="152"/>
      <c r="AH73" s="155"/>
      <c r="AI73" s="155"/>
      <c r="AJ73" s="155"/>
      <c r="AK73" s="155"/>
      <c r="AL73" s="3"/>
      <c r="AM73" s="3"/>
      <c r="AN73" s="3"/>
      <c r="AO73" s="3"/>
      <c r="AP73" s="3"/>
      <c r="AQ73" s="3"/>
      <c r="AR73" s="3"/>
    </row>
    <row r="74" spans="1:44" ht="51.75" customHeight="1" x14ac:dyDescent="0.25">
      <c r="A74" s="3"/>
      <c r="B74" s="8"/>
      <c r="C74" s="580" t="s">
        <v>246</v>
      </c>
      <c r="D74" s="560"/>
      <c r="E74" s="561"/>
      <c r="F74" s="489"/>
      <c r="G74" s="543" t="s">
        <v>242</v>
      </c>
      <c r="H74" s="596"/>
      <c r="I74" s="544"/>
      <c r="J74" s="48"/>
      <c r="K74" s="584" t="s">
        <v>247</v>
      </c>
      <c r="L74" s="536"/>
      <c r="M74" s="536"/>
      <c r="N74" s="536"/>
      <c r="O74" s="536"/>
      <c r="P74" s="536"/>
      <c r="Q74" s="536"/>
      <c r="R74" s="533"/>
      <c r="S74" s="584" t="s">
        <v>248</v>
      </c>
      <c r="T74" s="536"/>
      <c r="U74" s="536"/>
      <c r="V74" s="536"/>
      <c r="W74" s="536"/>
      <c r="X74" s="536"/>
      <c r="Y74" s="533"/>
      <c r="Z74" s="584" t="s">
        <v>249</v>
      </c>
      <c r="AA74" s="536"/>
      <c r="AB74" s="536"/>
      <c r="AC74" s="533"/>
      <c r="AD74" s="158"/>
      <c r="AE74" s="155"/>
      <c r="AF74" s="155"/>
      <c r="AG74" s="155"/>
      <c r="AH74" s="155"/>
      <c r="AI74" s="155"/>
      <c r="AJ74" s="155"/>
      <c r="AK74" s="155"/>
      <c r="AL74" s="3"/>
      <c r="AM74" s="3"/>
      <c r="AN74" s="3"/>
      <c r="AO74" s="3"/>
      <c r="AP74" s="3"/>
      <c r="AQ74" s="3"/>
      <c r="AR74" s="3"/>
    </row>
    <row r="75" spans="1:44" ht="51.75" customHeight="1" x14ac:dyDescent="0.25">
      <c r="A75" s="3"/>
      <c r="B75" s="8"/>
      <c r="C75" s="580" t="s">
        <v>250</v>
      </c>
      <c r="D75" s="560"/>
      <c r="E75" s="561"/>
      <c r="F75" s="489"/>
      <c r="G75" s="584" t="s">
        <v>242</v>
      </c>
      <c r="H75" s="536"/>
      <c r="I75" s="533"/>
      <c r="J75" s="48"/>
      <c r="K75" s="584" t="s">
        <v>251</v>
      </c>
      <c r="L75" s="536"/>
      <c r="M75" s="536"/>
      <c r="N75" s="536"/>
      <c r="O75" s="536"/>
      <c r="P75" s="536"/>
      <c r="Q75" s="536"/>
      <c r="R75" s="533"/>
      <c r="S75" s="584" t="s">
        <v>252</v>
      </c>
      <c r="T75" s="536"/>
      <c r="U75" s="536"/>
      <c r="V75" s="536"/>
      <c r="W75" s="536"/>
      <c r="X75" s="536"/>
      <c r="Y75" s="533"/>
      <c r="Z75" s="584" t="s">
        <v>253</v>
      </c>
      <c r="AA75" s="536"/>
      <c r="AB75" s="536"/>
      <c r="AC75" s="533"/>
      <c r="AD75" s="158"/>
      <c r="AE75" s="155"/>
      <c r="AF75" s="155"/>
      <c r="AG75" s="155"/>
      <c r="AH75" s="155"/>
      <c r="AI75" s="155"/>
      <c r="AJ75" s="155"/>
      <c r="AK75" s="155"/>
      <c r="AL75" s="3"/>
      <c r="AM75" s="3"/>
      <c r="AN75" s="3"/>
      <c r="AO75" s="3"/>
      <c r="AP75" s="3"/>
      <c r="AQ75" s="3"/>
      <c r="AR75" s="3"/>
    </row>
    <row r="76" spans="1:44" ht="24" customHeight="1" x14ac:dyDescent="0.25">
      <c r="A76" s="3"/>
      <c r="B76" s="8"/>
      <c r="C76" s="562"/>
      <c r="D76" s="560"/>
      <c r="E76" s="561"/>
      <c r="F76" s="489"/>
      <c r="G76" s="584"/>
      <c r="H76" s="536"/>
      <c r="I76" s="533"/>
      <c r="J76" s="48"/>
      <c r="K76" s="584"/>
      <c r="L76" s="536"/>
      <c r="M76" s="536"/>
      <c r="N76" s="536"/>
      <c r="O76" s="536"/>
      <c r="P76" s="536"/>
      <c r="Q76" s="536"/>
      <c r="R76" s="533"/>
      <c r="S76" s="584"/>
      <c r="T76" s="536"/>
      <c r="U76" s="536"/>
      <c r="V76" s="536"/>
      <c r="W76" s="536"/>
      <c r="X76" s="536"/>
      <c r="Y76" s="533"/>
      <c r="Z76" s="584"/>
      <c r="AA76" s="536"/>
      <c r="AB76" s="536"/>
      <c r="AC76" s="533"/>
      <c r="AD76" s="158"/>
      <c r="AE76" s="155"/>
      <c r="AF76" s="155"/>
      <c r="AG76" s="155"/>
      <c r="AH76" s="155"/>
      <c r="AI76" s="155"/>
      <c r="AJ76" s="155"/>
      <c r="AK76" s="155"/>
      <c r="AL76" s="3"/>
      <c r="AM76" s="3"/>
      <c r="AN76" s="3"/>
      <c r="AO76" s="3"/>
      <c r="AP76" s="3"/>
      <c r="AQ76" s="3"/>
      <c r="AR76" s="3"/>
    </row>
    <row r="77" spans="1:44" ht="15.75" customHeight="1" x14ac:dyDescent="0.25">
      <c r="A77" s="3"/>
      <c r="B77" s="8"/>
      <c r="C77" s="10"/>
      <c r="D77" s="10"/>
      <c r="E77" s="27"/>
      <c r="F77" s="495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55"/>
      <c r="AD77" s="19"/>
      <c r="AE77" s="55"/>
      <c r="AF77" s="55"/>
      <c r="AG77" s="55"/>
      <c r="AH77" s="55"/>
      <c r="AI77" s="55"/>
      <c r="AJ77" s="55"/>
      <c r="AK77" s="55"/>
      <c r="AL77" s="3"/>
      <c r="AM77" s="3"/>
      <c r="AN77" s="3"/>
      <c r="AO77" s="3"/>
      <c r="AP77" s="3"/>
      <c r="AQ77" s="3"/>
      <c r="AR77" s="3"/>
    </row>
    <row r="78" spans="1:44" ht="19.5" customHeight="1" x14ac:dyDescent="0.25">
      <c r="A78" s="3"/>
      <c r="B78" s="466"/>
      <c r="C78" s="675" t="s">
        <v>254</v>
      </c>
      <c r="D78" s="676"/>
      <c r="E78" s="676"/>
      <c r="F78" s="676"/>
      <c r="G78" s="676"/>
      <c r="H78" s="676"/>
      <c r="I78" s="676"/>
      <c r="J78" s="676"/>
      <c r="K78" s="676"/>
      <c r="L78" s="676"/>
      <c r="M78" s="676"/>
      <c r="N78" s="676"/>
      <c r="O78" s="676"/>
      <c r="P78" s="676"/>
      <c r="Q78" s="676"/>
      <c r="R78" s="676"/>
      <c r="S78" s="676"/>
      <c r="T78" s="676"/>
      <c r="U78" s="676"/>
      <c r="V78" s="676"/>
      <c r="W78" s="676"/>
      <c r="X78" s="676"/>
      <c r="Y78" s="676"/>
      <c r="Z78" s="676"/>
      <c r="AA78" s="676"/>
      <c r="AB78" s="676"/>
      <c r="AC78" s="677"/>
      <c r="AD78" s="12"/>
      <c r="AE78" s="11"/>
      <c r="AF78" s="11"/>
      <c r="AG78" s="11"/>
      <c r="AH78" s="11"/>
      <c r="AI78" s="11"/>
      <c r="AJ78" s="11"/>
      <c r="AK78" s="11"/>
      <c r="AL78" s="3"/>
      <c r="AM78" s="3"/>
      <c r="AN78" s="3"/>
      <c r="AO78" s="3"/>
      <c r="AP78" s="3"/>
      <c r="AQ78" s="3"/>
      <c r="AR78" s="3"/>
    </row>
    <row r="79" spans="1:44" ht="26.25" customHeight="1" x14ac:dyDescent="0.25">
      <c r="A79" s="3"/>
      <c r="B79" s="466"/>
      <c r="C79" s="468" t="s">
        <v>255</v>
      </c>
      <c r="D79" s="379"/>
      <c r="E79" s="379"/>
      <c r="F79" s="496"/>
      <c r="G79" s="379"/>
      <c r="H79" s="671" t="str">
        <f>+IF('Datos Generales'!F33:L33="CREACIÓN","Población carece de acceso al servicio de movilidad urbana",IF('Datos Generales'!F33:L33="AMPLIACIÓN","Población con limitado  acceso al  servicio de movilidad urbana","Población con deficiente acceso al  servicio de movilidad urbana"))</f>
        <v>Población con deficiente acceso al  servicio de movilidad urbana</v>
      </c>
      <c r="I79" s="628"/>
      <c r="J79" s="628"/>
      <c r="K79" s="628"/>
      <c r="L79" s="628"/>
      <c r="M79" s="628"/>
      <c r="N79" s="628"/>
      <c r="O79" s="628"/>
      <c r="P79" s="628"/>
      <c r="Q79" s="628"/>
      <c r="R79" s="628"/>
      <c r="S79" s="628"/>
      <c r="T79" s="628"/>
      <c r="U79" s="628"/>
      <c r="V79" s="628"/>
      <c r="W79" s="628"/>
      <c r="X79" s="628"/>
      <c r="Y79" s="628"/>
      <c r="Z79" s="628"/>
      <c r="AA79" s="628"/>
      <c r="AB79" s="628"/>
      <c r="AC79" s="644"/>
      <c r="AD79" s="18"/>
      <c r="AE79" s="142"/>
      <c r="AF79" s="142"/>
      <c r="AG79" s="142"/>
      <c r="AH79" s="142"/>
      <c r="AI79" s="142"/>
      <c r="AJ79" s="142"/>
      <c r="AK79" s="142"/>
      <c r="AL79" s="3"/>
      <c r="AM79" s="3"/>
      <c r="AN79" s="3"/>
      <c r="AO79" s="3"/>
      <c r="AP79" s="3"/>
      <c r="AQ79" s="3"/>
      <c r="AR79" s="3"/>
    </row>
    <row r="80" spans="1:44" ht="6" customHeight="1" x14ac:dyDescent="0.25">
      <c r="A80" s="3"/>
      <c r="B80" s="466"/>
      <c r="C80" s="468"/>
      <c r="D80" s="379"/>
      <c r="E80" s="379"/>
      <c r="F80" s="496"/>
      <c r="G80" s="379"/>
      <c r="H80" s="378"/>
      <c r="I80" s="378"/>
      <c r="J80" s="378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378"/>
      <c r="V80" s="378"/>
      <c r="W80" s="378"/>
      <c r="X80" s="378"/>
      <c r="Y80" s="378"/>
      <c r="Z80" s="378"/>
      <c r="AA80" s="378"/>
      <c r="AB80" s="378"/>
      <c r="AC80" s="469"/>
      <c r="AD80" s="19"/>
      <c r="AE80" s="55"/>
      <c r="AF80" s="55"/>
      <c r="AG80" s="55"/>
      <c r="AH80" s="55"/>
      <c r="AI80" s="55"/>
      <c r="AJ80" s="55"/>
      <c r="AK80" s="55"/>
      <c r="AL80" s="3"/>
      <c r="AM80" s="3"/>
      <c r="AN80" s="3"/>
      <c r="AO80" s="3"/>
      <c r="AP80" s="3"/>
      <c r="AQ80" s="3"/>
      <c r="AR80" s="3"/>
    </row>
    <row r="81" spans="1:44" ht="25.5" customHeight="1" x14ac:dyDescent="0.25">
      <c r="A81" s="3"/>
      <c r="B81" s="466"/>
      <c r="C81" s="470" t="s">
        <v>256</v>
      </c>
      <c r="D81" s="471"/>
      <c r="E81" s="378"/>
      <c r="F81" s="497"/>
      <c r="G81" s="378"/>
      <c r="H81" s="378"/>
      <c r="I81" s="378"/>
      <c r="J81" s="378"/>
      <c r="K81" s="378"/>
      <c r="L81" s="378"/>
      <c r="M81" s="378"/>
      <c r="N81" s="378"/>
      <c r="O81" s="378"/>
      <c r="P81" s="378"/>
      <c r="Q81" s="378"/>
      <c r="R81" s="378"/>
      <c r="S81" s="378"/>
      <c r="T81" s="378"/>
      <c r="U81" s="378"/>
      <c r="V81" s="378"/>
      <c r="W81" s="378"/>
      <c r="X81" s="378"/>
      <c r="Y81" s="378"/>
      <c r="Z81" s="378"/>
      <c r="AA81" s="378"/>
      <c r="AB81" s="378"/>
      <c r="AC81" s="472"/>
      <c r="AD81" s="19"/>
      <c r="AE81" s="55"/>
      <c r="AF81" s="55"/>
      <c r="AG81" s="55"/>
      <c r="AH81" s="55"/>
      <c r="AI81" s="55"/>
      <c r="AJ81" s="55"/>
      <c r="AK81" s="55"/>
      <c r="AL81" s="3"/>
      <c r="AM81" s="3"/>
      <c r="AN81" s="3"/>
      <c r="AO81" s="3"/>
      <c r="AP81" s="3"/>
      <c r="AQ81" s="3"/>
      <c r="AR81" s="3"/>
    </row>
    <row r="82" spans="1:44" ht="27" customHeight="1" x14ac:dyDescent="0.25">
      <c r="A82" s="3"/>
      <c r="B82" s="466"/>
      <c r="C82" s="473"/>
      <c r="D82" s="376"/>
      <c r="E82" s="376"/>
      <c r="F82" s="498"/>
      <c r="G82" s="678" t="str">
        <f>+IF('Identificación 2'!T200="Bueno","-.-","Infraestructura vehicular - Pista")</f>
        <v>Infraestructura vehicular - Pista</v>
      </c>
      <c r="H82" s="615"/>
      <c r="I82" s="615"/>
      <c r="J82" s="615"/>
      <c r="K82" s="615"/>
      <c r="L82" s="615"/>
      <c r="M82" s="616"/>
      <c r="N82" s="377"/>
      <c r="O82" s="678" t="str">
        <f>+IF('Identificación 2'!AI200="Bueno","-.-","Infraestructura peatonal - Vereda")</f>
        <v>Infraestructura peatonal - Vereda</v>
      </c>
      <c r="P82" s="615"/>
      <c r="Q82" s="615"/>
      <c r="R82" s="615"/>
      <c r="S82" s="615"/>
      <c r="T82" s="615"/>
      <c r="U82" s="616"/>
      <c r="V82" s="377"/>
      <c r="W82" s="678" t="str">
        <f>+IF('Identificación 2'!Z200="Bueno","-.-","Infraestructura para el transito de bicicletas - Ciclovía")</f>
        <v>Infraestructura para el transito de bicicletas - Ciclovía</v>
      </c>
      <c r="X82" s="615"/>
      <c r="Y82" s="615"/>
      <c r="Z82" s="615"/>
      <c r="AA82" s="615"/>
      <c r="AB82" s="616"/>
      <c r="AC82" s="474"/>
      <c r="AD82" s="12"/>
      <c r="AE82" s="11"/>
      <c r="AF82" s="11"/>
      <c r="AG82" s="11"/>
      <c r="AH82" s="11"/>
      <c r="AI82" s="11"/>
      <c r="AJ82" s="11"/>
      <c r="AK82" s="11"/>
      <c r="AL82" s="3"/>
      <c r="AM82" s="3"/>
      <c r="AN82" s="3"/>
      <c r="AO82" s="3"/>
      <c r="AP82" s="3"/>
      <c r="AQ82" s="3"/>
      <c r="AR82" s="3"/>
    </row>
    <row r="83" spans="1:44" ht="6" customHeight="1" x14ac:dyDescent="0.25">
      <c r="A83" s="3"/>
      <c r="B83" s="466"/>
      <c r="C83" s="475"/>
      <c r="D83" s="378"/>
      <c r="E83" s="378"/>
      <c r="F83" s="497"/>
      <c r="G83" s="378"/>
      <c r="H83" s="378"/>
      <c r="I83" s="378"/>
      <c r="J83" s="378"/>
      <c r="K83" s="378"/>
      <c r="L83" s="378"/>
      <c r="M83" s="378"/>
      <c r="N83" s="378"/>
      <c r="O83" s="378"/>
      <c r="P83" s="378"/>
      <c r="Q83" s="378"/>
      <c r="R83" s="378"/>
      <c r="S83" s="378"/>
      <c r="T83" s="378"/>
      <c r="U83" s="378"/>
      <c r="V83" s="378"/>
      <c r="W83" s="378"/>
      <c r="X83" s="378"/>
      <c r="Y83" s="378"/>
      <c r="Z83" s="378"/>
      <c r="AA83" s="378"/>
      <c r="AB83" s="378"/>
      <c r="AC83" s="469"/>
      <c r="AD83" s="19"/>
      <c r="AE83" s="55"/>
      <c r="AF83" s="55"/>
      <c r="AG83" s="55"/>
      <c r="AH83" s="55"/>
      <c r="AI83" s="55"/>
      <c r="AJ83" s="55"/>
      <c r="AK83" s="55"/>
      <c r="AL83" s="3"/>
      <c r="AM83" s="3"/>
      <c r="AN83" s="3"/>
      <c r="AO83" s="3"/>
      <c r="AP83" s="3"/>
      <c r="AQ83" s="3"/>
      <c r="AR83" s="3"/>
    </row>
    <row r="84" spans="1:44" ht="37.5" customHeight="1" x14ac:dyDescent="0.25">
      <c r="A84" s="3"/>
      <c r="B84" s="466"/>
      <c r="C84" s="475" t="s">
        <v>257</v>
      </c>
      <c r="D84" s="378"/>
      <c r="E84" s="378"/>
      <c r="F84" s="491" t="str">
        <f>+IF('Identificación 2'!T200="Bueno"," ",'Datos Generales'!F33:L33)</f>
        <v>AMPLIACIÓN Y MEJORAMIENTO</v>
      </c>
      <c r="G84" s="663" t="str">
        <f>+IF(F84="CREACIÓN",Datos!C81,IF(F84="AMPLIACIÓN",Datos!C85,IF(F84="RECUPERACIÓN",Datos!C101,IF(F84="AMPLIACIÓN Y MEJORAMIENTO",Datos!C95,IF(F84="MEJORAMIENTO",Datos!C89,"-")))))</f>
        <v>•   Deficiente infraestructura vehicular</v>
      </c>
      <c r="H84" s="628"/>
      <c r="I84" s="628"/>
      <c r="J84" s="628"/>
      <c r="K84" s="628"/>
      <c r="L84" s="628"/>
      <c r="M84" s="629"/>
      <c r="N84" s="476" t="str">
        <f>+IF('Identificación 2'!AI200="Bueno"," ",'Datos Generales'!F33)</f>
        <v>AMPLIACIÓN Y MEJORAMIENTO</v>
      </c>
      <c r="O84" s="663" t="str">
        <f>+IF(N84="CREACIÓN",Datos!C82,IF(N84="AMPLIACIÓN",Datos!C86,IF(N84="RECUPERACIÓN",Datos!C102,IF(N84="AMPLIACIÓN Y MEJORAMIENTO",Datos!C96,IF(N84="MEJORAMIENTO",Datos!C90,"-")))))</f>
        <v>•   Deficiente infraestructura peatonal</v>
      </c>
      <c r="P84" s="628"/>
      <c r="Q84" s="628"/>
      <c r="R84" s="628"/>
      <c r="S84" s="628"/>
      <c r="T84" s="628"/>
      <c r="U84" s="629"/>
      <c r="V84" s="477" t="e">
        <f>+IF('Identificación 2'!Z200="Bueno","-",'Datos Generales'!F33:L33)</f>
        <v>#VALUE!</v>
      </c>
      <c r="W84" s="679" t="s">
        <v>258</v>
      </c>
      <c r="X84" s="628"/>
      <c r="Y84" s="628"/>
      <c r="Z84" s="628"/>
      <c r="AA84" s="628"/>
      <c r="AB84" s="629"/>
      <c r="AC84" s="474"/>
      <c r="AD84" s="12"/>
      <c r="AE84" s="11"/>
      <c r="AF84" s="11"/>
      <c r="AG84" s="11"/>
      <c r="AH84" s="27"/>
      <c r="AI84" s="27"/>
      <c r="AJ84" s="27"/>
      <c r="AK84" s="27"/>
      <c r="AL84" s="3"/>
      <c r="AM84" s="3"/>
      <c r="AN84" s="3"/>
      <c r="AO84" s="3"/>
      <c r="AP84" s="3"/>
      <c r="AQ84" s="3"/>
      <c r="AR84" s="3"/>
    </row>
    <row r="85" spans="1:44" ht="6" customHeight="1" x14ac:dyDescent="0.25">
      <c r="A85" s="3"/>
      <c r="B85" s="467"/>
      <c r="C85" s="475"/>
      <c r="D85" s="378"/>
      <c r="E85" s="378"/>
      <c r="F85" s="497"/>
      <c r="G85" s="378"/>
      <c r="H85" s="378"/>
      <c r="I85" s="378"/>
      <c r="J85" s="378"/>
      <c r="K85" s="378"/>
      <c r="L85" s="378"/>
      <c r="M85" s="378"/>
      <c r="N85" s="378"/>
      <c r="O85" s="378"/>
      <c r="P85" s="378"/>
      <c r="Q85" s="378"/>
      <c r="R85" s="378"/>
      <c r="S85" s="378"/>
      <c r="T85" s="378"/>
      <c r="U85" s="378"/>
      <c r="V85" s="378"/>
      <c r="W85" s="378"/>
      <c r="X85" s="378"/>
      <c r="Y85" s="378"/>
      <c r="Z85" s="378"/>
      <c r="AA85" s="378"/>
      <c r="AB85" s="378"/>
      <c r="AC85" s="469"/>
      <c r="AD85" s="19"/>
      <c r="AE85" s="55"/>
      <c r="AF85" s="55"/>
      <c r="AG85" s="55"/>
      <c r="AH85" s="55"/>
      <c r="AI85" s="55"/>
      <c r="AJ85" s="55"/>
      <c r="AK85" s="55"/>
      <c r="AL85" s="3"/>
      <c r="AM85" s="3"/>
      <c r="AN85" s="3"/>
      <c r="AO85" s="3"/>
      <c r="AP85" s="3"/>
      <c r="AQ85" s="3"/>
      <c r="AR85" s="3"/>
    </row>
    <row r="86" spans="1:44" ht="30.75" customHeight="1" x14ac:dyDescent="0.25">
      <c r="A86" s="3"/>
      <c r="B86" s="466"/>
      <c r="C86" s="680" t="s">
        <v>259</v>
      </c>
      <c r="D86" s="658"/>
      <c r="E86" s="659"/>
      <c r="F86" s="499"/>
      <c r="G86" s="664" t="s">
        <v>260</v>
      </c>
      <c r="H86" s="658"/>
      <c r="I86" s="658"/>
      <c r="J86" s="658"/>
      <c r="K86" s="658"/>
      <c r="L86" s="658"/>
      <c r="M86" s="658"/>
      <c r="N86" s="658"/>
      <c r="O86" s="658"/>
      <c r="P86" s="658"/>
      <c r="Q86" s="658"/>
      <c r="R86" s="658"/>
      <c r="S86" s="658"/>
      <c r="T86" s="658"/>
      <c r="U86" s="659"/>
      <c r="V86" s="478"/>
      <c r="W86" s="664" t="s">
        <v>261</v>
      </c>
      <c r="X86" s="658"/>
      <c r="Y86" s="658"/>
      <c r="Z86" s="658"/>
      <c r="AA86" s="658"/>
      <c r="AB86" s="659"/>
      <c r="AC86" s="479"/>
      <c r="AD86" s="161"/>
      <c r="AE86" s="27"/>
      <c r="AF86" s="55"/>
      <c r="AG86" s="27"/>
      <c r="AH86" s="27"/>
      <c r="AI86" s="27"/>
      <c r="AJ86" s="27"/>
      <c r="AK86" s="27"/>
      <c r="AL86" s="3"/>
      <c r="AM86" s="3"/>
      <c r="AN86" s="3"/>
      <c r="AO86" s="3"/>
      <c r="AP86" s="3"/>
      <c r="AQ86" s="3"/>
      <c r="AR86" s="3"/>
    </row>
    <row r="87" spans="1:44" ht="15.75" customHeight="1" x14ac:dyDescent="0.25">
      <c r="A87" s="3"/>
      <c r="B87" s="8"/>
      <c r="C87" s="480"/>
      <c r="D87" s="480"/>
      <c r="E87" s="480"/>
      <c r="F87" s="500"/>
      <c r="G87" s="480"/>
      <c r="H87" s="480"/>
      <c r="I87" s="480"/>
      <c r="J87" s="480"/>
      <c r="K87" s="480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  <c r="X87" s="480"/>
      <c r="Y87" s="480"/>
      <c r="Z87" s="480"/>
      <c r="AA87" s="480"/>
      <c r="AB87" s="480"/>
      <c r="AC87" s="480"/>
      <c r="AD87" s="161"/>
      <c r="AE87" s="27"/>
      <c r="AF87" s="27"/>
      <c r="AG87" s="27"/>
      <c r="AH87" s="27"/>
      <c r="AI87" s="27"/>
      <c r="AJ87" s="55"/>
      <c r="AK87" s="55"/>
      <c r="AL87" s="3"/>
      <c r="AM87" s="3"/>
      <c r="AN87" s="3"/>
      <c r="AO87" s="3"/>
      <c r="AP87" s="3"/>
      <c r="AQ87" s="3"/>
      <c r="AR87" s="3"/>
    </row>
    <row r="88" spans="1:44" ht="19.5" customHeight="1" x14ac:dyDescent="0.25">
      <c r="A88" s="3"/>
      <c r="B88" s="466"/>
      <c r="C88" s="665" t="s">
        <v>262</v>
      </c>
      <c r="D88" s="666"/>
      <c r="E88" s="666"/>
      <c r="F88" s="666"/>
      <c r="G88" s="666"/>
      <c r="H88" s="666"/>
      <c r="I88" s="666"/>
      <c r="J88" s="666"/>
      <c r="K88" s="666"/>
      <c r="L88" s="666"/>
      <c r="M88" s="666"/>
      <c r="N88" s="666"/>
      <c r="O88" s="666"/>
      <c r="P88" s="666"/>
      <c r="Q88" s="666"/>
      <c r="R88" s="666"/>
      <c r="S88" s="666"/>
      <c r="T88" s="666"/>
      <c r="U88" s="666"/>
      <c r="V88" s="666"/>
      <c r="W88" s="666"/>
      <c r="X88" s="666"/>
      <c r="Y88" s="666"/>
      <c r="Z88" s="666"/>
      <c r="AA88" s="666"/>
      <c r="AB88" s="666"/>
      <c r="AC88" s="667"/>
      <c r="AD88" s="161"/>
      <c r="AE88" s="27"/>
      <c r="AF88" s="27"/>
      <c r="AG88" s="27"/>
      <c r="AH88" s="27"/>
      <c r="AI88" s="27"/>
      <c r="AJ88" s="55"/>
      <c r="AK88" s="55"/>
      <c r="AL88" s="3"/>
      <c r="AM88" s="3"/>
      <c r="AN88" s="3"/>
      <c r="AO88" s="3"/>
      <c r="AP88" s="3"/>
      <c r="AQ88" s="3"/>
      <c r="AR88" s="3"/>
    </row>
    <row r="89" spans="1:44" ht="27" customHeight="1" x14ac:dyDescent="0.25">
      <c r="A89" s="3"/>
      <c r="B89" s="466"/>
      <c r="C89" s="668" t="s">
        <v>263</v>
      </c>
      <c r="D89" s="669"/>
      <c r="E89" s="669"/>
      <c r="F89" s="669"/>
      <c r="G89" s="669"/>
      <c r="H89" s="669"/>
      <c r="I89" s="669"/>
      <c r="J89" s="669"/>
      <c r="K89" s="669"/>
      <c r="L89" s="669"/>
      <c r="M89" s="669"/>
      <c r="N89" s="669"/>
      <c r="O89" s="669"/>
      <c r="P89" s="669"/>
      <c r="Q89" s="669"/>
      <c r="R89" s="669"/>
      <c r="S89" s="669"/>
      <c r="T89" s="669"/>
      <c r="U89" s="669"/>
      <c r="V89" s="669"/>
      <c r="W89" s="669"/>
      <c r="X89" s="669"/>
      <c r="Y89" s="669"/>
      <c r="Z89" s="669"/>
      <c r="AA89" s="669"/>
      <c r="AB89" s="669"/>
      <c r="AC89" s="670"/>
      <c r="AD89" s="161"/>
      <c r="AE89" s="27"/>
      <c r="AF89" s="27"/>
      <c r="AG89" s="27"/>
      <c r="AH89" s="27"/>
      <c r="AI89" s="27"/>
      <c r="AJ89" s="55"/>
      <c r="AK89" s="55"/>
      <c r="AL89" s="3"/>
      <c r="AM89" s="3"/>
      <c r="AN89" s="3"/>
      <c r="AO89" s="3"/>
      <c r="AP89" s="3"/>
      <c r="AQ89" s="3"/>
      <c r="AR89" s="3"/>
    </row>
    <row r="90" spans="1:44" ht="27" customHeight="1" x14ac:dyDescent="0.25">
      <c r="A90" s="3"/>
      <c r="B90" s="466"/>
      <c r="C90" s="681" t="s">
        <v>264</v>
      </c>
      <c r="D90" s="628"/>
      <c r="E90" s="629"/>
      <c r="F90" s="501"/>
      <c r="G90" s="671" t="s">
        <v>265</v>
      </c>
      <c r="H90" s="628"/>
      <c r="I90" s="628"/>
      <c r="J90" s="628"/>
      <c r="K90" s="628"/>
      <c r="L90" s="628"/>
      <c r="M90" s="628"/>
      <c r="N90" s="628"/>
      <c r="O90" s="628"/>
      <c r="P90" s="628"/>
      <c r="Q90" s="628"/>
      <c r="R90" s="628"/>
      <c r="S90" s="628"/>
      <c r="T90" s="628"/>
      <c r="U90" s="628"/>
      <c r="V90" s="628"/>
      <c r="W90" s="628"/>
      <c r="X90" s="628"/>
      <c r="Y90" s="628"/>
      <c r="Z90" s="628"/>
      <c r="AA90" s="628"/>
      <c r="AB90" s="629"/>
      <c r="AC90" s="481"/>
      <c r="AD90" s="161"/>
      <c r="AE90" s="27"/>
      <c r="AF90" s="27"/>
      <c r="AG90" s="27"/>
      <c r="AH90" s="27"/>
      <c r="AI90" s="27"/>
      <c r="AJ90" s="55"/>
      <c r="AK90" s="55"/>
      <c r="AL90" s="3"/>
      <c r="AM90" s="3"/>
      <c r="AN90" s="3"/>
      <c r="AO90" s="3"/>
      <c r="AP90" s="3"/>
      <c r="AQ90" s="3"/>
      <c r="AR90" s="3"/>
    </row>
    <row r="91" spans="1:44" ht="15.75" customHeight="1" x14ac:dyDescent="0.25">
      <c r="A91" s="3"/>
      <c r="B91" s="467"/>
      <c r="C91" s="475"/>
      <c r="D91" s="378"/>
      <c r="E91" s="378"/>
      <c r="F91" s="497"/>
      <c r="G91" s="378"/>
      <c r="H91" s="378"/>
      <c r="I91" s="378"/>
      <c r="J91" s="378"/>
      <c r="K91" s="378"/>
      <c r="L91" s="378"/>
      <c r="M91" s="378"/>
      <c r="N91" s="378"/>
      <c r="O91" s="378"/>
      <c r="P91" s="378"/>
      <c r="Q91" s="378"/>
      <c r="R91" s="378"/>
      <c r="S91" s="378"/>
      <c r="T91" s="378"/>
      <c r="U91" s="378"/>
      <c r="V91" s="378"/>
      <c r="W91" s="378"/>
      <c r="X91" s="378"/>
      <c r="Y91" s="378"/>
      <c r="Z91" s="378"/>
      <c r="AA91" s="378"/>
      <c r="AB91" s="378"/>
      <c r="AC91" s="469"/>
      <c r="AD91" s="161"/>
      <c r="AE91" s="27"/>
      <c r="AF91" s="27"/>
      <c r="AG91" s="27"/>
      <c r="AH91" s="27"/>
      <c r="AI91" s="27"/>
      <c r="AJ91" s="55"/>
      <c r="AK91" s="55"/>
      <c r="AL91" s="3"/>
      <c r="AM91" s="3"/>
      <c r="AN91" s="3"/>
      <c r="AO91" s="3"/>
      <c r="AP91" s="3"/>
      <c r="AQ91" s="3"/>
      <c r="AR91" s="3"/>
    </row>
    <row r="92" spans="1:44" ht="27" customHeight="1" x14ac:dyDescent="0.25">
      <c r="A92" s="3"/>
      <c r="B92" s="466"/>
      <c r="C92" s="672" t="s">
        <v>266</v>
      </c>
      <c r="D92" s="673"/>
      <c r="E92" s="673"/>
      <c r="F92" s="673"/>
      <c r="G92" s="673"/>
      <c r="H92" s="673"/>
      <c r="I92" s="673"/>
      <c r="J92" s="673"/>
      <c r="K92" s="673"/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3"/>
      <c r="Y92" s="673"/>
      <c r="Z92" s="673"/>
      <c r="AA92" s="673"/>
      <c r="AB92" s="673"/>
      <c r="AC92" s="674"/>
      <c r="AD92" s="161"/>
      <c r="AE92" s="27"/>
      <c r="AF92" s="27"/>
      <c r="AG92" s="27"/>
      <c r="AH92" s="27"/>
      <c r="AI92" s="27"/>
      <c r="AJ92" s="55"/>
      <c r="AK92" s="55"/>
      <c r="AL92" s="3"/>
      <c r="AM92" s="3"/>
      <c r="AN92" s="3"/>
      <c r="AO92" s="3"/>
      <c r="AP92" s="3"/>
      <c r="AQ92" s="3"/>
      <c r="AR92" s="3"/>
    </row>
    <row r="93" spans="1:44" ht="24.75" customHeight="1" x14ac:dyDescent="0.25">
      <c r="A93" s="3"/>
      <c r="B93" s="466"/>
      <c r="C93" s="682" t="s">
        <v>267</v>
      </c>
      <c r="D93" s="608"/>
      <c r="E93" s="641"/>
      <c r="F93" s="502"/>
      <c r="G93" s="663" t="str">
        <f>+IF(G84="-","-","•  Adecuada infraestructura peatonal")</f>
        <v>•  Adecuada infraestructura peatonal</v>
      </c>
      <c r="H93" s="628"/>
      <c r="I93" s="628"/>
      <c r="J93" s="628"/>
      <c r="K93" s="628"/>
      <c r="L93" s="628"/>
      <c r="M93" s="629"/>
      <c r="N93" s="482"/>
      <c r="O93" s="663" t="str">
        <f>+IF(O84="-","-","•   Adecuada infraestructura vehicular")</f>
        <v>•   Adecuada infraestructura vehicular</v>
      </c>
      <c r="P93" s="628"/>
      <c r="Q93" s="628"/>
      <c r="R93" s="628"/>
      <c r="S93" s="628"/>
      <c r="T93" s="628"/>
      <c r="U93" s="629"/>
      <c r="V93" s="482"/>
      <c r="W93" s="663" t="str">
        <f>+IF(W84="","-","•   Adecuada infraestructura ciclista")</f>
        <v>•   Adecuada infraestructura ciclista</v>
      </c>
      <c r="X93" s="628"/>
      <c r="Y93" s="628"/>
      <c r="Z93" s="628"/>
      <c r="AA93" s="628"/>
      <c r="AB93" s="629"/>
      <c r="AC93" s="469"/>
      <c r="AD93" s="161"/>
      <c r="AE93" s="27"/>
      <c r="AF93" s="27"/>
      <c r="AG93" s="27"/>
      <c r="AH93" s="27"/>
      <c r="AI93" s="27"/>
      <c r="AJ93" s="55"/>
      <c r="AK93" s="55"/>
      <c r="AL93" s="3"/>
      <c r="AM93" s="3"/>
      <c r="AN93" s="3"/>
      <c r="AO93" s="3"/>
      <c r="AP93" s="3"/>
      <c r="AQ93" s="3"/>
      <c r="AR93" s="3"/>
    </row>
    <row r="94" spans="1:44" ht="22.5" customHeight="1" x14ac:dyDescent="0.25">
      <c r="A94" s="3"/>
      <c r="B94" s="466"/>
      <c r="C94" s="683" t="s">
        <v>268</v>
      </c>
      <c r="D94" s="608"/>
      <c r="E94" s="641"/>
      <c r="F94" s="502"/>
      <c r="G94" s="679" t="s">
        <v>269</v>
      </c>
      <c r="H94" s="628"/>
      <c r="I94" s="628"/>
      <c r="J94" s="628"/>
      <c r="K94" s="628"/>
      <c r="L94" s="628"/>
      <c r="M94" s="628"/>
      <c r="N94" s="628"/>
      <c r="O94" s="628"/>
      <c r="P94" s="628"/>
      <c r="Q94" s="628"/>
      <c r="R94" s="628"/>
      <c r="S94" s="628"/>
      <c r="T94" s="628"/>
      <c r="U94" s="629"/>
      <c r="V94" s="483"/>
      <c r="W94" s="663" t="str">
        <f>+IF(W86=Datos!E92,Datos!E111,IF(W86=Datos!E93,Datos!E112,""))</f>
        <v>• Desplazamiento seguro de los ciclistas</v>
      </c>
      <c r="X94" s="628"/>
      <c r="Y94" s="628"/>
      <c r="Z94" s="628"/>
      <c r="AA94" s="628"/>
      <c r="AB94" s="629"/>
      <c r="AC94" s="469"/>
      <c r="AD94" s="19"/>
      <c r="AE94" s="55"/>
      <c r="AF94" s="55"/>
      <c r="AG94" s="55"/>
      <c r="AH94" s="55"/>
      <c r="AI94" s="55"/>
      <c r="AJ94" s="55"/>
      <c r="AK94" s="55"/>
      <c r="AL94" s="3"/>
      <c r="AM94" s="3"/>
      <c r="AN94" s="3"/>
      <c r="AO94" s="3"/>
      <c r="AP94" s="3"/>
      <c r="AQ94" s="3"/>
      <c r="AR94" s="3"/>
    </row>
    <row r="95" spans="1:44" ht="15.75" customHeight="1" x14ac:dyDescent="0.25">
      <c r="A95" s="3"/>
      <c r="B95" s="466"/>
      <c r="C95" s="475"/>
      <c r="D95" s="378"/>
      <c r="E95" s="378"/>
      <c r="F95" s="497"/>
      <c r="G95" s="378"/>
      <c r="H95" s="378"/>
      <c r="I95" s="378"/>
      <c r="J95" s="378"/>
      <c r="K95" s="378"/>
      <c r="L95" s="378"/>
      <c r="M95" s="378"/>
      <c r="N95" s="378"/>
      <c r="O95" s="378"/>
      <c r="P95" s="378"/>
      <c r="Q95" s="378"/>
      <c r="R95" s="378"/>
      <c r="S95" s="378"/>
      <c r="T95" s="378"/>
      <c r="U95" s="378"/>
      <c r="V95" s="378"/>
      <c r="W95" s="378"/>
      <c r="X95" s="378"/>
      <c r="Y95" s="378"/>
      <c r="Z95" s="378"/>
      <c r="AA95" s="378"/>
      <c r="AB95" s="378"/>
      <c r="AC95" s="469"/>
      <c r="AD95" s="161"/>
      <c r="AE95" s="27"/>
      <c r="AF95" s="27"/>
      <c r="AG95" s="27"/>
      <c r="AH95" s="27"/>
      <c r="AI95" s="27"/>
      <c r="AJ95" s="55"/>
      <c r="AK95" s="55"/>
      <c r="AL95" s="3"/>
      <c r="AM95" s="3"/>
      <c r="AN95" s="3"/>
      <c r="AO95" s="3"/>
      <c r="AP95" s="3"/>
      <c r="AQ95" s="3"/>
      <c r="AR95" s="3"/>
    </row>
    <row r="96" spans="1:44" ht="19.5" customHeight="1" x14ac:dyDescent="0.25">
      <c r="A96" s="3"/>
      <c r="B96" s="466"/>
      <c r="C96" s="688" t="s">
        <v>743</v>
      </c>
      <c r="D96" s="647"/>
      <c r="E96" s="647"/>
      <c r="F96" s="647"/>
      <c r="G96" s="647"/>
      <c r="H96" s="647"/>
      <c r="I96" s="647"/>
      <c r="J96" s="647"/>
      <c r="K96" s="647"/>
      <c r="L96" s="647"/>
      <c r="M96" s="647"/>
      <c r="N96" s="647"/>
      <c r="O96" s="647"/>
      <c r="P96" s="647"/>
      <c r="Q96" s="647"/>
      <c r="R96" s="647"/>
      <c r="S96" s="647"/>
      <c r="T96" s="647"/>
      <c r="U96" s="647"/>
      <c r="V96" s="647"/>
      <c r="W96" s="647"/>
      <c r="X96" s="647"/>
      <c r="Y96" s="647"/>
      <c r="Z96" s="647"/>
      <c r="AA96" s="647"/>
      <c r="AB96" s="647"/>
      <c r="AC96" s="648"/>
      <c r="AD96" s="19"/>
      <c r="AE96" s="55"/>
      <c r="AF96" s="55"/>
      <c r="AG96" s="55"/>
      <c r="AH96" s="55"/>
      <c r="AI96" s="55"/>
      <c r="AJ96" s="55"/>
      <c r="AK96" s="55"/>
      <c r="AL96" s="3"/>
      <c r="AM96" s="3"/>
      <c r="AN96" s="3"/>
      <c r="AO96" s="3"/>
      <c r="AP96" s="3"/>
      <c r="AQ96" s="3"/>
      <c r="AR96" s="3"/>
    </row>
    <row r="97" spans="1:44" ht="21" customHeight="1" x14ac:dyDescent="0.25">
      <c r="A97" s="3"/>
      <c r="B97" s="466"/>
      <c r="C97" s="470"/>
      <c r="D97" s="455"/>
      <c r="E97" s="692" t="s">
        <v>270</v>
      </c>
      <c r="F97" s="628"/>
      <c r="G97" s="628"/>
      <c r="H97" s="628"/>
      <c r="I97" s="628"/>
      <c r="J97" s="628"/>
      <c r="K97" s="628"/>
      <c r="L97" s="628"/>
      <c r="M97" s="628"/>
      <c r="N97" s="628"/>
      <c r="O97" s="629"/>
      <c r="P97" s="692" t="s">
        <v>271</v>
      </c>
      <c r="Q97" s="628"/>
      <c r="R97" s="628"/>
      <c r="S97" s="629"/>
      <c r="T97" s="455"/>
      <c r="U97" s="692" t="s">
        <v>272</v>
      </c>
      <c r="V97" s="628"/>
      <c r="W97" s="628"/>
      <c r="X97" s="628"/>
      <c r="Y97" s="628"/>
      <c r="Z97" s="628"/>
      <c r="AA97" s="628"/>
      <c r="AB97" s="628"/>
      <c r="AC97" s="644"/>
      <c r="AD97" s="161"/>
      <c r="AE97" s="27"/>
      <c r="AF97" s="55"/>
      <c r="AG97" s="55"/>
      <c r="AH97" s="55"/>
      <c r="AI97" s="55"/>
      <c r="AJ97" s="55"/>
      <c r="AK97" s="3"/>
      <c r="AL97" s="3"/>
      <c r="AM97" s="3"/>
      <c r="AN97" s="3"/>
      <c r="AO97" s="3"/>
      <c r="AP97" s="3"/>
      <c r="AQ97" s="3"/>
      <c r="AR97" s="3"/>
    </row>
    <row r="98" spans="1:44" ht="3" customHeight="1" x14ac:dyDescent="0.25">
      <c r="A98" s="3"/>
      <c r="B98" s="466"/>
      <c r="C98" s="470"/>
      <c r="D98" s="471"/>
      <c r="E98" s="484"/>
      <c r="F98" s="503"/>
      <c r="G98" s="484"/>
      <c r="H98" s="484"/>
      <c r="I98" s="389"/>
      <c r="J98" s="484"/>
      <c r="K98" s="389"/>
      <c r="L98" s="389"/>
      <c r="M98" s="389"/>
      <c r="N98" s="471"/>
      <c r="O98" s="484"/>
      <c r="P98" s="484"/>
      <c r="Q98" s="484"/>
      <c r="R98" s="389"/>
      <c r="S98" s="389"/>
      <c r="T98" s="471"/>
      <c r="U98" s="484"/>
      <c r="V98" s="471"/>
      <c r="W98" s="484"/>
      <c r="X98" s="484"/>
      <c r="Y98" s="484"/>
      <c r="Z98" s="484"/>
      <c r="AA98" s="484"/>
      <c r="AB98" s="485"/>
      <c r="AC98" s="481"/>
      <c r="AD98" s="161"/>
      <c r="AE98" s="27"/>
      <c r="AF98" s="55"/>
      <c r="AG98" s="55"/>
      <c r="AH98" s="55"/>
      <c r="AI98" s="55"/>
      <c r="AJ98" s="55"/>
      <c r="AK98" s="3"/>
      <c r="AL98" s="3"/>
      <c r="AM98" s="3"/>
      <c r="AN98" s="3"/>
      <c r="AO98" s="3"/>
      <c r="AP98" s="3"/>
      <c r="AQ98" s="3"/>
      <c r="AR98" s="3"/>
    </row>
    <row r="99" spans="1:44" ht="36" customHeight="1" x14ac:dyDescent="0.25">
      <c r="A99" s="3"/>
      <c r="B99" s="466"/>
      <c r="C99" s="689" t="s">
        <v>273</v>
      </c>
      <c r="D99" s="455"/>
      <c r="E99" s="693" t="s">
        <v>274</v>
      </c>
      <c r="F99" s="628"/>
      <c r="G99" s="628"/>
      <c r="H99" s="628"/>
      <c r="I99" s="628"/>
      <c r="J99" s="628"/>
      <c r="K99" s="628"/>
      <c r="L99" s="628"/>
      <c r="M99" s="628"/>
      <c r="N99" s="628"/>
      <c r="O99" s="629"/>
      <c r="P99" s="687" t="s">
        <v>275</v>
      </c>
      <c r="Q99" s="628"/>
      <c r="R99" s="628"/>
      <c r="S99" s="629"/>
      <c r="T99" s="455"/>
      <c r="U99" s="686" t="str">
        <f t="shared" ref="U99:U104" si="16">IF(P99="","",IF(MID(E99,1,5)="Calle",(CONCATENATE(P99," de la ",E99,". ")),CONCATENATE(P99," del ",E99,". ")))</f>
        <v xml:space="preserve">Mejoramiento de pistas, veredas y ciclovía del Jr. Las Palmas de la cuadra 1 a la cuadra 6. </v>
      </c>
      <c r="V99" s="628"/>
      <c r="W99" s="628"/>
      <c r="X99" s="628"/>
      <c r="Y99" s="628"/>
      <c r="Z99" s="628"/>
      <c r="AA99" s="628"/>
      <c r="AB99" s="628"/>
      <c r="AC99" s="644"/>
      <c r="AD99" s="161"/>
      <c r="AE99" s="27"/>
      <c r="AF99" s="55"/>
      <c r="AG99" s="55"/>
      <c r="AH99" s="55"/>
      <c r="AI99" s="55"/>
      <c r="AJ99" s="55"/>
      <c r="AK99" s="3"/>
      <c r="AL99" s="3"/>
      <c r="AM99" s="3"/>
      <c r="AN99" s="3"/>
      <c r="AO99" s="3"/>
      <c r="AP99" s="3"/>
      <c r="AQ99" s="3"/>
      <c r="AR99" s="3"/>
    </row>
    <row r="100" spans="1:44" ht="36" customHeight="1" x14ac:dyDescent="0.25">
      <c r="A100" s="3"/>
      <c r="B100" s="466"/>
      <c r="C100" s="690"/>
      <c r="D100" s="455"/>
      <c r="E100" s="693" t="s">
        <v>276</v>
      </c>
      <c r="F100" s="628"/>
      <c r="G100" s="628"/>
      <c r="H100" s="628"/>
      <c r="I100" s="628"/>
      <c r="J100" s="628"/>
      <c r="K100" s="628"/>
      <c r="L100" s="628"/>
      <c r="M100" s="628"/>
      <c r="N100" s="628"/>
      <c r="O100" s="629"/>
      <c r="P100" s="687" t="s">
        <v>277</v>
      </c>
      <c r="Q100" s="628"/>
      <c r="R100" s="628"/>
      <c r="S100" s="629"/>
      <c r="T100" s="455"/>
      <c r="U100" s="686" t="str">
        <f t="shared" si="16"/>
        <v xml:space="preserve">Pavimentación de pistas, veredas y ciclovía del Jr. Las Palmas de la cuadra 7 a la cuadra 11. </v>
      </c>
      <c r="V100" s="628"/>
      <c r="W100" s="628"/>
      <c r="X100" s="628"/>
      <c r="Y100" s="628"/>
      <c r="Z100" s="628"/>
      <c r="AA100" s="628"/>
      <c r="AB100" s="628"/>
      <c r="AC100" s="644"/>
      <c r="AD100" s="161"/>
      <c r="AE100" s="27"/>
      <c r="AF100" s="55"/>
      <c r="AG100" s="55"/>
      <c r="AH100" s="55"/>
      <c r="AI100" s="55"/>
      <c r="AJ100" s="55"/>
      <c r="AK100" s="3"/>
      <c r="AL100" s="3"/>
      <c r="AM100" s="3"/>
      <c r="AN100" s="3"/>
      <c r="AO100" s="3"/>
      <c r="AP100" s="3"/>
      <c r="AQ100" s="3"/>
      <c r="AR100" s="3"/>
    </row>
    <row r="101" spans="1:44" ht="36" customHeight="1" x14ac:dyDescent="0.25">
      <c r="A101" s="3"/>
      <c r="B101" s="466"/>
      <c r="C101" s="690"/>
      <c r="D101" s="455"/>
      <c r="E101" s="693" t="s">
        <v>278</v>
      </c>
      <c r="F101" s="628"/>
      <c r="G101" s="628"/>
      <c r="H101" s="628"/>
      <c r="I101" s="628"/>
      <c r="J101" s="628"/>
      <c r="K101" s="628"/>
      <c r="L101" s="628"/>
      <c r="M101" s="628"/>
      <c r="N101" s="628"/>
      <c r="O101" s="629"/>
      <c r="P101" s="687" t="s">
        <v>279</v>
      </c>
      <c r="Q101" s="628"/>
      <c r="R101" s="628"/>
      <c r="S101" s="629"/>
      <c r="T101" s="455"/>
      <c r="U101" s="686" t="str">
        <f t="shared" si="16"/>
        <v xml:space="preserve">Mejoramiento de pistas y veredas de la Calle Prado cuadra 1 a 3. </v>
      </c>
      <c r="V101" s="628"/>
      <c r="W101" s="628"/>
      <c r="X101" s="628"/>
      <c r="Y101" s="628"/>
      <c r="Z101" s="628"/>
      <c r="AA101" s="628"/>
      <c r="AB101" s="628"/>
      <c r="AC101" s="644"/>
      <c r="AD101" s="161"/>
      <c r="AE101" s="27"/>
      <c r="AF101" s="55"/>
      <c r="AG101" s="55"/>
      <c r="AH101" s="55"/>
      <c r="AI101" s="55"/>
      <c r="AJ101" s="55"/>
      <c r="AK101" s="3"/>
      <c r="AL101" s="3"/>
      <c r="AM101" s="3"/>
      <c r="AN101" s="3"/>
      <c r="AO101" s="3"/>
      <c r="AP101" s="3"/>
      <c r="AQ101" s="3"/>
      <c r="AR101" s="3"/>
    </row>
    <row r="102" spans="1:44" ht="36" customHeight="1" x14ac:dyDescent="0.25">
      <c r="A102" s="3"/>
      <c r="B102" s="466"/>
      <c r="C102" s="690"/>
      <c r="D102" s="455"/>
      <c r="E102" s="687"/>
      <c r="F102" s="628"/>
      <c r="G102" s="628"/>
      <c r="H102" s="628"/>
      <c r="I102" s="628"/>
      <c r="J102" s="628"/>
      <c r="K102" s="628"/>
      <c r="L102" s="628"/>
      <c r="M102" s="628"/>
      <c r="N102" s="628"/>
      <c r="O102" s="629"/>
      <c r="P102" s="687"/>
      <c r="Q102" s="628"/>
      <c r="R102" s="628"/>
      <c r="S102" s="629"/>
      <c r="T102" s="455"/>
      <c r="U102" s="686" t="str">
        <f t="shared" si="16"/>
        <v/>
      </c>
      <c r="V102" s="628"/>
      <c r="W102" s="628"/>
      <c r="X102" s="628"/>
      <c r="Y102" s="628"/>
      <c r="Z102" s="628"/>
      <c r="AA102" s="628"/>
      <c r="AB102" s="628"/>
      <c r="AC102" s="644"/>
      <c r="AD102" s="161"/>
      <c r="AE102" s="27"/>
      <c r="AF102" s="55"/>
      <c r="AG102" s="55"/>
      <c r="AH102" s="55"/>
      <c r="AI102" s="55"/>
      <c r="AJ102" s="55"/>
      <c r="AK102" s="3"/>
      <c r="AL102" s="3"/>
      <c r="AM102" s="3"/>
      <c r="AN102" s="3"/>
      <c r="AO102" s="3"/>
      <c r="AP102" s="3"/>
      <c r="AQ102" s="3"/>
      <c r="AR102" s="3"/>
    </row>
    <row r="103" spans="1:44" ht="57.75" hidden="1" customHeight="1" x14ac:dyDescent="0.25">
      <c r="A103" s="3"/>
      <c r="B103" s="466"/>
      <c r="C103" s="690"/>
      <c r="D103" s="455"/>
      <c r="E103" s="687"/>
      <c r="F103" s="628"/>
      <c r="G103" s="628"/>
      <c r="H103" s="628"/>
      <c r="I103" s="628"/>
      <c r="J103" s="628"/>
      <c r="K103" s="628"/>
      <c r="L103" s="628"/>
      <c r="M103" s="628"/>
      <c r="N103" s="628"/>
      <c r="O103" s="629"/>
      <c r="P103" s="687"/>
      <c r="Q103" s="628"/>
      <c r="R103" s="628"/>
      <c r="S103" s="629"/>
      <c r="T103" s="455"/>
      <c r="U103" s="686" t="str">
        <f t="shared" si="16"/>
        <v/>
      </c>
      <c r="V103" s="628"/>
      <c r="W103" s="628"/>
      <c r="X103" s="628"/>
      <c r="Y103" s="628"/>
      <c r="Z103" s="628"/>
      <c r="AA103" s="628"/>
      <c r="AB103" s="628"/>
      <c r="AC103" s="644"/>
      <c r="AD103" s="161"/>
      <c r="AE103" s="27"/>
      <c r="AF103" s="55"/>
      <c r="AG103" s="55"/>
      <c r="AH103" s="55"/>
      <c r="AI103" s="55"/>
      <c r="AJ103" s="55"/>
      <c r="AK103" s="3"/>
      <c r="AL103" s="3"/>
      <c r="AM103" s="3"/>
      <c r="AN103" s="3"/>
      <c r="AO103" s="3"/>
      <c r="AP103" s="3"/>
      <c r="AQ103" s="3"/>
      <c r="AR103" s="3"/>
    </row>
    <row r="104" spans="1:44" ht="57.75" hidden="1" customHeight="1" x14ac:dyDescent="0.25">
      <c r="A104" s="3"/>
      <c r="B104" s="466"/>
      <c r="C104" s="691"/>
      <c r="D104" s="465"/>
      <c r="E104" s="714"/>
      <c r="F104" s="658"/>
      <c r="G104" s="658"/>
      <c r="H104" s="658"/>
      <c r="I104" s="658"/>
      <c r="J104" s="658"/>
      <c r="K104" s="658"/>
      <c r="L104" s="658"/>
      <c r="M104" s="658"/>
      <c r="N104" s="658"/>
      <c r="O104" s="659"/>
      <c r="P104" s="714"/>
      <c r="Q104" s="658"/>
      <c r="R104" s="658"/>
      <c r="S104" s="659"/>
      <c r="T104" s="465"/>
      <c r="U104" s="694" t="str">
        <f t="shared" si="16"/>
        <v/>
      </c>
      <c r="V104" s="658"/>
      <c r="W104" s="658"/>
      <c r="X104" s="658"/>
      <c r="Y104" s="658"/>
      <c r="Z104" s="658"/>
      <c r="AA104" s="658"/>
      <c r="AB104" s="658"/>
      <c r="AC104" s="661"/>
      <c r="AD104" s="161"/>
      <c r="AE104" s="27"/>
      <c r="AF104" s="55"/>
      <c r="AG104" s="55"/>
      <c r="AH104" s="55"/>
      <c r="AI104" s="55"/>
      <c r="AJ104" s="55"/>
      <c r="AK104" s="3"/>
      <c r="AL104" s="3"/>
      <c r="AM104" s="3"/>
      <c r="AN104" s="3"/>
      <c r="AO104" s="3"/>
      <c r="AP104" s="3"/>
      <c r="AQ104" s="3"/>
      <c r="AR104" s="3"/>
    </row>
    <row r="105" spans="1:44" ht="15.75" customHeight="1" x14ac:dyDescent="0.25">
      <c r="A105" s="3"/>
      <c r="B105" s="8"/>
      <c r="C105" s="10"/>
      <c r="D105" s="10"/>
      <c r="E105" s="27"/>
      <c r="F105" s="495"/>
      <c r="G105" s="27"/>
      <c r="H105" s="27"/>
      <c r="I105" s="27"/>
      <c r="J105" s="27"/>
      <c r="K105" s="27"/>
      <c r="L105" s="27"/>
      <c r="M105" s="27"/>
      <c r="N105" s="10"/>
      <c r="O105" s="27"/>
      <c r="P105" s="27"/>
      <c r="Q105" s="27"/>
      <c r="R105" s="162"/>
      <c r="S105" s="27"/>
      <c r="T105" s="27"/>
      <c r="U105" s="27"/>
      <c r="V105" s="10"/>
      <c r="W105" s="27"/>
      <c r="X105" s="27"/>
      <c r="Y105" s="27"/>
      <c r="Z105" s="27"/>
      <c r="AA105" s="27"/>
      <c r="AB105" s="27"/>
      <c r="AC105" s="55"/>
      <c r="AD105" s="161"/>
      <c r="AE105" s="27"/>
      <c r="AF105" s="55"/>
      <c r="AG105" s="55"/>
      <c r="AH105" s="55"/>
      <c r="AI105" s="55"/>
      <c r="AJ105" s="55"/>
      <c r="AK105" s="55"/>
      <c r="AL105" s="3"/>
      <c r="AM105" s="3"/>
      <c r="AN105" s="3"/>
      <c r="AO105" s="3"/>
      <c r="AP105" s="3"/>
      <c r="AQ105" s="3"/>
      <c r="AR105" s="3"/>
    </row>
    <row r="106" spans="1:44" ht="19.5" customHeight="1" x14ac:dyDescent="0.25">
      <c r="A106" s="3"/>
      <c r="B106" s="8"/>
      <c r="C106" s="537" t="s">
        <v>744</v>
      </c>
      <c r="D106" s="538"/>
      <c r="E106" s="538"/>
      <c r="F106" s="538"/>
      <c r="G106" s="538"/>
      <c r="H106" s="538"/>
      <c r="I106" s="538"/>
      <c r="J106" s="538"/>
      <c r="K106" s="538"/>
      <c r="L106" s="538"/>
      <c r="M106" s="538"/>
      <c r="N106" s="538"/>
      <c r="O106" s="538"/>
      <c r="P106" s="538"/>
      <c r="Q106" s="538"/>
      <c r="R106" s="538"/>
      <c r="S106" s="538"/>
      <c r="T106" s="538"/>
      <c r="U106" s="538"/>
      <c r="V106" s="538"/>
      <c r="W106" s="538"/>
      <c r="X106" s="538"/>
      <c r="Y106" s="538"/>
      <c r="Z106" s="538"/>
      <c r="AA106" s="538"/>
      <c r="AB106" s="538"/>
      <c r="AC106" s="538"/>
      <c r="AD106" s="19"/>
      <c r="AE106" s="55"/>
      <c r="AF106" s="55"/>
      <c r="AG106" s="55"/>
      <c r="AH106" s="45"/>
      <c r="AI106" s="45"/>
      <c r="AJ106" s="45"/>
      <c r="AK106" s="45"/>
      <c r="AL106" s="45"/>
      <c r="AM106" s="3"/>
      <c r="AN106" s="3"/>
      <c r="AO106" s="3"/>
      <c r="AP106" s="3"/>
      <c r="AQ106" s="3"/>
      <c r="AR106" s="3"/>
    </row>
    <row r="107" spans="1:44" ht="64.5" customHeight="1" x14ac:dyDescent="0.25">
      <c r="A107" s="3"/>
      <c r="B107" s="8"/>
      <c r="C107" s="597" t="s">
        <v>280</v>
      </c>
      <c r="D107" s="536"/>
      <c r="E107" s="536"/>
      <c r="F107" s="536"/>
      <c r="G107" s="536"/>
      <c r="H107" s="536"/>
      <c r="I107" s="533"/>
      <c r="J107" s="555" t="s">
        <v>281</v>
      </c>
      <c r="K107" s="533"/>
      <c r="L107" s="540" t="s">
        <v>282</v>
      </c>
      <c r="M107" s="695"/>
      <c r="N107" s="695"/>
      <c r="O107" s="541"/>
      <c r="P107" s="597" t="s">
        <v>283</v>
      </c>
      <c r="Q107" s="536"/>
      <c r="R107" s="533"/>
      <c r="S107" s="597" t="s">
        <v>284</v>
      </c>
      <c r="T107" s="536"/>
      <c r="U107" s="533"/>
      <c r="V107" s="48"/>
      <c r="W107" s="597" t="s">
        <v>285</v>
      </c>
      <c r="X107" s="536"/>
      <c r="Y107" s="533"/>
      <c r="Z107" s="3"/>
      <c r="AA107" s="29" t="s">
        <v>286</v>
      </c>
      <c r="AB107" s="540" t="s">
        <v>287</v>
      </c>
      <c r="AC107" s="541"/>
      <c r="AD107" s="9"/>
      <c r="AE107" s="3"/>
      <c r="AF107" s="3"/>
      <c r="AG107" s="3"/>
      <c r="AH107" s="45"/>
      <c r="AI107" s="45"/>
      <c r="AJ107" s="45"/>
      <c r="AK107" s="45"/>
      <c r="AL107" s="45"/>
      <c r="AM107" s="3"/>
      <c r="AN107" s="3"/>
      <c r="AO107" s="3"/>
      <c r="AP107" s="3"/>
      <c r="AQ107" s="3"/>
      <c r="AR107" s="3"/>
    </row>
    <row r="108" spans="1:44" ht="42.75" customHeight="1" x14ac:dyDescent="0.25">
      <c r="A108" s="45"/>
      <c r="B108" s="163"/>
      <c r="C108" s="581" t="s">
        <v>47</v>
      </c>
      <c r="D108" s="536"/>
      <c r="E108" s="536"/>
      <c r="F108" s="536"/>
      <c r="G108" s="536"/>
      <c r="H108" s="536"/>
      <c r="I108" s="533"/>
      <c r="J108" s="696" t="s">
        <v>48</v>
      </c>
      <c r="K108" s="533"/>
      <c r="L108" s="697">
        <f>+R48</f>
        <v>1719</v>
      </c>
      <c r="M108" s="536"/>
      <c r="N108" s="536"/>
      <c r="O108" s="533"/>
      <c r="P108" s="698">
        <f>+Z61</f>
        <v>420.29339853300735</v>
      </c>
      <c r="Q108" s="552"/>
      <c r="R108" s="553"/>
      <c r="S108" s="617">
        <f>+AB61</f>
        <v>1298.7066014669927</v>
      </c>
      <c r="T108" s="536"/>
      <c r="U108" s="533"/>
      <c r="V108" s="48"/>
      <c r="W108" s="699">
        <v>1299</v>
      </c>
      <c r="X108" s="536"/>
      <c r="Y108" s="533"/>
      <c r="Z108" s="45"/>
      <c r="AA108" s="164">
        <f>+S108/L108*100%</f>
        <v>0.75550122249388751</v>
      </c>
      <c r="AB108" s="700">
        <f>+(L108-W108-P108)/L108*100%</f>
        <v>-1.7067977487338469E-4</v>
      </c>
      <c r="AC108" s="701"/>
      <c r="AD108" s="44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</row>
    <row r="109" spans="1:44" ht="12.75" customHeight="1" x14ac:dyDescent="0.25">
      <c r="A109" s="40"/>
      <c r="B109" s="165"/>
      <c r="C109" s="378"/>
      <c r="D109" s="378"/>
      <c r="E109" s="378"/>
      <c r="F109" s="497"/>
      <c r="G109" s="378"/>
      <c r="H109" s="378"/>
      <c r="I109" s="378"/>
      <c r="J109" s="378"/>
      <c r="K109" s="378"/>
      <c r="L109" s="378"/>
      <c r="M109" s="378"/>
      <c r="N109" s="378"/>
      <c r="O109" s="378"/>
      <c r="P109" s="378"/>
      <c r="Q109" s="378"/>
      <c r="R109" s="378"/>
      <c r="S109" s="378"/>
      <c r="T109" s="378"/>
      <c r="U109" s="378"/>
      <c r="V109" s="378"/>
      <c r="W109" s="378"/>
      <c r="X109" s="378"/>
      <c r="Y109" s="378"/>
      <c r="Z109" s="378"/>
      <c r="AA109" s="378"/>
      <c r="AB109" s="378"/>
      <c r="AC109" s="378"/>
      <c r="AD109" s="166"/>
      <c r="AE109" s="40"/>
      <c r="AF109" s="40"/>
      <c r="AG109" s="40"/>
      <c r="AH109" s="40"/>
      <c r="AI109" s="45"/>
      <c r="AJ109" s="45"/>
      <c r="AK109" s="45"/>
      <c r="AL109" s="45"/>
      <c r="AM109" s="40"/>
      <c r="AN109" s="40"/>
      <c r="AO109" s="40"/>
      <c r="AP109" s="40"/>
      <c r="AQ109" s="40"/>
      <c r="AR109" s="40"/>
    </row>
    <row r="110" spans="1:44" ht="73.5" customHeight="1" x14ac:dyDescent="0.25">
      <c r="A110" s="3"/>
      <c r="B110" s="8"/>
      <c r="C110" s="597" t="s">
        <v>288</v>
      </c>
      <c r="D110" s="536"/>
      <c r="E110" s="536"/>
      <c r="F110" s="536"/>
      <c r="G110" s="536"/>
      <c r="H110" s="536"/>
      <c r="I110" s="533"/>
      <c r="J110" s="555" t="s">
        <v>281</v>
      </c>
      <c r="K110" s="533"/>
      <c r="L110" s="597" t="s">
        <v>289</v>
      </c>
      <c r="M110" s="536"/>
      <c r="N110" s="536"/>
      <c r="O110" s="533"/>
      <c r="P110" s="597" t="s">
        <v>290</v>
      </c>
      <c r="Q110" s="536"/>
      <c r="R110" s="533"/>
      <c r="S110" s="597" t="s">
        <v>291</v>
      </c>
      <c r="T110" s="536"/>
      <c r="U110" s="533"/>
      <c r="V110" s="48"/>
      <c r="W110" s="597" t="s">
        <v>292</v>
      </c>
      <c r="X110" s="536"/>
      <c r="Y110" s="533"/>
      <c r="Z110" s="3"/>
      <c r="AA110" s="29" t="s">
        <v>293</v>
      </c>
      <c r="AB110" s="597" t="s">
        <v>294</v>
      </c>
      <c r="AC110" s="533"/>
      <c r="AD110" s="9"/>
      <c r="AE110" s="3"/>
      <c r="AF110" s="3"/>
      <c r="AG110" s="3"/>
      <c r="AH110" s="45"/>
      <c r="AI110" s="45"/>
      <c r="AJ110" s="45"/>
      <c r="AK110" s="45"/>
      <c r="AL110" s="45"/>
      <c r="AM110" s="3"/>
      <c r="AN110" s="3"/>
      <c r="AO110" s="3"/>
      <c r="AP110" s="3"/>
      <c r="AQ110" s="3"/>
      <c r="AR110" s="3"/>
    </row>
    <row r="111" spans="1:44" ht="57" customHeight="1" x14ac:dyDescent="0.25">
      <c r="A111" s="45"/>
      <c r="B111" s="167"/>
      <c r="C111" s="702" t="str">
        <f>+'Datos Generales'!C45:D45</f>
        <v>Porcentaje de la población urbana con inadecuado acceso a los servicios de movilidad urbana a través de pistas y veredas</v>
      </c>
      <c r="D111" s="703"/>
      <c r="E111" s="703"/>
      <c r="F111" s="703"/>
      <c r="G111" s="703"/>
      <c r="H111" s="703"/>
      <c r="I111" s="704"/>
      <c r="J111" s="705" t="s">
        <v>48</v>
      </c>
      <c r="K111" s="704"/>
      <c r="L111" s="706">
        <f>+P108</f>
        <v>420.29339853300735</v>
      </c>
      <c r="M111" s="703"/>
      <c r="N111" s="703"/>
      <c r="O111" s="704"/>
      <c r="P111" s="707">
        <f>+Z68</f>
        <v>282</v>
      </c>
      <c r="Q111" s="708"/>
      <c r="R111" s="709"/>
      <c r="S111" s="710">
        <f>+L111-P111</f>
        <v>138.29339853300735</v>
      </c>
      <c r="T111" s="703"/>
      <c r="U111" s="704"/>
      <c r="V111" s="168"/>
      <c r="W111" s="711">
        <f>+S111</f>
        <v>138.29339853300735</v>
      </c>
      <c r="X111" s="703"/>
      <c r="Y111" s="704"/>
      <c r="Z111" s="169"/>
      <c r="AA111" s="170">
        <f>+S111/L111*100%</f>
        <v>0.32904013961605588</v>
      </c>
      <c r="AB111" s="712">
        <f>+(L111-W111-P111)/L111*100%</f>
        <v>0</v>
      </c>
      <c r="AC111" s="713"/>
      <c r="AD111" s="171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</row>
    <row r="112" spans="1:44" ht="12.75" customHeight="1" x14ac:dyDescent="0.25">
      <c r="A112" s="135"/>
      <c r="B112" s="135"/>
      <c r="C112" s="135"/>
      <c r="D112" s="135"/>
      <c r="E112" s="135"/>
      <c r="F112" s="486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</row>
    <row r="113" spans="1:44" ht="12.75" customHeight="1" x14ac:dyDescent="0.25">
      <c r="A113" s="135"/>
      <c r="B113" s="135"/>
      <c r="C113" s="135"/>
      <c r="D113" s="135"/>
      <c r="E113" s="135"/>
      <c r="F113" s="486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</row>
    <row r="114" spans="1:44" ht="12.75" customHeight="1" x14ac:dyDescent="0.25">
      <c r="A114" s="135"/>
      <c r="B114" s="135"/>
      <c r="C114" s="135"/>
      <c r="D114" s="135"/>
      <c r="E114" s="135"/>
      <c r="F114" s="486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</row>
    <row r="115" spans="1:44" ht="12.75" customHeight="1" x14ac:dyDescent="0.25">
      <c r="A115" s="135"/>
      <c r="B115" s="135"/>
      <c r="C115" s="135"/>
      <c r="D115" s="135"/>
      <c r="E115" s="135"/>
      <c r="F115" s="486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</row>
    <row r="116" spans="1:44" ht="12.75" customHeight="1" x14ac:dyDescent="0.25">
      <c r="A116" s="135"/>
      <c r="B116" s="135"/>
      <c r="C116" s="135"/>
      <c r="D116" s="135"/>
      <c r="E116" s="135"/>
      <c r="F116" s="486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</row>
    <row r="117" spans="1:44" ht="12.75" customHeight="1" x14ac:dyDescent="0.25">
      <c r="A117" s="135"/>
      <c r="B117" s="135"/>
      <c r="C117" s="135"/>
      <c r="D117" s="135"/>
      <c r="E117" s="135"/>
      <c r="F117" s="486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</row>
    <row r="118" spans="1:44" ht="12.75" customHeight="1" x14ac:dyDescent="0.25">
      <c r="A118" s="135"/>
      <c r="B118" s="135"/>
      <c r="C118" s="135"/>
      <c r="D118" s="135"/>
      <c r="E118" s="135"/>
      <c r="F118" s="486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</row>
    <row r="119" spans="1:44" ht="12.75" customHeight="1" x14ac:dyDescent="0.25">
      <c r="A119" s="135"/>
      <c r="B119" s="135"/>
      <c r="C119" s="135"/>
      <c r="D119" s="135"/>
      <c r="E119" s="135"/>
      <c r="F119" s="486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</row>
    <row r="120" spans="1:44" ht="12.75" customHeight="1" x14ac:dyDescent="0.25">
      <c r="A120" s="135"/>
      <c r="B120" s="135"/>
      <c r="C120" s="135"/>
      <c r="D120" s="135"/>
      <c r="E120" s="135"/>
      <c r="F120" s="486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</row>
    <row r="121" spans="1:44" ht="12.75" customHeight="1" x14ac:dyDescent="0.25">
      <c r="A121" s="135"/>
      <c r="B121" s="135"/>
      <c r="C121" s="135"/>
      <c r="D121" s="135"/>
      <c r="E121" s="135"/>
      <c r="F121" s="486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44" ht="12.75" customHeight="1" x14ac:dyDescent="0.25">
      <c r="A122" s="135"/>
      <c r="B122" s="135"/>
      <c r="C122" s="135"/>
      <c r="D122" s="135"/>
      <c r="E122" s="135"/>
      <c r="F122" s="486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44" ht="12.75" customHeight="1" x14ac:dyDescent="0.25">
      <c r="A123" s="135"/>
      <c r="B123" s="135"/>
      <c r="C123" s="135"/>
      <c r="D123" s="135"/>
      <c r="E123" s="135"/>
      <c r="F123" s="486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</row>
    <row r="124" spans="1:44" ht="12.75" customHeight="1" x14ac:dyDescent="0.25">
      <c r="A124" s="135"/>
      <c r="B124" s="135"/>
      <c r="C124" s="135"/>
      <c r="D124" s="135"/>
      <c r="E124" s="135"/>
      <c r="F124" s="486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</row>
    <row r="125" spans="1:44" ht="12.75" customHeight="1" x14ac:dyDescent="0.25">
      <c r="A125" s="135"/>
      <c r="B125" s="135"/>
      <c r="C125" s="135"/>
      <c r="D125" s="135"/>
      <c r="E125" s="135"/>
      <c r="F125" s="486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</row>
    <row r="126" spans="1:44" ht="12.75" customHeight="1" x14ac:dyDescent="0.25">
      <c r="A126" s="135"/>
      <c r="B126" s="135"/>
      <c r="C126" s="135"/>
      <c r="D126" s="135"/>
      <c r="E126" s="135"/>
      <c r="F126" s="486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</row>
    <row r="127" spans="1:44" ht="12.75" customHeight="1" x14ac:dyDescent="0.25">
      <c r="A127" s="135"/>
      <c r="B127" s="135"/>
      <c r="C127" s="135"/>
      <c r="D127" s="135"/>
      <c r="E127" s="135"/>
      <c r="F127" s="486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</row>
    <row r="128" spans="1:44" ht="12.75" customHeight="1" x14ac:dyDescent="0.25">
      <c r="A128" s="135"/>
      <c r="B128" s="135"/>
      <c r="C128" s="135"/>
      <c r="D128" s="135"/>
      <c r="E128" s="135"/>
      <c r="F128" s="486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</row>
    <row r="129" spans="1:44" ht="12.75" customHeight="1" x14ac:dyDescent="0.25">
      <c r="A129" s="135"/>
      <c r="B129" s="135"/>
      <c r="C129" s="135"/>
      <c r="D129" s="135"/>
      <c r="E129" s="135"/>
      <c r="F129" s="486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</row>
    <row r="130" spans="1:44" ht="12.75" customHeight="1" x14ac:dyDescent="0.25">
      <c r="A130" s="135"/>
      <c r="B130" s="135"/>
      <c r="C130" s="135"/>
      <c r="D130" s="135"/>
      <c r="E130" s="135"/>
      <c r="F130" s="486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</row>
    <row r="131" spans="1:44" ht="12.75" customHeight="1" x14ac:dyDescent="0.25">
      <c r="A131" s="135"/>
      <c r="B131" s="135"/>
      <c r="C131" s="135"/>
      <c r="D131" s="135"/>
      <c r="E131" s="135"/>
      <c r="F131" s="486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</row>
    <row r="132" spans="1:44" ht="12.75" customHeight="1" x14ac:dyDescent="0.25">
      <c r="A132" s="135"/>
      <c r="B132" s="135"/>
      <c r="C132" s="135"/>
      <c r="D132" s="135"/>
      <c r="E132" s="135"/>
      <c r="F132" s="486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</row>
    <row r="133" spans="1:44" ht="12.75" customHeight="1" x14ac:dyDescent="0.25">
      <c r="A133" s="135"/>
      <c r="B133" s="135"/>
      <c r="C133" s="135"/>
      <c r="D133" s="135"/>
      <c r="E133" s="135"/>
      <c r="F133" s="486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</row>
    <row r="134" spans="1:44" ht="12.75" customHeight="1" x14ac:dyDescent="0.25">
      <c r="A134" s="135"/>
      <c r="B134" s="135"/>
      <c r="C134" s="135"/>
      <c r="D134" s="135"/>
      <c r="E134" s="135"/>
      <c r="F134" s="486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</row>
    <row r="135" spans="1:44" ht="12.75" customHeight="1" x14ac:dyDescent="0.25">
      <c r="A135" s="135"/>
      <c r="B135" s="135"/>
      <c r="C135" s="135"/>
      <c r="D135" s="135"/>
      <c r="E135" s="135"/>
      <c r="F135" s="486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</row>
    <row r="136" spans="1:44" ht="12.75" customHeight="1" x14ac:dyDescent="0.25">
      <c r="A136" s="135"/>
      <c r="B136" s="135"/>
      <c r="C136" s="135"/>
      <c r="D136" s="135"/>
      <c r="E136" s="135"/>
      <c r="F136" s="486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</row>
    <row r="137" spans="1:44" ht="12.75" customHeight="1" x14ac:dyDescent="0.25">
      <c r="A137" s="135"/>
      <c r="B137" s="135"/>
      <c r="C137" s="135"/>
      <c r="D137" s="135"/>
      <c r="E137" s="135"/>
      <c r="F137" s="486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</row>
    <row r="138" spans="1:44" ht="12.75" customHeight="1" x14ac:dyDescent="0.25">
      <c r="A138" s="135"/>
      <c r="B138" s="135"/>
      <c r="C138" s="135"/>
      <c r="D138" s="135"/>
      <c r="E138" s="135"/>
      <c r="F138" s="486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</row>
    <row r="139" spans="1:44" ht="12.75" customHeight="1" x14ac:dyDescent="0.25">
      <c r="A139" s="135"/>
      <c r="B139" s="135"/>
      <c r="C139" s="135"/>
      <c r="D139" s="135"/>
      <c r="E139" s="135"/>
      <c r="F139" s="486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</row>
    <row r="140" spans="1:44" ht="12.75" customHeight="1" x14ac:dyDescent="0.25">
      <c r="A140" s="135"/>
      <c r="B140" s="135"/>
      <c r="C140" s="135"/>
      <c r="D140" s="135"/>
      <c r="E140" s="135"/>
      <c r="F140" s="486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</row>
    <row r="141" spans="1:44" ht="12.75" customHeight="1" x14ac:dyDescent="0.25">
      <c r="A141" s="135"/>
      <c r="B141" s="135"/>
      <c r="C141" s="135"/>
      <c r="D141" s="135"/>
      <c r="E141" s="135"/>
      <c r="F141" s="486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</row>
    <row r="142" spans="1:44" ht="12.75" customHeight="1" x14ac:dyDescent="0.25">
      <c r="A142" s="135"/>
      <c r="B142" s="135"/>
      <c r="C142" s="135"/>
      <c r="D142" s="135"/>
      <c r="E142" s="135"/>
      <c r="F142" s="486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</row>
    <row r="143" spans="1:44" ht="12.75" customHeight="1" x14ac:dyDescent="0.25">
      <c r="A143" s="135"/>
      <c r="B143" s="135"/>
      <c r="C143" s="135"/>
      <c r="D143" s="135"/>
      <c r="E143" s="135"/>
      <c r="F143" s="486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</row>
    <row r="144" spans="1:44" ht="12.75" customHeight="1" x14ac:dyDescent="0.25">
      <c r="A144" s="135"/>
      <c r="B144" s="135"/>
      <c r="C144" s="135"/>
      <c r="D144" s="135"/>
      <c r="E144" s="135"/>
      <c r="F144" s="486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</row>
    <row r="145" spans="1:44" ht="12.75" customHeight="1" x14ac:dyDescent="0.25">
      <c r="A145" s="135"/>
      <c r="B145" s="135"/>
      <c r="C145" s="135"/>
      <c r="D145" s="135"/>
      <c r="E145" s="135"/>
      <c r="F145" s="486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</row>
    <row r="146" spans="1:44" ht="12.75" customHeight="1" x14ac:dyDescent="0.25">
      <c r="A146" s="135"/>
      <c r="B146" s="135"/>
      <c r="C146" s="135"/>
      <c r="D146" s="135"/>
      <c r="E146" s="135"/>
      <c r="F146" s="486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</row>
    <row r="147" spans="1:44" ht="12.75" customHeight="1" x14ac:dyDescent="0.25">
      <c r="A147" s="135"/>
      <c r="B147" s="135"/>
      <c r="C147" s="135"/>
      <c r="D147" s="135"/>
      <c r="E147" s="135"/>
      <c r="F147" s="486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</row>
    <row r="148" spans="1:44" ht="12.75" customHeight="1" x14ac:dyDescent="0.25">
      <c r="A148" s="135"/>
      <c r="B148" s="135"/>
      <c r="C148" s="135"/>
      <c r="D148" s="135"/>
      <c r="E148" s="135"/>
      <c r="F148" s="486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</row>
    <row r="149" spans="1:44" ht="12.75" customHeight="1" x14ac:dyDescent="0.25">
      <c r="A149" s="135"/>
      <c r="B149" s="135"/>
      <c r="C149" s="135"/>
      <c r="D149" s="135"/>
      <c r="E149" s="135"/>
      <c r="F149" s="486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</row>
    <row r="150" spans="1:44" ht="12.75" customHeight="1" x14ac:dyDescent="0.25">
      <c r="A150" s="135"/>
      <c r="B150" s="135"/>
      <c r="C150" s="135"/>
      <c r="D150" s="135"/>
      <c r="E150" s="135"/>
      <c r="F150" s="486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</row>
    <row r="151" spans="1:44" ht="12.75" customHeight="1" x14ac:dyDescent="0.25">
      <c r="A151" s="135"/>
      <c r="B151" s="135"/>
      <c r="C151" s="135"/>
      <c r="D151" s="135"/>
      <c r="E151" s="135"/>
      <c r="F151" s="486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</row>
    <row r="152" spans="1:44" ht="12.75" customHeight="1" x14ac:dyDescent="0.25">
      <c r="A152" s="135"/>
      <c r="B152" s="135"/>
      <c r="C152" s="135"/>
      <c r="D152" s="135"/>
      <c r="E152" s="135"/>
      <c r="F152" s="486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</row>
    <row r="153" spans="1:44" ht="12.75" customHeight="1" x14ac:dyDescent="0.25">
      <c r="A153" s="135"/>
      <c r="B153" s="135"/>
      <c r="C153" s="135"/>
      <c r="D153" s="135"/>
      <c r="E153" s="135"/>
      <c r="F153" s="486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</row>
    <row r="154" spans="1:44" ht="12.75" customHeight="1" x14ac:dyDescent="0.25">
      <c r="A154" s="135"/>
      <c r="B154" s="135"/>
      <c r="C154" s="135"/>
      <c r="D154" s="135"/>
      <c r="E154" s="135"/>
      <c r="F154" s="486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</row>
    <row r="155" spans="1:44" ht="12.75" customHeight="1" x14ac:dyDescent="0.25">
      <c r="A155" s="135"/>
      <c r="B155" s="135"/>
      <c r="C155" s="135"/>
      <c r="D155" s="135"/>
      <c r="E155" s="135"/>
      <c r="F155" s="486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</row>
    <row r="156" spans="1:44" ht="12.75" customHeight="1" x14ac:dyDescent="0.25">
      <c r="A156" s="135"/>
      <c r="B156" s="135"/>
      <c r="C156" s="135"/>
      <c r="D156" s="135"/>
      <c r="E156" s="135"/>
      <c r="F156" s="486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</row>
    <row r="157" spans="1:44" ht="12.75" customHeight="1" x14ac:dyDescent="0.25">
      <c r="A157" s="135"/>
      <c r="B157" s="135"/>
      <c r="C157" s="135"/>
      <c r="D157" s="135"/>
      <c r="E157" s="135"/>
      <c r="F157" s="486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</row>
    <row r="158" spans="1:44" ht="12.75" customHeight="1" x14ac:dyDescent="0.25">
      <c r="A158" s="135"/>
      <c r="B158" s="135"/>
      <c r="C158" s="135"/>
      <c r="D158" s="135"/>
      <c r="E158" s="135"/>
      <c r="F158" s="486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</row>
    <row r="159" spans="1:44" ht="12.75" customHeight="1" x14ac:dyDescent="0.25">
      <c r="A159" s="135"/>
      <c r="B159" s="135"/>
      <c r="C159" s="135"/>
      <c r="D159" s="135"/>
      <c r="E159" s="135"/>
      <c r="F159" s="486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</row>
    <row r="160" spans="1:44" ht="12.75" customHeight="1" x14ac:dyDescent="0.25">
      <c r="A160" s="135"/>
      <c r="B160" s="135"/>
      <c r="C160" s="135"/>
      <c r="D160" s="135"/>
      <c r="E160" s="135"/>
      <c r="F160" s="486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</row>
    <row r="161" spans="1:44" ht="12.75" customHeight="1" x14ac:dyDescent="0.25">
      <c r="A161" s="135"/>
      <c r="B161" s="135"/>
      <c r="C161" s="135"/>
      <c r="D161" s="135"/>
      <c r="E161" s="135"/>
      <c r="F161" s="486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</row>
    <row r="162" spans="1:44" ht="12.75" customHeight="1" x14ac:dyDescent="0.25">
      <c r="A162" s="135"/>
      <c r="B162" s="135"/>
      <c r="C162" s="135"/>
      <c r="D162" s="135"/>
      <c r="E162" s="135"/>
      <c r="F162" s="486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</row>
    <row r="163" spans="1:44" ht="12.75" customHeight="1" x14ac:dyDescent="0.25">
      <c r="A163" s="135"/>
      <c r="B163" s="135"/>
      <c r="C163" s="135"/>
      <c r="D163" s="135"/>
      <c r="E163" s="135"/>
      <c r="F163" s="486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</row>
    <row r="164" spans="1:44" ht="12.75" customHeight="1" x14ac:dyDescent="0.25">
      <c r="A164" s="135"/>
      <c r="B164" s="135"/>
      <c r="C164" s="135"/>
      <c r="D164" s="135"/>
      <c r="E164" s="135"/>
      <c r="F164" s="486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</row>
    <row r="165" spans="1:44" ht="12.75" customHeight="1" x14ac:dyDescent="0.25">
      <c r="A165" s="135"/>
      <c r="B165" s="135"/>
      <c r="C165" s="135"/>
      <c r="D165" s="135"/>
      <c r="E165" s="135"/>
      <c r="F165" s="486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</row>
    <row r="166" spans="1:44" ht="12.75" customHeight="1" x14ac:dyDescent="0.25">
      <c r="A166" s="135"/>
      <c r="B166" s="135"/>
      <c r="C166" s="135"/>
      <c r="D166" s="135"/>
      <c r="E166" s="135"/>
      <c r="F166" s="486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</row>
    <row r="167" spans="1:44" ht="12.75" customHeight="1" x14ac:dyDescent="0.25">
      <c r="A167" s="135"/>
      <c r="B167" s="135"/>
      <c r="C167" s="135"/>
      <c r="D167" s="135"/>
      <c r="E167" s="135"/>
      <c r="F167" s="486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</row>
    <row r="168" spans="1:44" ht="12.75" customHeight="1" x14ac:dyDescent="0.25">
      <c r="A168" s="135"/>
      <c r="B168" s="135"/>
      <c r="C168" s="135"/>
      <c r="D168" s="135"/>
      <c r="E168" s="135"/>
      <c r="F168" s="486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</row>
    <row r="169" spans="1:44" ht="12.75" customHeight="1" x14ac:dyDescent="0.25">
      <c r="A169" s="135"/>
      <c r="B169" s="135"/>
      <c r="C169" s="135"/>
      <c r="D169" s="135"/>
      <c r="E169" s="135"/>
      <c r="F169" s="486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</row>
    <row r="170" spans="1:44" ht="12.75" customHeight="1" x14ac:dyDescent="0.25">
      <c r="A170" s="135"/>
      <c r="B170" s="135"/>
      <c r="C170" s="135"/>
      <c r="D170" s="135"/>
      <c r="E170" s="135"/>
      <c r="F170" s="486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</row>
    <row r="171" spans="1:44" ht="12.75" customHeight="1" x14ac:dyDescent="0.25">
      <c r="A171" s="135"/>
      <c r="B171" s="135"/>
      <c r="C171" s="135"/>
      <c r="D171" s="135"/>
      <c r="E171" s="135"/>
      <c r="F171" s="486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</row>
    <row r="172" spans="1:44" ht="12.75" customHeight="1" x14ac:dyDescent="0.25">
      <c r="A172" s="135"/>
      <c r="B172" s="135"/>
      <c r="C172" s="135"/>
      <c r="D172" s="135"/>
      <c r="E172" s="135"/>
      <c r="F172" s="486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</row>
    <row r="173" spans="1:44" ht="12.75" customHeight="1" x14ac:dyDescent="0.25">
      <c r="A173" s="135"/>
      <c r="B173" s="135"/>
      <c r="C173" s="135"/>
      <c r="D173" s="135"/>
      <c r="E173" s="135"/>
      <c r="F173" s="486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</row>
    <row r="174" spans="1:44" ht="12.75" customHeight="1" x14ac:dyDescent="0.25">
      <c r="A174" s="135"/>
      <c r="B174" s="135"/>
      <c r="C174" s="135"/>
      <c r="D174" s="135"/>
      <c r="E174" s="135"/>
      <c r="F174" s="486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</row>
    <row r="175" spans="1:44" ht="12.75" customHeight="1" x14ac:dyDescent="0.25">
      <c r="A175" s="135"/>
      <c r="B175" s="135"/>
      <c r="C175" s="135"/>
      <c r="D175" s="135"/>
      <c r="E175" s="135"/>
      <c r="F175" s="486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</row>
    <row r="176" spans="1:44" ht="12.75" customHeight="1" x14ac:dyDescent="0.25">
      <c r="A176" s="135"/>
      <c r="B176" s="135"/>
      <c r="C176" s="135"/>
      <c r="D176" s="135"/>
      <c r="E176" s="135"/>
      <c r="F176" s="486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</row>
    <row r="177" spans="1:44" ht="12.75" customHeight="1" x14ac:dyDescent="0.25">
      <c r="A177" s="135"/>
      <c r="B177" s="135"/>
      <c r="C177" s="135"/>
      <c r="D177" s="135"/>
      <c r="E177" s="135"/>
      <c r="F177" s="486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</row>
    <row r="178" spans="1:44" ht="12.75" customHeight="1" x14ac:dyDescent="0.25">
      <c r="A178" s="135"/>
      <c r="B178" s="135"/>
      <c r="C178" s="135"/>
      <c r="D178" s="135"/>
      <c r="E178" s="135"/>
      <c r="F178" s="486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</row>
    <row r="179" spans="1:44" ht="12.75" customHeight="1" x14ac:dyDescent="0.25">
      <c r="A179" s="135"/>
      <c r="B179" s="135"/>
      <c r="C179" s="135"/>
      <c r="D179" s="135"/>
      <c r="E179" s="135"/>
      <c r="F179" s="486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</row>
    <row r="180" spans="1:44" ht="12.75" customHeight="1" x14ac:dyDescent="0.25">
      <c r="A180" s="135"/>
      <c r="B180" s="135"/>
      <c r="C180" s="135"/>
      <c r="D180" s="135"/>
      <c r="E180" s="135"/>
      <c r="F180" s="486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</row>
    <row r="181" spans="1:44" ht="12.75" customHeight="1" x14ac:dyDescent="0.25">
      <c r="A181" s="135"/>
      <c r="B181" s="135"/>
      <c r="C181" s="135"/>
      <c r="D181" s="135"/>
      <c r="E181" s="135"/>
      <c r="F181" s="486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</row>
    <row r="182" spans="1:44" ht="12.75" customHeight="1" x14ac:dyDescent="0.25">
      <c r="A182" s="135"/>
      <c r="B182" s="135"/>
      <c r="C182" s="135"/>
      <c r="D182" s="135"/>
      <c r="E182" s="135"/>
      <c r="F182" s="486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</row>
    <row r="183" spans="1:44" ht="12.75" customHeight="1" x14ac:dyDescent="0.25">
      <c r="A183" s="135"/>
      <c r="B183" s="135"/>
      <c r="C183" s="135"/>
      <c r="D183" s="135"/>
      <c r="E183" s="135"/>
      <c r="F183" s="486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</row>
    <row r="184" spans="1:44" ht="12.75" customHeight="1" x14ac:dyDescent="0.25">
      <c r="A184" s="135"/>
      <c r="B184" s="135"/>
      <c r="C184" s="135"/>
      <c r="D184" s="135"/>
      <c r="E184" s="135"/>
      <c r="F184" s="486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</row>
    <row r="185" spans="1:44" ht="12.75" customHeight="1" x14ac:dyDescent="0.25">
      <c r="A185" s="135"/>
      <c r="B185" s="135"/>
      <c r="C185" s="135"/>
      <c r="D185" s="135"/>
      <c r="E185" s="135"/>
      <c r="F185" s="486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</row>
    <row r="186" spans="1:44" ht="12.75" customHeight="1" x14ac:dyDescent="0.25">
      <c r="A186" s="135"/>
      <c r="B186" s="135"/>
      <c r="C186" s="135"/>
      <c r="D186" s="135"/>
      <c r="E186" s="135"/>
      <c r="F186" s="486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</row>
    <row r="187" spans="1:44" ht="12.75" customHeight="1" x14ac:dyDescent="0.25">
      <c r="A187" s="135"/>
      <c r="B187" s="135"/>
      <c r="C187" s="135"/>
      <c r="D187" s="135"/>
      <c r="E187" s="135"/>
      <c r="F187" s="486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</row>
    <row r="188" spans="1:44" ht="12.75" customHeight="1" x14ac:dyDescent="0.25">
      <c r="A188" s="135"/>
      <c r="B188" s="135"/>
      <c r="C188" s="135"/>
      <c r="D188" s="135"/>
      <c r="E188" s="135"/>
      <c r="F188" s="486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</row>
    <row r="189" spans="1:44" ht="12.75" customHeight="1" x14ac:dyDescent="0.25">
      <c r="A189" s="135"/>
      <c r="B189" s="135"/>
      <c r="C189" s="135"/>
      <c r="D189" s="135"/>
      <c r="E189" s="135"/>
      <c r="F189" s="486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</row>
    <row r="190" spans="1:44" ht="12.75" customHeight="1" x14ac:dyDescent="0.25">
      <c r="A190" s="135"/>
      <c r="B190" s="135"/>
      <c r="C190" s="135"/>
      <c r="D190" s="135"/>
      <c r="E190" s="135"/>
      <c r="F190" s="486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</row>
    <row r="191" spans="1:44" ht="12.75" customHeight="1" x14ac:dyDescent="0.25">
      <c r="A191" s="135"/>
      <c r="B191" s="135"/>
      <c r="C191" s="135"/>
      <c r="D191" s="135"/>
      <c r="E191" s="135"/>
      <c r="F191" s="486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</row>
    <row r="192" spans="1:44" ht="12.75" customHeight="1" x14ac:dyDescent="0.25">
      <c r="A192" s="135"/>
      <c r="B192" s="135"/>
      <c r="C192" s="135"/>
      <c r="D192" s="135"/>
      <c r="E192" s="135"/>
      <c r="F192" s="486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</row>
    <row r="193" spans="1:44" ht="12.75" customHeight="1" x14ac:dyDescent="0.25">
      <c r="A193" s="135"/>
      <c r="B193" s="135"/>
      <c r="C193" s="135"/>
      <c r="D193" s="135"/>
      <c r="E193" s="135"/>
      <c r="F193" s="486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</row>
    <row r="194" spans="1:44" ht="12.75" customHeight="1" x14ac:dyDescent="0.25">
      <c r="A194" s="135"/>
      <c r="B194" s="135"/>
      <c r="C194" s="135"/>
      <c r="D194" s="135"/>
      <c r="E194" s="135"/>
      <c r="F194" s="486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</row>
    <row r="195" spans="1:44" ht="12.75" customHeight="1" x14ac:dyDescent="0.25">
      <c r="A195" s="135"/>
      <c r="B195" s="135"/>
      <c r="C195" s="135"/>
      <c r="D195" s="135"/>
      <c r="E195" s="135"/>
      <c r="F195" s="486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</row>
    <row r="196" spans="1:44" ht="12.75" customHeight="1" x14ac:dyDescent="0.25">
      <c r="A196" s="135"/>
      <c r="B196" s="135"/>
      <c r="C196" s="135"/>
      <c r="D196" s="135"/>
      <c r="E196" s="135"/>
      <c r="F196" s="486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</row>
    <row r="197" spans="1:44" ht="12.75" customHeight="1" x14ac:dyDescent="0.25">
      <c r="A197" s="135"/>
      <c r="B197" s="135"/>
      <c r="C197" s="135"/>
      <c r="D197" s="135"/>
      <c r="E197" s="135"/>
      <c r="F197" s="486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</row>
    <row r="198" spans="1:44" ht="12.75" customHeight="1" x14ac:dyDescent="0.25">
      <c r="A198" s="135"/>
      <c r="B198" s="135"/>
      <c r="C198" s="135"/>
      <c r="D198" s="135"/>
      <c r="E198" s="135"/>
      <c r="F198" s="486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</row>
    <row r="199" spans="1:44" ht="12.75" customHeight="1" x14ac:dyDescent="0.25">
      <c r="A199" s="135"/>
      <c r="B199" s="135"/>
      <c r="C199" s="135"/>
      <c r="D199" s="135"/>
      <c r="E199" s="135"/>
      <c r="F199" s="486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</row>
    <row r="200" spans="1:44" ht="12.75" customHeight="1" x14ac:dyDescent="0.25">
      <c r="A200" s="135"/>
      <c r="B200" s="135"/>
      <c r="C200" s="135"/>
      <c r="D200" s="135"/>
      <c r="E200" s="135"/>
      <c r="F200" s="486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</row>
    <row r="201" spans="1:44" ht="12.75" customHeight="1" x14ac:dyDescent="0.25">
      <c r="A201" s="135"/>
      <c r="B201" s="135"/>
      <c r="C201" s="135"/>
      <c r="D201" s="135"/>
      <c r="E201" s="135"/>
      <c r="F201" s="486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</row>
    <row r="202" spans="1:44" ht="12.75" customHeight="1" x14ac:dyDescent="0.25">
      <c r="A202" s="135"/>
      <c r="B202" s="135"/>
      <c r="C202" s="135"/>
      <c r="D202" s="135"/>
      <c r="E202" s="135"/>
      <c r="F202" s="486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</row>
    <row r="203" spans="1:44" ht="12.75" customHeight="1" x14ac:dyDescent="0.25">
      <c r="A203" s="135"/>
      <c r="B203" s="135"/>
      <c r="C203" s="135"/>
      <c r="D203" s="135"/>
      <c r="E203" s="135"/>
      <c r="F203" s="486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</row>
    <row r="204" spans="1:44" ht="12.75" customHeight="1" x14ac:dyDescent="0.25">
      <c r="A204" s="135"/>
      <c r="B204" s="135"/>
      <c r="C204" s="135"/>
      <c r="D204" s="135"/>
      <c r="E204" s="135"/>
      <c r="F204" s="486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</row>
    <row r="205" spans="1:44" ht="12.75" customHeight="1" x14ac:dyDescent="0.25">
      <c r="A205" s="135"/>
      <c r="B205" s="135"/>
      <c r="C205" s="135"/>
      <c r="D205" s="135"/>
      <c r="E205" s="135"/>
      <c r="F205" s="486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</row>
    <row r="206" spans="1:44" ht="12.75" customHeight="1" x14ac:dyDescent="0.25">
      <c r="A206" s="135"/>
      <c r="B206" s="135"/>
      <c r="C206" s="135"/>
      <c r="D206" s="135"/>
      <c r="E206" s="135"/>
      <c r="F206" s="486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</row>
    <row r="207" spans="1:44" ht="12.75" customHeight="1" x14ac:dyDescent="0.25">
      <c r="A207" s="135"/>
      <c r="B207" s="135"/>
      <c r="C207" s="135"/>
      <c r="D207" s="135"/>
      <c r="E207" s="135"/>
      <c r="F207" s="486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</row>
    <row r="208" spans="1:44" ht="12.75" customHeight="1" x14ac:dyDescent="0.25">
      <c r="A208" s="135"/>
      <c r="B208" s="135"/>
      <c r="C208" s="135"/>
      <c r="D208" s="135"/>
      <c r="E208" s="135"/>
      <c r="F208" s="486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</row>
    <row r="209" spans="1:44" ht="12.75" customHeight="1" x14ac:dyDescent="0.25">
      <c r="A209" s="135"/>
      <c r="B209" s="135"/>
      <c r="C209" s="135"/>
      <c r="D209" s="135"/>
      <c r="E209" s="135"/>
      <c r="F209" s="486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</row>
    <row r="210" spans="1:44" ht="12.75" customHeight="1" x14ac:dyDescent="0.25">
      <c r="A210" s="135"/>
      <c r="B210" s="135"/>
      <c r="C210" s="135"/>
      <c r="D210" s="135"/>
      <c r="E210" s="135"/>
      <c r="F210" s="486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</row>
    <row r="211" spans="1:44" ht="12.75" customHeight="1" x14ac:dyDescent="0.25">
      <c r="A211" s="135"/>
      <c r="B211" s="135"/>
      <c r="C211" s="135"/>
      <c r="D211" s="135"/>
      <c r="E211" s="135"/>
      <c r="F211" s="486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</row>
    <row r="212" spans="1:44" ht="12.75" customHeight="1" x14ac:dyDescent="0.25">
      <c r="A212" s="135"/>
      <c r="B212" s="135"/>
      <c r="C212" s="135"/>
      <c r="D212" s="135"/>
      <c r="E212" s="135"/>
      <c r="F212" s="486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</row>
    <row r="213" spans="1:44" ht="12.75" customHeight="1" x14ac:dyDescent="0.25">
      <c r="A213" s="135"/>
      <c r="B213" s="135"/>
      <c r="C213" s="135"/>
      <c r="D213" s="135"/>
      <c r="E213" s="135"/>
      <c r="F213" s="486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</row>
    <row r="214" spans="1:44" ht="12.75" customHeight="1" x14ac:dyDescent="0.25">
      <c r="A214" s="135"/>
      <c r="B214" s="135"/>
      <c r="C214" s="135"/>
      <c r="D214" s="135"/>
      <c r="E214" s="135"/>
      <c r="F214" s="486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</row>
    <row r="215" spans="1:44" ht="12.75" customHeight="1" x14ac:dyDescent="0.25">
      <c r="A215" s="135"/>
      <c r="B215" s="135"/>
      <c r="C215" s="135"/>
      <c r="D215" s="135"/>
      <c r="E215" s="135"/>
      <c r="F215" s="486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</row>
    <row r="216" spans="1:44" ht="12.75" customHeight="1" x14ac:dyDescent="0.25">
      <c r="A216" s="135"/>
      <c r="B216" s="135"/>
      <c r="C216" s="135"/>
      <c r="D216" s="135"/>
      <c r="E216" s="135"/>
      <c r="F216" s="486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</row>
    <row r="217" spans="1:44" ht="12.75" customHeight="1" x14ac:dyDescent="0.25">
      <c r="A217" s="135"/>
      <c r="B217" s="135"/>
      <c r="C217" s="135"/>
      <c r="D217" s="135"/>
      <c r="E217" s="135"/>
      <c r="F217" s="486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</row>
    <row r="218" spans="1:44" ht="12.75" customHeight="1" x14ac:dyDescent="0.25">
      <c r="A218" s="135"/>
      <c r="B218" s="135"/>
      <c r="C218" s="135"/>
      <c r="D218" s="135"/>
      <c r="E218" s="135"/>
      <c r="F218" s="486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</row>
    <row r="219" spans="1:44" ht="12.75" customHeight="1" x14ac:dyDescent="0.25">
      <c r="A219" s="135"/>
      <c r="B219" s="135"/>
      <c r="C219" s="135"/>
      <c r="D219" s="135"/>
      <c r="E219" s="135"/>
      <c r="F219" s="486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</row>
    <row r="220" spans="1:44" ht="12.75" customHeight="1" x14ac:dyDescent="0.25">
      <c r="A220" s="135"/>
      <c r="B220" s="135"/>
      <c r="C220" s="135"/>
      <c r="D220" s="135"/>
      <c r="E220" s="135"/>
      <c r="F220" s="486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</row>
    <row r="221" spans="1:44" ht="12.75" customHeight="1" x14ac:dyDescent="0.25">
      <c r="A221" s="135"/>
      <c r="B221" s="135"/>
      <c r="C221" s="135"/>
      <c r="D221" s="135"/>
      <c r="E221" s="135"/>
      <c r="F221" s="486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</row>
    <row r="222" spans="1:44" ht="12.75" customHeight="1" x14ac:dyDescent="0.25">
      <c r="A222" s="135"/>
      <c r="B222" s="135"/>
      <c r="C222" s="135"/>
      <c r="D222" s="135"/>
      <c r="E222" s="135"/>
      <c r="F222" s="486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</row>
    <row r="223" spans="1:44" ht="12.75" customHeight="1" x14ac:dyDescent="0.25">
      <c r="A223" s="135"/>
      <c r="B223" s="135"/>
      <c r="C223" s="135"/>
      <c r="D223" s="135"/>
      <c r="E223" s="135"/>
      <c r="F223" s="486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</row>
    <row r="224" spans="1:44" ht="12.75" customHeight="1" x14ac:dyDescent="0.25">
      <c r="A224" s="135"/>
      <c r="B224" s="135"/>
      <c r="C224" s="135"/>
      <c r="D224" s="135"/>
      <c r="E224" s="135"/>
      <c r="F224" s="486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</row>
    <row r="225" spans="1:44" ht="12.75" customHeight="1" x14ac:dyDescent="0.25">
      <c r="A225" s="135"/>
      <c r="B225" s="135"/>
      <c r="C225" s="135"/>
      <c r="D225" s="135"/>
      <c r="E225" s="135"/>
      <c r="F225" s="486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</row>
    <row r="226" spans="1:44" ht="12.75" customHeight="1" x14ac:dyDescent="0.25">
      <c r="A226" s="135"/>
      <c r="B226" s="135"/>
      <c r="C226" s="135"/>
      <c r="D226" s="135"/>
      <c r="E226" s="135"/>
      <c r="F226" s="486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</row>
    <row r="227" spans="1:44" ht="12.75" customHeight="1" x14ac:dyDescent="0.25">
      <c r="A227" s="135"/>
      <c r="B227" s="135"/>
      <c r="C227" s="135"/>
      <c r="D227" s="135"/>
      <c r="E227" s="135"/>
      <c r="F227" s="486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</row>
    <row r="228" spans="1:44" ht="12.75" customHeight="1" x14ac:dyDescent="0.25">
      <c r="A228" s="135"/>
      <c r="B228" s="135"/>
      <c r="C228" s="135"/>
      <c r="D228" s="135"/>
      <c r="E228" s="135"/>
      <c r="F228" s="486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</row>
    <row r="229" spans="1:44" ht="12.75" customHeight="1" x14ac:dyDescent="0.25">
      <c r="A229" s="135"/>
      <c r="B229" s="135"/>
      <c r="C229" s="135"/>
      <c r="D229" s="135"/>
      <c r="E229" s="135"/>
      <c r="F229" s="486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</row>
    <row r="230" spans="1:44" ht="12.75" customHeight="1" x14ac:dyDescent="0.25">
      <c r="A230" s="135"/>
      <c r="B230" s="135"/>
      <c r="C230" s="135"/>
      <c r="D230" s="135"/>
      <c r="E230" s="135"/>
      <c r="F230" s="486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</row>
    <row r="231" spans="1:44" ht="12.75" customHeight="1" x14ac:dyDescent="0.25">
      <c r="A231" s="135"/>
      <c r="B231" s="135"/>
      <c r="C231" s="135"/>
      <c r="D231" s="135"/>
      <c r="E231" s="135"/>
      <c r="F231" s="486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</row>
    <row r="232" spans="1:44" ht="12.75" customHeight="1" x14ac:dyDescent="0.25">
      <c r="A232" s="135"/>
      <c r="B232" s="135"/>
      <c r="C232" s="135"/>
      <c r="D232" s="135"/>
      <c r="E232" s="135"/>
      <c r="F232" s="486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</row>
    <row r="233" spans="1:44" ht="12.75" customHeight="1" x14ac:dyDescent="0.25">
      <c r="A233" s="135"/>
      <c r="B233" s="135"/>
      <c r="C233" s="135"/>
      <c r="D233" s="135"/>
      <c r="E233" s="135"/>
      <c r="F233" s="486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</row>
    <row r="234" spans="1:44" ht="12.75" customHeight="1" x14ac:dyDescent="0.25">
      <c r="A234" s="135"/>
      <c r="B234" s="135"/>
      <c r="C234" s="135"/>
      <c r="D234" s="135"/>
      <c r="E234" s="135"/>
      <c r="F234" s="486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</row>
    <row r="235" spans="1:44" ht="12.75" customHeight="1" x14ac:dyDescent="0.25">
      <c r="A235" s="135"/>
      <c r="B235" s="135"/>
      <c r="C235" s="135"/>
      <c r="D235" s="135"/>
      <c r="E235" s="135"/>
      <c r="F235" s="486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</row>
    <row r="236" spans="1:44" ht="12.75" customHeight="1" x14ac:dyDescent="0.25">
      <c r="A236" s="135"/>
      <c r="B236" s="135"/>
      <c r="C236" s="135"/>
      <c r="D236" s="135"/>
      <c r="E236" s="135"/>
      <c r="F236" s="486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</row>
    <row r="237" spans="1:44" ht="12.75" customHeight="1" x14ac:dyDescent="0.25">
      <c r="A237" s="135"/>
      <c r="B237" s="135"/>
      <c r="C237" s="135"/>
      <c r="D237" s="135"/>
      <c r="E237" s="135"/>
      <c r="F237" s="486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</row>
    <row r="238" spans="1:44" ht="12.75" customHeight="1" x14ac:dyDescent="0.25">
      <c r="A238" s="135"/>
      <c r="B238" s="135"/>
      <c r="C238" s="135"/>
      <c r="D238" s="135"/>
      <c r="E238" s="135"/>
      <c r="F238" s="486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</row>
    <row r="239" spans="1:44" ht="12.75" customHeight="1" x14ac:dyDescent="0.25">
      <c r="A239" s="135"/>
      <c r="B239" s="135"/>
      <c r="C239" s="135"/>
      <c r="D239" s="135"/>
      <c r="E239" s="135"/>
      <c r="F239" s="486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</row>
    <row r="240" spans="1:44" ht="12.75" customHeight="1" x14ac:dyDescent="0.25">
      <c r="A240" s="135"/>
      <c r="B240" s="135"/>
      <c r="C240" s="135"/>
      <c r="D240" s="135"/>
      <c r="E240" s="135"/>
      <c r="F240" s="486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</row>
    <row r="241" spans="1:44" ht="12.75" customHeight="1" x14ac:dyDescent="0.25">
      <c r="A241" s="135"/>
      <c r="B241" s="135"/>
      <c r="C241" s="135"/>
      <c r="D241" s="135"/>
      <c r="E241" s="135"/>
      <c r="F241" s="486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</row>
    <row r="242" spans="1:44" ht="12.75" customHeight="1" x14ac:dyDescent="0.25">
      <c r="A242" s="135"/>
      <c r="B242" s="135"/>
      <c r="C242" s="135"/>
      <c r="D242" s="135"/>
      <c r="E242" s="135"/>
      <c r="F242" s="486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</row>
    <row r="243" spans="1:44" ht="12.75" customHeight="1" x14ac:dyDescent="0.25">
      <c r="A243" s="135"/>
      <c r="B243" s="135"/>
      <c r="C243" s="135"/>
      <c r="D243" s="135"/>
      <c r="E243" s="135"/>
      <c r="F243" s="486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</row>
    <row r="244" spans="1:44" ht="12.75" customHeight="1" x14ac:dyDescent="0.25">
      <c r="A244" s="135"/>
      <c r="B244" s="135"/>
      <c r="C244" s="135"/>
      <c r="D244" s="135"/>
      <c r="E244" s="135"/>
      <c r="F244" s="486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</row>
    <row r="245" spans="1:44" ht="12.75" customHeight="1" x14ac:dyDescent="0.25">
      <c r="A245" s="135"/>
      <c r="B245" s="135"/>
      <c r="C245" s="135"/>
      <c r="D245" s="135"/>
      <c r="E245" s="135"/>
      <c r="F245" s="486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</row>
    <row r="246" spans="1:44" ht="12.75" customHeight="1" x14ac:dyDescent="0.25">
      <c r="A246" s="135"/>
      <c r="B246" s="135"/>
      <c r="C246" s="135"/>
      <c r="D246" s="135"/>
      <c r="E246" s="135"/>
      <c r="F246" s="486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</row>
    <row r="247" spans="1:44" ht="12.75" customHeight="1" x14ac:dyDescent="0.25">
      <c r="A247" s="135"/>
      <c r="B247" s="135"/>
      <c r="C247" s="135"/>
      <c r="D247" s="135"/>
      <c r="E247" s="135"/>
      <c r="F247" s="486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</row>
    <row r="248" spans="1:44" ht="12.75" customHeight="1" x14ac:dyDescent="0.25">
      <c r="A248" s="135"/>
      <c r="B248" s="135"/>
      <c r="C248" s="135"/>
      <c r="D248" s="135"/>
      <c r="E248" s="135"/>
      <c r="F248" s="486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</row>
    <row r="249" spans="1:44" ht="12.75" customHeight="1" x14ac:dyDescent="0.25">
      <c r="A249" s="135"/>
      <c r="B249" s="135"/>
      <c r="C249" s="135"/>
      <c r="D249" s="135"/>
      <c r="E249" s="135"/>
      <c r="F249" s="486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</row>
    <row r="250" spans="1:44" ht="12.75" customHeight="1" x14ac:dyDescent="0.25">
      <c r="A250" s="135"/>
      <c r="B250" s="135"/>
      <c r="C250" s="135"/>
      <c r="D250" s="135"/>
      <c r="E250" s="135"/>
      <c r="F250" s="486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</row>
    <row r="251" spans="1:44" ht="12.75" customHeight="1" x14ac:dyDescent="0.25">
      <c r="A251" s="135"/>
      <c r="B251" s="135"/>
      <c r="C251" s="135"/>
      <c r="D251" s="135"/>
      <c r="E251" s="135"/>
      <c r="F251" s="486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</row>
    <row r="252" spans="1:44" ht="12.75" customHeight="1" x14ac:dyDescent="0.25">
      <c r="A252" s="135"/>
      <c r="B252" s="135"/>
      <c r="C252" s="135"/>
      <c r="D252" s="135"/>
      <c r="E252" s="135"/>
      <c r="F252" s="486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</row>
    <row r="253" spans="1:44" ht="12.75" customHeight="1" x14ac:dyDescent="0.25">
      <c r="A253" s="135"/>
      <c r="B253" s="135"/>
      <c r="C253" s="135"/>
      <c r="D253" s="135"/>
      <c r="E253" s="135"/>
      <c r="F253" s="486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</row>
    <row r="254" spans="1:44" ht="12.75" customHeight="1" x14ac:dyDescent="0.25">
      <c r="A254" s="135"/>
      <c r="B254" s="135"/>
      <c r="C254" s="135"/>
      <c r="D254" s="135"/>
      <c r="E254" s="135"/>
      <c r="F254" s="486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</row>
    <row r="255" spans="1:44" ht="12.75" customHeight="1" x14ac:dyDescent="0.25">
      <c r="A255" s="135"/>
      <c r="B255" s="135"/>
      <c r="C255" s="135"/>
      <c r="D255" s="135"/>
      <c r="E255" s="135"/>
      <c r="F255" s="486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</row>
    <row r="256" spans="1:44" ht="12.75" customHeight="1" x14ac:dyDescent="0.25">
      <c r="A256" s="135"/>
      <c r="B256" s="135"/>
      <c r="C256" s="135"/>
      <c r="D256" s="135"/>
      <c r="E256" s="135"/>
      <c r="F256" s="486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</row>
    <row r="257" spans="1:44" ht="12.75" customHeight="1" x14ac:dyDescent="0.25">
      <c r="A257" s="135"/>
      <c r="B257" s="135"/>
      <c r="C257" s="135"/>
      <c r="D257" s="135"/>
      <c r="E257" s="135"/>
      <c r="F257" s="486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</row>
    <row r="258" spans="1:44" ht="12.75" customHeight="1" x14ac:dyDescent="0.25">
      <c r="A258" s="135"/>
      <c r="B258" s="135"/>
      <c r="C258" s="135"/>
      <c r="D258" s="135"/>
      <c r="E258" s="135"/>
      <c r="F258" s="486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</row>
    <row r="259" spans="1:44" ht="12.75" customHeight="1" x14ac:dyDescent="0.25">
      <c r="A259" s="135"/>
      <c r="B259" s="135"/>
      <c r="C259" s="135"/>
      <c r="D259" s="135"/>
      <c r="E259" s="135"/>
      <c r="F259" s="486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</row>
    <row r="260" spans="1:44" ht="12.75" customHeight="1" x14ac:dyDescent="0.25">
      <c r="A260" s="135"/>
      <c r="B260" s="135"/>
      <c r="C260" s="135"/>
      <c r="D260" s="135"/>
      <c r="E260" s="135"/>
      <c r="F260" s="486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</row>
    <row r="261" spans="1:44" ht="12.75" customHeight="1" x14ac:dyDescent="0.25">
      <c r="A261" s="135"/>
      <c r="B261" s="135"/>
      <c r="C261" s="135"/>
      <c r="D261" s="135"/>
      <c r="E261" s="135"/>
      <c r="F261" s="486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</row>
    <row r="262" spans="1:44" ht="12.75" customHeight="1" x14ac:dyDescent="0.25">
      <c r="A262" s="135"/>
      <c r="B262" s="135"/>
      <c r="C262" s="135"/>
      <c r="D262" s="135"/>
      <c r="E262" s="135"/>
      <c r="F262" s="486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</row>
    <row r="263" spans="1:44" ht="12.75" customHeight="1" x14ac:dyDescent="0.25">
      <c r="A263" s="135"/>
      <c r="B263" s="135"/>
      <c r="C263" s="135"/>
      <c r="D263" s="135"/>
      <c r="E263" s="135"/>
      <c r="F263" s="486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</row>
    <row r="264" spans="1:44" ht="12.75" customHeight="1" x14ac:dyDescent="0.25">
      <c r="A264" s="135"/>
      <c r="B264" s="135"/>
      <c r="C264" s="135"/>
      <c r="D264" s="135"/>
      <c r="E264" s="135"/>
      <c r="F264" s="486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</row>
    <row r="265" spans="1:44" ht="12.75" customHeight="1" x14ac:dyDescent="0.25">
      <c r="A265" s="135"/>
      <c r="B265" s="135"/>
      <c r="C265" s="135"/>
      <c r="D265" s="135"/>
      <c r="E265" s="135"/>
      <c r="F265" s="486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</row>
    <row r="266" spans="1:44" ht="12.75" customHeight="1" x14ac:dyDescent="0.25">
      <c r="A266" s="135"/>
      <c r="B266" s="135"/>
      <c r="C266" s="135"/>
      <c r="D266" s="135"/>
      <c r="E266" s="135"/>
      <c r="F266" s="486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</row>
    <row r="267" spans="1:44" ht="12.75" customHeight="1" x14ac:dyDescent="0.25">
      <c r="A267" s="135"/>
      <c r="B267" s="135"/>
      <c r="C267" s="135"/>
      <c r="D267" s="135"/>
      <c r="E267" s="135"/>
      <c r="F267" s="486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</row>
    <row r="268" spans="1:44" ht="12.75" customHeight="1" x14ac:dyDescent="0.25">
      <c r="A268" s="135"/>
      <c r="B268" s="135"/>
      <c r="C268" s="135"/>
      <c r="D268" s="135"/>
      <c r="E268" s="135"/>
      <c r="F268" s="486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</row>
    <row r="269" spans="1:44" ht="12.75" customHeight="1" x14ac:dyDescent="0.25">
      <c r="A269" s="135"/>
      <c r="B269" s="135"/>
      <c r="C269" s="135"/>
      <c r="D269" s="135"/>
      <c r="E269" s="135"/>
      <c r="F269" s="486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</row>
    <row r="270" spans="1:44" ht="12.75" customHeight="1" x14ac:dyDescent="0.25">
      <c r="A270" s="135"/>
      <c r="B270" s="135"/>
      <c r="C270" s="135"/>
      <c r="D270" s="135"/>
      <c r="E270" s="135"/>
      <c r="F270" s="486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</row>
    <row r="271" spans="1:44" ht="12.75" customHeight="1" x14ac:dyDescent="0.25">
      <c r="A271" s="135"/>
      <c r="B271" s="135"/>
      <c r="C271" s="135"/>
      <c r="D271" s="135"/>
      <c r="E271" s="135"/>
      <c r="F271" s="486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</row>
    <row r="272" spans="1:44" ht="12.75" customHeight="1" x14ac:dyDescent="0.25">
      <c r="A272" s="135"/>
      <c r="B272" s="135"/>
      <c r="C272" s="135"/>
      <c r="D272" s="135"/>
      <c r="E272" s="135"/>
      <c r="F272" s="486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</row>
    <row r="273" spans="1:44" ht="12.75" customHeight="1" x14ac:dyDescent="0.25">
      <c r="A273" s="135"/>
      <c r="B273" s="135"/>
      <c r="C273" s="135"/>
      <c r="D273" s="135"/>
      <c r="E273" s="135"/>
      <c r="F273" s="486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</row>
    <row r="274" spans="1:44" ht="12.75" customHeight="1" x14ac:dyDescent="0.25">
      <c r="A274" s="135"/>
      <c r="B274" s="135"/>
      <c r="C274" s="135"/>
      <c r="D274" s="135"/>
      <c r="E274" s="135"/>
      <c r="F274" s="486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</row>
    <row r="275" spans="1:44" ht="12.75" customHeight="1" x14ac:dyDescent="0.25">
      <c r="A275" s="135"/>
      <c r="B275" s="135"/>
      <c r="C275" s="135"/>
      <c r="D275" s="135"/>
      <c r="E275" s="135"/>
      <c r="F275" s="486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</row>
    <row r="276" spans="1:44" ht="12.75" customHeight="1" x14ac:dyDescent="0.25">
      <c r="A276" s="135"/>
      <c r="B276" s="135"/>
      <c r="C276" s="135"/>
      <c r="D276" s="135"/>
      <c r="E276" s="135"/>
      <c r="F276" s="486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</row>
    <row r="277" spans="1:44" ht="12.75" customHeight="1" x14ac:dyDescent="0.25">
      <c r="A277" s="135"/>
      <c r="B277" s="135"/>
      <c r="C277" s="135"/>
      <c r="D277" s="135"/>
      <c r="E277" s="135"/>
      <c r="F277" s="486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</row>
    <row r="278" spans="1:44" ht="12.75" customHeight="1" x14ac:dyDescent="0.25">
      <c r="A278" s="135"/>
      <c r="B278" s="135"/>
      <c r="C278" s="135"/>
      <c r="D278" s="135"/>
      <c r="E278" s="135"/>
      <c r="F278" s="486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</row>
    <row r="279" spans="1:44" ht="12.75" customHeight="1" x14ac:dyDescent="0.25">
      <c r="A279" s="135"/>
      <c r="B279" s="135"/>
      <c r="C279" s="135"/>
      <c r="D279" s="135"/>
      <c r="E279" s="135"/>
      <c r="F279" s="486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</row>
    <row r="280" spans="1:44" ht="12.75" customHeight="1" x14ac:dyDescent="0.25">
      <c r="A280" s="135"/>
      <c r="B280" s="135"/>
      <c r="C280" s="135"/>
      <c r="D280" s="135"/>
      <c r="E280" s="135"/>
      <c r="F280" s="486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</row>
    <row r="281" spans="1:44" ht="12.75" customHeight="1" x14ac:dyDescent="0.25">
      <c r="A281" s="135"/>
      <c r="B281" s="135"/>
      <c r="C281" s="135"/>
      <c r="D281" s="135"/>
      <c r="E281" s="135"/>
      <c r="F281" s="486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</row>
    <row r="282" spans="1:44" ht="12.75" customHeight="1" x14ac:dyDescent="0.25">
      <c r="A282" s="135"/>
      <c r="B282" s="135"/>
      <c r="C282" s="135"/>
      <c r="D282" s="135"/>
      <c r="E282" s="135"/>
      <c r="F282" s="486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</row>
    <row r="283" spans="1:44" ht="12.75" customHeight="1" x14ac:dyDescent="0.25">
      <c r="A283" s="135"/>
      <c r="B283" s="135"/>
      <c r="C283" s="135"/>
      <c r="D283" s="135"/>
      <c r="E283" s="135"/>
      <c r="F283" s="486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</row>
    <row r="284" spans="1:44" ht="12.75" customHeight="1" x14ac:dyDescent="0.25">
      <c r="A284" s="135"/>
      <c r="B284" s="135"/>
      <c r="C284" s="135"/>
      <c r="D284" s="135"/>
      <c r="E284" s="135"/>
      <c r="F284" s="486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</row>
    <row r="285" spans="1:44" ht="12.75" customHeight="1" x14ac:dyDescent="0.25">
      <c r="A285" s="135"/>
      <c r="B285" s="135"/>
      <c r="C285" s="135"/>
      <c r="D285" s="135"/>
      <c r="E285" s="135"/>
      <c r="F285" s="486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</row>
    <row r="286" spans="1:44" ht="12.75" customHeight="1" x14ac:dyDescent="0.25">
      <c r="A286" s="135"/>
      <c r="B286" s="135"/>
      <c r="C286" s="135"/>
      <c r="D286" s="135"/>
      <c r="E286" s="135"/>
      <c r="F286" s="486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</row>
    <row r="287" spans="1:44" ht="12.75" customHeight="1" x14ac:dyDescent="0.25">
      <c r="A287" s="135"/>
      <c r="B287" s="135"/>
      <c r="C287" s="135"/>
      <c r="D287" s="135"/>
      <c r="E287" s="135"/>
      <c r="F287" s="486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</row>
    <row r="288" spans="1:44" ht="12.75" customHeight="1" x14ac:dyDescent="0.25">
      <c r="A288" s="135"/>
      <c r="B288" s="135"/>
      <c r="C288" s="135"/>
      <c r="D288" s="135"/>
      <c r="E288" s="135"/>
      <c r="F288" s="486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</row>
    <row r="289" spans="1:44" ht="12.75" customHeight="1" x14ac:dyDescent="0.25">
      <c r="A289" s="135"/>
      <c r="B289" s="135"/>
      <c r="C289" s="135"/>
      <c r="D289" s="135"/>
      <c r="E289" s="135"/>
      <c r="F289" s="486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</row>
    <row r="290" spans="1:44" ht="12.75" customHeight="1" x14ac:dyDescent="0.25">
      <c r="A290" s="135"/>
      <c r="B290" s="135"/>
      <c r="C290" s="135"/>
      <c r="D290" s="135"/>
      <c r="E290" s="135"/>
      <c r="F290" s="486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</row>
    <row r="291" spans="1:44" ht="12.75" customHeight="1" x14ac:dyDescent="0.25">
      <c r="A291" s="135"/>
      <c r="B291" s="135"/>
      <c r="C291" s="135"/>
      <c r="D291" s="135"/>
      <c r="E291" s="135"/>
      <c r="F291" s="486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</row>
    <row r="292" spans="1:44" ht="12.75" customHeight="1" x14ac:dyDescent="0.25">
      <c r="A292" s="135"/>
      <c r="B292" s="135"/>
      <c r="C292" s="135"/>
      <c r="D292" s="135"/>
      <c r="E292" s="135"/>
      <c r="F292" s="486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</row>
    <row r="293" spans="1:44" ht="12.75" customHeight="1" x14ac:dyDescent="0.25">
      <c r="A293" s="135"/>
      <c r="B293" s="135"/>
      <c r="C293" s="135"/>
      <c r="D293" s="135"/>
      <c r="E293" s="135"/>
      <c r="F293" s="486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</row>
    <row r="294" spans="1:44" ht="12.75" customHeight="1" x14ac:dyDescent="0.25">
      <c r="A294" s="135"/>
      <c r="B294" s="135"/>
      <c r="C294" s="135"/>
      <c r="D294" s="135"/>
      <c r="E294" s="135"/>
      <c r="F294" s="486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</row>
    <row r="295" spans="1:44" ht="12.75" customHeight="1" x14ac:dyDescent="0.25">
      <c r="A295" s="135"/>
      <c r="B295" s="135"/>
      <c r="C295" s="135"/>
      <c r="D295" s="135"/>
      <c r="E295" s="135"/>
      <c r="F295" s="486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</row>
    <row r="296" spans="1:44" ht="12.75" customHeight="1" x14ac:dyDescent="0.25">
      <c r="A296" s="135"/>
      <c r="B296" s="135"/>
      <c r="C296" s="135"/>
      <c r="D296" s="135"/>
      <c r="E296" s="135"/>
      <c r="F296" s="486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</row>
    <row r="297" spans="1:44" ht="12.75" customHeight="1" x14ac:dyDescent="0.25">
      <c r="A297" s="135"/>
      <c r="B297" s="135"/>
      <c r="C297" s="135"/>
      <c r="D297" s="135"/>
      <c r="E297" s="135"/>
      <c r="F297" s="486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</row>
    <row r="298" spans="1:44" ht="12.75" customHeight="1" x14ac:dyDescent="0.25">
      <c r="A298" s="135"/>
      <c r="B298" s="135"/>
      <c r="C298" s="135"/>
      <c r="D298" s="135"/>
      <c r="E298" s="135"/>
      <c r="F298" s="486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</row>
    <row r="299" spans="1:44" ht="12.75" customHeight="1" x14ac:dyDescent="0.25">
      <c r="A299" s="135"/>
      <c r="B299" s="135"/>
      <c r="C299" s="135"/>
      <c r="D299" s="135"/>
      <c r="E299" s="135"/>
      <c r="F299" s="486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5"/>
      <c r="AL299" s="135"/>
      <c r="AM299" s="135"/>
      <c r="AN299" s="135"/>
      <c r="AO299" s="135"/>
      <c r="AP299" s="135"/>
      <c r="AQ299" s="135"/>
      <c r="AR299" s="135"/>
    </row>
    <row r="300" spans="1:44" ht="12.75" customHeight="1" x14ac:dyDescent="0.25">
      <c r="A300" s="135"/>
      <c r="B300" s="135"/>
      <c r="C300" s="135"/>
      <c r="D300" s="135"/>
      <c r="E300" s="135"/>
      <c r="F300" s="486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</row>
    <row r="301" spans="1:44" ht="12.75" customHeight="1" x14ac:dyDescent="0.25">
      <c r="A301" s="135"/>
      <c r="B301" s="135"/>
      <c r="C301" s="135"/>
      <c r="D301" s="135"/>
      <c r="E301" s="135"/>
      <c r="F301" s="486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5"/>
      <c r="AI301" s="135"/>
      <c r="AJ301" s="135"/>
      <c r="AK301" s="135"/>
      <c r="AL301" s="135"/>
      <c r="AM301" s="135"/>
      <c r="AN301" s="135"/>
      <c r="AO301" s="135"/>
      <c r="AP301" s="135"/>
      <c r="AQ301" s="135"/>
      <c r="AR301" s="135"/>
    </row>
    <row r="302" spans="1:44" ht="12.75" customHeight="1" x14ac:dyDescent="0.25">
      <c r="A302" s="135"/>
      <c r="B302" s="135"/>
      <c r="C302" s="135"/>
      <c r="D302" s="135"/>
      <c r="E302" s="135"/>
      <c r="F302" s="486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5"/>
      <c r="AI302" s="135"/>
      <c r="AJ302" s="135"/>
      <c r="AK302" s="135"/>
      <c r="AL302" s="135"/>
      <c r="AM302" s="135"/>
      <c r="AN302" s="135"/>
      <c r="AO302" s="135"/>
      <c r="AP302" s="135"/>
      <c r="AQ302" s="135"/>
      <c r="AR302" s="135"/>
    </row>
    <row r="303" spans="1:44" ht="12.75" customHeight="1" x14ac:dyDescent="0.25">
      <c r="A303" s="135"/>
      <c r="B303" s="135"/>
      <c r="C303" s="135"/>
      <c r="D303" s="135"/>
      <c r="E303" s="135"/>
      <c r="F303" s="486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135"/>
      <c r="AL303" s="135"/>
      <c r="AM303" s="135"/>
      <c r="AN303" s="135"/>
      <c r="AO303" s="135"/>
      <c r="AP303" s="135"/>
      <c r="AQ303" s="135"/>
      <c r="AR303" s="135"/>
    </row>
    <row r="304" spans="1:44" ht="12.75" customHeight="1" x14ac:dyDescent="0.25">
      <c r="A304" s="135"/>
      <c r="B304" s="135"/>
      <c r="C304" s="135"/>
      <c r="D304" s="135"/>
      <c r="E304" s="135"/>
      <c r="F304" s="486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</row>
    <row r="305" spans="1:44" ht="12.75" customHeight="1" x14ac:dyDescent="0.25">
      <c r="A305" s="135"/>
      <c r="B305" s="135"/>
      <c r="C305" s="135"/>
      <c r="D305" s="135"/>
      <c r="E305" s="135"/>
      <c r="F305" s="486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</row>
    <row r="306" spans="1:44" ht="12.75" customHeight="1" x14ac:dyDescent="0.25">
      <c r="A306" s="135"/>
      <c r="B306" s="135"/>
      <c r="C306" s="135"/>
      <c r="D306" s="135"/>
      <c r="E306" s="135"/>
      <c r="F306" s="486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  <c r="AL306" s="135"/>
      <c r="AM306" s="135"/>
      <c r="AN306" s="135"/>
      <c r="AO306" s="135"/>
      <c r="AP306" s="135"/>
      <c r="AQ306" s="135"/>
      <c r="AR306" s="135"/>
    </row>
    <row r="307" spans="1:44" ht="12.75" customHeight="1" x14ac:dyDescent="0.25">
      <c r="A307" s="135"/>
      <c r="B307" s="135"/>
      <c r="C307" s="135"/>
      <c r="D307" s="135"/>
      <c r="E307" s="135"/>
      <c r="F307" s="486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</row>
    <row r="308" spans="1:44" ht="12.75" customHeight="1" x14ac:dyDescent="0.25">
      <c r="A308" s="135"/>
      <c r="B308" s="135"/>
      <c r="C308" s="135"/>
      <c r="D308" s="135"/>
      <c r="E308" s="135"/>
      <c r="F308" s="486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</row>
    <row r="309" spans="1:44" ht="12.75" customHeight="1" x14ac:dyDescent="0.25">
      <c r="A309" s="135"/>
      <c r="B309" s="135"/>
      <c r="C309" s="135"/>
      <c r="D309" s="135"/>
      <c r="E309" s="135"/>
      <c r="F309" s="486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/>
      <c r="AJ309" s="135"/>
      <c r="AK309" s="135"/>
      <c r="AL309" s="135"/>
      <c r="AM309" s="135"/>
      <c r="AN309" s="135"/>
      <c r="AO309" s="135"/>
      <c r="AP309" s="135"/>
      <c r="AQ309" s="135"/>
      <c r="AR309" s="135"/>
    </row>
    <row r="310" spans="1:44" ht="12.75" customHeight="1" x14ac:dyDescent="0.25">
      <c r="A310" s="135"/>
      <c r="B310" s="135"/>
      <c r="C310" s="135"/>
      <c r="D310" s="135"/>
      <c r="E310" s="135"/>
      <c r="F310" s="486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</row>
    <row r="311" spans="1:44" ht="12.75" customHeight="1" x14ac:dyDescent="0.25">
      <c r="A311" s="135"/>
      <c r="B311" s="135"/>
      <c r="C311" s="135"/>
      <c r="D311" s="135"/>
      <c r="E311" s="135"/>
      <c r="F311" s="486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5"/>
      <c r="AL311" s="135"/>
      <c r="AM311" s="135"/>
      <c r="AN311" s="135"/>
      <c r="AO311" s="135"/>
      <c r="AP311" s="135"/>
      <c r="AQ311" s="135"/>
      <c r="AR311" s="135"/>
    </row>
    <row r="312" spans="1:44" ht="12.75" customHeight="1" x14ac:dyDescent="0.25">
      <c r="A312" s="135"/>
      <c r="B312" s="135"/>
      <c r="C312" s="135"/>
      <c r="D312" s="135"/>
      <c r="E312" s="135"/>
      <c r="F312" s="486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</row>
    <row r="313" spans="1:44" ht="12.75" customHeight="1" x14ac:dyDescent="0.25">
      <c r="A313" s="135"/>
      <c r="B313" s="135"/>
      <c r="C313" s="135"/>
      <c r="D313" s="135"/>
      <c r="E313" s="135"/>
      <c r="F313" s="486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5"/>
      <c r="AL313" s="135"/>
      <c r="AM313" s="135"/>
      <c r="AN313" s="135"/>
      <c r="AO313" s="135"/>
      <c r="AP313" s="135"/>
      <c r="AQ313" s="135"/>
      <c r="AR313" s="135"/>
    </row>
    <row r="314" spans="1:44" ht="12.75" customHeight="1" x14ac:dyDescent="0.25">
      <c r="A314" s="135"/>
      <c r="B314" s="135"/>
      <c r="C314" s="135"/>
      <c r="D314" s="135"/>
      <c r="E314" s="135"/>
      <c r="F314" s="486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</row>
    <row r="315" spans="1:44" ht="12.75" customHeight="1" x14ac:dyDescent="0.25">
      <c r="A315" s="135"/>
      <c r="B315" s="135"/>
      <c r="C315" s="135"/>
      <c r="D315" s="135"/>
      <c r="E315" s="135"/>
      <c r="F315" s="486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</row>
    <row r="316" spans="1:44" ht="12.75" customHeight="1" x14ac:dyDescent="0.25">
      <c r="A316" s="135"/>
      <c r="B316" s="135"/>
      <c r="C316" s="135"/>
      <c r="D316" s="135"/>
      <c r="E316" s="135"/>
      <c r="F316" s="486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</row>
    <row r="317" spans="1:44" ht="12.75" customHeight="1" x14ac:dyDescent="0.25">
      <c r="A317" s="135"/>
      <c r="B317" s="135"/>
      <c r="C317" s="135"/>
      <c r="D317" s="135"/>
      <c r="E317" s="135"/>
      <c r="F317" s="486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  <c r="AL317" s="135"/>
      <c r="AM317" s="135"/>
      <c r="AN317" s="135"/>
      <c r="AO317" s="135"/>
      <c r="AP317" s="135"/>
      <c r="AQ317" s="135"/>
      <c r="AR317" s="135"/>
    </row>
    <row r="318" spans="1:44" ht="12.75" customHeight="1" x14ac:dyDescent="0.25">
      <c r="A318" s="135"/>
      <c r="B318" s="135"/>
      <c r="C318" s="135"/>
      <c r="D318" s="135"/>
      <c r="E318" s="135"/>
      <c r="F318" s="486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</row>
    <row r="319" spans="1:44" ht="12.75" customHeight="1" x14ac:dyDescent="0.25">
      <c r="A319" s="135"/>
      <c r="B319" s="135"/>
      <c r="C319" s="135"/>
      <c r="D319" s="135"/>
      <c r="E319" s="135"/>
      <c r="F319" s="486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</row>
    <row r="320" spans="1:44" ht="12.75" customHeight="1" x14ac:dyDescent="0.25">
      <c r="A320" s="135"/>
      <c r="B320" s="135"/>
      <c r="C320" s="135"/>
      <c r="D320" s="135"/>
      <c r="E320" s="135"/>
      <c r="F320" s="486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</row>
    <row r="321" spans="1:44" ht="12.75" customHeight="1" x14ac:dyDescent="0.25">
      <c r="A321" s="135"/>
      <c r="B321" s="135"/>
      <c r="C321" s="135"/>
      <c r="D321" s="135"/>
      <c r="E321" s="135"/>
      <c r="F321" s="486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</row>
    <row r="322" spans="1:44" ht="12.75" customHeight="1" x14ac:dyDescent="0.25">
      <c r="A322" s="135"/>
      <c r="B322" s="135"/>
      <c r="C322" s="135"/>
      <c r="D322" s="135"/>
      <c r="E322" s="135"/>
      <c r="F322" s="486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</row>
    <row r="323" spans="1:44" ht="12.75" customHeight="1" x14ac:dyDescent="0.25">
      <c r="A323" s="135"/>
      <c r="B323" s="135"/>
      <c r="C323" s="135"/>
      <c r="D323" s="135"/>
      <c r="E323" s="135"/>
      <c r="F323" s="486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</row>
    <row r="324" spans="1:44" ht="12.75" customHeight="1" x14ac:dyDescent="0.25">
      <c r="A324" s="135"/>
      <c r="B324" s="135"/>
      <c r="C324" s="135"/>
      <c r="D324" s="135"/>
      <c r="E324" s="135"/>
      <c r="F324" s="486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</row>
    <row r="325" spans="1:44" ht="12.75" customHeight="1" x14ac:dyDescent="0.25">
      <c r="A325" s="135"/>
      <c r="B325" s="135"/>
      <c r="C325" s="135"/>
      <c r="D325" s="135"/>
      <c r="E325" s="135"/>
      <c r="F325" s="486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5"/>
      <c r="AL325" s="135"/>
      <c r="AM325" s="135"/>
      <c r="AN325" s="135"/>
      <c r="AO325" s="135"/>
      <c r="AP325" s="135"/>
      <c r="AQ325" s="135"/>
      <c r="AR325" s="135"/>
    </row>
    <row r="326" spans="1:44" ht="12.75" customHeight="1" x14ac:dyDescent="0.25">
      <c r="A326" s="135"/>
      <c r="B326" s="135"/>
      <c r="C326" s="135"/>
      <c r="D326" s="135"/>
      <c r="E326" s="135"/>
      <c r="F326" s="486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</row>
    <row r="327" spans="1:44" ht="12.75" customHeight="1" x14ac:dyDescent="0.25">
      <c r="A327" s="135"/>
      <c r="B327" s="135"/>
      <c r="C327" s="135"/>
      <c r="D327" s="135"/>
      <c r="E327" s="135"/>
      <c r="F327" s="486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5"/>
      <c r="AI327" s="135"/>
      <c r="AJ327" s="135"/>
      <c r="AK327" s="135"/>
      <c r="AL327" s="135"/>
      <c r="AM327" s="135"/>
      <c r="AN327" s="135"/>
      <c r="AO327" s="135"/>
      <c r="AP327" s="135"/>
      <c r="AQ327" s="135"/>
      <c r="AR327" s="135"/>
    </row>
    <row r="328" spans="1:44" ht="12.75" customHeight="1" x14ac:dyDescent="0.25">
      <c r="A328" s="135"/>
      <c r="B328" s="135"/>
      <c r="C328" s="135"/>
      <c r="D328" s="135"/>
      <c r="E328" s="135"/>
      <c r="F328" s="486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</row>
    <row r="329" spans="1:44" ht="12.75" customHeight="1" x14ac:dyDescent="0.25">
      <c r="A329" s="135"/>
      <c r="B329" s="135"/>
      <c r="C329" s="135"/>
      <c r="D329" s="135"/>
      <c r="E329" s="135"/>
      <c r="F329" s="486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</row>
    <row r="330" spans="1:44" ht="12.75" customHeight="1" x14ac:dyDescent="0.25">
      <c r="A330" s="135"/>
      <c r="B330" s="135"/>
      <c r="C330" s="135"/>
      <c r="D330" s="135"/>
      <c r="E330" s="135"/>
      <c r="F330" s="486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</row>
    <row r="331" spans="1:44" ht="12.75" customHeight="1" x14ac:dyDescent="0.25">
      <c r="A331" s="135"/>
      <c r="B331" s="135"/>
      <c r="C331" s="135"/>
      <c r="D331" s="135"/>
      <c r="E331" s="135"/>
      <c r="F331" s="486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  <c r="AL331" s="135"/>
      <c r="AM331" s="135"/>
      <c r="AN331" s="135"/>
      <c r="AO331" s="135"/>
      <c r="AP331" s="135"/>
      <c r="AQ331" s="135"/>
      <c r="AR331" s="135"/>
    </row>
    <row r="332" spans="1:44" ht="12.75" customHeight="1" x14ac:dyDescent="0.25">
      <c r="A332" s="135"/>
      <c r="B332" s="135"/>
      <c r="C332" s="135"/>
      <c r="D332" s="135"/>
      <c r="E332" s="135"/>
      <c r="F332" s="486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</row>
    <row r="333" spans="1:44" ht="12.75" customHeight="1" x14ac:dyDescent="0.25">
      <c r="A333" s="135"/>
      <c r="B333" s="135"/>
      <c r="C333" s="135"/>
      <c r="D333" s="135"/>
      <c r="E333" s="135"/>
      <c r="F333" s="486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  <c r="AL333" s="135"/>
      <c r="AM333" s="135"/>
      <c r="AN333" s="135"/>
      <c r="AO333" s="135"/>
      <c r="AP333" s="135"/>
      <c r="AQ333" s="135"/>
      <c r="AR333" s="135"/>
    </row>
    <row r="334" spans="1:44" ht="12.75" customHeight="1" x14ac:dyDescent="0.25">
      <c r="A334" s="135"/>
      <c r="B334" s="135"/>
      <c r="C334" s="135"/>
      <c r="D334" s="135"/>
      <c r="E334" s="135"/>
      <c r="F334" s="486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/>
      <c r="AO334" s="135"/>
      <c r="AP334" s="135"/>
      <c r="AQ334" s="135"/>
      <c r="AR334" s="135"/>
    </row>
    <row r="335" spans="1:44" ht="12.75" customHeight="1" x14ac:dyDescent="0.25">
      <c r="A335" s="135"/>
      <c r="B335" s="135"/>
      <c r="C335" s="135"/>
      <c r="D335" s="135"/>
      <c r="E335" s="135"/>
      <c r="F335" s="486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135"/>
    </row>
    <row r="336" spans="1:44" ht="12.75" customHeight="1" x14ac:dyDescent="0.25">
      <c r="A336" s="135"/>
      <c r="B336" s="135"/>
      <c r="C336" s="135"/>
      <c r="D336" s="135"/>
      <c r="E336" s="135"/>
      <c r="F336" s="486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135"/>
      <c r="AL336" s="135"/>
      <c r="AM336" s="135"/>
      <c r="AN336" s="135"/>
      <c r="AO336" s="135"/>
      <c r="AP336" s="135"/>
      <c r="AQ336" s="135"/>
      <c r="AR336" s="135"/>
    </row>
    <row r="337" spans="1:44" ht="12.75" customHeight="1" x14ac:dyDescent="0.25">
      <c r="A337" s="135"/>
      <c r="B337" s="135"/>
      <c r="C337" s="135"/>
      <c r="D337" s="135"/>
      <c r="E337" s="135"/>
      <c r="F337" s="486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</row>
    <row r="338" spans="1:44" ht="12.75" customHeight="1" x14ac:dyDescent="0.25">
      <c r="A338" s="135"/>
      <c r="B338" s="135"/>
      <c r="C338" s="135"/>
      <c r="D338" s="135"/>
      <c r="E338" s="135"/>
      <c r="F338" s="486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</row>
    <row r="339" spans="1:44" ht="12.75" customHeight="1" x14ac:dyDescent="0.25">
      <c r="A339" s="135"/>
      <c r="B339" s="135"/>
      <c r="C339" s="135"/>
      <c r="D339" s="135"/>
      <c r="E339" s="135"/>
      <c r="F339" s="486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</row>
    <row r="340" spans="1:44" ht="12.75" customHeight="1" x14ac:dyDescent="0.25">
      <c r="A340" s="135"/>
      <c r="B340" s="135"/>
      <c r="C340" s="135"/>
      <c r="D340" s="135"/>
      <c r="E340" s="135"/>
      <c r="F340" s="486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  <c r="AL340" s="135"/>
      <c r="AM340" s="135"/>
      <c r="AN340" s="135"/>
      <c r="AO340" s="135"/>
      <c r="AP340" s="135"/>
      <c r="AQ340" s="135"/>
      <c r="AR340" s="135"/>
    </row>
    <row r="341" spans="1:44" ht="12.75" customHeight="1" x14ac:dyDescent="0.25">
      <c r="A341" s="135"/>
      <c r="B341" s="135"/>
      <c r="C341" s="135"/>
      <c r="D341" s="135"/>
      <c r="E341" s="135"/>
      <c r="F341" s="486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  <c r="AL341" s="135"/>
      <c r="AM341" s="135"/>
      <c r="AN341" s="135"/>
      <c r="AO341" s="135"/>
      <c r="AP341" s="135"/>
      <c r="AQ341" s="135"/>
      <c r="AR341" s="135"/>
    </row>
    <row r="342" spans="1:44" ht="12.75" customHeight="1" x14ac:dyDescent="0.25">
      <c r="A342" s="135"/>
      <c r="B342" s="135"/>
      <c r="C342" s="135"/>
      <c r="D342" s="135"/>
      <c r="E342" s="135"/>
      <c r="F342" s="486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</row>
    <row r="343" spans="1:44" ht="12.75" customHeight="1" x14ac:dyDescent="0.25">
      <c r="A343" s="135"/>
      <c r="B343" s="135"/>
      <c r="C343" s="135"/>
      <c r="D343" s="135"/>
      <c r="E343" s="135"/>
      <c r="F343" s="486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  <c r="AL343" s="135"/>
      <c r="AM343" s="135"/>
      <c r="AN343" s="135"/>
      <c r="AO343" s="135"/>
      <c r="AP343" s="135"/>
      <c r="AQ343" s="135"/>
      <c r="AR343" s="135"/>
    </row>
    <row r="344" spans="1:44" ht="12.75" customHeight="1" x14ac:dyDescent="0.25">
      <c r="A344" s="135"/>
      <c r="B344" s="135"/>
      <c r="C344" s="135"/>
      <c r="D344" s="135"/>
      <c r="E344" s="135"/>
      <c r="F344" s="486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</row>
    <row r="345" spans="1:44" ht="12.75" customHeight="1" x14ac:dyDescent="0.25">
      <c r="A345" s="135"/>
      <c r="B345" s="135"/>
      <c r="C345" s="135"/>
      <c r="D345" s="135"/>
      <c r="E345" s="135"/>
      <c r="F345" s="486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5"/>
      <c r="AL345" s="135"/>
      <c r="AM345" s="135"/>
      <c r="AN345" s="135"/>
      <c r="AO345" s="135"/>
      <c r="AP345" s="135"/>
      <c r="AQ345" s="135"/>
      <c r="AR345" s="135"/>
    </row>
    <row r="346" spans="1:44" ht="12.75" customHeight="1" x14ac:dyDescent="0.25">
      <c r="A346" s="135"/>
      <c r="B346" s="135"/>
      <c r="C346" s="135"/>
      <c r="D346" s="135"/>
      <c r="E346" s="135"/>
      <c r="F346" s="486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5"/>
      <c r="AL346" s="135"/>
      <c r="AM346" s="135"/>
      <c r="AN346" s="135"/>
      <c r="AO346" s="135"/>
      <c r="AP346" s="135"/>
      <c r="AQ346" s="135"/>
      <c r="AR346" s="135"/>
    </row>
    <row r="347" spans="1:44" ht="12.75" customHeight="1" x14ac:dyDescent="0.25">
      <c r="A347" s="135"/>
      <c r="B347" s="135"/>
      <c r="C347" s="135"/>
      <c r="D347" s="135"/>
      <c r="E347" s="135"/>
      <c r="F347" s="486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135"/>
      <c r="AL347" s="135"/>
      <c r="AM347" s="135"/>
      <c r="AN347" s="135"/>
      <c r="AO347" s="135"/>
      <c r="AP347" s="135"/>
      <c r="AQ347" s="135"/>
      <c r="AR347" s="135"/>
    </row>
    <row r="348" spans="1:44" ht="12.75" customHeight="1" x14ac:dyDescent="0.25">
      <c r="A348" s="135"/>
      <c r="B348" s="135"/>
      <c r="C348" s="135"/>
      <c r="D348" s="135"/>
      <c r="E348" s="135"/>
      <c r="F348" s="486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</row>
    <row r="349" spans="1:44" ht="12.75" customHeight="1" x14ac:dyDescent="0.25">
      <c r="A349" s="135"/>
      <c r="B349" s="135"/>
      <c r="C349" s="135"/>
      <c r="D349" s="135"/>
      <c r="E349" s="135"/>
      <c r="F349" s="486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135"/>
      <c r="AP349" s="135"/>
      <c r="AQ349" s="135"/>
      <c r="AR349" s="135"/>
    </row>
    <row r="350" spans="1:44" ht="12.75" customHeight="1" x14ac:dyDescent="0.25">
      <c r="A350" s="135"/>
      <c r="B350" s="135"/>
      <c r="C350" s="135"/>
      <c r="D350" s="135"/>
      <c r="E350" s="135"/>
      <c r="F350" s="486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5"/>
      <c r="AL350" s="135"/>
      <c r="AM350" s="135"/>
      <c r="AN350" s="135"/>
      <c r="AO350" s="135"/>
      <c r="AP350" s="135"/>
      <c r="AQ350" s="135"/>
      <c r="AR350" s="135"/>
    </row>
    <row r="351" spans="1:44" ht="12.75" customHeight="1" x14ac:dyDescent="0.25">
      <c r="A351" s="135"/>
      <c r="B351" s="135"/>
      <c r="C351" s="135"/>
      <c r="D351" s="135"/>
      <c r="E351" s="135"/>
      <c r="F351" s="486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</row>
    <row r="352" spans="1:44" ht="12.75" customHeight="1" x14ac:dyDescent="0.25">
      <c r="A352" s="135"/>
      <c r="B352" s="135"/>
      <c r="C352" s="135"/>
      <c r="D352" s="135"/>
      <c r="E352" s="135"/>
      <c r="F352" s="486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5"/>
      <c r="AL352" s="135"/>
      <c r="AM352" s="135"/>
      <c r="AN352" s="135"/>
      <c r="AO352" s="135"/>
      <c r="AP352" s="135"/>
      <c r="AQ352" s="135"/>
      <c r="AR352" s="135"/>
    </row>
    <row r="353" spans="1:44" ht="12.75" customHeight="1" x14ac:dyDescent="0.25">
      <c r="A353" s="135"/>
      <c r="B353" s="135"/>
      <c r="C353" s="135"/>
      <c r="D353" s="135"/>
      <c r="E353" s="135"/>
      <c r="F353" s="486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</row>
    <row r="354" spans="1:44" ht="12.75" customHeight="1" x14ac:dyDescent="0.25">
      <c r="A354" s="135"/>
      <c r="B354" s="135"/>
      <c r="C354" s="135"/>
      <c r="D354" s="135"/>
      <c r="E354" s="135"/>
      <c r="F354" s="486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</row>
    <row r="355" spans="1:44" ht="12.75" customHeight="1" x14ac:dyDescent="0.25">
      <c r="A355" s="135"/>
      <c r="B355" s="135"/>
      <c r="C355" s="135"/>
      <c r="D355" s="135"/>
      <c r="E355" s="135"/>
      <c r="F355" s="486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</row>
    <row r="356" spans="1:44" ht="12.75" customHeight="1" x14ac:dyDescent="0.25">
      <c r="A356" s="135"/>
      <c r="B356" s="135"/>
      <c r="C356" s="135"/>
      <c r="D356" s="135"/>
      <c r="E356" s="135"/>
      <c r="F356" s="486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</row>
    <row r="357" spans="1:44" ht="12.75" customHeight="1" x14ac:dyDescent="0.25">
      <c r="A357" s="135"/>
      <c r="B357" s="135"/>
      <c r="C357" s="135"/>
      <c r="D357" s="135"/>
      <c r="E357" s="135"/>
      <c r="F357" s="486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</row>
    <row r="358" spans="1:44" ht="12.75" customHeight="1" x14ac:dyDescent="0.25">
      <c r="A358" s="135"/>
      <c r="B358" s="135"/>
      <c r="C358" s="135"/>
      <c r="D358" s="135"/>
      <c r="E358" s="135"/>
      <c r="F358" s="486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</row>
    <row r="359" spans="1:44" ht="12.75" customHeight="1" x14ac:dyDescent="0.25">
      <c r="A359" s="135"/>
      <c r="B359" s="135"/>
      <c r="C359" s="135"/>
      <c r="D359" s="135"/>
      <c r="E359" s="135"/>
      <c r="F359" s="486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</row>
    <row r="360" spans="1:44" ht="12.75" customHeight="1" x14ac:dyDescent="0.25">
      <c r="A360" s="135"/>
      <c r="B360" s="135"/>
      <c r="C360" s="135"/>
      <c r="D360" s="135"/>
      <c r="E360" s="135"/>
      <c r="F360" s="486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135"/>
      <c r="AP360" s="135"/>
      <c r="AQ360" s="135"/>
      <c r="AR360" s="135"/>
    </row>
    <row r="361" spans="1:44" ht="12.75" customHeight="1" x14ac:dyDescent="0.25">
      <c r="A361" s="135"/>
      <c r="B361" s="135"/>
      <c r="C361" s="135"/>
      <c r="D361" s="135"/>
      <c r="E361" s="135"/>
      <c r="F361" s="486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135"/>
    </row>
    <row r="362" spans="1:44" ht="12.75" customHeight="1" x14ac:dyDescent="0.25">
      <c r="A362" s="135"/>
      <c r="B362" s="135"/>
      <c r="C362" s="135"/>
      <c r="D362" s="135"/>
      <c r="E362" s="135"/>
      <c r="F362" s="486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</row>
    <row r="363" spans="1:44" ht="12.75" customHeight="1" x14ac:dyDescent="0.25">
      <c r="A363" s="135"/>
      <c r="B363" s="135"/>
      <c r="C363" s="135"/>
      <c r="D363" s="135"/>
      <c r="E363" s="135"/>
      <c r="F363" s="486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5"/>
      <c r="AL363" s="135"/>
      <c r="AM363" s="135"/>
      <c r="AN363" s="135"/>
      <c r="AO363" s="135"/>
      <c r="AP363" s="135"/>
      <c r="AQ363" s="135"/>
      <c r="AR363" s="135"/>
    </row>
    <row r="364" spans="1:44" ht="12.75" customHeight="1" x14ac:dyDescent="0.25">
      <c r="A364" s="135"/>
      <c r="B364" s="135"/>
      <c r="C364" s="135"/>
      <c r="D364" s="135"/>
      <c r="E364" s="135"/>
      <c r="F364" s="486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</row>
    <row r="365" spans="1:44" ht="12.75" customHeight="1" x14ac:dyDescent="0.25">
      <c r="A365" s="135"/>
      <c r="B365" s="135"/>
      <c r="C365" s="135"/>
      <c r="D365" s="135"/>
      <c r="E365" s="135"/>
      <c r="F365" s="486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  <c r="AL365" s="135"/>
      <c r="AM365" s="135"/>
      <c r="AN365" s="135"/>
      <c r="AO365" s="135"/>
      <c r="AP365" s="135"/>
      <c r="AQ365" s="135"/>
      <c r="AR365" s="135"/>
    </row>
    <row r="366" spans="1:44" ht="12.75" customHeight="1" x14ac:dyDescent="0.25">
      <c r="A366" s="135"/>
      <c r="B366" s="135"/>
      <c r="C366" s="135"/>
      <c r="D366" s="135"/>
      <c r="E366" s="135"/>
      <c r="F366" s="486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</row>
    <row r="367" spans="1:44" ht="12.75" customHeight="1" x14ac:dyDescent="0.25">
      <c r="A367" s="135"/>
      <c r="B367" s="135"/>
      <c r="C367" s="135"/>
      <c r="D367" s="135"/>
      <c r="E367" s="135"/>
      <c r="F367" s="486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</row>
    <row r="368" spans="1:44" ht="12.75" customHeight="1" x14ac:dyDescent="0.25">
      <c r="A368" s="135"/>
      <c r="B368" s="135"/>
      <c r="C368" s="135"/>
      <c r="D368" s="135"/>
      <c r="E368" s="135"/>
      <c r="F368" s="486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</row>
    <row r="369" spans="1:44" ht="12.75" customHeight="1" x14ac:dyDescent="0.25">
      <c r="A369" s="135"/>
      <c r="B369" s="135"/>
      <c r="C369" s="135"/>
      <c r="D369" s="135"/>
      <c r="E369" s="135"/>
      <c r="F369" s="486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</row>
    <row r="370" spans="1:44" ht="12.75" customHeight="1" x14ac:dyDescent="0.25">
      <c r="A370" s="135"/>
      <c r="B370" s="135"/>
      <c r="C370" s="135"/>
      <c r="D370" s="135"/>
      <c r="E370" s="135"/>
      <c r="F370" s="486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</row>
    <row r="371" spans="1:44" ht="12.75" customHeight="1" x14ac:dyDescent="0.25">
      <c r="A371" s="135"/>
      <c r="B371" s="135"/>
      <c r="C371" s="135"/>
      <c r="D371" s="135"/>
      <c r="E371" s="135"/>
      <c r="F371" s="486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</row>
    <row r="372" spans="1:44" ht="12.75" customHeight="1" x14ac:dyDescent="0.25">
      <c r="A372" s="135"/>
      <c r="B372" s="135"/>
      <c r="C372" s="135"/>
      <c r="D372" s="135"/>
      <c r="E372" s="135"/>
      <c r="F372" s="486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</row>
    <row r="373" spans="1:44" ht="12.75" customHeight="1" x14ac:dyDescent="0.25">
      <c r="A373" s="135"/>
      <c r="B373" s="135"/>
      <c r="C373" s="135"/>
      <c r="D373" s="135"/>
      <c r="E373" s="135"/>
      <c r="F373" s="486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</row>
    <row r="374" spans="1:44" ht="12.75" customHeight="1" x14ac:dyDescent="0.25">
      <c r="A374" s="135"/>
      <c r="B374" s="135"/>
      <c r="C374" s="135"/>
      <c r="D374" s="135"/>
      <c r="E374" s="135"/>
      <c r="F374" s="486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</row>
    <row r="375" spans="1:44" ht="12.75" customHeight="1" x14ac:dyDescent="0.25">
      <c r="A375" s="135"/>
      <c r="B375" s="135"/>
      <c r="C375" s="135"/>
      <c r="D375" s="135"/>
      <c r="E375" s="135"/>
      <c r="F375" s="486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</row>
    <row r="376" spans="1:44" ht="12.75" customHeight="1" x14ac:dyDescent="0.25">
      <c r="A376" s="135"/>
      <c r="B376" s="135"/>
      <c r="C376" s="135"/>
      <c r="D376" s="135"/>
      <c r="E376" s="135"/>
      <c r="F376" s="486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</row>
    <row r="377" spans="1:44" ht="12.75" customHeight="1" x14ac:dyDescent="0.25">
      <c r="A377" s="135"/>
      <c r="B377" s="135"/>
      <c r="C377" s="135"/>
      <c r="D377" s="135"/>
      <c r="E377" s="135"/>
      <c r="F377" s="486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</row>
    <row r="378" spans="1:44" ht="12.75" customHeight="1" x14ac:dyDescent="0.25">
      <c r="A378" s="135"/>
      <c r="B378" s="135"/>
      <c r="C378" s="135"/>
      <c r="D378" s="135"/>
      <c r="E378" s="135"/>
      <c r="F378" s="486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</row>
    <row r="379" spans="1:44" ht="12.75" customHeight="1" x14ac:dyDescent="0.25">
      <c r="A379" s="135"/>
      <c r="B379" s="135"/>
      <c r="C379" s="135"/>
      <c r="D379" s="135"/>
      <c r="E379" s="135"/>
      <c r="F379" s="486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</row>
    <row r="380" spans="1:44" ht="12.75" customHeight="1" x14ac:dyDescent="0.25">
      <c r="A380" s="135"/>
      <c r="B380" s="135"/>
      <c r="C380" s="135"/>
      <c r="D380" s="135"/>
      <c r="E380" s="135"/>
      <c r="F380" s="486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</row>
    <row r="381" spans="1:44" ht="12.75" customHeight="1" x14ac:dyDescent="0.25">
      <c r="A381" s="135"/>
      <c r="B381" s="135"/>
      <c r="C381" s="135"/>
      <c r="D381" s="135"/>
      <c r="E381" s="135"/>
      <c r="F381" s="486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</row>
    <row r="382" spans="1:44" ht="12.75" customHeight="1" x14ac:dyDescent="0.25">
      <c r="A382" s="135"/>
      <c r="B382" s="135"/>
      <c r="C382" s="135"/>
      <c r="D382" s="135"/>
      <c r="E382" s="135"/>
      <c r="F382" s="486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</row>
    <row r="383" spans="1:44" ht="12.75" customHeight="1" x14ac:dyDescent="0.25">
      <c r="A383" s="135"/>
      <c r="B383" s="135"/>
      <c r="C383" s="135"/>
      <c r="D383" s="135"/>
      <c r="E383" s="135"/>
      <c r="F383" s="486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</row>
    <row r="384" spans="1:44" ht="12.75" customHeight="1" x14ac:dyDescent="0.25">
      <c r="A384" s="135"/>
      <c r="B384" s="135"/>
      <c r="C384" s="135"/>
      <c r="D384" s="135"/>
      <c r="E384" s="135"/>
      <c r="F384" s="486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</row>
    <row r="385" spans="1:44" ht="12.75" customHeight="1" x14ac:dyDescent="0.25">
      <c r="A385" s="135"/>
      <c r="B385" s="135"/>
      <c r="C385" s="135"/>
      <c r="D385" s="135"/>
      <c r="E385" s="135"/>
      <c r="F385" s="486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5"/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</row>
    <row r="386" spans="1:44" ht="12.75" customHeight="1" x14ac:dyDescent="0.25">
      <c r="A386" s="135"/>
      <c r="B386" s="135"/>
      <c r="C386" s="135"/>
      <c r="D386" s="135"/>
      <c r="E386" s="135"/>
      <c r="F386" s="486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</row>
    <row r="387" spans="1:44" ht="12.75" customHeight="1" x14ac:dyDescent="0.25">
      <c r="A387" s="135"/>
      <c r="B387" s="135"/>
      <c r="C387" s="135"/>
      <c r="D387" s="135"/>
      <c r="E387" s="135"/>
      <c r="F387" s="486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/>
      <c r="AP387" s="135"/>
      <c r="AQ387" s="135"/>
      <c r="AR387" s="135"/>
    </row>
    <row r="388" spans="1:44" ht="12.75" customHeight="1" x14ac:dyDescent="0.25">
      <c r="A388" s="135"/>
      <c r="B388" s="135"/>
      <c r="C388" s="135"/>
      <c r="D388" s="135"/>
      <c r="E388" s="135"/>
      <c r="F388" s="486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</row>
    <row r="389" spans="1:44" ht="12.75" customHeight="1" x14ac:dyDescent="0.25">
      <c r="A389" s="135"/>
      <c r="B389" s="135"/>
      <c r="C389" s="135"/>
      <c r="D389" s="135"/>
      <c r="E389" s="135"/>
      <c r="F389" s="486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  <c r="AL389" s="135"/>
      <c r="AM389" s="135"/>
      <c r="AN389" s="135"/>
      <c r="AO389" s="135"/>
      <c r="AP389" s="135"/>
      <c r="AQ389" s="135"/>
      <c r="AR389" s="135"/>
    </row>
    <row r="390" spans="1:44" ht="12.75" customHeight="1" x14ac:dyDescent="0.25">
      <c r="A390" s="135"/>
      <c r="B390" s="135"/>
      <c r="C390" s="135"/>
      <c r="D390" s="135"/>
      <c r="E390" s="135"/>
      <c r="F390" s="486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</row>
    <row r="391" spans="1:44" ht="12.75" customHeight="1" x14ac:dyDescent="0.25">
      <c r="A391" s="135"/>
      <c r="B391" s="135"/>
      <c r="C391" s="135"/>
      <c r="D391" s="135"/>
      <c r="E391" s="135"/>
      <c r="F391" s="486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</row>
    <row r="392" spans="1:44" ht="12.75" customHeight="1" x14ac:dyDescent="0.25">
      <c r="A392" s="135"/>
      <c r="B392" s="135"/>
      <c r="C392" s="135"/>
      <c r="D392" s="135"/>
      <c r="E392" s="135"/>
      <c r="F392" s="486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</row>
    <row r="393" spans="1:44" ht="12.75" customHeight="1" x14ac:dyDescent="0.25">
      <c r="A393" s="135"/>
      <c r="B393" s="135"/>
      <c r="C393" s="135"/>
      <c r="D393" s="135"/>
      <c r="E393" s="135"/>
      <c r="F393" s="486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  <c r="AL393" s="135"/>
      <c r="AM393" s="135"/>
      <c r="AN393" s="135"/>
      <c r="AO393" s="135"/>
      <c r="AP393" s="135"/>
      <c r="AQ393" s="135"/>
      <c r="AR393" s="135"/>
    </row>
    <row r="394" spans="1:44" ht="12.75" customHeight="1" x14ac:dyDescent="0.25">
      <c r="A394" s="135"/>
      <c r="B394" s="135"/>
      <c r="C394" s="135"/>
      <c r="D394" s="135"/>
      <c r="E394" s="135"/>
      <c r="F394" s="486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</row>
    <row r="395" spans="1:44" ht="12.75" customHeight="1" x14ac:dyDescent="0.25">
      <c r="A395" s="135"/>
      <c r="B395" s="135"/>
      <c r="C395" s="135"/>
      <c r="D395" s="135"/>
      <c r="E395" s="135"/>
      <c r="F395" s="486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</row>
    <row r="396" spans="1:44" ht="12.75" customHeight="1" x14ac:dyDescent="0.25">
      <c r="A396" s="135"/>
      <c r="B396" s="135"/>
      <c r="C396" s="135"/>
      <c r="D396" s="135"/>
      <c r="E396" s="135"/>
      <c r="F396" s="486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</row>
    <row r="397" spans="1:44" ht="12.75" customHeight="1" x14ac:dyDescent="0.25">
      <c r="A397" s="135"/>
      <c r="B397" s="135"/>
      <c r="C397" s="135"/>
      <c r="D397" s="135"/>
      <c r="E397" s="135"/>
      <c r="F397" s="486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</row>
    <row r="398" spans="1:44" ht="12.75" customHeight="1" x14ac:dyDescent="0.25">
      <c r="A398" s="135"/>
      <c r="B398" s="135"/>
      <c r="C398" s="135"/>
      <c r="D398" s="135"/>
      <c r="E398" s="135"/>
      <c r="F398" s="486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</row>
    <row r="399" spans="1:44" ht="12.75" customHeight="1" x14ac:dyDescent="0.25">
      <c r="A399" s="135"/>
      <c r="B399" s="135"/>
      <c r="C399" s="135"/>
      <c r="D399" s="135"/>
      <c r="E399" s="135"/>
      <c r="F399" s="486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</row>
    <row r="400" spans="1:44" ht="12.75" customHeight="1" x14ac:dyDescent="0.25">
      <c r="A400" s="135"/>
      <c r="B400" s="135"/>
      <c r="C400" s="135"/>
      <c r="D400" s="135"/>
      <c r="E400" s="135"/>
      <c r="F400" s="486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</row>
    <row r="401" spans="1:44" ht="12.75" customHeight="1" x14ac:dyDescent="0.25">
      <c r="A401" s="135"/>
      <c r="B401" s="135"/>
      <c r="C401" s="135"/>
      <c r="D401" s="135"/>
      <c r="E401" s="135"/>
      <c r="F401" s="486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</row>
    <row r="402" spans="1:44" ht="12.75" customHeight="1" x14ac:dyDescent="0.25">
      <c r="A402" s="135"/>
      <c r="B402" s="135"/>
      <c r="C402" s="135"/>
      <c r="D402" s="135"/>
      <c r="E402" s="135"/>
      <c r="F402" s="486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/>
      <c r="AJ402" s="135"/>
      <c r="AK402" s="135"/>
      <c r="AL402" s="135"/>
      <c r="AM402" s="135"/>
      <c r="AN402" s="135"/>
      <c r="AO402" s="135"/>
      <c r="AP402" s="135"/>
      <c r="AQ402" s="135"/>
      <c r="AR402" s="135"/>
    </row>
    <row r="403" spans="1:44" ht="12.75" customHeight="1" x14ac:dyDescent="0.25">
      <c r="A403" s="135"/>
      <c r="B403" s="135"/>
      <c r="C403" s="135"/>
      <c r="D403" s="135"/>
      <c r="E403" s="135"/>
      <c r="F403" s="486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</row>
    <row r="404" spans="1:44" ht="12.75" customHeight="1" x14ac:dyDescent="0.25">
      <c r="A404" s="135"/>
      <c r="B404" s="135"/>
      <c r="C404" s="135"/>
      <c r="D404" s="135"/>
      <c r="E404" s="135"/>
      <c r="F404" s="486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5"/>
      <c r="AL404" s="135"/>
      <c r="AM404" s="135"/>
      <c r="AN404" s="135"/>
      <c r="AO404" s="135"/>
      <c r="AP404" s="135"/>
      <c r="AQ404" s="135"/>
      <c r="AR404" s="135"/>
    </row>
    <row r="405" spans="1:44" ht="12.75" customHeight="1" x14ac:dyDescent="0.25">
      <c r="A405" s="135"/>
      <c r="B405" s="135"/>
      <c r="C405" s="135"/>
      <c r="D405" s="135"/>
      <c r="E405" s="135"/>
      <c r="F405" s="486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5"/>
      <c r="AL405" s="135"/>
      <c r="AM405" s="135"/>
      <c r="AN405" s="135"/>
      <c r="AO405" s="135"/>
      <c r="AP405" s="135"/>
      <c r="AQ405" s="135"/>
      <c r="AR405" s="135"/>
    </row>
    <row r="406" spans="1:44" ht="12.75" customHeight="1" x14ac:dyDescent="0.25">
      <c r="A406" s="135"/>
      <c r="B406" s="135"/>
      <c r="C406" s="135"/>
      <c r="D406" s="135"/>
      <c r="E406" s="135"/>
      <c r="F406" s="486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  <c r="AL406" s="135"/>
      <c r="AM406" s="135"/>
      <c r="AN406" s="135"/>
      <c r="AO406" s="135"/>
      <c r="AP406" s="135"/>
      <c r="AQ406" s="135"/>
      <c r="AR406" s="135"/>
    </row>
    <row r="407" spans="1:44" ht="12.75" customHeight="1" x14ac:dyDescent="0.25">
      <c r="A407" s="135"/>
      <c r="B407" s="135"/>
      <c r="C407" s="135"/>
      <c r="D407" s="135"/>
      <c r="E407" s="135"/>
      <c r="F407" s="486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</row>
    <row r="408" spans="1:44" ht="12.75" customHeight="1" x14ac:dyDescent="0.25">
      <c r="A408" s="135"/>
      <c r="B408" s="135"/>
      <c r="C408" s="135"/>
      <c r="D408" s="135"/>
      <c r="E408" s="135"/>
      <c r="F408" s="486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</row>
    <row r="409" spans="1:44" ht="12.75" customHeight="1" x14ac:dyDescent="0.25">
      <c r="A409" s="135"/>
      <c r="B409" s="135"/>
      <c r="C409" s="135"/>
      <c r="D409" s="135"/>
      <c r="E409" s="135"/>
      <c r="F409" s="486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</row>
    <row r="410" spans="1:44" ht="12.75" customHeight="1" x14ac:dyDescent="0.25">
      <c r="A410" s="135"/>
      <c r="B410" s="135"/>
      <c r="C410" s="135"/>
      <c r="D410" s="135"/>
      <c r="E410" s="135"/>
      <c r="F410" s="486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</row>
    <row r="411" spans="1:44" ht="12.75" customHeight="1" x14ac:dyDescent="0.25">
      <c r="A411" s="135"/>
      <c r="B411" s="135"/>
      <c r="C411" s="135"/>
      <c r="D411" s="135"/>
      <c r="E411" s="135"/>
      <c r="F411" s="486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</row>
    <row r="412" spans="1:44" ht="12.75" customHeight="1" x14ac:dyDescent="0.25">
      <c r="A412" s="135"/>
      <c r="B412" s="135"/>
      <c r="C412" s="135"/>
      <c r="D412" s="135"/>
      <c r="E412" s="135"/>
      <c r="F412" s="486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</row>
    <row r="413" spans="1:44" ht="12.75" customHeight="1" x14ac:dyDescent="0.25">
      <c r="A413" s="135"/>
      <c r="B413" s="135"/>
      <c r="C413" s="135"/>
      <c r="D413" s="135"/>
      <c r="E413" s="135"/>
      <c r="F413" s="486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/>
      <c r="AP413" s="135"/>
      <c r="AQ413" s="135"/>
      <c r="AR413" s="135"/>
    </row>
    <row r="414" spans="1:44" ht="12.75" customHeight="1" x14ac:dyDescent="0.25">
      <c r="A414" s="135"/>
      <c r="B414" s="135"/>
      <c r="C414" s="135"/>
      <c r="D414" s="135"/>
      <c r="E414" s="135"/>
      <c r="F414" s="486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</row>
    <row r="415" spans="1:44" ht="12.75" customHeight="1" x14ac:dyDescent="0.25">
      <c r="A415" s="135"/>
      <c r="B415" s="135"/>
      <c r="C415" s="135"/>
      <c r="D415" s="135"/>
      <c r="E415" s="135"/>
      <c r="F415" s="486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</row>
    <row r="416" spans="1:44" ht="12.75" customHeight="1" x14ac:dyDescent="0.25">
      <c r="A416" s="135"/>
      <c r="B416" s="135"/>
      <c r="C416" s="135"/>
      <c r="D416" s="135"/>
      <c r="E416" s="135"/>
      <c r="F416" s="486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</row>
    <row r="417" spans="1:44" ht="12.75" customHeight="1" x14ac:dyDescent="0.25">
      <c r="A417" s="135"/>
      <c r="B417" s="135"/>
      <c r="C417" s="135"/>
      <c r="D417" s="135"/>
      <c r="E417" s="135"/>
      <c r="F417" s="486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</row>
    <row r="418" spans="1:44" ht="12.75" customHeight="1" x14ac:dyDescent="0.25">
      <c r="A418" s="135"/>
      <c r="B418" s="135"/>
      <c r="C418" s="135"/>
      <c r="D418" s="135"/>
      <c r="E418" s="135"/>
      <c r="F418" s="486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</row>
    <row r="419" spans="1:44" ht="12.75" customHeight="1" x14ac:dyDescent="0.25">
      <c r="A419" s="135"/>
      <c r="B419" s="135"/>
      <c r="C419" s="135"/>
      <c r="D419" s="135"/>
      <c r="E419" s="135"/>
      <c r="F419" s="486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</row>
    <row r="420" spans="1:44" ht="12.75" customHeight="1" x14ac:dyDescent="0.25">
      <c r="A420" s="135"/>
      <c r="B420" s="135"/>
      <c r="C420" s="135"/>
      <c r="D420" s="135"/>
      <c r="E420" s="135"/>
      <c r="F420" s="486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</row>
    <row r="421" spans="1:44" ht="12.75" customHeight="1" x14ac:dyDescent="0.25">
      <c r="A421" s="135"/>
      <c r="B421" s="135"/>
      <c r="C421" s="135"/>
      <c r="D421" s="135"/>
      <c r="E421" s="135"/>
      <c r="F421" s="486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</row>
    <row r="422" spans="1:44" ht="12.75" customHeight="1" x14ac:dyDescent="0.25">
      <c r="A422" s="135"/>
      <c r="B422" s="135"/>
      <c r="C422" s="135"/>
      <c r="D422" s="135"/>
      <c r="E422" s="135"/>
      <c r="F422" s="486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</row>
    <row r="423" spans="1:44" ht="12.75" customHeight="1" x14ac:dyDescent="0.25">
      <c r="A423" s="135"/>
      <c r="B423" s="135"/>
      <c r="C423" s="135"/>
      <c r="D423" s="135"/>
      <c r="E423" s="135"/>
      <c r="F423" s="486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</row>
    <row r="424" spans="1:44" ht="12.75" customHeight="1" x14ac:dyDescent="0.25">
      <c r="A424" s="135"/>
      <c r="B424" s="135"/>
      <c r="C424" s="135"/>
      <c r="D424" s="135"/>
      <c r="E424" s="135"/>
      <c r="F424" s="486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</row>
    <row r="425" spans="1:44" ht="12.75" customHeight="1" x14ac:dyDescent="0.25">
      <c r="A425" s="135"/>
      <c r="B425" s="135"/>
      <c r="C425" s="135"/>
      <c r="D425" s="135"/>
      <c r="E425" s="135"/>
      <c r="F425" s="486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  <c r="AL425" s="135"/>
      <c r="AM425" s="135"/>
      <c r="AN425" s="135"/>
      <c r="AO425" s="135"/>
      <c r="AP425" s="135"/>
      <c r="AQ425" s="135"/>
      <c r="AR425" s="135"/>
    </row>
    <row r="426" spans="1:44" ht="12.75" customHeight="1" x14ac:dyDescent="0.25">
      <c r="A426" s="135"/>
      <c r="B426" s="135"/>
      <c r="C426" s="135"/>
      <c r="D426" s="135"/>
      <c r="E426" s="135"/>
      <c r="F426" s="486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</row>
    <row r="427" spans="1:44" ht="12.75" customHeight="1" x14ac:dyDescent="0.25">
      <c r="A427" s="135"/>
      <c r="B427" s="135"/>
      <c r="C427" s="135"/>
      <c r="D427" s="135"/>
      <c r="E427" s="135"/>
      <c r="F427" s="486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</row>
    <row r="428" spans="1:44" ht="12.75" customHeight="1" x14ac:dyDescent="0.25">
      <c r="A428" s="135"/>
      <c r="B428" s="135"/>
      <c r="C428" s="135"/>
      <c r="D428" s="135"/>
      <c r="E428" s="135"/>
      <c r="F428" s="486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</row>
    <row r="429" spans="1:44" ht="12.75" customHeight="1" x14ac:dyDescent="0.25">
      <c r="A429" s="135"/>
      <c r="B429" s="135"/>
      <c r="C429" s="135"/>
      <c r="D429" s="135"/>
      <c r="E429" s="135"/>
      <c r="F429" s="486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</row>
    <row r="430" spans="1:44" ht="12.75" customHeight="1" x14ac:dyDescent="0.25">
      <c r="A430" s="135"/>
      <c r="B430" s="135"/>
      <c r="C430" s="135"/>
      <c r="D430" s="135"/>
      <c r="E430" s="135"/>
      <c r="F430" s="486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</row>
    <row r="431" spans="1:44" ht="12.75" customHeight="1" x14ac:dyDescent="0.25">
      <c r="A431" s="135"/>
      <c r="B431" s="135"/>
      <c r="C431" s="135"/>
      <c r="D431" s="135"/>
      <c r="E431" s="135"/>
      <c r="F431" s="486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</row>
    <row r="432" spans="1:44" ht="12.75" customHeight="1" x14ac:dyDescent="0.25">
      <c r="A432" s="135"/>
      <c r="B432" s="135"/>
      <c r="C432" s="135"/>
      <c r="D432" s="135"/>
      <c r="E432" s="135"/>
      <c r="F432" s="486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135"/>
    </row>
    <row r="433" spans="1:44" ht="12.75" customHeight="1" x14ac:dyDescent="0.25">
      <c r="A433" s="135"/>
      <c r="B433" s="135"/>
      <c r="C433" s="135"/>
      <c r="D433" s="135"/>
      <c r="E433" s="135"/>
      <c r="F433" s="486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</row>
    <row r="434" spans="1:44" ht="12.75" customHeight="1" x14ac:dyDescent="0.25">
      <c r="A434" s="135"/>
      <c r="B434" s="135"/>
      <c r="C434" s="135"/>
      <c r="D434" s="135"/>
      <c r="E434" s="135"/>
      <c r="F434" s="486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135"/>
      <c r="AL434" s="135"/>
      <c r="AM434" s="135"/>
      <c r="AN434" s="135"/>
      <c r="AO434" s="135"/>
      <c r="AP434" s="135"/>
      <c r="AQ434" s="135"/>
      <c r="AR434" s="135"/>
    </row>
    <row r="435" spans="1:44" ht="12.75" customHeight="1" x14ac:dyDescent="0.25">
      <c r="A435" s="135"/>
      <c r="B435" s="135"/>
      <c r="C435" s="135"/>
      <c r="D435" s="135"/>
      <c r="E435" s="135"/>
      <c r="F435" s="486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  <c r="AL435" s="135"/>
      <c r="AM435" s="135"/>
      <c r="AN435" s="135"/>
      <c r="AO435" s="135"/>
      <c r="AP435" s="135"/>
      <c r="AQ435" s="135"/>
      <c r="AR435" s="135"/>
    </row>
    <row r="436" spans="1:44" ht="12.75" customHeight="1" x14ac:dyDescent="0.25">
      <c r="A436" s="135"/>
      <c r="B436" s="135"/>
      <c r="C436" s="135"/>
      <c r="D436" s="135"/>
      <c r="E436" s="135"/>
      <c r="F436" s="486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</row>
    <row r="437" spans="1:44" ht="12.75" customHeight="1" x14ac:dyDescent="0.25">
      <c r="A437" s="135"/>
      <c r="B437" s="135"/>
      <c r="C437" s="135"/>
      <c r="D437" s="135"/>
      <c r="E437" s="135"/>
      <c r="F437" s="486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  <c r="AL437" s="135"/>
      <c r="AM437" s="135"/>
      <c r="AN437" s="135"/>
      <c r="AO437" s="135"/>
      <c r="AP437" s="135"/>
      <c r="AQ437" s="135"/>
      <c r="AR437" s="135"/>
    </row>
    <row r="438" spans="1:44" ht="12.75" customHeight="1" x14ac:dyDescent="0.25">
      <c r="A438" s="135"/>
      <c r="B438" s="135"/>
      <c r="C438" s="135"/>
      <c r="D438" s="135"/>
      <c r="E438" s="135"/>
      <c r="F438" s="486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5"/>
      <c r="AI438" s="135"/>
      <c r="AJ438" s="135"/>
      <c r="AK438" s="135"/>
      <c r="AL438" s="135"/>
      <c r="AM438" s="135"/>
      <c r="AN438" s="135"/>
      <c r="AO438" s="135"/>
      <c r="AP438" s="135"/>
      <c r="AQ438" s="135"/>
      <c r="AR438" s="135"/>
    </row>
    <row r="439" spans="1:44" ht="12.75" customHeight="1" x14ac:dyDescent="0.25">
      <c r="A439" s="135"/>
      <c r="B439" s="135"/>
      <c r="C439" s="135"/>
      <c r="D439" s="135"/>
      <c r="E439" s="135"/>
      <c r="F439" s="486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5"/>
      <c r="AI439" s="135"/>
      <c r="AJ439" s="135"/>
      <c r="AK439" s="135"/>
      <c r="AL439" s="135"/>
      <c r="AM439" s="135"/>
      <c r="AN439" s="135"/>
      <c r="AO439" s="135"/>
      <c r="AP439" s="135"/>
      <c r="AQ439" s="135"/>
      <c r="AR439" s="135"/>
    </row>
    <row r="440" spans="1:44" ht="12.75" customHeight="1" x14ac:dyDescent="0.25">
      <c r="A440" s="135"/>
      <c r="B440" s="135"/>
      <c r="C440" s="135"/>
      <c r="D440" s="135"/>
      <c r="E440" s="135"/>
      <c r="F440" s="486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</row>
    <row r="441" spans="1:44" ht="12.75" customHeight="1" x14ac:dyDescent="0.25">
      <c r="A441" s="135"/>
      <c r="B441" s="135"/>
      <c r="C441" s="135"/>
      <c r="D441" s="135"/>
      <c r="E441" s="135"/>
      <c r="F441" s="486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</row>
    <row r="442" spans="1:44" ht="12.75" customHeight="1" x14ac:dyDescent="0.25">
      <c r="A442" s="135"/>
      <c r="B442" s="135"/>
      <c r="C442" s="135"/>
      <c r="D442" s="135"/>
      <c r="E442" s="135"/>
      <c r="F442" s="486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  <c r="AL442" s="135"/>
      <c r="AM442" s="135"/>
      <c r="AN442" s="135"/>
      <c r="AO442" s="135"/>
      <c r="AP442" s="135"/>
      <c r="AQ442" s="135"/>
      <c r="AR442" s="135"/>
    </row>
    <row r="443" spans="1:44" ht="12.75" customHeight="1" x14ac:dyDescent="0.25">
      <c r="A443" s="135"/>
      <c r="B443" s="135"/>
      <c r="C443" s="135"/>
      <c r="D443" s="135"/>
      <c r="E443" s="135"/>
      <c r="F443" s="486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/>
    </row>
    <row r="444" spans="1:44" ht="12.75" customHeight="1" x14ac:dyDescent="0.25">
      <c r="A444" s="135"/>
      <c r="B444" s="135"/>
      <c r="C444" s="135"/>
      <c r="D444" s="135"/>
      <c r="E444" s="135"/>
      <c r="F444" s="486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135"/>
      <c r="AL444" s="135"/>
      <c r="AM444" s="135"/>
      <c r="AN444" s="135"/>
      <c r="AO444" s="135"/>
      <c r="AP444" s="135"/>
      <c r="AQ444" s="135"/>
      <c r="AR444" s="135"/>
    </row>
    <row r="445" spans="1:44" ht="12.75" customHeight="1" x14ac:dyDescent="0.25">
      <c r="A445" s="135"/>
      <c r="B445" s="135"/>
      <c r="C445" s="135"/>
      <c r="D445" s="135"/>
      <c r="E445" s="135"/>
      <c r="F445" s="486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135"/>
      <c r="AL445" s="135"/>
      <c r="AM445" s="135"/>
      <c r="AN445" s="135"/>
      <c r="AO445" s="135"/>
      <c r="AP445" s="135"/>
      <c r="AQ445" s="135"/>
      <c r="AR445" s="135"/>
    </row>
    <row r="446" spans="1:44" ht="12.75" customHeight="1" x14ac:dyDescent="0.25">
      <c r="A446" s="135"/>
      <c r="B446" s="135"/>
      <c r="C446" s="135"/>
      <c r="D446" s="135"/>
      <c r="E446" s="135"/>
      <c r="F446" s="486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</row>
    <row r="447" spans="1:44" ht="12.75" customHeight="1" x14ac:dyDescent="0.25">
      <c r="A447" s="135"/>
      <c r="B447" s="135"/>
      <c r="C447" s="135"/>
      <c r="D447" s="135"/>
      <c r="E447" s="135"/>
      <c r="F447" s="486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</row>
    <row r="448" spans="1:44" ht="12.75" customHeight="1" x14ac:dyDescent="0.25">
      <c r="A448" s="135"/>
      <c r="B448" s="135"/>
      <c r="C448" s="135"/>
      <c r="D448" s="135"/>
      <c r="E448" s="135"/>
      <c r="F448" s="486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  <c r="AL448" s="135"/>
      <c r="AM448" s="135"/>
      <c r="AN448" s="135"/>
      <c r="AO448" s="135"/>
      <c r="AP448" s="135"/>
      <c r="AQ448" s="135"/>
      <c r="AR448" s="135"/>
    </row>
    <row r="449" spans="1:44" ht="12.75" customHeight="1" x14ac:dyDescent="0.25">
      <c r="A449" s="135"/>
      <c r="B449" s="135"/>
      <c r="C449" s="135"/>
      <c r="D449" s="135"/>
      <c r="E449" s="135"/>
      <c r="F449" s="486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135"/>
      <c r="AL449" s="135"/>
      <c r="AM449" s="135"/>
      <c r="AN449" s="135"/>
      <c r="AO449" s="135"/>
      <c r="AP449" s="135"/>
      <c r="AQ449" s="135"/>
      <c r="AR449" s="135"/>
    </row>
    <row r="450" spans="1:44" ht="12.75" customHeight="1" x14ac:dyDescent="0.25">
      <c r="A450" s="135"/>
      <c r="B450" s="135"/>
      <c r="C450" s="135"/>
      <c r="D450" s="135"/>
      <c r="E450" s="135"/>
      <c r="F450" s="486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/>
      <c r="AM450" s="135"/>
      <c r="AN450" s="135"/>
      <c r="AO450" s="135"/>
      <c r="AP450" s="135"/>
      <c r="AQ450" s="135"/>
      <c r="AR450" s="135"/>
    </row>
    <row r="451" spans="1:44" ht="12.75" customHeight="1" x14ac:dyDescent="0.25">
      <c r="A451" s="135"/>
      <c r="B451" s="135"/>
      <c r="C451" s="135"/>
      <c r="D451" s="135"/>
      <c r="E451" s="135"/>
      <c r="F451" s="486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  <c r="AL451" s="135"/>
      <c r="AM451" s="135"/>
      <c r="AN451" s="135"/>
      <c r="AO451" s="135"/>
      <c r="AP451" s="135"/>
      <c r="AQ451" s="135"/>
      <c r="AR451" s="135"/>
    </row>
    <row r="452" spans="1:44" ht="12.75" customHeight="1" x14ac:dyDescent="0.25">
      <c r="A452" s="135"/>
      <c r="B452" s="135"/>
      <c r="C452" s="135"/>
      <c r="D452" s="135"/>
      <c r="E452" s="135"/>
      <c r="F452" s="486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</row>
    <row r="453" spans="1:44" ht="12.75" customHeight="1" x14ac:dyDescent="0.25">
      <c r="A453" s="135"/>
      <c r="B453" s="135"/>
      <c r="C453" s="135"/>
      <c r="D453" s="135"/>
      <c r="E453" s="135"/>
      <c r="F453" s="486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</row>
    <row r="454" spans="1:44" ht="12.75" customHeight="1" x14ac:dyDescent="0.25">
      <c r="A454" s="135"/>
      <c r="B454" s="135"/>
      <c r="C454" s="135"/>
      <c r="D454" s="135"/>
      <c r="E454" s="135"/>
      <c r="F454" s="486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</row>
    <row r="455" spans="1:44" ht="12.75" customHeight="1" x14ac:dyDescent="0.25">
      <c r="A455" s="135"/>
      <c r="B455" s="135"/>
      <c r="C455" s="135"/>
      <c r="D455" s="135"/>
      <c r="E455" s="135"/>
      <c r="F455" s="486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</row>
    <row r="456" spans="1:44" ht="12.75" customHeight="1" x14ac:dyDescent="0.25">
      <c r="A456" s="135"/>
      <c r="B456" s="135"/>
      <c r="C456" s="135"/>
      <c r="D456" s="135"/>
      <c r="E456" s="135"/>
      <c r="F456" s="486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/>
      <c r="AJ456" s="135"/>
      <c r="AK456" s="135"/>
      <c r="AL456" s="135"/>
      <c r="AM456" s="135"/>
      <c r="AN456" s="135"/>
      <c r="AO456" s="135"/>
      <c r="AP456" s="135"/>
      <c r="AQ456" s="135"/>
      <c r="AR456" s="135"/>
    </row>
    <row r="457" spans="1:44" ht="12.75" customHeight="1" x14ac:dyDescent="0.25">
      <c r="A457" s="135"/>
      <c r="B457" s="135"/>
      <c r="C457" s="135"/>
      <c r="D457" s="135"/>
      <c r="E457" s="135"/>
      <c r="F457" s="486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/>
      <c r="AJ457" s="135"/>
      <c r="AK457" s="135"/>
      <c r="AL457" s="135"/>
      <c r="AM457" s="135"/>
      <c r="AN457" s="135"/>
      <c r="AO457" s="135"/>
      <c r="AP457" s="135"/>
      <c r="AQ457" s="135"/>
      <c r="AR457" s="135"/>
    </row>
    <row r="458" spans="1:44" ht="12.75" customHeight="1" x14ac:dyDescent="0.25">
      <c r="A458" s="135"/>
      <c r="B458" s="135"/>
      <c r="C458" s="135"/>
      <c r="D458" s="135"/>
      <c r="E458" s="135"/>
      <c r="F458" s="486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135"/>
      <c r="AL458" s="135"/>
      <c r="AM458" s="135"/>
      <c r="AN458" s="135"/>
      <c r="AO458" s="135"/>
      <c r="AP458" s="135"/>
      <c r="AQ458" s="135"/>
      <c r="AR458" s="135"/>
    </row>
    <row r="459" spans="1:44" ht="12.75" customHeight="1" x14ac:dyDescent="0.25">
      <c r="A459" s="135"/>
      <c r="B459" s="135"/>
      <c r="C459" s="135"/>
      <c r="D459" s="135"/>
      <c r="E459" s="135"/>
      <c r="F459" s="486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135"/>
      <c r="AL459" s="135"/>
      <c r="AM459" s="135"/>
      <c r="AN459" s="135"/>
      <c r="AO459" s="135"/>
      <c r="AP459" s="135"/>
      <c r="AQ459" s="135"/>
      <c r="AR459" s="135"/>
    </row>
    <row r="460" spans="1:44" ht="12.75" customHeight="1" x14ac:dyDescent="0.25">
      <c r="A460" s="135"/>
      <c r="B460" s="135"/>
      <c r="C460" s="135"/>
      <c r="D460" s="135"/>
      <c r="E460" s="135"/>
      <c r="F460" s="486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</row>
    <row r="461" spans="1:44" ht="12.75" customHeight="1" x14ac:dyDescent="0.25">
      <c r="A461" s="135"/>
      <c r="B461" s="135"/>
      <c r="C461" s="135"/>
      <c r="D461" s="135"/>
      <c r="E461" s="135"/>
      <c r="F461" s="486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5"/>
      <c r="AI461" s="135"/>
      <c r="AJ461" s="135"/>
      <c r="AK461" s="135"/>
      <c r="AL461" s="135"/>
      <c r="AM461" s="135"/>
      <c r="AN461" s="135"/>
      <c r="AO461" s="135"/>
      <c r="AP461" s="135"/>
      <c r="AQ461" s="135"/>
      <c r="AR461" s="135"/>
    </row>
    <row r="462" spans="1:44" ht="12.75" customHeight="1" x14ac:dyDescent="0.25">
      <c r="A462" s="135"/>
      <c r="B462" s="135"/>
      <c r="C462" s="135"/>
      <c r="D462" s="135"/>
      <c r="E462" s="135"/>
      <c r="F462" s="486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</row>
    <row r="463" spans="1:44" ht="12.75" customHeight="1" x14ac:dyDescent="0.25">
      <c r="A463" s="135"/>
      <c r="B463" s="135"/>
      <c r="C463" s="135"/>
      <c r="D463" s="135"/>
      <c r="E463" s="135"/>
      <c r="F463" s="486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5"/>
      <c r="AI463" s="135"/>
      <c r="AJ463" s="135"/>
      <c r="AK463" s="135"/>
      <c r="AL463" s="135"/>
      <c r="AM463" s="135"/>
      <c r="AN463" s="135"/>
      <c r="AO463" s="135"/>
      <c r="AP463" s="135"/>
      <c r="AQ463" s="135"/>
      <c r="AR463" s="135"/>
    </row>
    <row r="464" spans="1:44" ht="12.75" customHeight="1" x14ac:dyDescent="0.25">
      <c r="A464" s="135"/>
      <c r="B464" s="135"/>
      <c r="C464" s="135"/>
      <c r="D464" s="135"/>
      <c r="E464" s="135"/>
      <c r="F464" s="486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5"/>
      <c r="AI464" s="135"/>
      <c r="AJ464" s="135"/>
      <c r="AK464" s="135"/>
      <c r="AL464" s="135"/>
      <c r="AM464" s="135"/>
      <c r="AN464" s="135"/>
      <c r="AO464" s="135"/>
      <c r="AP464" s="135"/>
      <c r="AQ464" s="135"/>
      <c r="AR464" s="135"/>
    </row>
    <row r="465" spans="1:44" ht="12.75" customHeight="1" x14ac:dyDescent="0.25">
      <c r="A465" s="135"/>
      <c r="B465" s="135"/>
      <c r="C465" s="135"/>
      <c r="D465" s="135"/>
      <c r="E465" s="135"/>
      <c r="F465" s="486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135"/>
    </row>
    <row r="466" spans="1:44" ht="12.75" customHeight="1" x14ac:dyDescent="0.25">
      <c r="A466" s="135"/>
      <c r="B466" s="135"/>
      <c r="C466" s="135"/>
      <c r="D466" s="135"/>
      <c r="E466" s="135"/>
      <c r="F466" s="486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135"/>
      <c r="AL466" s="135"/>
      <c r="AM466" s="135"/>
      <c r="AN466" s="135"/>
      <c r="AO466" s="135"/>
      <c r="AP466" s="135"/>
      <c r="AQ466" s="135"/>
      <c r="AR466" s="135"/>
    </row>
    <row r="467" spans="1:44" ht="12.75" customHeight="1" x14ac:dyDescent="0.25">
      <c r="A467" s="135"/>
      <c r="B467" s="135"/>
      <c r="C467" s="135"/>
      <c r="D467" s="135"/>
      <c r="E467" s="135"/>
      <c r="F467" s="486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5"/>
      <c r="AI467" s="135"/>
      <c r="AJ467" s="135"/>
      <c r="AK467" s="135"/>
      <c r="AL467" s="135"/>
      <c r="AM467" s="135"/>
      <c r="AN467" s="135"/>
      <c r="AO467" s="135"/>
      <c r="AP467" s="135"/>
      <c r="AQ467" s="135"/>
      <c r="AR467" s="135"/>
    </row>
    <row r="468" spans="1:44" ht="12.75" customHeight="1" x14ac:dyDescent="0.25">
      <c r="A468" s="135"/>
      <c r="B468" s="135"/>
      <c r="C468" s="135"/>
      <c r="D468" s="135"/>
      <c r="E468" s="135"/>
      <c r="F468" s="486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135"/>
      <c r="AL468" s="135"/>
      <c r="AM468" s="135"/>
      <c r="AN468" s="135"/>
      <c r="AO468" s="135"/>
      <c r="AP468" s="135"/>
      <c r="AQ468" s="135"/>
      <c r="AR468" s="135"/>
    </row>
    <row r="469" spans="1:44" ht="12.75" customHeight="1" x14ac:dyDescent="0.25">
      <c r="A469" s="135"/>
      <c r="B469" s="135"/>
      <c r="C469" s="135"/>
      <c r="D469" s="135"/>
      <c r="E469" s="135"/>
      <c r="F469" s="486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5"/>
      <c r="AI469" s="135"/>
      <c r="AJ469" s="135"/>
      <c r="AK469" s="135"/>
      <c r="AL469" s="135"/>
      <c r="AM469" s="135"/>
      <c r="AN469" s="135"/>
      <c r="AO469" s="135"/>
      <c r="AP469" s="135"/>
      <c r="AQ469" s="135"/>
      <c r="AR469" s="135"/>
    </row>
    <row r="470" spans="1:44" ht="12.75" customHeight="1" x14ac:dyDescent="0.25">
      <c r="A470" s="135"/>
      <c r="B470" s="135"/>
      <c r="C470" s="135"/>
      <c r="D470" s="135"/>
      <c r="E470" s="135"/>
      <c r="F470" s="486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135"/>
      <c r="AL470" s="135"/>
      <c r="AM470" s="135"/>
      <c r="AN470" s="135"/>
      <c r="AO470" s="135"/>
      <c r="AP470" s="135"/>
      <c r="AQ470" s="135"/>
      <c r="AR470" s="135"/>
    </row>
    <row r="471" spans="1:44" ht="12.75" customHeight="1" x14ac:dyDescent="0.25">
      <c r="A471" s="135"/>
      <c r="B471" s="135"/>
      <c r="C471" s="135"/>
      <c r="D471" s="135"/>
      <c r="E471" s="135"/>
      <c r="F471" s="486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5"/>
      <c r="AI471" s="135"/>
      <c r="AJ471" s="135"/>
      <c r="AK471" s="135"/>
      <c r="AL471" s="135"/>
      <c r="AM471" s="135"/>
      <c r="AN471" s="135"/>
      <c r="AO471" s="135"/>
      <c r="AP471" s="135"/>
      <c r="AQ471" s="135"/>
      <c r="AR471" s="135"/>
    </row>
    <row r="472" spans="1:44" ht="12.75" customHeight="1" x14ac:dyDescent="0.25">
      <c r="A472" s="135"/>
      <c r="B472" s="135"/>
      <c r="C472" s="135"/>
      <c r="D472" s="135"/>
      <c r="E472" s="135"/>
      <c r="F472" s="486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5"/>
      <c r="AI472" s="135"/>
      <c r="AJ472" s="135"/>
      <c r="AK472" s="135"/>
      <c r="AL472" s="135"/>
      <c r="AM472" s="135"/>
      <c r="AN472" s="135"/>
      <c r="AO472" s="135"/>
      <c r="AP472" s="135"/>
      <c r="AQ472" s="135"/>
      <c r="AR472" s="135"/>
    </row>
    <row r="473" spans="1:44" ht="12.75" customHeight="1" x14ac:dyDescent="0.25">
      <c r="A473" s="135"/>
      <c r="B473" s="135"/>
      <c r="C473" s="135"/>
      <c r="D473" s="135"/>
      <c r="E473" s="135"/>
      <c r="F473" s="486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5"/>
      <c r="AI473" s="135"/>
      <c r="AJ473" s="135"/>
      <c r="AK473" s="135"/>
      <c r="AL473" s="135"/>
      <c r="AM473" s="135"/>
      <c r="AN473" s="135"/>
      <c r="AO473" s="135"/>
      <c r="AP473" s="135"/>
      <c r="AQ473" s="135"/>
      <c r="AR473" s="135"/>
    </row>
    <row r="474" spans="1:44" ht="12.75" customHeight="1" x14ac:dyDescent="0.25">
      <c r="A474" s="135"/>
      <c r="B474" s="135"/>
      <c r="C474" s="135"/>
      <c r="D474" s="135"/>
      <c r="E474" s="135"/>
      <c r="F474" s="486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5"/>
      <c r="AI474" s="135"/>
      <c r="AJ474" s="135"/>
      <c r="AK474" s="135"/>
      <c r="AL474" s="135"/>
      <c r="AM474" s="135"/>
      <c r="AN474" s="135"/>
      <c r="AO474" s="135"/>
      <c r="AP474" s="135"/>
      <c r="AQ474" s="135"/>
      <c r="AR474" s="135"/>
    </row>
    <row r="475" spans="1:44" ht="12.75" customHeight="1" x14ac:dyDescent="0.25">
      <c r="A475" s="135"/>
      <c r="B475" s="135"/>
      <c r="C475" s="135"/>
      <c r="D475" s="135"/>
      <c r="E475" s="135"/>
      <c r="F475" s="486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135"/>
      <c r="AL475" s="135"/>
      <c r="AM475" s="135"/>
      <c r="AN475" s="135"/>
      <c r="AO475" s="135"/>
      <c r="AP475" s="135"/>
      <c r="AQ475" s="135"/>
      <c r="AR475" s="135"/>
    </row>
    <row r="476" spans="1:44" ht="12.75" customHeight="1" x14ac:dyDescent="0.25">
      <c r="A476" s="135"/>
      <c r="B476" s="135"/>
      <c r="C476" s="135"/>
      <c r="D476" s="135"/>
      <c r="E476" s="135"/>
      <c r="F476" s="486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135"/>
      <c r="AL476" s="135"/>
      <c r="AM476" s="135"/>
      <c r="AN476" s="135"/>
      <c r="AO476" s="135"/>
      <c r="AP476" s="135"/>
      <c r="AQ476" s="135"/>
      <c r="AR476" s="135"/>
    </row>
    <row r="477" spans="1:44" ht="12.75" customHeight="1" x14ac:dyDescent="0.25">
      <c r="A477" s="135"/>
      <c r="B477" s="135"/>
      <c r="C477" s="135"/>
      <c r="D477" s="135"/>
      <c r="E477" s="135"/>
      <c r="F477" s="486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135"/>
      <c r="AL477" s="135"/>
      <c r="AM477" s="135"/>
      <c r="AN477" s="135"/>
      <c r="AO477" s="135"/>
      <c r="AP477" s="135"/>
      <c r="AQ477" s="135"/>
      <c r="AR477" s="135"/>
    </row>
    <row r="478" spans="1:44" ht="12.75" customHeight="1" x14ac:dyDescent="0.25">
      <c r="A478" s="135"/>
      <c r="B478" s="135"/>
      <c r="C478" s="135"/>
      <c r="D478" s="135"/>
      <c r="E478" s="135"/>
      <c r="F478" s="486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5"/>
      <c r="AI478" s="135"/>
      <c r="AJ478" s="135"/>
      <c r="AK478" s="135"/>
      <c r="AL478" s="135"/>
      <c r="AM478" s="135"/>
      <c r="AN478" s="135"/>
      <c r="AO478" s="135"/>
      <c r="AP478" s="135"/>
      <c r="AQ478" s="135"/>
      <c r="AR478" s="135"/>
    </row>
    <row r="479" spans="1:44" ht="12.75" customHeight="1" x14ac:dyDescent="0.25">
      <c r="A479" s="135"/>
      <c r="B479" s="135"/>
      <c r="C479" s="135"/>
      <c r="D479" s="135"/>
      <c r="E479" s="135"/>
      <c r="F479" s="486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5"/>
      <c r="AI479" s="135"/>
      <c r="AJ479" s="135"/>
      <c r="AK479" s="135"/>
      <c r="AL479" s="135"/>
      <c r="AM479" s="135"/>
      <c r="AN479" s="135"/>
      <c r="AO479" s="135"/>
      <c r="AP479" s="135"/>
      <c r="AQ479" s="135"/>
      <c r="AR479" s="135"/>
    </row>
    <row r="480" spans="1:44" ht="12.75" customHeight="1" x14ac:dyDescent="0.25">
      <c r="A480" s="135"/>
      <c r="B480" s="135"/>
      <c r="C480" s="135"/>
      <c r="D480" s="135"/>
      <c r="E480" s="135"/>
      <c r="F480" s="486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5"/>
      <c r="AI480" s="135"/>
      <c r="AJ480" s="135"/>
      <c r="AK480" s="135"/>
      <c r="AL480" s="135"/>
      <c r="AM480" s="135"/>
      <c r="AN480" s="135"/>
      <c r="AO480" s="135"/>
      <c r="AP480" s="135"/>
      <c r="AQ480" s="135"/>
      <c r="AR480" s="135"/>
    </row>
    <row r="481" spans="1:44" ht="12.75" customHeight="1" x14ac:dyDescent="0.25">
      <c r="A481" s="135"/>
      <c r="B481" s="135"/>
      <c r="C481" s="135"/>
      <c r="D481" s="135"/>
      <c r="E481" s="135"/>
      <c r="F481" s="486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5"/>
      <c r="AI481" s="135"/>
      <c r="AJ481" s="135"/>
      <c r="AK481" s="135"/>
      <c r="AL481" s="135"/>
      <c r="AM481" s="135"/>
      <c r="AN481" s="135"/>
      <c r="AO481" s="135"/>
      <c r="AP481" s="135"/>
      <c r="AQ481" s="135"/>
      <c r="AR481" s="135"/>
    </row>
    <row r="482" spans="1:44" ht="12.75" customHeight="1" x14ac:dyDescent="0.25">
      <c r="A482" s="135"/>
      <c r="B482" s="135"/>
      <c r="C482" s="135"/>
      <c r="D482" s="135"/>
      <c r="E482" s="135"/>
      <c r="F482" s="486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5"/>
      <c r="AI482" s="135"/>
      <c r="AJ482" s="135"/>
      <c r="AK482" s="135"/>
      <c r="AL482" s="135"/>
      <c r="AM482" s="135"/>
      <c r="AN482" s="135"/>
      <c r="AO482" s="135"/>
      <c r="AP482" s="135"/>
      <c r="AQ482" s="135"/>
      <c r="AR482" s="135"/>
    </row>
    <row r="483" spans="1:44" ht="12.75" customHeight="1" x14ac:dyDescent="0.25">
      <c r="A483" s="135"/>
      <c r="B483" s="135"/>
      <c r="C483" s="135"/>
      <c r="D483" s="135"/>
      <c r="E483" s="135"/>
      <c r="F483" s="486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5"/>
      <c r="AI483" s="135"/>
      <c r="AJ483" s="135"/>
      <c r="AK483" s="135"/>
      <c r="AL483" s="135"/>
      <c r="AM483" s="135"/>
      <c r="AN483" s="135"/>
      <c r="AO483" s="135"/>
      <c r="AP483" s="135"/>
      <c r="AQ483" s="135"/>
      <c r="AR483" s="135"/>
    </row>
    <row r="484" spans="1:44" ht="12.75" customHeight="1" x14ac:dyDescent="0.25">
      <c r="A484" s="135"/>
      <c r="B484" s="135"/>
      <c r="C484" s="135"/>
      <c r="D484" s="135"/>
      <c r="E484" s="135"/>
      <c r="F484" s="486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</row>
    <row r="485" spans="1:44" ht="12.75" customHeight="1" x14ac:dyDescent="0.25">
      <c r="A485" s="135"/>
      <c r="B485" s="135"/>
      <c r="C485" s="135"/>
      <c r="D485" s="135"/>
      <c r="E485" s="135"/>
      <c r="F485" s="486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5"/>
      <c r="AI485" s="135"/>
      <c r="AJ485" s="135"/>
      <c r="AK485" s="135"/>
      <c r="AL485" s="135"/>
      <c r="AM485" s="135"/>
      <c r="AN485" s="135"/>
      <c r="AO485" s="135"/>
      <c r="AP485" s="135"/>
      <c r="AQ485" s="135"/>
      <c r="AR485" s="135"/>
    </row>
    <row r="486" spans="1:44" ht="12.75" customHeight="1" x14ac:dyDescent="0.25">
      <c r="A486" s="135"/>
      <c r="B486" s="135"/>
      <c r="C486" s="135"/>
      <c r="D486" s="135"/>
      <c r="E486" s="135"/>
      <c r="F486" s="486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5"/>
      <c r="AI486" s="135"/>
      <c r="AJ486" s="135"/>
      <c r="AK486" s="135"/>
      <c r="AL486" s="135"/>
      <c r="AM486" s="135"/>
      <c r="AN486" s="135"/>
      <c r="AO486" s="135"/>
      <c r="AP486" s="135"/>
      <c r="AQ486" s="135"/>
      <c r="AR486" s="135"/>
    </row>
    <row r="487" spans="1:44" ht="12.75" customHeight="1" x14ac:dyDescent="0.25">
      <c r="A487" s="135"/>
      <c r="B487" s="135"/>
      <c r="C487" s="135"/>
      <c r="D487" s="135"/>
      <c r="E487" s="135"/>
      <c r="F487" s="486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5"/>
      <c r="AI487" s="135"/>
      <c r="AJ487" s="135"/>
      <c r="AK487" s="135"/>
      <c r="AL487" s="135"/>
      <c r="AM487" s="135"/>
      <c r="AN487" s="135"/>
      <c r="AO487" s="135"/>
      <c r="AP487" s="135"/>
      <c r="AQ487" s="135"/>
      <c r="AR487" s="135"/>
    </row>
    <row r="488" spans="1:44" ht="12.75" customHeight="1" x14ac:dyDescent="0.25">
      <c r="A488" s="135"/>
      <c r="B488" s="135"/>
      <c r="C488" s="135"/>
      <c r="D488" s="135"/>
      <c r="E488" s="135"/>
      <c r="F488" s="486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</row>
    <row r="489" spans="1:44" ht="12.75" customHeight="1" x14ac:dyDescent="0.25">
      <c r="A489" s="135"/>
      <c r="B489" s="135"/>
      <c r="C489" s="135"/>
      <c r="D489" s="135"/>
      <c r="E489" s="135"/>
      <c r="F489" s="486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5"/>
      <c r="AI489" s="135"/>
      <c r="AJ489" s="135"/>
      <c r="AK489" s="135"/>
      <c r="AL489" s="135"/>
      <c r="AM489" s="135"/>
      <c r="AN489" s="135"/>
      <c r="AO489" s="135"/>
      <c r="AP489" s="135"/>
      <c r="AQ489" s="135"/>
      <c r="AR489" s="135"/>
    </row>
    <row r="490" spans="1:44" ht="12.75" customHeight="1" x14ac:dyDescent="0.25">
      <c r="A490" s="135"/>
      <c r="B490" s="135"/>
      <c r="C490" s="135"/>
      <c r="D490" s="135"/>
      <c r="E490" s="135"/>
      <c r="F490" s="486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5"/>
      <c r="AI490" s="135"/>
      <c r="AJ490" s="135"/>
      <c r="AK490" s="135"/>
      <c r="AL490" s="135"/>
      <c r="AM490" s="135"/>
      <c r="AN490" s="135"/>
      <c r="AO490" s="135"/>
      <c r="AP490" s="135"/>
      <c r="AQ490" s="135"/>
      <c r="AR490" s="135"/>
    </row>
    <row r="491" spans="1:44" ht="12.75" customHeight="1" x14ac:dyDescent="0.25">
      <c r="A491" s="135"/>
      <c r="B491" s="135"/>
      <c r="C491" s="135"/>
      <c r="D491" s="135"/>
      <c r="E491" s="135"/>
      <c r="F491" s="486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</row>
    <row r="492" spans="1:44" ht="12.75" customHeight="1" x14ac:dyDescent="0.25">
      <c r="A492" s="135"/>
      <c r="B492" s="135"/>
      <c r="C492" s="135"/>
      <c r="D492" s="135"/>
      <c r="E492" s="135"/>
      <c r="F492" s="486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135"/>
      <c r="AL492" s="135"/>
      <c r="AM492" s="135"/>
      <c r="AN492" s="135"/>
      <c r="AO492" s="135"/>
      <c r="AP492" s="135"/>
      <c r="AQ492" s="135"/>
      <c r="AR492" s="135"/>
    </row>
    <row r="493" spans="1:44" ht="12.75" customHeight="1" x14ac:dyDescent="0.25">
      <c r="A493" s="135"/>
      <c r="B493" s="135"/>
      <c r="C493" s="135"/>
      <c r="D493" s="135"/>
      <c r="E493" s="135"/>
      <c r="F493" s="486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</row>
    <row r="494" spans="1:44" ht="12.75" customHeight="1" x14ac:dyDescent="0.25">
      <c r="A494" s="135"/>
      <c r="B494" s="135"/>
      <c r="C494" s="135"/>
      <c r="D494" s="135"/>
      <c r="E494" s="135"/>
      <c r="F494" s="486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5"/>
      <c r="AI494" s="135"/>
      <c r="AJ494" s="135"/>
      <c r="AK494" s="135"/>
      <c r="AL494" s="135"/>
      <c r="AM494" s="135"/>
      <c r="AN494" s="135"/>
      <c r="AO494" s="135"/>
      <c r="AP494" s="135"/>
      <c r="AQ494" s="135"/>
      <c r="AR494" s="135"/>
    </row>
    <row r="495" spans="1:44" ht="12.75" customHeight="1" x14ac:dyDescent="0.25">
      <c r="A495" s="135"/>
      <c r="B495" s="135"/>
      <c r="C495" s="135"/>
      <c r="D495" s="135"/>
      <c r="E495" s="135"/>
      <c r="F495" s="486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5"/>
      <c r="AI495" s="135"/>
      <c r="AJ495" s="135"/>
      <c r="AK495" s="135"/>
      <c r="AL495" s="135"/>
      <c r="AM495" s="135"/>
      <c r="AN495" s="135"/>
      <c r="AO495" s="135"/>
      <c r="AP495" s="135"/>
      <c r="AQ495" s="135"/>
      <c r="AR495" s="135"/>
    </row>
    <row r="496" spans="1:44" ht="12.75" customHeight="1" x14ac:dyDescent="0.25">
      <c r="A496" s="135"/>
      <c r="B496" s="135"/>
      <c r="C496" s="135"/>
      <c r="D496" s="135"/>
      <c r="E496" s="135"/>
      <c r="F496" s="486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5"/>
      <c r="AI496" s="135"/>
      <c r="AJ496" s="135"/>
      <c r="AK496" s="135"/>
      <c r="AL496" s="135"/>
      <c r="AM496" s="135"/>
      <c r="AN496" s="135"/>
      <c r="AO496" s="135"/>
      <c r="AP496" s="135"/>
      <c r="AQ496" s="135"/>
      <c r="AR496" s="135"/>
    </row>
    <row r="497" spans="1:44" ht="12.75" customHeight="1" x14ac:dyDescent="0.25">
      <c r="A497" s="135"/>
      <c r="B497" s="135"/>
      <c r="C497" s="135"/>
      <c r="D497" s="135"/>
      <c r="E497" s="135"/>
      <c r="F497" s="486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5"/>
      <c r="AI497" s="135"/>
      <c r="AJ497" s="135"/>
      <c r="AK497" s="135"/>
      <c r="AL497" s="135"/>
      <c r="AM497" s="135"/>
      <c r="AN497" s="135"/>
      <c r="AO497" s="135"/>
      <c r="AP497" s="135"/>
      <c r="AQ497" s="135"/>
      <c r="AR497" s="135"/>
    </row>
    <row r="498" spans="1:44" ht="12.75" customHeight="1" x14ac:dyDescent="0.25">
      <c r="A498" s="135"/>
      <c r="B498" s="135"/>
      <c r="C498" s="135"/>
      <c r="D498" s="135"/>
      <c r="E498" s="135"/>
      <c r="F498" s="486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5"/>
      <c r="AI498" s="135"/>
      <c r="AJ498" s="135"/>
      <c r="AK498" s="135"/>
      <c r="AL498" s="135"/>
      <c r="AM498" s="135"/>
      <c r="AN498" s="135"/>
      <c r="AO498" s="135"/>
      <c r="AP498" s="135"/>
      <c r="AQ498" s="135"/>
      <c r="AR498" s="135"/>
    </row>
    <row r="499" spans="1:44" ht="12.75" customHeight="1" x14ac:dyDescent="0.25">
      <c r="A499" s="135"/>
      <c r="B499" s="135"/>
      <c r="C499" s="135"/>
      <c r="D499" s="135"/>
      <c r="E499" s="135"/>
      <c r="F499" s="486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5"/>
      <c r="AI499" s="135"/>
      <c r="AJ499" s="135"/>
      <c r="AK499" s="135"/>
      <c r="AL499" s="135"/>
      <c r="AM499" s="135"/>
      <c r="AN499" s="135"/>
      <c r="AO499" s="135"/>
      <c r="AP499" s="135"/>
      <c r="AQ499" s="135"/>
      <c r="AR499" s="135"/>
    </row>
    <row r="500" spans="1:44" ht="12.75" customHeight="1" x14ac:dyDescent="0.25">
      <c r="A500" s="135"/>
      <c r="B500" s="135"/>
      <c r="C500" s="135"/>
      <c r="D500" s="135"/>
      <c r="E500" s="135"/>
      <c r="F500" s="486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5"/>
      <c r="AI500" s="135"/>
      <c r="AJ500" s="135"/>
      <c r="AK500" s="135"/>
      <c r="AL500" s="135"/>
      <c r="AM500" s="135"/>
      <c r="AN500" s="135"/>
      <c r="AO500" s="135"/>
      <c r="AP500" s="135"/>
      <c r="AQ500" s="135"/>
      <c r="AR500" s="135"/>
    </row>
    <row r="501" spans="1:44" ht="12.75" customHeight="1" x14ac:dyDescent="0.25">
      <c r="A501" s="135"/>
      <c r="B501" s="135"/>
      <c r="C501" s="135"/>
      <c r="D501" s="135"/>
      <c r="E501" s="135"/>
      <c r="F501" s="486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5"/>
      <c r="AI501" s="135"/>
      <c r="AJ501" s="135"/>
      <c r="AK501" s="135"/>
      <c r="AL501" s="135"/>
      <c r="AM501" s="135"/>
      <c r="AN501" s="135"/>
      <c r="AO501" s="135"/>
      <c r="AP501" s="135"/>
      <c r="AQ501" s="135"/>
      <c r="AR501" s="135"/>
    </row>
    <row r="502" spans="1:44" ht="12.75" customHeight="1" x14ac:dyDescent="0.25">
      <c r="A502" s="135"/>
      <c r="B502" s="135"/>
      <c r="C502" s="135"/>
      <c r="D502" s="135"/>
      <c r="E502" s="135"/>
      <c r="F502" s="486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5"/>
      <c r="AI502" s="135"/>
      <c r="AJ502" s="135"/>
      <c r="AK502" s="135"/>
      <c r="AL502" s="135"/>
      <c r="AM502" s="135"/>
      <c r="AN502" s="135"/>
      <c r="AO502" s="135"/>
      <c r="AP502" s="135"/>
      <c r="AQ502" s="135"/>
      <c r="AR502" s="135"/>
    </row>
    <row r="503" spans="1:44" ht="12.75" customHeight="1" x14ac:dyDescent="0.25">
      <c r="A503" s="135"/>
      <c r="B503" s="135"/>
      <c r="C503" s="135"/>
      <c r="D503" s="135"/>
      <c r="E503" s="135"/>
      <c r="F503" s="486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5"/>
      <c r="AI503" s="135"/>
      <c r="AJ503" s="135"/>
      <c r="AK503" s="135"/>
      <c r="AL503" s="135"/>
      <c r="AM503" s="135"/>
      <c r="AN503" s="135"/>
      <c r="AO503" s="135"/>
      <c r="AP503" s="135"/>
      <c r="AQ503" s="135"/>
      <c r="AR503" s="135"/>
    </row>
    <row r="504" spans="1:44" ht="12.75" customHeight="1" x14ac:dyDescent="0.25">
      <c r="A504" s="135"/>
      <c r="B504" s="135"/>
      <c r="C504" s="135"/>
      <c r="D504" s="135"/>
      <c r="E504" s="135"/>
      <c r="F504" s="486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5"/>
      <c r="AI504" s="135"/>
      <c r="AJ504" s="135"/>
      <c r="AK504" s="135"/>
      <c r="AL504" s="135"/>
      <c r="AM504" s="135"/>
      <c r="AN504" s="135"/>
      <c r="AO504" s="135"/>
      <c r="AP504" s="135"/>
      <c r="AQ504" s="135"/>
      <c r="AR504" s="135"/>
    </row>
    <row r="505" spans="1:44" ht="12.75" customHeight="1" x14ac:dyDescent="0.25">
      <c r="A505" s="135"/>
      <c r="B505" s="135"/>
      <c r="C505" s="135"/>
      <c r="D505" s="135"/>
      <c r="E505" s="135"/>
      <c r="F505" s="486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5"/>
      <c r="AI505" s="135"/>
      <c r="AJ505" s="135"/>
      <c r="AK505" s="135"/>
      <c r="AL505" s="135"/>
      <c r="AM505" s="135"/>
      <c r="AN505" s="135"/>
      <c r="AO505" s="135"/>
      <c r="AP505" s="135"/>
      <c r="AQ505" s="135"/>
      <c r="AR505" s="135"/>
    </row>
    <row r="506" spans="1:44" ht="12.75" customHeight="1" x14ac:dyDescent="0.25">
      <c r="A506" s="135"/>
      <c r="B506" s="135"/>
      <c r="C506" s="135"/>
      <c r="D506" s="135"/>
      <c r="E506" s="135"/>
      <c r="F506" s="486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5"/>
      <c r="AI506" s="135"/>
      <c r="AJ506" s="135"/>
      <c r="AK506" s="135"/>
      <c r="AL506" s="135"/>
      <c r="AM506" s="135"/>
      <c r="AN506" s="135"/>
      <c r="AO506" s="135"/>
      <c r="AP506" s="135"/>
      <c r="AQ506" s="135"/>
      <c r="AR506" s="135"/>
    </row>
    <row r="507" spans="1:44" ht="12.75" customHeight="1" x14ac:dyDescent="0.25">
      <c r="A507" s="135"/>
      <c r="B507" s="135"/>
      <c r="C507" s="135"/>
      <c r="D507" s="135"/>
      <c r="E507" s="135"/>
      <c r="F507" s="486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5"/>
      <c r="AI507" s="135"/>
      <c r="AJ507" s="135"/>
      <c r="AK507" s="135"/>
      <c r="AL507" s="135"/>
      <c r="AM507" s="135"/>
      <c r="AN507" s="135"/>
      <c r="AO507" s="135"/>
      <c r="AP507" s="135"/>
      <c r="AQ507" s="135"/>
      <c r="AR507" s="135"/>
    </row>
    <row r="508" spans="1:44" ht="12.75" customHeight="1" x14ac:dyDescent="0.25">
      <c r="A508" s="135"/>
      <c r="B508" s="135"/>
      <c r="C508" s="135"/>
      <c r="D508" s="135"/>
      <c r="E508" s="135"/>
      <c r="F508" s="486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5"/>
      <c r="AI508" s="135"/>
      <c r="AJ508" s="135"/>
      <c r="AK508" s="135"/>
      <c r="AL508" s="135"/>
      <c r="AM508" s="135"/>
      <c r="AN508" s="135"/>
      <c r="AO508" s="135"/>
      <c r="AP508" s="135"/>
      <c r="AQ508" s="135"/>
      <c r="AR508" s="135"/>
    </row>
    <row r="509" spans="1:44" ht="12.75" customHeight="1" x14ac:dyDescent="0.25">
      <c r="A509" s="135"/>
      <c r="B509" s="135"/>
      <c r="C509" s="135"/>
      <c r="D509" s="135"/>
      <c r="E509" s="135"/>
      <c r="F509" s="486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  <c r="AI509" s="135"/>
      <c r="AJ509" s="135"/>
      <c r="AK509" s="135"/>
      <c r="AL509" s="135"/>
      <c r="AM509" s="135"/>
      <c r="AN509" s="135"/>
      <c r="AO509" s="135"/>
      <c r="AP509" s="135"/>
      <c r="AQ509" s="135"/>
      <c r="AR509" s="135"/>
    </row>
    <row r="510" spans="1:44" ht="12.75" customHeight="1" x14ac:dyDescent="0.25">
      <c r="A510" s="135"/>
      <c r="B510" s="135"/>
      <c r="C510" s="135"/>
      <c r="D510" s="135"/>
      <c r="E510" s="135"/>
      <c r="F510" s="486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  <c r="AI510" s="135"/>
      <c r="AJ510" s="135"/>
      <c r="AK510" s="135"/>
      <c r="AL510" s="135"/>
      <c r="AM510" s="135"/>
      <c r="AN510" s="135"/>
      <c r="AO510" s="135"/>
      <c r="AP510" s="135"/>
      <c r="AQ510" s="135"/>
      <c r="AR510" s="135"/>
    </row>
    <row r="511" spans="1:44" ht="12.75" customHeight="1" x14ac:dyDescent="0.25">
      <c r="A511" s="135"/>
      <c r="B511" s="135"/>
      <c r="C511" s="135"/>
      <c r="D511" s="135"/>
      <c r="E511" s="135"/>
      <c r="F511" s="486"/>
      <c r="G511" s="135"/>
      <c r="H511" s="135"/>
      <c r="I511" s="135"/>
      <c r="J511" s="135"/>
      <c r="K511" s="135"/>
      <c r="L511" s="13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/>
      <c r="AH511" s="135"/>
      <c r="AI511" s="135"/>
      <c r="AJ511" s="135"/>
      <c r="AK511" s="135"/>
      <c r="AL511" s="135"/>
      <c r="AM511" s="135"/>
      <c r="AN511" s="135"/>
      <c r="AO511" s="135"/>
      <c r="AP511" s="135"/>
      <c r="AQ511" s="135"/>
      <c r="AR511" s="135"/>
    </row>
    <row r="512" spans="1:44" ht="12.75" customHeight="1" x14ac:dyDescent="0.25">
      <c r="A512" s="135"/>
      <c r="B512" s="135"/>
      <c r="C512" s="135"/>
      <c r="D512" s="135"/>
      <c r="E512" s="135"/>
      <c r="F512" s="486"/>
      <c r="G512" s="135"/>
      <c r="H512" s="135"/>
      <c r="I512" s="135"/>
      <c r="J512" s="135"/>
      <c r="K512" s="135"/>
      <c r="L512" s="13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/>
      <c r="AH512" s="135"/>
      <c r="AI512" s="135"/>
      <c r="AJ512" s="135"/>
      <c r="AK512" s="135"/>
      <c r="AL512" s="135"/>
      <c r="AM512" s="135"/>
      <c r="AN512" s="135"/>
      <c r="AO512" s="135"/>
      <c r="AP512" s="135"/>
      <c r="AQ512" s="135"/>
      <c r="AR512" s="135"/>
    </row>
    <row r="513" spans="1:44" ht="12.75" customHeight="1" x14ac:dyDescent="0.25">
      <c r="A513" s="135"/>
      <c r="B513" s="135"/>
      <c r="C513" s="135"/>
      <c r="D513" s="135"/>
      <c r="E513" s="135"/>
      <c r="F513" s="486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  <c r="AH513" s="135"/>
      <c r="AI513" s="135"/>
      <c r="AJ513" s="135"/>
      <c r="AK513" s="135"/>
      <c r="AL513" s="135"/>
      <c r="AM513" s="135"/>
      <c r="AN513" s="135"/>
      <c r="AO513" s="135"/>
      <c r="AP513" s="135"/>
      <c r="AQ513" s="135"/>
      <c r="AR513" s="135"/>
    </row>
    <row r="514" spans="1:44" ht="12.75" customHeight="1" x14ac:dyDescent="0.25">
      <c r="A514" s="135"/>
      <c r="B514" s="135"/>
      <c r="C514" s="135"/>
      <c r="D514" s="135"/>
      <c r="E514" s="135"/>
      <c r="F514" s="486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/>
      <c r="AH514" s="135"/>
      <c r="AI514" s="135"/>
      <c r="AJ514" s="135"/>
      <c r="AK514" s="135"/>
      <c r="AL514" s="135"/>
      <c r="AM514" s="135"/>
      <c r="AN514" s="135"/>
      <c r="AO514" s="135"/>
      <c r="AP514" s="135"/>
      <c r="AQ514" s="135"/>
      <c r="AR514" s="135"/>
    </row>
    <row r="515" spans="1:44" ht="12.75" customHeight="1" x14ac:dyDescent="0.25">
      <c r="A515" s="135"/>
      <c r="B515" s="135"/>
      <c r="C515" s="135"/>
      <c r="D515" s="135"/>
      <c r="E515" s="135"/>
      <c r="F515" s="486"/>
      <c r="G515" s="135"/>
      <c r="H515" s="135"/>
      <c r="I515" s="135"/>
      <c r="J515" s="135"/>
      <c r="K515" s="135"/>
      <c r="L515" s="13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/>
      <c r="AH515" s="135"/>
      <c r="AI515" s="135"/>
      <c r="AJ515" s="135"/>
      <c r="AK515" s="135"/>
      <c r="AL515" s="135"/>
      <c r="AM515" s="135"/>
      <c r="AN515" s="135"/>
      <c r="AO515" s="135"/>
      <c r="AP515" s="135"/>
      <c r="AQ515" s="135"/>
      <c r="AR515" s="135"/>
    </row>
    <row r="516" spans="1:44" ht="12.75" customHeight="1" x14ac:dyDescent="0.25">
      <c r="A516" s="135"/>
      <c r="B516" s="135"/>
      <c r="C516" s="135"/>
      <c r="D516" s="135"/>
      <c r="E516" s="135"/>
      <c r="F516" s="486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/>
      <c r="AH516" s="135"/>
      <c r="AI516" s="135"/>
      <c r="AJ516" s="135"/>
      <c r="AK516" s="135"/>
      <c r="AL516" s="135"/>
      <c r="AM516" s="135"/>
      <c r="AN516" s="135"/>
      <c r="AO516" s="135"/>
      <c r="AP516" s="135"/>
      <c r="AQ516" s="135"/>
      <c r="AR516" s="135"/>
    </row>
    <row r="517" spans="1:44" ht="12.75" customHeight="1" x14ac:dyDescent="0.25">
      <c r="A517" s="135"/>
      <c r="B517" s="135"/>
      <c r="C517" s="135"/>
      <c r="D517" s="135"/>
      <c r="E517" s="135"/>
      <c r="F517" s="486"/>
      <c r="G517" s="135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/>
      <c r="AH517" s="135"/>
      <c r="AI517" s="135"/>
      <c r="AJ517" s="135"/>
      <c r="AK517" s="135"/>
      <c r="AL517" s="135"/>
      <c r="AM517" s="135"/>
      <c r="AN517" s="135"/>
      <c r="AO517" s="135"/>
      <c r="AP517" s="135"/>
      <c r="AQ517" s="135"/>
      <c r="AR517" s="135"/>
    </row>
    <row r="518" spans="1:44" ht="12.75" customHeight="1" x14ac:dyDescent="0.25">
      <c r="A518" s="135"/>
      <c r="B518" s="135"/>
      <c r="C518" s="135"/>
      <c r="D518" s="135"/>
      <c r="E518" s="135"/>
      <c r="F518" s="486"/>
      <c r="G518" s="135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  <c r="AH518" s="135"/>
      <c r="AI518" s="135"/>
      <c r="AJ518" s="135"/>
      <c r="AK518" s="135"/>
      <c r="AL518" s="135"/>
      <c r="AM518" s="135"/>
      <c r="AN518" s="135"/>
      <c r="AO518" s="135"/>
      <c r="AP518" s="135"/>
      <c r="AQ518" s="135"/>
      <c r="AR518" s="135"/>
    </row>
    <row r="519" spans="1:44" ht="12.75" customHeight="1" x14ac:dyDescent="0.25">
      <c r="A519" s="135"/>
      <c r="B519" s="135"/>
      <c r="C519" s="135"/>
      <c r="D519" s="135"/>
      <c r="E519" s="135"/>
      <c r="F519" s="486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  <c r="AH519" s="135"/>
      <c r="AI519" s="135"/>
      <c r="AJ519" s="135"/>
      <c r="AK519" s="135"/>
      <c r="AL519" s="135"/>
      <c r="AM519" s="135"/>
      <c r="AN519" s="135"/>
      <c r="AO519" s="135"/>
      <c r="AP519" s="135"/>
      <c r="AQ519" s="135"/>
      <c r="AR519" s="135"/>
    </row>
    <row r="520" spans="1:44" ht="12.75" customHeight="1" x14ac:dyDescent="0.25">
      <c r="A520" s="135"/>
      <c r="B520" s="135"/>
      <c r="C520" s="135"/>
      <c r="D520" s="135"/>
      <c r="E520" s="135"/>
      <c r="F520" s="486"/>
      <c r="G520" s="135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/>
      <c r="AH520" s="135"/>
      <c r="AI520" s="135"/>
      <c r="AJ520" s="135"/>
      <c r="AK520" s="135"/>
      <c r="AL520" s="135"/>
      <c r="AM520" s="135"/>
      <c r="AN520" s="135"/>
      <c r="AO520" s="135"/>
      <c r="AP520" s="135"/>
      <c r="AQ520" s="135"/>
      <c r="AR520" s="135"/>
    </row>
    <row r="521" spans="1:44" ht="12.75" customHeight="1" x14ac:dyDescent="0.25">
      <c r="A521" s="135"/>
      <c r="B521" s="135"/>
      <c r="C521" s="135"/>
      <c r="D521" s="135"/>
      <c r="E521" s="135"/>
      <c r="F521" s="486"/>
      <c r="G521" s="135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/>
      <c r="AH521" s="135"/>
      <c r="AI521" s="135"/>
      <c r="AJ521" s="135"/>
      <c r="AK521" s="135"/>
      <c r="AL521" s="135"/>
      <c r="AM521" s="135"/>
      <c r="AN521" s="135"/>
      <c r="AO521" s="135"/>
      <c r="AP521" s="135"/>
      <c r="AQ521" s="135"/>
      <c r="AR521" s="135"/>
    </row>
    <row r="522" spans="1:44" ht="12.75" customHeight="1" x14ac:dyDescent="0.25">
      <c r="A522" s="135"/>
      <c r="B522" s="135"/>
      <c r="C522" s="135"/>
      <c r="D522" s="135"/>
      <c r="E522" s="135"/>
      <c r="F522" s="486"/>
      <c r="G522" s="135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/>
      <c r="AH522" s="135"/>
      <c r="AI522" s="135"/>
      <c r="AJ522" s="135"/>
      <c r="AK522" s="135"/>
      <c r="AL522" s="135"/>
      <c r="AM522" s="135"/>
      <c r="AN522" s="135"/>
      <c r="AO522" s="135"/>
      <c r="AP522" s="135"/>
      <c r="AQ522" s="135"/>
      <c r="AR522" s="135"/>
    </row>
    <row r="523" spans="1:44" ht="12.75" customHeight="1" x14ac:dyDescent="0.25">
      <c r="A523" s="135"/>
      <c r="B523" s="135"/>
      <c r="C523" s="135"/>
      <c r="D523" s="135"/>
      <c r="E523" s="135"/>
      <c r="F523" s="486"/>
      <c r="G523" s="135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/>
      <c r="AH523" s="135"/>
      <c r="AI523" s="135"/>
      <c r="AJ523" s="135"/>
      <c r="AK523" s="135"/>
      <c r="AL523" s="135"/>
      <c r="AM523" s="135"/>
      <c r="AN523" s="135"/>
      <c r="AO523" s="135"/>
      <c r="AP523" s="135"/>
      <c r="AQ523" s="135"/>
      <c r="AR523" s="135"/>
    </row>
    <row r="524" spans="1:44" ht="12.75" customHeight="1" x14ac:dyDescent="0.25">
      <c r="A524" s="135"/>
      <c r="B524" s="135"/>
      <c r="C524" s="135"/>
      <c r="D524" s="135"/>
      <c r="E524" s="135"/>
      <c r="F524" s="486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  <c r="AH524" s="135"/>
      <c r="AI524" s="135"/>
      <c r="AJ524" s="135"/>
      <c r="AK524" s="135"/>
      <c r="AL524" s="135"/>
      <c r="AM524" s="135"/>
      <c r="AN524" s="135"/>
      <c r="AO524" s="135"/>
      <c r="AP524" s="135"/>
      <c r="AQ524" s="135"/>
      <c r="AR524" s="135"/>
    </row>
    <row r="525" spans="1:44" ht="12.75" customHeight="1" x14ac:dyDescent="0.25">
      <c r="A525" s="135"/>
      <c r="B525" s="135"/>
      <c r="C525" s="135"/>
      <c r="D525" s="135"/>
      <c r="E525" s="135"/>
      <c r="F525" s="486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  <c r="AH525" s="135"/>
      <c r="AI525" s="135"/>
      <c r="AJ525" s="135"/>
      <c r="AK525" s="135"/>
      <c r="AL525" s="135"/>
      <c r="AM525" s="135"/>
      <c r="AN525" s="135"/>
      <c r="AO525" s="135"/>
      <c r="AP525" s="135"/>
      <c r="AQ525" s="135"/>
      <c r="AR525" s="135"/>
    </row>
    <row r="526" spans="1:44" ht="12.75" customHeight="1" x14ac:dyDescent="0.25">
      <c r="A526" s="135"/>
      <c r="B526" s="135"/>
      <c r="C526" s="135"/>
      <c r="D526" s="135"/>
      <c r="E526" s="135"/>
      <c r="F526" s="486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  <c r="AH526" s="135"/>
      <c r="AI526" s="135"/>
      <c r="AJ526" s="135"/>
      <c r="AK526" s="135"/>
      <c r="AL526" s="135"/>
      <c r="AM526" s="135"/>
      <c r="AN526" s="135"/>
      <c r="AO526" s="135"/>
      <c r="AP526" s="135"/>
      <c r="AQ526" s="135"/>
      <c r="AR526" s="135"/>
    </row>
    <row r="527" spans="1:44" ht="12.75" customHeight="1" x14ac:dyDescent="0.25">
      <c r="A527" s="135"/>
      <c r="B527" s="135"/>
      <c r="C527" s="135"/>
      <c r="D527" s="135"/>
      <c r="E527" s="135"/>
      <c r="F527" s="486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  <c r="AH527" s="135"/>
      <c r="AI527" s="135"/>
      <c r="AJ527" s="135"/>
      <c r="AK527" s="135"/>
      <c r="AL527" s="135"/>
      <c r="AM527" s="135"/>
      <c r="AN527" s="135"/>
      <c r="AO527" s="135"/>
      <c r="AP527" s="135"/>
      <c r="AQ527" s="135"/>
      <c r="AR527" s="135"/>
    </row>
    <row r="528" spans="1:44" ht="12.75" customHeight="1" x14ac:dyDescent="0.25">
      <c r="A528" s="135"/>
      <c r="B528" s="135"/>
      <c r="C528" s="135"/>
      <c r="D528" s="135"/>
      <c r="E528" s="135"/>
      <c r="F528" s="486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/>
      <c r="AH528" s="135"/>
      <c r="AI528" s="135"/>
      <c r="AJ528" s="135"/>
      <c r="AK528" s="135"/>
      <c r="AL528" s="135"/>
      <c r="AM528" s="135"/>
      <c r="AN528" s="135"/>
      <c r="AO528" s="135"/>
      <c r="AP528" s="135"/>
      <c r="AQ528" s="135"/>
      <c r="AR528" s="135"/>
    </row>
    <row r="529" spans="1:44" ht="12.75" customHeight="1" x14ac:dyDescent="0.25">
      <c r="A529" s="135"/>
      <c r="B529" s="135"/>
      <c r="C529" s="135"/>
      <c r="D529" s="135"/>
      <c r="E529" s="135"/>
      <c r="F529" s="486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135"/>
      <c r="AH529" s="135"/>
      <c r="AI529" s="135"/>
      <c r="AJ529" s="135"/>
      <c r="AK529" s="135"/>
      <c r="AL529" s="135"/>
      <c r="AM529" s="135"/>
      <c r="AN529" s="135"/>
      <c r="AO529" s="135"/>
      <c r="AP529" s="135"/>
      <c r="AQ529" s="135"/>
      <c r="AR529" s="135"/>
    </row>
    <row r="530" spans="1:44" ht="12.75" customHeight="1" x14ac:dyDescent="0.25">
      <c r="A530" s="135"/>
      <c r="B530" s="135"/>
      <c r="C530" s="135"/>
      <c r="D530" s="135"/>
      <c r="E530" s="135"/>
      <c r="F530" s="486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  <c r="AH530" s="135"/>
      <c r="AI530" s="135"/>
      <c r="AJ530" s="135"/>
      <c r="AK530" s="135"/>
      <c r="AL530" s="135"/>
      <c r="AM530" s="135"/>
      <c r="AN530" s="135"/>
      <c r="AO530" s="135"/>
      <c r="AP530" s="135"/>
      <c r="AQ530" s="135"/>
      <c r="AR530" s="135"/>
    </row>
    <row r="531" spans="1:44" ht="12.75" customHeight="1" x14ac:dyDescent="0.25">
      <c r="A531" s="135"/>
      <c r="B531" s="135"/>
      <c r="C531" s="135"/>
      <c r="D531" s="135"/>
      <c r="E531" s="135"/>
      <c r="F531" s="486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  <c r="AH531" s="135"/>
      <c r="AI531" s="135"/>
      <c r="AJ531" s="135"/>
      <c r="AK531" s="135"/>
      <c r="AL531" s="135"/>
      <c r="AM531" s="135"/>
      <c r="AN531" s="135"/>
      <c r="AO531" s="135"/>
      <c r="AP531" s="135"/>
      <c r="AQ531" s="135"/>
      <c r="AR531" s="135"/>
    </row>
    <row r="532" spans="1:44" ht="12.75" customHeight="1" x14ac:dyDescent="0.25">
      <c r="A532" s="135"/>
      <c r="B532" s="135"/>
      <c r="C532" s="135"/>
      <c r="D532" s="135"/>
      <c r="E532" s="135"/>
      <c r="F532" s="486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/>
      <c r="AH532" s="135"/>
      <c r="AI532" s="135"/>
      <c r="AJ532" s="135"/>
      <c r="AK532" s="135"/>
      <c r="AL532" s="135"/>
      <c r="AM532" s="135"/>
      <c r="AN532" s="135"/>
      <c r="AO532" s="135"/>
      <c r="AP532" s="135"/>
      <c r="AQ532" s="135"/>
      <c r="AR532" s="135"/>
    </row>
    <row r="533" spans="1:44" ht="12.75" customHeight="1" x14ac:dyDescent="0.25">
      <c r="A533" s="135"/>
      <c r="B533" s="135"/>
      <c r="C533" s="135"/>
      <c r="D533" s="135"/>
      <c r="E533" s="135"/>
      <c r="F533" s="486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/>
      <c r="AH533" s="135"/>
      <c r="AI533" s="135"/>
      <c r="AJ533" s="135"/>
      <c r="AK533" s="135"/>
      <c r="AL533" s="135"/>
      <c r="AM533" s="135"/>
      <c r="AN533" s="135"/>
      <c r="AO533" s="135"/>
      <c r="AP533" s="135"/>
      <c r="AQ533" s="135"/>
      <c r="AR533" s="135"/>
    </row>
    <row r="534" spans="1:44" ht="12.75" customHeight="1" x14ac:dyDescent="0.25">
      <c r="A534" s="135"/>
      <c r="B534" s="135"/>
      <c r="C534" s="135"/>
      <c r="D534" s="135"/>
      <c r="E534" s="135"/>
      <c r="F534" s="486"/>
      <c r="G534" s="135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  <c r="AH534" s="135"/>
      <c r="AI534" s="135"/>
      <c r="AJ534" s="135"/>
      <c r="AK534" s="135"/>
      <c r="AL534" s="135"/>
      <c r="AM534" s="135"/>
      <c r="AN534" s="135"/>
      <c r="AO534" s="135"/>
      <c r="AP534" s="135"/>
      <c r="AQ534" s="135"/>
      <c r="AR534" s="135"/>
    </row>
    <row r="535" spans="1:44" ht="12.75" customHeight="1" x14ac:dyDescent="0.25">
      <c r="A535" s="135"/>
      <c r="B535" s="135"/>
      <c r="C535" s="135"/>
      <c r="D535" s="135"/>
      <c r="E535" s="135"/>
      <c r="F535" s="486"/>
      <c r="G535" s="135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  <c r="AH535" s="135"/>
      <c r="AI535" s="135"/>
      <c r="AJ535" s="135"/>
      <c r="AK535" s="135"/>
      <c r="AL535" s="135"/>
      <c r="AM535" s="135"/>
      <c r="AN535" s="135"/>
      <c r="AO535" s="135"/>
      <c r="AP535" s="135"/>
      <c r="AQ535" s="135"/>
      <c r="AR535" s="135"/>
    </row>
    <row r="536" spans="1:44" ht="12.75" customHeight="1" x14ac:dyDescent="0.25">
      <c r="A536" s="135"/>
      <c r="B536" s="135"/>
      <c r="C536" s="135"/>
      <c r="D536" s="135"/>
      <c r="E536" s="135"/>
      <c r="F536" s="486"/>
      <c r="G536" s="135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/>
      <c r="AH536" s="135"/>
      <c r="AI536" s="135"/>
      <c r="AJ536" s="135"/>
      <c r="AK536" s="135"/>
      <c r="AL536" s="135"/>
      <c r="AM536" s="135"/>
      <c r="AN536" s="135"/>
      <c r="AO536" s="135"/>
      <c r="AP536" s="135"/>
      <c r="AQ536" s="135"/>
      <c r="AR536" s="135"/>
    </row>
    <row r="537" spans="1:44" ht="12.75" customHeight="1" x14ac:dyDescent="0.25">
      <c r="A537" s="135"/>
      <c r="B537" s="135"/>
      <c r="C537" s="135"/>
      <c r="D537" s="135"/>
      <c r="E537" s="135"/>
      <c r="F537" s="486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/>
      <c r="AH537" s="135"/>
      <c r="AI537" s="135"/>
      <c r="AJ537" s="135"/>
      <c r="AK537" s="135"/>
      <c r="AL537" s="135"/>
      <c r="AM537" s="135"/>
      <c r="AN537" s="135"/>
      <c r="AO537" s="135"/>
      <c r="AP537" s="135"/>
      <c r="AQ537" s="135"/>
      <c r="AR537" s="135"/>
    </row>
    <row r="538" spans="1:44" ht="12.75" customHeight="1" x14ac:dyDescent="0.25">
      <c r="A538" s="135"/>
      <c r="B538" s="135"/>
      <c r="C538" s="135"/>
      <c r="D538" s="135"/>
      <c r="E538" s="135"/>
      <c r="F538" s="486"/>
      <c r="G538" s="135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/>
      <c r="AH538" s="135"/>
      <c r="AI538" s="135"/>
      <c r="AJ538" s="135"/>
      <c r="AK538" s="135"/>
      <c r="AL538" s="135"/>
      <c r="AM538" s="135"/>
      <c r="AN538" s="135"/>
      <c r="AO538" s="135"/>
      <c r="AP538" s="135"/>
      <c r="AQ538" s="135"/>
      <c r="AR538" s="135"/>
    </row>
    <row r="539" spans="1:44" ht="12.75" customHeight="1" x14ac:dyDescent="0.25">
      <c r="A539" s="135"/>
      <c r="B539" s="135"/>
      <c r="C539" s="135"/>
      <c r="D539" s="135"/>
      <c r="E539" s="135"/>
      <c r="F539" s="486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/>
      <c r="AH539" s="135"/>
      <c r="AI539" s="135"/>
      <c r="AJ539" s="135"/>
      <c r="AK539" s="135"/>
      <c r="AL539" s="135"/>
      <c r="AM539" s="135"/>
      <c r="AN539" s="135"/>
      <c r="AO539" s="135"/>
      <c r="AP539" s="135"/>
      <c r="AQ539" s="135"/>
      <c r="AR539" s="135"/>
    </row>
    <row r="540" spans="1:44" ht="12.75" customHeight="1" x14ac:dyDescent="0.25">
      <c r="A540" s="135"/>
      <c r="B540" s="135"/>
      <c r="C540" s="135"/>
      <c r="D540" s="135"/>
      <c r="E540" s="135"/>
      <c r="F540" s="486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/>
      <c r="AH540" s="135"/>
      <c r="AI540" s="135"/>
      <c r="AJ540" s="135"/>
      <c r="AK540" s="135"/>
      <c r="AL540" s="135"/>
      <c r="AM540" s="135"/>
      <c r="AN540" s="135"/>
      <c r="AO540" s="135"/>
      <c r="AP540" s="135"/>
      <c r="AQ540" s="135"/>
      <c r="AR540" s="135"/>
    </row>
    <row r="541" spans="1:44" ht="12.75" customHeight="1" x14ac:dyDescent="0.25">
      <c r="A541" s="135"/>
      <c r="B541" s="135"/>
      <c r="C541" s="135"/>
      <c r="D541" s="135"/>
      <c r="E541" s="135"/>
      <c r="F541" s="486"/>
      <c r="G541" s="135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/>
      <c r="AH541" s="135"/>
      <c r="AI541" s="135"/>
      <c r="AJ541" s="135"/>
      <c r="AK541" s="135"/>
      <c r="AL541" s="135"/>
      <c r="AM541" s="135"/>
      <c r="AN541" s="135"/>
      <c r="AO541" s="135"/>
      <c r="AP541" s="135"/>
      <c r="AQ541" s="135"/>
      <c r="AR541" s="135"/>
    </row>
    <row r="542" spans="1:44" ht="12.75" customHeight="1" x14ac:dyDescent="0.25">
      <c r="A542" s="135"/>
      <c r="B542" s="135"/>
      <c r="C542" s="135"/>
      <c r="D542" s="135"/>
      <c r="E542" s="135"/>
      <c r="F542" s="486"/>
      <c r="G542" s="135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135"/>
      <c r="AL542" s="135"/>
      <c r="AM542" s="135"/>
      <c r="AN542" s="135"/>
      <c r="AO542" s="135"/>
      <c r="AP542" s="135"/>
      <c r="AQ542" s="135"/>
      <c r="AR542" s="135"/>
    </row>
    <row r="543" spans="1:44" ht="12.75" customHeight="1" x14ac:dyDescent="0.25">
      <c r="A543" s="135"/>
      <c r="B543" s="135"/>
      <c r="C543" s="135"/>
      <c r="D543" s="135"/>
      <c r="E543" s="135"/>
      <c r="F543" s="486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135"/>
      <c r="AL543" s="135"/>
      <c r="AM543" s="135"/>
      <c r="AN543" s="135"/>
      <c r="AO543" s="135"/>
      <c r="AP543" s="135"/>
      <c r="AQ543" s="135"/>
      <c r="AR543" s="135"/>
    </row>
    <row r="544" spans="1:44" ht="12.75" customHeight="1" x14ac:dyDescent="0.25">
      <c r="A544" s="135"/>
      <c r="B544" s="135"/>
      <c r="C544" s="135"/>
      <c r="D544" s="135"/>
      <c r="E544" s="135"/>
      <c r="F544" s="486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135"/>
      <c r="AL544" s="135"/>
      <c r="AM544" s="135"/>
      <c r="AN544" s="135"/>
      <c r="AO544" s="135"/>
      <c r="AP544" s="135"/>
      <c r="AQ544" s="135"/>
      <c r="AR544" s="135"/>
    </row>
    <row r="545" spans="1:44" ht="12.75" customHeight="1" x14ac:dyDescent="0.25">
      <c r="A545" s="135"/>
      <c r="B545" s="135"/>
      <c r="C545" s="135"/>
      <c r="D545" s="135"/>
      <c r="E545" s="135"/>
      <c r="F545" s="486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  <c r="AH545" s="135"/>
      <c r="AI545" s="135"/>
      <c r="AJ545" s="135"/>
      <c r="AK545" s="135"/>
      <c r="AL545" s="135"/>
      <c r="AM545" s="135"/>
      <c r="AN545" s="135"/>
      <c r="AO545" s="135"/>
      <c r="AP545" s="135"/>
      <c r="AQ545" s="135"/>
      <c r="AR545" s="135"/>
    </row>
    <row r="546" spans="1:44" ht="12.75" customHeight="1" x14ac:dyDescent="0.25">
      <c r="A546" s="135"/>
      <c r="B546" s="135"/>
      <c r="C546" s="135"/>
      <c r="D546" s="135"/>
      <c r="E546" s="135"/>
      <c r="F546" s="486"/>
      <c r="G546" s="135"/>
      <c r="H546" s="135"/>
      <c r="I546" s="135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/>
      <c r="AH546" s="135"/>
      <c r="AI546" s="135"/>
      <c r="AJ546" s="135"/>
      <c r="AK546" s="135"/>
      <c r="AL546" s="135"/>
      <c r="AM546" s="135"/>
      <c r="AN546" s="135"/>
      <c r="AO546" s="135"/>
      <c r="AP546" s="135"/>
      <c r="AQ546" s="135"/>
      <c r="AR546" s="135"/>
    </row>
    <row r="547" spans="1:44" ht="12.75" customHeight="1" x14ac:dyDescent="0.25">
      <c r="A547" s="135"/>
      <c r="B547" s="135"/>
      <c r="C547" s="135"/>
      <c r="D547" s="135"/>
      <c r="E547" s="135"/>
      <c r="F547" s="486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  <c r="AH547" s="135"/>
      <c r="AI547" s="135"/>
      <c r="AJ547" s="135"/>
      <c r="AK547" s="135"/>
      <c r="AL547" s="135"/>
      <c r="AM547" s="135"/>
      <c r="AN547" s="135"/>
      <c r="AO547" s="135"/>
      <c r="AP547" s="135"/>
      <c r="AQ547" s="135"/>
      <c r="AR547" s="135"/>
    </row>
    <row r="548" spans="1:44" ht="12.75" customHeight="1" x14ac:dyDescent="0.25">
      <c r="A548" s="135"/>
      <c r="B548" s="135"/>
      <c r="C548" s="135"/>
      <c r="D548" s="135"/>
      <c r="E548" s="135"/>
      <c r="F548" s="486"/>
      <c r="G548" s="135"/>
      <c r="H548" s="135"/>
      <c r="I548" s="135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  <c r="AH548" s="135"/>
      <c r="AI548" s="135"/>
      <c r="AJ548" s="135"/>
      <c r="AK548" s="135"/>
      <c r="AL548" s="135"/>
      <c r="AM548" s="135"/>
      <c r="AN548" s="135"/>
      <c r="AO548" s="135"/>
      <c r="AP548" s="135"/>
      <c r="AQ548" s="135"/>
      <c r="AR548" s="135"/>
    </row>
    <row r="549" spans="1:44" ht="12.75" customHeight="1" x14ac:dyDescent="0.25">
      <c r="A549" s="135"/>
      <c r="B549" s="135"/>
      <c r="C549" s="135"/>
      <c r="D549" s="135"/>
      <c r="E549" s="135"/>
      <c r="F549" s="486"/>
      <c r="G549" s="135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  <c r="AH549" s="135"/>
      <c r="AI549" s="135"/>
      <c r="AJ549" s="135"/>
      <c r="AK549" s="135"/>
      <c r="AL549" s="135"/>
      <c r="AM549" s="135"/>
      <c r="AN549" s="135"/>
      <c r="AO549" s="135"/>
      <c r="AP549" s="135"/>
      <c r="AQ549" s="135"/>
      <c r="AR549" s="135"/>
    </row>
    <row r="550" spans="1:44" ht="12.75" customHeight="1" x14ac:dyDescent="0.25">
      <c r="A550" s="135"/>
      <c r="B550" s="135"/>
      <c r="C550" s="135"/>
      <c r="D550" s="135"/>
      <c r="E550" s="135"/>
      <c r="F550" s="486"/>
      <c r="G550" s="135"/>
      <c r="H550" s="135"/>
      <c r="I550" s="135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  <c r="AH550" s="135"/>
      <c r="AI550" s="135"/>
      <c r="AJ550" s="135"/>
      <c r="AK550" s="135"/>
      <c r="AL550" s="135"/>
      <c r="AM550" s="135"/>
      <c r="AN550" s="135"/>
      <c r="AO550" s="135"/>
      <c r="AP550" s="135"/>
      <c r="AQ550" s="135"/>
      <c r="AR550" s="135"/>
    </row>
    <row r="551" spans="1:44" ht="12.75" customHeight="1" x14ac:dyDescent="0.25">
      <c r="A551" s="135"/>
      <c r="B551" s="135"/>
      <c r="C551" s="135"/>
      <c r="D551" s="135"/>
      <c r="E551" s="135"/>
      <c r="F551" s="486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  <c r="AH551" s="135"/>
      <c r="AI551" s="135"/>
      <c r="AJ551" s="135"/>
      <c r="AK551" s="135"/>
      <c r="AL551" s="135"/>
      <c r="AM551" s="135"/>
      <c r="AN551" s="135"/>
      <c r="AO551" s="135"/>
      <c r="AP551" s="135"/>
      <c r="AQ551" s="135"/>
      <c r="AR551" s="135"/>
    </row>
    <row r="552" spans="1:44" ht="12.75" customHeight="1" x14ac:dyDescent="0.25">
      <c r="A552" s="135"/>
      <c r="B552" s="135"/>
      <c r="C552" s="135"/>
      <c r="D552" s="135"/>
      <c r="E552" s="135"/>
      <c r="F552" s="486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  <c r="AH552" s="135"/>
      <c r="AI552" s="135"/>
      <c r="AJ552" s="135"/>
      <c r="AK552" s="135"/>
      <c r="AL552" s="135"/>
      <c r="AM552" s="135"/>
      <c r="AN552" s="135"/>
      <c r="AO552" s="135"/>
      <c r="AP552" s="135"/>
      <c r="AQ552" s="135"/>
      <c r="AR552" s="135"/>
    </row>
    <row r="553" spans="1:44" ht="12.75" customHeight="1" x14ac:dyDescent="0.25">
      <c r="A553" s="135"/>
      <c r="B553" s="135"/>
      <c r="C553" s="135"/>
      <c r="D553" s="135"/>
      <c r="E553" s="135"/>
      <c r="F553" s="486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  <c r="AH553" s="135"/>
      <c r="AI553" s="135"/>
      <c r="AJ553" s="135"/>
      <c r="AK553" s="135"/>
      <c r="AL553" s="135"/>
      <c r="AM553" s="135"/>
      <c r="AN553" s="135"/>
      <c r="AO553" s="135"/>
      <c r="AP553" s="135"/>
      <c r="AQ553" s="135"/>
      <c r="AR553" s="135"/>
    </row>
    <row r="554" spans="1:44" ht="12.75" customHeight="1" x14ac:dyDescent="0.25">
      <c r="A554" s="135"/>
      <c r="B554" s="135"/>
      <c r="C554" s="135"/>
      <c r="D554" s="135"/>
      <c r="E554" s="135"/>
      <c r="F554" s="486"/>
      <c r="G554" s="135"/>
      <c r="H554" s="135"/>
      <c r="I554" s="135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/>
      <c r="AH554" s="135"/>
      <c r="AI554" s="135"/>
      <c r="AJ554" s="135"/>
      <c r="AK554" s="135"/>
      <c r="AL554" s="135"/>
      <c r="AM554" s="135"/>
      <c r="AN554" s="135"/>
      <c r="AO554" s="135"/>
      <c r="AP554" s="135"/>
      <c r="AQ554" s="135"/>
      <c r="AR554" s="135"/>
    </row>
    <row r="555" spans="1:44" ht="12.75" customHeight="1" x14ac:dyDescent="0.25">
      <c r="A555" s="135"/>
      <c r="B555" s="135"/>
      <c r="C555" s="135"/>
      <c r="D555" s="135"/>
      <c r="E555" s="135"/>
      <c r="F555" s="486"/>
      <c r="G555" s="135"/>
      <c r="H555" s="135"/>
      <c r="I555" s="135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/>
      <c r="AH555" s="135"/>
      <c r="AI555" s="135"/>
      <c r="AJ555" s="135"/>
      <c r="AK555" s="135"/>
      <c r="AL555" s="135"/>
      <c r="AM555" s="135"/>
      <c r="AN555" s="135"/>
      <c r="AO555" s="135"/>
      <c r="AP555" s="135"/>
      <c r="AQ555" s="135"/>
      <c r="AR555" s="135"/>
    </row>
    <row r="556" spans="1:44" ht="12.75" customHeight="1" x14ac:dyDescent="0.25">
      <c r="A556" s="135"/>
      <c r="B556" s="135"/>
      <c r="C556" s="135"/>
      <c r="D556" s="135"/>
      <c r="E556" s="135"/>
      <c r="F556" s="486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  <c r="AH556" s="135"/>
      <c r="AI556" s="135"/>
      <c r="AJ556" s="135"/>
      <c r="AK556" s="135"/>
      <c r="AL556" s="135"/>
      <c r="AM556" s="135"/>
      <c r="AN556" s="135"/>
      <c r="AO556" s="135"/>
      <c r="AP556" s="135"/>
      <c r="AQ556" s="135"/>
      <c r="AR556" s="135"/>
    </row>
    <row r="557" spans="1:44" ht="12.75" customHeight="1" x14ac:dyDescent="0.25">
      <c r="A557" s="135"/>
      <c r="B557" s="135"/>
      <c r="C557" s="135"/>
      <c r="D557" s="135"/>
      <c r="E557" s="135"/>
      <c r="F557" s="486"/>
      <c r="G557" s="135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  <c r="AH557" s="135"/>
      <c r="AI557" s="135"/>
      <c r="AJ557" s="135"/>
      <c r="AK557" s="135"/>
      <c r="AL557" s="135"/>
      <c r="AM557" s="135"/>
      <c r="AN557" s="135"/>
      <c r="AO557" s="135"/>
      <c r="AP557" s="135"/>
      <c r="AQ557" s="135"/>
      <c r="AR557" s="135"/>
    </row>
    <row r="558" spans="1:44" ht="12.75" customHeight="1" x14ac:dyDescent="0.25">
      <c r="A558" s="135"/>
      <c r="B558" s="135"/>
      <c r="C558" s="135"/>
      <c r="D558" s="135"/>
      <c r="E558" s="135"/>
      <c r="F558" s="486"/>
      <c r="G558" s="135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135"/>
      <c r="AL558" s="135"/>
      <c r="AM558" s="135"/>
      <c r="AN558" s="135"/>
      <c r="AO558" s="135"/>
      <c r="AP558" s="135"/>
      <c r="AQ558" s="135"/>
      <c r="AR558" s="135"/>
    </row>
    <row r="559" spans="1:44" ht="12.75" customHeight="1" x14ac:dyDescent="0.25">
      <c r="A559" s="135"/>
      <c r="B559" s="135"/>
      <c r="C559" s="135"/>
      <c r="D559" s="135"/>
      <c r="E559" s="135"/>
      <c r="F559" s="486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  <c r="AH559" s="135"/>
      <c r="AI559" s="135"/>
      <c r="AJ559" s="135"/>
      <c r="AK559" s="135"/>
      <c r="AL559" s="135"/>
      <c r="AM559" s="135"/>
      <c r="AN559" s="135"/>
      <c r="AO559" s="135"/>
      <c r="AP559" s="135"/>
      <c r="AQ559" s="135"/>
      <c r="AR559" s="135"/>
    </row>
    <row r="560" spans="1:44" ht="12.75" customHeight="1" x14ac:dyDescent="0.25">
      <c r="A560" s="135"/>
      <c r="B560" s="135"/>
      <c r="C560" s="135"/>
      <c r="D560" s="135"/>
      <c r="E560" s="135"/>
      <c r="F560" s="486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  <c r="AH560" s="135"/>
      <c r="AI560" s="135"/>
      <c r="AJ560" s="135"/>
      <c r="AK560" s="135"/>
      <c r="AL560" s="135"/>
      <c r="AM560" s="135"/>
      <c r="AN560" s="135"/>
      <c r="AO560" s="135"/>
      <c r="AP560" s="135"/>
      <c r="AQ560" s="135"/>
      <c r="AR560" s="135"/>
    </row>
    <row r="561" spans="1:44" ht="12.75" customHeight="1" x14ac:dyDescent="0.25">
      <c r="A561" s="135"/>
      <c r="B561" s="135"/>
      <c r="C561" s="135"/>
      <c r="D561" s="135"/>
      <c r="E561" s="135"/>
      <c r="F561" s="486"/>
      <c r="G561" s="135"/>
      <c r="H561" s="135"/>
      <c r="I561" s="135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  <c r="AH561" s="135"/>
      <c r="AI561" s="135"/>
      <c r="AJ561" s="135"/>
      <c r="AK561" s="135"/>
      <c r="AL561" s="135"/>
      <c r="AM561" s="135"/>
      <c r="AN561" s="135"/>
      <c r="AO561" s="135"/>
      <c r="AP561" s="135"/>
      <c r="AQ561" s="135"/>
      <c r="AR561" s="135"/>
    </row>
    <row r="562" spans="1:44" ht="12.75" customHeight="1" x14ac:dyDescent="0.25">
      <c r="A562" s="135"/>
      <c r="B562" s="135"/>
      <c r="C562" s="135"/>
      <c r="D562" s="135"/>
      <c r="E562" s="135"/>
      <c r="F562" s="486"/>
      <c r="G562" s="135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  <c r="AH562" s="135"/>
      <c r="AI562" s="135"/>
      <c r="AJ562" s="135"/>
      <c r="AK562" s="135"/>
      <c r="AL562" s="135"/>
      <c r="AM562" s="135"/>
      <c r="AN562" s="135"/>
      <c r="AO562" s="135"/>
      <c r="AP562" s="135"/>
      <c r="AQ562" s="135"/>
      <c r="AR562" s="135"/>
    </row>
    <row r="563" spans="1:44" ht="12.75" customHeight="1" x14ac:dyDescent="0.25">
      <c r="A563" s="135"/>
      <c r="B563" s="135"/>
      <c r="C563" s="135"/>
      <c r="D563" s="135"/>
      <c r="E563" s="135"/>
      <c r="F563" s="486"/>
      <c r="G563" s="135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  <c r="AH563" s="135"/>
      <c r="AI563" s="135"/>
      <c r="AJ563" s="135"/>
      <c r="AK563" s="135"/>
      <c r="AL563" s="135"/>
      <c r="AM563" s="135"/>
      <c r="AN563" s="135"/>
      <c r="AO563" s="135"/>
      <c r="AP563" s="135"/>
      <c r="AQ563" s="135"/>
      <c r="AR563" s="135"/>
    </row>
    <row r="564" spans="1:44" ht="12.75" customHeight="1" x14ac:dyDescent="0.25">
      <c r="A564" s="135"/>
      <c r="B564" s="135"/>
      <c r="C564" s="135"/>
      <c r="D564" s="135"/>
      <c r="E564" s="135"/>
      <c r="F564" s="486"/>
      <c r="G564" s="135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  <c r="AH564" s="135"/>
      <c r="AI564" s="135"/>
      <c r="AJ564" s="135"/>
      <c r="AK564" s="135"/>
      <c r="AL564" s="135"/>
      <c r="AM564" s="135"/>
      <c r="AN564" s="135"/>
      <c r="AO564" s="135"/>
      <c r="AP564" s="135"/>
      <c r="AQ564" s="135"/>
      <c r="AR564" s="135"/>
    </row>
    <row r="565" spans="1:44" ht="12.75" customHeight="1" x14ac:dyDescent="0.25">
      <c r="A565" s="135"/>
      <c r="B565" s="135"/>
      <c r="C565" s="135"/>
      <c r="D565" s="135"/>
      <c r="E565" s="135"/>
      <c r="F565" s="486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  <c r="AH565" s="135"/>
      <c r="AI565" s="135"/>
      <c r="AJ565" s="135"/>
      <c r="AK565" s="135"/>
      <c r="AL565" s="135"/>
      <c r="AM565" s="135"/>
      <c r="AN565" s="135"/>
      <c r="AO565" s="135"/>
      <c r="AP565" s="135"/>
      <c r="AQ565" s="135"/>
      <c r="AR565" s="135"/>
    </row>
    <row r="566" spans="1:44" ht="12.75" customHeight="1" x14ac:dyDescent="0.25">
      <c r="A566" s="135"/>
      <c r="B566" s="135"/>
      <c r="C566" s="135"/>
      <c r="D566" s="135"/>
      <c r="E566" s="135"/>
      <c r="F566" s="486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  <c r="AH566" s="135"/>
      <c r="AI566" s="135"/>
      <c r="AJ566" s="135"/>
      <c r="AK566" s="135"/>
      <c r="AL566" s="135"/>
      <c r="AM566" s="135"/>
      <c r="AN566" s="135"/>
      <c r="AO566" s="135"/>
      <c r="AP566" s="135"/>
      <c r="AQ566" s="135"/>
      <c r="AR566" s="135"/>
    </row>
    <row r="567" spans="1:44" ht="12.75" customHeight="1" x14ac:dyDescent="0.25">
      <c r="A567" s="135"/>
      <c r="B567" s="135"/>
      <c r="C567" s="135"/>
      <c r="D567" s="135"/>
      <c r="E567" s="135"/>
      <c r="F567" s="486"/>
      <c r="G567" s="135"/>
      <c r="H567" s="135"/>
      <c r="I567" s="135"/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  <c r="AH567" s="135"/>
      <c r="AI567" s="135"/>
      <c r="AJ567" s="135"/>
      <c r="AK567" s="135"/>
      <c r="AL567" s="135"/>
      <c r="AM567" s="135"/>
      <c r="AN567" s="135"/>
      <c r="AO567" s="135"/>
      <c r="AP567" s="135"/>
      <c r="AQ567" s="135"/>
      <c r="AR567" s="135"/>
    </row>
    <row r="568" spans="1:44" ht="12.75" customHeight="1" x14ac:dyDescent="0.25">
      <c r="A568" s="135"/>
      <c r="B568" s="135"/>
      <c r="C568" s="135"/>
      <c r="D568" s="135"/>
      <c r="E568" s="135"/>
      <c r="F568" s="486"/>
      <c r="G568" s="135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  <c r="AH568" s="135"/>
      <c r="AI568" s="135"/>
      <c r="AJ568" s="135"/>
      <c r="AK568" s="135"/>
      <c r="AL568" s="135"/>
      <c r="AM568" s="135"/>
      <c r="AN568" s="135"/>
      <c r="AO568" s="135"/>
      <c r="AP568" s="135"/>
      <c r="AQ568" s="135"/>
      <c r="AR568" s="135"/>
    </row>
    <row r="569" spans="1:44" ht="12.75" customHeight="1" x14ac:dyDescent="0.25">
      <c r="A569" s="135"/>
      <c r="B569" s="135"/>
      <c r="C569" s="135"/>
      <c r="D569" s="135"/>
      <c r="E569" s="135"/>
      <c r="F569" s="486"/>
      <c r="G569" s="135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  <c r="AH569" s="135"/>
      <c r="AI569" s="135"/>
      <c r="AJ569" s="135"/>
      <c r="AK569" s="135"/>
      <c r="AL569" s="135"/>
      <c r="AM569" s="135"/>
      <c r="AN569" s="135"/>
      <c r="AO569" s="135"/>
      <c r="AP569" s="135"/>
      <c r="AQ569" s="135"/>
      <c r="AR569" s="135"/>
    </row>
    <row r="570" spans="1:44" ht="12.75" customHeight="1" x14ac:dyDescent="0.25">
      <c r="A570" s="135"/>
      <c r="B570" s="135"/>
      <c r="C570" s="135"/>
      <c r="D570" s="135"/>
      <c r="E570" s="135"/>
      <c r="F570" s="486"/>
      <c r="G570" s="135"/>
      <c r="H570" s="135"/>
      <c r="I570" s="135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  <c r="AH570" s="135"/>
      <c r="AI570" s="135"/>
      <c r="AJ570" s="135"/>
      <c r="AK570" s="135"/>
      <c r="AL570" s="135"/>
      <c r="AM570" s="135"/>
      <c r="AN570" s="135"/>
      <c r="AO570" s="135"/>
      <c r="AP570" s="135"/>
      <c r="AQ570" s="135"/>
      <c r="AR570" s="135"/>
    </row>
    <row r="571" spans="1:44" ht="12.75" customHeight="1" x14ac:dyDescent="0.25">
      <c r="A571" s="135"/>
      <c r="B571" s="135"/>
      <c r="C571" s="135"/>
      <c r="D571" s="135"/>
      <c r="E571" s="135"/>
      <c r="F571" s="486"/>
      <c r="G571" s="135"/>
      <c r="H571" s="135"/>
      <c r="I571" s="135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  <c r="AH571" s="135"/>
      <c r="AI571" s="135"/>
      <c r="AJ571" s="135"/>
      <c r="AK571" s="135"/>
      <c r="AL571" s="135"/>
      <c r="AM571" s="135"/>
      <c r="AN571" s="135"/>
      <c r="AO571" s="135"/>
      <c r="AP571" s="135"/>
      <c r="AQ571" s="135"/>
      <c r="AR571" s="135"/>
    </row>
    <row r="572" spans="1:44" ht="12.75" customHeight="1" x14ac:dyDescent="0.25">
      <c r="A572" s="135"/>
      <c r="B572" s="135"/>
      <c r="C572" s="135"/>
      <c r="D572" s="135"/>
      <c r="E572" s="135"/>
      <c r="F572" s="486"/>
      <c r="G572" s="135"/>
      <c r="H572" s="135"/>
      <c r="I572" s="135"/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  <c r="AH572" s="135"/>
      <c r="AI572" s="135"/>
      <c r="AJ572" s="135"/>
      <c r="AK572" s="135"/>
      <c r="AL572" s="135"/>
      <c r="AM572" s="135"/>
      <c r="AN572" s="135"/>
      <c r="AO572" s="135"/>
      <c r="AP572" s="135"/>
      <c r="AQ572" s="135"/>
      <c r="AR572" s="135"/>
    </row>
    <row r="573" spans="1:44" ht="12.75" customHeight="1" x14ac:dyDescent="0.25">
      <c r="A573" s="135"/>
      <c r="B573" s="135"/>
      <c r="C573" s="135"/>
      <c r="D573" s="135"/>
      <c r="E573" s="135"/>
      <c r="F573" s="486"/>
      <c r="G573" s="135"/>
      <c r="H573" s="135"/>
      <c r="I573" s="135"/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  <c r="AG573" s="135"/>
      <c r="AH573" s="135"/>
      <c r="AI573" s="135"/>
      <c r="AJ573" s="135"/>
      <c r="AK573" s="135"/>
      <c r="AL573" s="135"/>
      <c r="AM573" s="135"/>
      <c r="AN573" s="135"/>
      <c r="AO573" s="135"/>
      <c r="AP573" s="135"/>
      <c r="AQ573" s="135"/>
      <c r="AR573" s="135"/>
    </row>
    <row r="574" spans="1:44" ht="12.75" customHeight="1" x14ac:dyDescent="0.25">
      <c r="A574" s="135"/>
      <c r="B574" s="135"/>
      <c r="C574" s="135"/>
      <c r="D574" s="135"/>
      <c r="E574" s="135"/>
      <c r="F574" s="486"/>
      <c r="G574" s="135"/>
      <c r="H574" s="135"/>
      <c r="I574" s="135"/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/>
      <c r="AH574" s="135"/>
      <c r="AI574" s="135"/>
      <c r="AJ574" s="135"/>
      <c r="AK574" s="135"/>
      <c r="AL574" s="135"/>
      <c r="AM574" s="135"/>
      <c r="AN574" s="135"/>
      <c r="AO574" s="135"/>
      <c r="AP574" s="135"/>
      <c r="AQ574" s="135"/>
      <c r="AR574" s="135"/>
    </row>
    <row r="575" spans="1:44" ht="12.75" customHeight="1" x14ac:dyDescent="0.25">
      <c r="A575" s="135"/>
      <c r="B575" s="135"/>
      <c r="C575" s="135"/>
      <c r="D575" s="135"/>
      <c r="E575" s="135"/>
      <c r="F575" s="486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  <c r="AH575" s="135"/>
      <c r="AI575" s="135"/>
      <c r="AJ575" s="135"/>
      <c r="AK575" s="135"/>
      <c r="AL575" s="135"/>
      <c r="AM575" s="135"/>
      <c r="AN575" s="135"/>
      <c r="AO575" s="135"/>
      <c r="AP575" s="135"/>
      <c r="AQ575" s="135"/>
      <c r="AR575" s="135"/>
    </row>
    <row r="576" spans="1:44" ht="12.75" customHeight="1" x14ac:dyDescent="0.25">
      <c r="A576" s="135"/>
      <c r="B576" s="135"/>
      <c r="C576" s="135"/>
      <c r="D576" s="135"/>
      <c r="E576" s="135"/>
      <c r="F576" s="486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  <c r="AH576" s="135"/>
      <c r="AI576" s="135"/>
      <c r="AJ576" s="135"/>
      <c r="AK576" s="135"/>
      <c r="AL576" s="135"/>
      <c r="AM576" s="135"/>
      <c r="AN576" s="135"/>
      <c r="AO576" s="135"/>
      <c r="AP576" s="135"/>
      <c r="AQ576" s="135"/>
      <c r="AR576" s="135"/>
    </row>
    <row r="577" spans="1:44" ht="12.75" customHeight="1" x14ac:dyDescent="0.25">
      <c r="A577" s="135"/>
      <c r="B577" s="135"/>
      <c r="C577" s="135"/>
      <c r="D577" s="135"/>
      <c r="E577" s="135"/>
      <c r="F577" s="486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  <c r="AI577" s="135"/>
      <c r="AJ577" s="135"/>
      <c r="AK577" s="135"/>
      <c r="AL577" s="135"/>
      <c r="AM577" s="135"/>
      <c r="AN577" s="135"/>
      <c r="AO577" s="135"/>
      <c r="AP577" s="135"/>
      <c r="AQ577" s="135"/>
      <c r="AR577" s="135"/>
    </row>
    <row r="578" spans="1:44" ht="12.75" customHeight="1" x14ac:dyDescent="0.25">
      <c r="A578" s="135"/>
      <c r="B578" s="135"/>
      <c r="C578" s="135"/>
      <c r="D578" s="135"/>
      <c r="E578" s="135"/>
      <c r="F578" s="486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  <c r="AI578" s="135"/>
      <c r="AJ578" s="135"/>
      <c r="AK578" s="135"/>
      <c r="AL578" s="135"/>
      <c r="AM578" s="135"/>
      <c r="AN578" s="135"/>
      <c r="AO578" s="135"/>
      <c r="AP578" s="135"/>
      <c r="AQ578" s="135"/>
      <c r="AR578" s="135"/>
    </row>
    <row r="579" spans="1:44" ht="12.75" customHeight="1" x14ac:dyDescent="0.25">
      <c r="A579" s="135"/>
      <c r="B579" s="135"/>
      <c r="C579" s="135"/>
      <c r="D579" s="135"/>
      <c r="E579" s="135"/>
      <c r="F579" s="486"/>
      <c r="G579" s="135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135"/>
      <c r="AH579" s="135"/>
      <c r="AI579" s="135"/>
      <c r="AJ579" s="135"/>
      <c r="AK579" s="135"/>
      <c r="AL579" s="135"/>
      <c r="AM579" s="135"/>
      <c r="AN579" s="135"/>
      <c r="AO579" s="135"/>
      <c r="AP579" s="135"/>
      <c r="AQ579" s="135"/>
      <c r="AR579" s="135"/>
    </row>
    <row r="580" spans="1:44" ht="12.75" customHeight="1" x14ac:dyDescent="0.25">
      <c r="A580" s="135"/>
      <c r="B580" s="135"/>
      <c r="C580" s="135"/>
      <c r="D580" s="135"/>
      <c r="E580" s="135"/>
      <c r="F580" s="486"/>
      <c r="G580" s="135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  <c r="AG580" s="135"/>
      <c r="AH580" s="135"/>
      <c r="AI580" s="135"/>
      <c r="AJ580" s="135"/>
      <c r="AK580" s="135"/>
      <c r="AL580" s="135"/>
      <c r="AM580" s="135"/>
      <c r="AN580" s="135"/>
      <c r="AO580" s="135"/>
      <c r="AP580" s="135"/>
      <c r="AQ580" s="135"/>
      <c r="AR580" s="135"/>
    </row>
    <row r="581" spans="1:44" ht="12.75" customHeight="1" x14ac:dyDescent="0.25">
      <c r="A581" s="135"/>
      <c r="B581" s="135"/>
      <c r="C581" s="135"/>
      <c r="D581" s="135"/>
      <c r="E581" s="135"/>
      <c r="F581" s="486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/>
      <c r="AH581" s="135"/>
      <c r="AI581" s="135"/>
      <c r="AJ581" s="135"/>
      <c r="AK581" s="135"/>
      <c r="AL581" s="135"/>
      <c r="AM581" s="135"/>
      <c r="AN581" s="135"/>
      <c r="AO581" s="135"/>
      <c r="AP581" s="135"/>
      <c r="AQ581" s="135"/>
      <c r="AR581" s="135"/>
    </row>
    <row r="582" spans="1:44" ht="12.75" customHeight="1" x14ac:dyDescent="0.25">
      <c r="A582" s="135"/>
      <c r="B582" s="135"/>
      <c r="C582" s="135"/>
      <c r="D582" s="135"/>
      <c r="E582" s="135"/>
      <c r="F582" s="486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135"/>
      <c r="AL582" s="135"/>
      <c r="AM582" s="135"/>
      <c r="AN582" s="135"/>
      <c r="AO582" s="135"/>
      <c r="AP582" s="135"/>
      <c r="AQ582" s="135"/>
      <c r="AR582" s="135"/>
    </row>
    <row r="583" spans="1:44" ht="12.75" customHeight="1" x14ac:dyDescent="0.25">
      <c r="A583" s="135"/>
      <c r="B583" s="135"/>
      <c r="C583" s="135"/>
      <c r="D583" s="135"/>
      <c r="E583" s="135"/>
      <c r="F583" s="486"/>
      <c r="G583" s="135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135"/>
      <c r="AL583" s="135"/>
      <c r="AM583" s="135"/>
      <c r="AN583" s="135"/>
      <c r="AO583" s="135"/>
      <c r="AP583" s="135"/>
      <c r="AQ583" s="135"/>
      <c r="AR583" s="135"/>
    </row>
    <row r="584" spans="1:44" ht="12.75" customHeight="1" x14ac:dyDescent="0.25">
      <c r="A584" s="135"/>
      <c r="B584" s="135"/>
      <c r="C584" s="135"/>
      <c r="D584" s="135"/>
      <c r="E584" s="135"/>
      <c r="F584" s="486"/>
      <c r="G584" s="135"/>
      <c r="H584" s="135"/>
      <c r="I584" s="135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</row>
    <row r="585" spans="1:44" ht="12.75" customHeight="1" x14ac:dyDescent="0.25">
      <c r="A585" s="135"/>
      <c r="B585" s="135"/>
      <c r="C585" s="135"/>
      <c r="D585" s="135"/>
      <c r="E585" s="135"/>
      <c r="F585" s="486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5"/>
      <c r="AJ585" s="135"/>
      <c r="AK585" s="135"/>
      <c r="AL585" s="135"/>
      <c r="AM585" s="135"/>
      <c r="AN585" s="135"/>
      <c r="AO585" s="135"/>
      <c r="AP585" s="135"/>
      <c r="AQ585" s="135"/>
      <c r="AR585" s="135"/>
    </row>
    <row r="586" spans="1:44" ht="12.75" customHeight="1" x14ac:dyDescent="0.25">
      <c r="A586" s="135"/>
      <c r="B586" s="135"/>
      <c r="C586" s="135"/>
      <c r="D586" s="135"/>
      <c r="E586" s="135"/>
      <c r="F586" s="486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  <c r="AH586" s="135"/>
      <c r="AI586" s="135"/>
      <c r="AJ586" s="135"/>
      <c r="AK586" s="135"/>
      <c r="AL586" s="135"/>
      <c r="AM586" s="135"/>
      <c r="AN586" s="135"/>
      <c r="AO586" s="135"/>
      <c r="AP586" s="135"/>
      <c r="AQ586" s="135"/>
      <c r="AR586" s="135"/>
    </row>
    <row r="587" spans="1:44" ht="12.75" customHeight="1" x14ac:dyDescent="0.25">
      <c r="A587" s="135"/>
      <c r="B587" s="135"/>
      <c r="C587" s="135"/>
      <c r="D587" s="135"/>
      <c r="E587" s="135"/>
      <c r="F587" s="486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  <c r="AH587" s="135"/>
      <c r="AI587" s="135"/>
      <c r="AJ587" s="135"/>
      <c r="AK587" s="135"/>
      <c r="AL587" s="135"/>
      <c r="AM587" s="135"/>
      <c r="AN587" s="135"/>
      <c r="AO587" s="135"/>
      <c r="AP587" s="135"/>
      <c r="AQ587" s="135"/>
      <c r="AR587" s="135"/>
    </row>
    <row r="588" spans="1:44" ht="12.75" customHeight="1" x14ac:dyDescent="0.25">
      <c r="A588" s="135"/>
      <c r="B588" s="135"/>
      <c r="C588" s="135"/>
      <c r="D588" s="135"/>
      <c r="E588" s="135"/>
      <c r="F588" s="486"/>
      <c r="G588" s="135"/>
      <c r="H588" s="135"/>
      <c r="I588" s="135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  <c r="AG588" s="135"/>
      <c r="AH588" s="135"/>
      <c r="AI588" s="135"/>
      <c r="AJ588" s="135"/>
      <c r="AK588" s="135"/>
      <c r="AL588" s="135"/>
      <c r="AM588" s="135"/>
      <c r="AN588" s="135"/>
      <c r="AO588" s="135"/>
      <c r="AP588" s="135"/>
      <c r="AQ588" s="135"/>
      <c r="AR588" s="135"/>
    </row>
    <row r="589" spans="1:44" ht="12.75" customHeight="1" x14ac:dyDescent="0.25">
      <c r="A589" s="135"/>
      <c r="B589" s="135"/>
      <c r="C589" s="135"/>
      <c r="D589" s="135"/>
      <c r="E589" s="135"/>
      <c r="F589" s="486"/>
      <c r="G589" s="135"/>
      <c r="H589" s="135"/>
      <c r="I589" s="135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  <c r="AG589" s="135"/>
      <c r="AH589" s="135"/>
      <c r="AI589" s="135"/>
      <c r="AJ589" s="135"/>
      <c r="AK589" s="135"/>
      <c r="AL589" s="135"/>
      <c r="AM589" s="135"/>
      <c r="AN589" s="135"/>
      <c r="AO589" s="135"/>
      <c r="AP589" s="135"/>
      <c r="AQ589" s="135"/>
      <c r="AR589" s="135"/>
    </row>
    <row r="590" spans="1:44" ht="12.75" customHeight="1" x14ac:dyDescent="0.25">
      <c r="A590" s="135"/>
      <c r="B590" s="135"/>
      <c r="C590" s="135"/>
      <c r="D590" s="135"/>
      <c r="E590" s="135"/>
      <c r="F590" s="486"/>
      <c r="G590" s="135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  <c r="AG590" s="135"/>
      <c r="AH590" s="135"/>
      <c r="AI590" s="135"/>
      <c r="AJ590" s="135"/>
      <c r="AK590" s="135"/>
      <c r="AL590" s="135"/>
      <c r="AM590" s="135"/>
      <c r="AN590" s="135"/>
      <c r="AO590" s="135"/>
      <c r="AP590" s="135"/>
      <c r="AQ590" s="135"/>
      <c r="AR590" s="135"/>
    </row>
    <row r="591" spans="1:44" ht="12.75" customHeight="1" x14ac:dyDescent="0.25">
      <c r="A591" s="135"/>
      <c r="B591" s="135"/>
      <c r="C591" s="135"/>
      <c r="D591" s="135"/>
      <c r="E591" s="135"/>
      <c r="F591" s="486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135"/>
      <c r="AH591" s="135"/>
      <c r="AI591" s="135"/>
      <c r="AJ591" s="135"/>
      <c r="AK591" s="135"/>
      <c r="AL591" s="135"/>
      <c r="AM591" s="135"/>
      <c r="AN591" s="135"/>
      <c r="AO591" s="135"/>
      <c r="AP591" s="135"/>
      <c r="AQ591" s="135"/>
      <c r="AR591" s="135"/>
    </row>
    <row r="592" spans="1:44" ht="12.75" customHeight="1" x14ac:dyDescent="0.25">
      <c r="A592" s="135"/>
      <c r="B592" s="135"/>
      <c r="C592" s="135"/>
      <c r="D592" s="135"/>
      <c r="E592" s="135"/>
      <c r="F592" s="486"/>
      <c r="G592" s="135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  <c r="AG592" s="135"/>
      <c r="AH592" s="135"/>
      <c r="AI592" s="135"/>
      <c r="AJ592" s="135"/>
      <c r="AK592" s="135"/>
      <c r="AL592" s="135"/>
      <c r="AM592" s="135"/>
      <c r="AN592" s="135"/>
      <c r="AO592" s="135"/>
      <c r="AP592" s="135"/>
      <c r="AQ592" s="135"/>
      <c r="AR592" s="135"/>
    </row>
    <row r="593" spans="1:44" ht="12.75" customHeight="1" x14ac:dyDescent="0.25">
      <c r="A593" s="135"/>
      <c r="B593" s="135"/>
      <c r="C593" s="135"/>
      <c r="D593" s="135"/>
      <c r="E593" s="135"/>
      <c r="F593" s="486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  <c r="AG593" s="135"/>
      <c r="AH593" s="135"/>
      <c r="AI593" s="135"/>
      <c r="AJ593" s="135"/>
      <c r="AK593" s="135"/>
      <c r="AL593" s="135"/>
      <c r="AM593" s="135"/>
      <c r="AN593" s="135"/>
      <c r="AO593" s="135"/>
      <c r="AP593" s="135"/>
      <c r="AQ593" s="135"/>
      <c r="AR593" s="135"/>
    </row>
    <row r="594" spans="1:44" ht="12.75" customHeight="1" x14ac:dyDescent="0.25">
      <c r="A594" s="135"/>
      <c r="B594" s="135"/>
      <c r="C594" s="135"/>
      <c r="D594" s="135"/>
      <c r="E594" s="135"/>
      <c r="F594" s="486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/>
      <c r="AH594" s="135"/>
      <c r="AI594" s="135"/>
      <c r="AJ594" s="135"/>
      <c r="AK594" s="135"/>
      <c r="AL594" s="135"/>
      <c r="AM594" s="135"/>
      <c r="AN594" s="135"/>
      <c r="AO594" s="135"/>
      <c r="AP594" s="135"/>
      <c r="AQ594" s="135"/>
      <c r="AR594" s="135"/>
    </row>
    <row r="595" spans="1:44" ht="12.75" customHeight="1" x14ac:dyDescent="0.25">
      <c r="A595" s="135"/>
      <c r="B595" s="135"/>
      <c r="C595" s="135"/>
      <c r="D595" s="135"/>
      <c r="E595" s="135"/>
      <c r="F595" s="486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135"/>
      <c r="AH595" s="135"/>
      <c r="AI595" s="135"/>
      <c r="AJ595" s="135"/>
      <c r="AK595" s="135"/>
      <c r="AL595" s="135"/>
      <c r="AM595" s="135"/>
      <c r="AN595" s="135"/>
      <c r="AO595" s="135"/>
      <c r="AP595" s="135"/>
      <c r="AQ595" s="135"/>
      <c r="AR595" s="135"/>
    </row>
    <row r="596" spans="1:44" ht="12.75" customHeight="1" x14ac:dyDescent="0.25">
      <c r="A596" s="135"/>
      <c r="B596" s="135"/>
      <c r="C596" s="135"/>
      <c r="D596" s="135"/>
      <c r="E596" s="135"/>
      <c r="F596" s="486"/>
      <c r="G596" s="135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  <c r="AG596" s="135"/>
      <c r="AH596" s="135"/>
      <c r="AI596" s="135"/>
      <c r="AJ596" s="135"/>
      <c r="AK596" s="135"/>
      <c r="AL596" s="135"/>
      <c r="AM596" s="135"/>
      <c r="AN596" s="135"/>
      <c r="AO596" s="135"/>
      <c r="AP596" s="135"/>
      <c r="AQ596" s="135"/>
      <c r="AR596" s="135"/>
    </row>
    <row r="597" spans="1:44" ht="12.75" customHeight="1" x14ac:dyDescent="0.25">
      <c r="A597" s="135"/>
      <c r="B597" s="135"/>
      <c r="C597" s="135"/>
      <c r="D597" s="135"/>
      <c r="E597" s="135"/>
      <c r="F597" s="486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135"/>
      <c r="AH597" s="135"/>
      <c r="AI597" s="135"/>
      <c r="AJ597" s="135"/>
      <c r="AK597" s="135"/>
      <c r="AL597" s="135"/>
      <c r="AM597" s="135"/>
      <c r="AN597" s="135"/>
      <c r="AO597" s="135"/>
      <c r="AP597" s="135"/>
      <c r="AQ597" s="135"/>
      <c r="AR597" s="135"/>
    </row>
    <row r="598" spans="1:44" ht="12.75" customHeight="1" x14ac:dyDescent="0.25">
      <c r="A598" s="135"/>
      <c r="B598" s="135"/>
      <c r="C598" s="135"/>
      <c r="D598" s="135"/>
      <c r="E598" s="135"/>
      <c r="F598" s="486"/>
      <c r="G598" s="135"/>
      <c r="H598" s="135"/>
      <c r="I598" s="135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  <c r="AG598" s="135"/>
      <c r="AH598" s="135"/>
      <c r="AI598" s="135"/>
      <c r="AJ598" s="135"/>
      <c r="AK598" s="135"/>
      <c r="AL598" s="135"/>
      <c r="AM598" s="135"/>
      <c r="AN598" s="135"/>
      <c r="AO598" s="135"/>
      <c r="AP598" s="135"/>
      <c r="AQ598" s="135"/>
      <c r="AR598" s="135"/>
    </row>
    <row r="599" spans="1:44" ht="12.75" customHeight="1" x14ac:dyDescent="0.25">
      <c r="A599" s="135"/>
      <c r="B599" s="135"/>
      <c r="C599" s="135"/>
      <c r="D599" s="135"/>
      <c r="E599" s="135"/>
      <c r="F599" s="486"/>
      <c r="G599" s="135"/>
      <c r="H599" s="135"/>
      <c r="I599" s="135"/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  <c r="AG599" s="135"/>
      <c r="AH599" s="135"/>
      <c r="AI599" s="135"/>
      <c r="AJ599" s="135"/>
      <c r="AK599" s="135"/>
      <c r="AL599" s="135"/>
      <c r="AM599" s="135"/>
      <c r="AN599" s="135"/>
      <c r="AO599" s="135"/>
      <c r="AP599" s="135"/>
      <c r="AQ599" s="135"/>
      <c r="AR599" s="135"/>
    </row>
    <row r="600" spans="1:44" ht="12.75" customHeight="1" x14ac:dyDescent="0.25">
      <c r="A600" s="135"/>
      <c r="B600" s="135"/>
      <c r="C600" s="135"/>
      <c r="D600" s="135"/>
      <c r="E600" s="135"/>
      <c r="F600" s="486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/>
      <c r="AH600" s="135"/>
      <c r="AI600" s="135"/>
      <c r="AJ600" s="135"/>
      <c r="AK600" s="135"/>
      <c r="AL600" s="135"/>
      <c r="AM600" s="135"/>
      <c r="AN600" s="135"/>
      <c r="AO600" s="135"/>
      <c r="AP600" s="135"/>
      <c r="AQ600" s="135"/>
      <c r="AR600" s="135"/>
    </row>
    <row r="601" spans="1:44" ht="12.75" customHeight="1" x14ac:dyDescent="0.25">
      <c r="A601" s="135"/>
      <c r="B601" s="135"/>
      <c r="C601" s="135"/>
      <c r="D601" s="135"/>
      <c r="E601" s="135"/>
      <c r="F601" s="486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  <c r="AH601" s="135"/>
      <c r="AI601" s="135"/>
      <c r="AJ601" s="135"/>
      <c r="AK601" s="135"/>
      <c r="AL601" s="135"/>
      <c r="AM601" s="135"/>
      <c r="AN601" s="135"/>
      <c r="AO601" s="135"/>
      <c r="AP601" s="135"/>
      <c r="AQ601" s="135"/>
      <c r="AR601" s="135"/>
    </row>
    <row r="602" spans="1:44" ht="12.75" customHeight="1" x14ac:dyDescent="0.25">
      <c r="A602" s="135"/>
      <c r="B602" s="135"/>
      <c r="C602" s="135"/>
      <c r="D602" s="135"/>
      <c r="E602" s="135"/>
      <c r="F602" s="486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  <c r="AG602" s="135"/>
      <c r="AH602" s="135"/>
      <c r="AI602" s="135"/>
      <c r="AJ602" s="135"/>
      <c r="AK602" s="135"/>
      <c r="AL602" s="135"/>
      <c r="AM602" s="135"/>
      <c r="AN602" s="135"/>
      <c r="AO602" s="135"/>
      <c r="AP602" s="135"/>
      <c r="AQ602" s="135"/>
      <c r="AR602" s="135"/>
    </row>
    <row r="603" spans="1:44" ht="12.75" customHeight="1" x14ac:dyDescent="0.25">
      <c r="A603" s="135"/>
      <c r="B603" s="135"/>
      <c r="C603" s="135"/>
      <c r="D603" s="135"/>
      <c r="E603" s="135"/>
      <c r="F603" s="486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/>
      <c r="AH603" s="135"/>
      <c r="AI603" s="135"/>
      <c r="AJ603" s="135"/>
      <c r="AK603" s="135"/>
      <c r="AL603" s="135"/>
      <c r="AM603" s="135"/>
      <c r="AN603" s="135"/>
      <c r="AO603" s="135"/>
      <c r="AP603" s="135"/>
      <c r="AQ603" s="135"/>
      <c r="AR603" s="135"/>
    </row>
    <row r="604" spans="1:44" ht="12.75" customHeight="1" x14ac:dyDescent="0.25">
      <c r="A604" s="135"/>
      <c r="B604" s="135"/>
      <c r="C604" s="135"/>
      <c r="D604" s="135"/>
      <c r="E604" s="135"/>
      <c r="F604" s="486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135"/>
      <c r="AH604" s="135"/>
      <c r="AI604" s="135"/>
      <c r="AJ604" s="135"/>
      <c r="AK604" s="135"/>
      <c r="AL604" s="135"/>
      <c r="AM604" s="135"/>
      <c r="AN604" s="135"/>
      <c r="AO604" s="135"/>
      <c r="AP604" s="135"/>
      <c r="AQ604" s="135"/>
      <c r="AR604" s="135"/>
    </row>
    <row r="605" spans="1:44" ht="12.75" customHeight="1" x14ac:dyDescent="0.25">
      <c r="A605" s="135"/>
      <c r="B605" s="135"/>
      <c r="C605" s="135"/>
      <c r="D605" s="135"/>
      <c r="E605" s="135"/>
      <c r="F605" s="486"/>
      <c r="G605" s="135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  <c r="AG605" s="135"/>
      <c r="AH605" s="135"/>
      <c r="AI605" s="135"/>
      <c r="AJ605" s="135"/>
      <c r="AK605" s="135"/>
      <c r="AL605" s="135"/>
      <c r="AM605" s="135"/>
      <c r="AN605" s="135"/>
      <c r="AO605" s="135"/>
      <c r="AP605" s="135"/>
      <c r="AQ605" s="135"/>
      <c r="AR605" s="135"/>
    </row>
    <row r="606" spans="1:44" ht="12.75" customHeight="1" x14ac:dyDescent="0.25">
      <c r="A606" s="135"/>
      <c r="B606" s="135"/>
      <c r="C606" s="135"/>
      <c r="D606" s="135"/>
      <c r="E606" s="135"/>
      <c r="F606" s="486"/>
      <c r="G606" s="135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  <c r="AG606" s="135"/>
      <c r="AH606" s="135"/>
      <c r="AI606" s="135"/>
      <c r="AJ606" s="135"/>
      <c r="AK606" s="135"/>
      <c r="AL606" s="135"/>
      <c r="AM606" s="135"/>
      <c r="AN606" s="135"/>
      <c r="AO606" s="135"/>
      <c r="AP606" s="135"/>
      <c r="AQ606" s="135"/>
      <c r="AR606" s="135"/>
    </row>
    <row r="607" spans="1:44" ht="12.75" customHeight="1" x14ac:dyDescent="0.25">
      <c r="A607" s="135"/>
      <c r="B607" s="135"/>
      <c r="C607" s="135"/>
      <c r="D607" s="135"/>
      <c r="E607" s="135"/>
      <c r="F607" s="486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/>
      <c r="AH607" s="135"/>
      <c r="AI607" s="135"/>
      <c r="AJ607" s="135"/>
      <c r="AK607" s="135"/>
      <c r="AL607" s="135"/>
      <c r="AM607" s="135"/>
      <c r="AN607" s="135"/>
      <c r="AO607" s="135"/>
      <c r="AP607" s="135"/>
      <c r="AQ607" s="135"/>
      <c r="AR607" s="135"/>
    </row>
    <row r="608" spans="1:44" ht="12.75" customHeight="1" x14ac:dyDescent="0.25">
      <c r="A608" s="135"/>
      <c r="B608" s="135"/>
      <c r="C608" s="135"/>
      <c r="D608" s="135"/>
      <c r="E608" s="135"/>
      <c r="F608" s="486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135"/>
      <c r="AH608" s="135"/>
      <c r="AI608" s="135"/>
      <c r="AJ608" s="135"/>
      <c r="AK608" s="135"/>
      <c r="AL608" s="135"/>
      <c r="AM608" s="135"/>
      <c r="AN608" s="135"/>
      <c r="AO608" s="135"/>
      <c r="AP608" s="135"/>
      <c r="AQ608" s="135"/>
      <c r="AR608" s="135"/>
    </row>
    <row r="609" spans="1:44" ht="12.75" customHeight="1" x14ac:dyDescent="0.25">
      <c r="A609" s="135"/>
      <c r="B609" s="135"/>
      <c r="C609" s="135"/>
      <c r="D609" s="135"/>
      <c r="E609" s="135"/>
      <c r="F609" s="486"/>
      <c r="G609" s="135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  <c r="AG609" s="135"/>
      <c r="AH609" s="135"/>
      <c r="AI609" s="135"/>
      <c r="AJ609" s="135"/>
      <c r="AK609" s="135"/>
      <c r="AL609" s="135"/>
      <c r="AM609" s="135"/>
      <c r="AN609" s="135"/>
      <c r="AO609" s="135"/>
      <c r="AP609" s="135"/>
      <c r="AQ609" s="135"/>
      <c r="AR609" s="135"/>
    </row>
    <row r="610" spans="1:44" ht="12.75" customHeight="1" x14ac:dyDescent="0.25">
      <c r="A610" s="135"/>
      <c r="B610" s="135"/>
      <c r="C610" s="135"/>
      <c r="D610" s="135"/>
      <c r="E610" s="135"/>
      <c r="F610" s="486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/>
      <c r="AH610" s="135"/>
      <c r="AI610" s="135"/>
      <c r="AJ610" s="135"/>
      <c r="AK610" s="135"/>
      <c r="AL610" s="135"/>
      <c r="AM610" s="135"/>
      <c r="AN610" s="135"/>
      <c r="AO610" s="135"/>
      <c r="AP610" s="135"/>
      <c r="AQ610" s="135"/>
      <c r="AR610" s="135"/>
    </row>
    <row r="611" spans="1:44" ht="12.75" customHeight="1" x14ac:dyDescent="0.25">
      <c r="A611" s="135"/>
      <c r="B611" s="135"/>
      <c r="C611" s="135"/>
      <c r="D611" s="135"/>
      <c r="E611" s="135"/>
      <c r="F611" s="486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  <c r="AH611" s="135"/>
      <c r="AI611" s="135"/>
      <c r="AJ611" s="135"/>
      <c r="AK611" s="135"/>
      <c r="AL611" s="135"/>
      <c r="AM611" s="135"/>
      <c r="AN611" s="135"/>
      <c r="AO611" s="135"/>
      <c r="AP611" s="135"/>
      <c r="AQ611" s="135"/>
      <c r="AR611" s="135"/>
    </row>
    <row r="612" spans="1:44" ht="12.75" customHeight="1" x14ac:dyDescent="0.25">
      <c r="A612" s="135"/>
      <c r="B612" s="135"/>
      <c r="C612" s="135"/>
      <c r="D612" s="135"/>
      <c r="E612" s="135"/>
      <c r="F612" s="486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  <c r="AH612" s="135"/>
      <c r="AI612" s="135"/>
      <c r="AJ612" s="135"/>
      <c r="AK612" s="135"/>
      <c r="AL612" s="135"/>
      <c r="AM612" s="135"/>
      <c r="AN612" s="135"/>
      <c r="AO612" s="135"/>
      <c r="AP612" s="135"/>
      <c r="AQ612" s="135"/>
      <c r="AR612" s="135"/>
    </row>
    <row r="613" spans="1:44" ht="12.75" customHeight="1" x14ac:dyDescent="0.25">
      <c r="A613" s="135"/>
      <c r="B613" s="135"/>
      <c r="C613" s="135"/>
      <c r="D613" s="135"/>
      <c r="E613" s="135"/>
      <c r="F613" s="486"/>
      <c r="G613" s="135"/>
      <c r="H613" s="135"/>
      <c r="I613" s="135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  <c r="AG613" s="135"/>
      <c r="AH613" s="135"/>
      <c r="AI613" s="135"/>
      <c r="AJ613" s="135"/>
      <c r="AK613" s="135"/>
      <c r="AL613" s="135"/>
      <c r="AM613" s="135"/>
      <c r="AN613" s="135"/>
      <c r="AO613" s="135"/>
      <c r="AP613" s="135"/>
      <c r="AQ613" s="135"/>
      <c r="AR613" s="135"/>
    </row>
    <row r="614" spans="1:44" ht="12.75" customHeight="1" x14ac:dyDescent="0.25">
      <c r="A614" s="135"/>
      <c r="B614" s="135"/>
      <c r="C614" s="135"/>
      <c r="D614" s="135"/>
      <c r="E614" s="135"/>
      <c r="F614" s="486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135"/>
      <c r="AH614" s="135"/>
      <c r="AI614" s="135"/>
      <c r="AJ614" s="135"/>
      <c r="AK614" s="135"/>
      <c r="AL614" s="135"/>
      <c r="AM614" s="135"/>
      <c r="AN614" s="135"/>
      <c r="AO614" s="135"/>
      <c r="AP614" s="135"/>
      <c r="AQ614" s="135"/>
      <c r="AR614" s="135"/>
    </row>
    <row r="615" spans="1:44" ht="12.75" customHeight="1" x14ac:dyDescent="0.25">
      <c r="A615" s="135"/>
      <c r="B615" s="135"/>
      <c r="C615" s="135"/>
      <c r="D615" s="135"/>
      <c r="E615" s="135"/>
      <c r="F615" s="486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  <c r="AG615" s="135"/>
      <c r="AH615" s="135"/>
      <c r="AI615" s="135"/>
      <c r="AJ615" s="135"/>
      <c r="AK615" s="135"/>
      <c r="AL615" s="135"/>
      <c r="AM615" s="135"/>
      <c r="AN615" s="135"/>
      <c r="AO615" s="135"/>
      <c r="AP615" s="135"/>
      <c r="AQ615" s="135"/>
      <c r="AR615" s="135"/>
    </row>
    <row r="616" spans="1:44" ht="12.75" customHeight="1" x14ac:dyDescent="0.25">
      <c r="A616" s="135"/>
      <c r="B616" s="135"/>
      <c r="C616" s="135"/>
      <c r="D616" s="135"/>
      <c r="E616" s="135"/>
      <c r="F616" s="486"/>
      <c r="G616" s="135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  <c r="AG616" s="135"/>
      <c r="AH616" s="135"/>
      <c r="AI616" s="135"/>
      <c r="AJ616" s="135"/>
      <c r="AK616" s="135"/>
      <c r="AL616" s="135"/>
      <c r="AM616" s="135"/>
      <c r="AN616" s="135"/>
      <c r="AO616" s="135"/>
      <c r="AP616" s="135"/>
      <c r="AQ616" s="135"/>
      <c r="AR616" s="135"/>
    </row>
    <row r="617" spans="1:44" ht="12.75" customHeight="1" x14ac:dyDescent="0.25">
      <c r="A617" s="135"/>
      <c r="B617" s="135"/>
      <c r="C617" s="135"/>
      <c r="D617" s="135"/>
      <c r="E617" s="135"/>
      <c r="F617" s="486"/>
      <c r="G617" s="135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135"/>
      <c r="AH617" s="135"/>
      <c r="AI617" s="135"/>
      <c r="AJ617" s="135"/>
      <c r="AK617" s="135"/>
      <c r="AL617" s="135"/>
      <c r="AM617" s="135"/>
      <c r="AN617" s="135"/>
      <c r="AO617" s="135"/>
      <c r="AP617" s="135"/>
      <c r="AQ617" s="135"/>
      <c r="AR617" s="135"/>
    </row>
    <row r="618" spans="1:44" ht="12.75" customHeight="1" x14ac:dyDescent="0.25">
      <c r="A618" s="135"/>
      <c r="B618" s="135"/>
      <c r="C618" s="135"/>
      <c r="D618" s="135"/>
      <c r="E618" s="135"/>
      <c r="F618" s="486"/>
      <c r="G618" s="135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  <c r="AG618" s="135"/>
      <c r="AH618" s="135"/>
      <c r="AI618" s="135"/>
      <c r="AJ618" s="135"/>
      <c r="AK618" s="135"/>
      <c r="AL618" s="135"/>
      <c r="AM618" s="135"/>
      <c r="AN618" s="135"/>
      <c r="AO618" s="135"/>
      <c r="AP618" s="135"/>
      <c r="AQ618" s="135"/>
      <c r="AR618" s="135"/>
    </row>
    <row r="619" spans="1:44" ht="12.75" customHeight="1" x14ac:dyDescent="0.25">
      <c r="A619" s="135"/>
      <c r="B619" s="135"/>
      <c r="C619" s="135"/>
      <c r="D619" s="135"/>
      <c r="E619" s="135"/>
      <c r="F619" s="486"/>
      <c r="G619" s="135"/>
      <c r="H619" s="135"/>
      <c r="I619" s="135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  <c r="AG619" s="135"/>
      <c r="AH619" s="135"/>
      <c r="AI619" s="135"/>
      <c r="AJ619" s="135"/>
      <c r="AK619" s="135"/>
      <c r="AL619" s="135"/>
      <c r="AM619" s="135"/>
      <c r="AN619" s="135"/>
      <c r="AO619" s="135"/>
      <c r="AP619" s="135"/>
      <c r="AQ619" s="135"/>
      <c r="AR619" s="135"/>
    </row>
    <row r="620" spans="1:44" ht="12.75" customHeight="1" x14ac:dyDescent="0.25">
      <c r="A620" s="135"/>
      <c r="B620" s="135"/>
      <c r="C620" s="135"/>
      <c r="D620" s="135"/>
      <c r="E620" s="135"/>
      <c r="F620" s="486"/>
      <c r="G620" s="135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  <c r="AG620" s="135"/>
      <c r="AH620" s="135"/>
      <c r="AI620" s="135"/>
      <c r="AJ620" s="135"/>
      <c r="AK620" s="135"/>
      <c r="AL620" s="135"/>
      <c r="AM620" s="135"/>
      <c r="AN620" s="135"/>
      <c r="AO620" s="135"/>
      <c r="AP620" s="135"/>
      <c r="AQ620" s="135"/>
      <c r="AR620" s="135"/>
    </row>
    <row r="621" spans="1:44" ht="12.75" customHeight="1" x14ac:dyDescent="0.25">
      <c r="A621" s="135"/>
      <c r="B621" s="135"/>
      <c r="C621" s="135"/>
      <c r="D621" s="135"/>
      <c r="E621" s="135"/>
      <c r="F621" s="486"/>
      <c r="G621" s="135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  <c r="AG621" s="135"/>
      <c r="AH621" s="135"/>
      <c r="AI621" s="135"/>
      <c r="AJ621" s="135"/>
      <c r="AK621" s="135"/>
      <c r="AL621" s="135"/>
      <c r="AM621" s="135"/>
      <c r="AN621" s="135"/>
      <c r="AO621" s="135"/>
      <c r="AP621" s="135"/>
      <c r="AQ621" s="135"/>
      <c r="AR621" s="135"/>
    </row>
    <row r="622" spans="1:44" ht="12.75" customHeight="1" x14ac:dyDescent="0.25">
      <c r="A622" s="135"/>
      <c r="B622" s="135"/>
      <c r="C622" s="135"/>
      <c r="D622" s="135"/>
      <c r="E622" s="135"/>
      <c r="F622" s="486"/>
      <c r="G622" s="135"/>
      <c r="H622" s="135"/>
      <c r="I622" s="135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  <c r="AG622" s="135"/>
      <c r="AH622" s="135"/>
      <c r="AI622" s="135"/>
      <c r="AJ622" s="135"/>
      <c r="AK622" s="135"/>
      <c r="AL622" s="135"/>
      <c r="AM622" s="135"/>
      <c r="AN622" s="135"/>
      <c r="AO622" s="135"/>
      <c r="AP622" s="135"/>
      <c r="AQ622" s="135"/>
      <c r="AR622" s="135"/>
    </row>
    <row r="623" spans="1:44" ht="12.75" customHeight="1" x14ac:dyDescent="0.25">
      <c r="A623" s="135"/>
      <c r="B623" s="135"/>
      <c r="C623" s="135"/>
      <c r="D623" s="135"/>
      <c r="E623" s="135"/>
      <c r="F623" s="486"/>
      <c r="G623" s="135"/>
      <c r="H623" s="135"/>
      <c r="I623" s="135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  <c r="AG623" s="135"/>
      <c r="AH623" s="135"/>
      <c r="AI623" s="135"/>
      <c r="AJ623" s="135"/>
      <c r="AK623" s="135"/>
      <c r="AL623" s="135"/>
      <c r="AM623" s="135"/>
      <c r="AN623" s="135"/>
      <c r="AO623" s="135"/>
      <c r="AP623" s="135"/>
      <c r="AQ623" s="135"/>
      <c r="AR623" s="135"/>
    </row>
    <row r="624" spans="1:44" ht="12.75" customHeight="1" x14ac:dyDescent="0.25">
      <c r="A624" s="135"/>
      <c r="B624" s="135"/>
      <c r="C624" s="135"/>
      <c r="D624" s="135"/>
      <c r="E624" s="135"/>
      <c r="F624" s="486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135"/>
      <c r="AH624" s="135"/>
      <c r="AI624" s="135"/>
      <c r="AJ624" s="135"/>
      <c r="AK624" s="135"/>
      <c r="AL624" s="135"/>
      <c r="AM624" s="135"/>
      <c r="AN624" s="135"/>
      <c r="AO624" s="135"/>
      <c r="AP624" s="135"/>
      <c r="AQ624" s="135"/>
      <c r="AR624" s="135"/>
    </row>
    <row r="625" spans="1:44" ht="12.75" customHeight="1" x14ac:dyDescent="0.25">
      <c r="A625" s="135"/>
      <c r="B625" s="135"/>
      <c r="C625" s="135"/>
      <c r="D625" s="135"/>
      <c r="E625" s="135"/>
      <c r="F625" s="486"/>
      <c r="G625" s="135"/>
      <c r="H625" s="135"/>
      <c r="I625" s="135"/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  <c r="AG625" s="135"/>
      <c r="AH625" s="135"/>
      <c r="AI625" s="135"/>
      <c r="AJ625" s="135"/>
      <c r="AK625" s="135"/>
      <c r="AL625" s="135"/>
      <c r="AM625" s="135"/>
      <c r="AN625" s="135"/>
      <c r="AO625" s="135"/>
      <c r="AP625" s="135"/>
      <c r="AQ625" s="135"/>
      <c r="AR625" s="135"/>
    </row>
    <row r="626" spans="1:44" ht="12.75" customHeight="1" x14ac:dyDescent="0.25">
      <c r="A626" s="135"/>
      <c r="B626" s="135"/>
      <c r="C626" s="135"/>
      <c r="D626" s="135"/>
      <c r="E626" s="135"/>
      <c r="F626" s="486"/>
      <c r="G626" s="135"/>
      <c r="H626" s="135"/>
      <c r="I626" s="135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  <c r="AG626" s="135"/>
      <c r="AH626" s="135"/>
      <c r="AI626" s="135"/>
      <c r="AJ626" s="135"/>
      <c r="AK626" s="135"/>
      <c r="AL626" s="135"/>
      <c r="AM626" s="135"/>
      <c r="AN626" s="135"/>
      <c r="AO626" s="135"/>
      <c r="AP626" s="135"/>
      <c r="AQ626" s="135"/>
      <c r="AR626" s="135"/>
    </row>
    <row r="627" spans="1:44" ht="12.75" customHeight="1" x14ac:dyDescent="0.25">
      <c r="A627" s="135"/>
      <c r="B627" s="135"/>
      <c r="C627" s="135"/>
      <c r="D627" s="135"/>
      <c r="E627" s="135"/>
      <c r="F627" s="486"/>
      <c r="G627" s="135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/>
      <c r="AH627" s="135"/>
      <c r="AI627" s="135"/>
      <c r="AJ627" s="135"/>
      <c r="AK627" s="135"/>
      <c r="AL627" s="135"/>
      <c r="AM627" s="135"/>
      <c r="AN627" s="135"/>
      <c r="AO627" s="135"/>
      <c r="AP627" s="135"/>
      <c r="AQ627" s="135"/>
      <c r="AR627" s="135"/>
    </row>
    <row r="628" spans="1:44" ht="12.75" customHeight="1" x14ac:dyDescent="0.25">
      <c r="A628" s="135"/>
      <c r="B628" s="135"/>
      <c r="C628" s="135"/>
      <c r="D628" s="135"/>
      <c r="E628" s="135"/>
      <c r="F628" s="486"/>
      <c r="G628" s="135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/>
      <c r="AH628" s="135"/>
      <c r="AI628" s="135"/>
      <c r="AJ628" s="135"/>
      <c r="AK628" s="135"/>
      <c r="AL628" s="135"/>
      <c r="AM628" s="135"/>
      <c r="AN628" s="135"/>
      <c r="AO628" s="135"/>
      <c r="AP628" s="135"/>
      <c r="AQ628" s="135"/>
      <c r="AR628" s="135"/>
    </row>
    <row r="629" spans="1:44" ht="12.75" customHeight="1" x14ac:dyDescent="0.25">
      <c r="A629" s="135"/>
      <c r="B629" s="135"/>
      <c r="C629" s="135"/>
      <c r="D629" s="135"/>
      <c r="E629" s="135"/>
      <c r="F629" s="486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  <c r="AH629" s="135"/>
      <c r="AI629" s="135"/>
      <c r="AJ629" s="135"/>
      <c r="AK629" s="135"/>
      <c r="AL629" s="135"/>
      <c r="AM629" s="135"/>
      <c r="AN629" s="135"/>
      <c r="AO629" s="135"/>
      <c r="AP629" s="135"/>
      <c r="AQ629" s="135"/>
      <c r="AR629" s="135"/>
    </row>
    <row r="630" spans="1:44" ht="12.75" customHeight="1" x14ac:dyDescent="0.25">
      <c r="A630" s="135"/>
      <c r="B630" s="135"/>
      <c r="C630" s="135"/>
      <c r="D630" s="135"/>
      <c r="E630" s="135"/>
      <c r="F630" s="486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  <c r="AH630" s="135"/>
      <c r="AI630" s="135"/>
      <c r="AJ630" s="135"/>
      <c r="AK630" s="135"/>
      <c r="AL630" s="135"/>
      <c r="AM630" s="135"/>
      <c r="AN630" s="135"/>
      <c r="AO630" s="135"/>
      <c r="AP630" s="135"/>
      <c r="AQ630" s="135"/>
      <c r="AR630" s="135"/>
    </row>
    <row r="631" spans="1:44" ht="12.75" customHeight="1" x14ac:dyDescent="0.25">
      <c r="A631" s="135"/>
      <c r="B631" s="135"/>
      <c r="C631" s="135"/>
      <c r="D631" s="135"/>
      <c r="E631" s="135"/>
      <c r="F631" s="486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</row>
    <row r="632" spans="1:44" ht="12.75" customHeight="1" x14ac:dyDescent="0.25">
      <c r="A632" s="135"/>
      <c r="B632" s="135"/>
      <c r="C632" s="135"/>
      <c r="D632" s="135"/>
      <c r="E632" s="135"/>
      <c r="F632" s="486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</row>
    <row r="633" spans="1:44" ht="12.75" customHeight="1" x14ac:dyDescent="0.25">
      <c r="A633" s="135"/>
      <c r="B633" s="135"/>
      <c r="C633" s="135"/>
      <c r="D633" s="135"/>
      <c r="E633" s="135"/>
      <c r="F633" s="486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</row>
    <row r="634" spans="1:44" ht="12.75" customHeight="1" x14ac:dyDescent="0.25">
      <c r="A634" s="135"/>
      <c r="B634" s="135"/>
      <c r="C634" s="135"/>
      <c r="D634" s="135"/>
      <c r="E634" s="135"/>
      <c r="F634" s="486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</row>
    <row r="635" spans="1:44" ht="12.75" customHeight="1" x14ac:dyDescent="0.25">
      <c r="A635" s="135"/>
      <c r="B635" s="135"/>
      <c r="C635" s="135"/>
      <c r="D635" s="135"/>
      <c r="E635" s="135"/>
      <c r="F635" s="486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</row>
    <row r="636" spans="1:44" ht="12.75" customHeight="1" x14ac:dyDescent="0.25">
      <c r="A636" s="135"/>
      <c r="B636" s="135"/>
      <c r="C636" s="135"/>
      <c r="D636" s="135"/>
      <c r="E636" s="135"/>
      <c r="F636" s="486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</row>
    <row r="637" spans="1:44" ht="12.75" customHeight="1" x14ac:dyDescent="0.25">
      <c r="A637" s="135"/>
      <c r="B637" s="135"/>
      <c r="C637" s="135"/>
      <c r="D637" s="135"/>
      <c r="E637" s="135"/>
      <c r="F637" s="486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</row>
    <row r="638" spans="1:44" ht="12.75" customHeight="1" x14ac:dyDescent="0.25">
      <c r="A638" s="135"/>
      <c r="B638" s="135"/>
      <c r="C638" s="135"/>
      <c r="D638" s="135"/>
      <c r="E638" s="135"/>
      <c r="F638" s="486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</row>
    <row r="639" spans="1:44" ht="12.75" customHeight="1" x14ac:dyDescent="0.25">
      <c r="A639" s="135"/>
      <c r="B639" s="135"/>
      <c r="C639" s="135"/>
      <c r="D639" s="135"/>
      <c r="E639" s="135"/>
      <c r="F639" s="486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</row>
    <row r="640" spans="1:44" ht="12.75" customHeight="1" x14ac:dyDescent="0.25">
      <c r="A640" s="135"/>
      <c r="B640" s="135"/>
      <c r="C640" s="135"/>
      <c r="D640" s="135"/>
      <c r="E640" s="135"/>
      <c r="F640" s="486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</row>
    <row r="641" spans="1:44" ht="12.75" customHeight="1" x14ac:dyDescent="0.25">
      <c r="A641" s="135"/>
      <c r="B641" s="135"/>
      <c r="C641" s="135"/>
      <c r="D641" s="135"/>
      <c r="E641" s="135"/>
      <c r="F641" s="486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</row>
    <row r="642" spans="1:44" ht="12.75" customHeight="1" x14ac:dyDescent="0.25">
      <c r="A642" s="135"/>
      <c r="B642" s="135"/>
      <c r="C642" s="135"/>
      <c r="D642" s="135"/>
      <c r="E642" s="135"/>
      <c r="F642" s="486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</row>
    <row r="643" spans="1:44" ht="12.75" customHeight="1" x14ac:dyDescent="0.25">
      <c r="A643" s="135"/>
      <c r="B643" s="135"/>
      <c r="C643" s="135"/>
      <c r="D643" s="135"/>
      <c r="E643" s="135"/>
      <c r="F643" s="486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</row>
    <row r="644" spans="1:44" ht="12.75" customHeight="1" x14ac:dyDescent="0.25">
      <c r="A644" s="135"/>
      <c r="B644" s="135"/>
      <c r="C644" s="135"/>
      <c r="D644" s="135"/>
      <c r="E644" s="135"/>
      <c r="F644" s="486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</row>
    <row r="645" spans="1:44" ht="12.75" customHeight="1" x14ac:dyDescent="0.25">
      <c r="A645" s="135"/>
      <c r="B645" s="135"/>
      <c r="C645" s="135"/>
      <c r="D645" s="135"/>
      <c r="E645" s="135"/>
      <c r="F645" s="486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</row>
    <row r="646" spans="1:44" ht="12.75" customHeight="1" x14ac:dyDescent="0.25">
      <c r="A646" s="135"/>
      <c r="B646" s="135"/>
      <c r="C646" s="135"/>
      <c r="D646" s="135"/>
      <c r="E646" s="135"/>
      <c r="F646" s="486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</row>
    <row r="647" spans="1:44" ht="12.75" customHeight="1" x14ac:dyDescent="0.25">
      <c r="A647" s="135"/>
      <c r="B647" s="135"/>
      <c r="C647" s="135"/>
      <c r="D647" s="135"/>
      <c r="E647" s="135"/>
      <c r="F647" s="486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</row>
    <row r="648" spans="1:44" ht="12.75" customHeight="1" x14ac:dyDescent="0.25">
      <c r="A648" s="135"/>
      <c r="B648" s="135"/>
      <c r="C648" s="135"/>
      <c r="D648" s="135"/>
      <c r="E648" s="135"/>
      <c r="F648" s="486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</row>
    <row r="649" spans="1:44" ht="12.75" customHeight="1" x14ac:dyDescent="0.25">
      <c r="A649" s="135"/>
      <c r="B649" s="135"/>
      <c r="C649" s="135"/>
      <c r="D649" s="135"/>
      <c r="E649" s="135"/>
      <c r="F649" s="486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</row>
    <row r="650" spans="1:44" ht="12.75" customHeight="1" x14ac:dyDescent="0.25">
      <c r="A650" s="135"/>
      <c r="B650" s="135"/>
      <c r="C650" s="135"/>
      <c r="D650" s="135"/>
      <c r="E650" s="135"/>
      <c r="F650" s="486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</row>
    <row r="651" spans="1:44" ht="12.75" customHeight="1" x14ac:dyDescent="0.25">
      <c r="A651" s="135"/>
      <c r="B651" s="135"/>
      <c r="C651" s="135"/>
      <c r="D651" s="135"/>
      <c r="E651" s="135"/>
      <c r="F651" s="486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</row>
    <row r="652" spans="1:44" ht="12.75" customHeight="1" x14ac:dyDescent="0.25">
      <c r="A652" s="135"/>
      <c r="B652" s="135"/>
      <c r="C652" s="135"/>
      <c r="D652" s="135"/>
      <c r="E652" s="135"/>
      <c r="F652" s="486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</row>
    <row r="653" spans="1:44" ht="12.75" customHeight="1" x14ac:dyDescent="0.25">
      <c r="A653" s="135"/>
      <c r="B653" s="135"/>
      <c r="C653" s="135"/>
      <c r="D653" s="135"/>
      <c r="E653" s="135"/>
      <c r="F653" s="486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</row>
    <row r="654" spans="1:44" ht="12.75" customHeight="1" x14ac:dyDescent="0.25">
      <c r="A654" s="135"/>
      <c r="B654" s="135"/>
      <c r="C654" s="135"/>
      <c r="D654" s="135"/>
      <c r="E654" s="135"/>
      <c r="F654" s="486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</row>
    <row r="655" spans="1:44" ht="12.75" customHeight="1" x14ac:dyDescent="0.25">
      <c r="A655" s="135"/>
      <c r="B655" s="135"/>
      <c r="C655" s="135"/>
      <c r="D655" s="135"/>
      <c r="E655" s="135"/>
      <c r="F655" s="486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</row>
    <row r="656" spans="1:44" ht="12.75" customHeight="1" x14ac:dyDescent="0.25">
      <c r="A656" s="135"/>
      <c r="B656" s="135"/>
      <c r="C656" s="135"/>
      <c r="D656" s="135"/>
      <c r="E656" s="135"/>
      <c r="F656" s="486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</row>
    <row r="657" spans="1:44" ht="12.75" customHeight="1" x14ac:dyDescent="0.25">
      <c r="A657" s="135"/>
      <c r="B657" s="135"/>
      <c r="C657" s="135"/>
      <c r="D657" s="135"/>
      <c r="E657" s="135"/>
      <c r="F657" s="486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</row>
    <row r="658" spans="1:44" ht="12.75" customHeight="1" x14ac:dyDescent="0.25">
      <c r="A658" s="135"/>
      <c r="B658" s="135"/>
      <c r="C658" s="135"/>
      <c r="D658" s="135"/>
      <c r="E658" s="135"/>
      <c r="F658" s="486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</row>
    <row r="659" spans="1:44" ht="12.75" customHeight="1" x14ac:dyDescent="0.25">
      <c r="A659" s="135"/>
      <c r="B659" s="135"/>
      <c r="C659" s="135"/>
      <c r="D659" s="135"/>
      <c r="E659" s="135"/>
      <c r="F659" s="486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</row>
    <row r="660" spans="1:44" ht="12.75" customHeight="1" x14ac:dyDescent="0.25">
      <c r="A660" s="135"/>
      <c r="B660" s="135"/>
      <c r="C660" s="135"/>
      <c r="D660" s="135"/>
      <c r="E660" s="135"/>
      <c r="F660" s="486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</row>
    <row r="661" spans="1:44" ht="12.75" customHeight="1" x14ac:dyDescent="0.25">
      <c r="A661" s="135"/>
      <c r="B661" s="135"/>
      <c r="C661" s="135"/>
      <c r="D661" s="135"/>
      <c r="E661" s="135"/>
      <c r="F661" s="486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</row>
    <row r="662" spans="1:44" ht="12.75" customHeight="1" x14ac:dyDescent="0.25">
      <c r="A662" s="135"/>
      <c r="B662" s="135"/>
      <c r="C662" s="135"/>
      <c r="D662" s="135"/>
      <c r="E662" s="135"/>
      <c r="F662" s="486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</row>
    <row r="663" spans="1:44" ht="12.75" customHeight="1" x14ac:dyDescent="0.25">
      <c r="A663" s="135"/>
      <c r="B663" s="135"/>
      <c r="C663" s="135"/>
      <c r="D663" s="135"/>
      <c r="E663" s="135"/>
      <c r="F663" s="486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</row>
    <row r="664" spans="1:44" ht="12.75" customHeight="1" x14ac:dyDescent="0.25">
      <c r="A664" s="135"/>
      <c r="B664" s="135"/>
      <c r="C664" s="135"/>
      <c r="D664" s="135"/>
      <c r="E664" s="135"/>
      <c r="F664" s="486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</row>
    <row r="665" spans="1:44" ht="12.75" customHeight="1" x14ac:dyDescent="0.25">
      <c r="A665" s="135"/>
      <c r="B665" s="135"/>
      <c r="C665" s="135"/>
      <c r="D665" s="135"/>
      <c r="E665" s="135"/>
      <c r="F665" s="486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</row>
    <row r="666" spans="1:44" ht="12.75" customHeight="1" x14ac:dyDescent="0.25">
      <c r="A666" s="135"/>
      <c r="B666" s="135"/>
      <c r="C666" s="135"/>
      <c r="D666" s="135"/>
      <c r="E666" s="135"/>
      <c r="F666" s="486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</row>
    <row r="667" spans="1:44" ht="12.75" customHeight="1" x14ac:dyDescent="0.25">
      <c r="A667" s="135"/>
      <c r="B667" s="135"/>
      <c r="C667" s="135"/>
      <c r="D667" s="135"/>
      <c r="E667" s="135"/>
      <c r="F667" s="486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</row>
    <row r="668" spans="1:44" ht="12.75" customHeight="1" x14ac:dyDescent="0.25">
      <c r="A668" s="135"/>
      <c r="B668" s="135"/>
      <c r="C668" s="135"/>
      <c r="D668" s="135"/>
      <c r="E668" s="135"/>
      <c r="F668" s="486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</row>
    <row r="669" spans="1:44" ht="12.75" customHeight="1" x14ac:dyDescent="0.25">
      <c r="A669" s="135"/>
      <c r="B669" s="135"/>
      <c r="C669" s="135"/>
      <c r="D669" s="135"/>
      <c r="E669" s="135"/>
      <c r="F669" s="486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</row>
    <row r="670" spans="1:44" ht="12.75" customHeight="1" x14ac:dyDescent="0.25">
      <c r="A670" s="135"/>
      <c r="B670" s="135"/>
      <c r="C670" s="135"/>
      <c r="D670" s="135"/>
      <c r="E670" s="135"/>
      <c r="F670" s="486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</row>
    <row r="671" spans="1:44" ht="12.75" customHeight="1" x14ac:dyDescent="0.25">
      <c r="A671" s="135"/>
      <c r="B671" s="135"/>
      <c r="C671" s="135"/>
      <c r="D671" s="135"/>
      <c r="E671" s="135"/>
      <c r="F671" s="486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</row>
    <row r="672" spans="1:44" ht="12.75" customHeight="1" x14ac:dyDescent="0.25">
      <c r="A672" s="135"/>
      <c r="B672" s="135"/>
      <c r="C672" s="135"/>
      <c r="D672" s="135"/>
      <c r="E672" s="135"/>
      <c r="F672" s="486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</row>
    <row r="673" spans="1:44" ht="12.75" customHeight="1" x14ac:dyDescent="0.25">
      <c r="A673" s="135"/>
      <c r="B673" s="135"/>
      <c r="C673" s="135"/>
      <c r="D673" s="135"/>
      <c r="E673" s="135"/>
      <c r="F673" s="486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</row>
    <row r="674" spans="1:44" ht="12.75" customHeight="1" x14ac:dyDescent="0.25">
      <c r="A674" s="135"/>
      <c r="B674" s="135"/>
      <c r="C674" s="135"/>
      <c r="D674" s="135"/>
      <c r="E674" s="135"/>
      <c r="F674" s="486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</row>
    <row r="675" spans="1:44" ht="12.75" customHeight="1" x14ac:dyDescent="0.25">
      <c r="A675" s="135"/>
      <c r="B675" s="135"/>
      <c r="C675" s="135"/>
      <c r="D675" s="135"/>
      <c r="E675" s="135"/>
      <c r="F675" s="486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</row>
    <row r="676" spans="1:44" ht="12.75" customHeight="1" x14ac:dyDescent="0.25">
      <c r="A676" s="135"/>
      <c r="B676" s="135"/>
      <c r="C676" s="135"/>
      <c r="D676" s="135"/>
      <c r="E676" s="135"/>
      <c r="F676" s="486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</row>
    <row r="677" spans="1:44" ht="12.75" customHeight="1" x14ac:dyDescent="0.25">
      <c r="A677" s="135"/>
      <c r="B677" s="135"/>
      <c r="C677" s="135"/>
      <c r="D677" s="135"/>
      <c r="E677" s="135"/>
      <c r="F677" s="486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</row>
    <row r="678" spans="1:44" ht="12.75" customHeight="1" x14ac:dyDescent="0.25">
      <c r="A678" s="135"/>
      <c r="B678" s="135"/>
      <c r="C678" s="135"/>
      <c r="D678" s="135"/>
      <c r="E678" s="135"/>
      <c r="F678" s="486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</row>
    <row r="679" spans="1:44" ht="12.75" customHeight="1" x14ac:dyDescent="0.25">
      <c r="A679" s="135"/>
      <c r="B679" s="135"/>
      <c r="C679" s="135"/>
      <c r="D679" s="135"/>
      <c r="E679" s="135"/>
      <c r="F679" s="486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</row>
    <row r="680" spans="1:44" ht="12.75" customHeight="1" x14ac:dyDescent="0.25">
      <c r="A680" s="135"/>
      <c r="B680" s="135"/>
      <c r="C680" s="135"/>
      <c r="D680" s="135"/>
      <c r="E680" s="135"/>
      <c r="F680" s="486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</row>
    <row r="681" spans="1:44" ht="12.75" customHeight="1" x14ac:dyDescent="0.25">
      <c r="A681" s="135"/>
      <c r="B681" s="135"/>
      <c r="C681" s="135"/>
      <c r="D681" s="135"/>
      <c r="E681" s="135"/>
      <c r="F681" s="486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</row>
    <row r="682" spans="1:44" ht="12.75" customHeight="1" x14ac:dyDescent="0.25">
      <c r="A682" s="135"/>
      <c r="B682" s="135"/>
      <c r="C682" s="135"/>
      <c r="D682" s="135"/>
      <c r="E682" s="135"/>
      <c r="F682" s="486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</row>
    <row r="683" spans="1:44" ht="12.75" customHeight="1" x14ac:dyDescent="0.25">
      <c r="A683" s="135"/>
      <c r="B683" s="135"/>
      <c r="C683" s="135"/>
      <c r="D683" s="135"/>
      <c r="E683" s="135"/>
      <c r="F683" s="486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</row>
    <row r="684" spans="1:44" ht="12.75" customHeight="1" x14ac:dyDescent="0.25">
      <c r="A684" s="135"/>
      <c r="B684" s="135"/>
      <c r="C684" s="135"/>
      <c r="D684" s="135"/>
      <c r="E684" s="135"/>
      <c r="F684" s="486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</row>
    <row r="685" spans="1:44" ht="12.75" customHeight="1" x14ac:dyDescent="0.25">
      <c r="A685" s="135"/>
      <c r="B685" s="135"/>
      <c r="C685" s="135"/>
      <c r="D685" s="135"/>
      <c r="E685" s="135"/>
      <c r="F685" s="486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</row>
    <row r="686" spans="1:44" ht="12.75" customHeight="1" x14ac:dyDescent="0.25">
      <c r="A686" s="135"/>
      <c r="B686" s="135"/>
      <c r="C686" s="135"/>
      <c r="D686" s="135"/>
      <c r="E686" s="135"/>
      <c r="F686" s="486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</row>
    <row r="687" spans="1:44" ht="12.75" customHeight="1" x14ac:dyDescent="0.25">
      <c r="A687" s="135"/>
      <c r="B687" s="135"/>
      <c r="C687" s="135"/>
      <c r="D687" s="135"/>
      <c r="E687" s="135"/>
      <c r="F687" s="486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</row>
    <row r="688" spans="1:44" ht="12.75" customHeight="1" x14ac:dyDescent="0.25">
      <c r="A688" s="135"/>
      <c r="B688" s="135"/>
      <c r="C688" s="135"/>
      <c r="D688" s="135"/>
      <c r="E688" s="135"/>
      <c r="F688" s="486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</row>
    <row r="689" spans="1:44" ht="12.75" customHeight="1" x14ac:dyDescent="0.25">
      <c r="A689" s="135"/>
      <c r="B689" s="135"/>
      <c r="C689" s="135"/>
      <c r="D689" s="135"/>
      <c r="E689" s="135"/>
      <c r="F689" s="486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</row>
    <row r="690" spans="1:44" ht="12.75" customHeight="1" x14ac:dyDescent="0.25">
      <c r="A690" s="135"/>
      <c r="B690" s="135"/>
      <c r="C690" s="135"/>
      <c r="D690" s="135"/>
      <c r="E690" s="135"/>
      <c r="F690" s="486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</row>
    <row r="691" spans="1:44" ht="12.75" customHeight="1" x14ac:dyDescent="0.25">
      <c r="A691" s="135"/>
      <c r="B691" s="135"/>
      <c r="C691" s="135"/>
      <c r="D691" s="135"/>
      <c r="E691" s="135"/>
      <c r="F691" s="486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</row>
    <row r="692" spans="1:44" ht="12.75" customHeight="1" x14ac:dyDescent="0.25">
      <c r="A692" s="135"/>
      <c r="B692" s="135"/>
      <c r="C692" s="135"/>
      <c r="D692" s="135"/>
      <c r="E692" s="135"/>
      <c r="F692" s="486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</row>
    <row r="693" spans="1:44" ht="12.75" customHeight="1" x14ac:dyDescent="0.25">
      <c r="A693" s="135"/>
      <c r="B693" s="135"/>
      <c r="C693" s="135"/>
      <c r="D693" s="135"/>
      <c r="E693" s="135"/>
      <c r="F693" s="486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</row>
    <row r="694" spans="1:44" ht="12.75" customHeight="1" x14ac:dyDescent="0.25">
      <c r="A694" s="135"/>
      <c r="B694" s="135"/>
      <c r="C694" s="135"/>
      <c r="D694" s="135"/>
      <c r="E694" s="135"/>
      <c r="F694" s="486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</row>
    <row r="695" spans="1:44" ht="12.75" customHeight="1" x14ac:dyDescent="0.25">
      <c r="A695" s="135"/>
      <c r="B695" s="135"/>
      <c r="C695" s="135"/>
      <c r="D695" s="135"/>
      <c r="E695" s="135"/>
      <c r="F695" s="486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</row>
    <row r="696" spans="1:44" ht="12.75" customHeight="1" x14ac:dyDescent="0.25">
      <c r="A696" s="135"/>
      <c r="B696" s="135"/>
      <c r="C696" s="135"/>
      <c r="D696" s="135"/>
      <c r="E696" s="135"/>
      <c r="F696" s="486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</row>
    <row r="697" spans="1:44" ht="12.75" customHeight="1" x14ac:dyDescent="0.25">
      <c r="A697" s="135"/>
      <c r="B697" s="135"/>
      <c r="C697" s="135"/>
      <c r="D697" s="135"/>
      <c r="E697" s="135"/>
      <c r="F697" s="486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</row>
    <row r="698" spans="1:44" ht="12.75" customHeight="1" x14ac:dyDescent="0.25">
      <c r="A698" s="135"/>
      <c r="B698" s="135"/>
      <c r="C698" s="135"/>
      <c r="D698" s="135"/>
      <c r="E698" s="135"/>
      <c r="F698" s="486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</row>
    <row r="699" spans="1:44" ht="12.75" customHeight="1" x14ac:dyDescent="0.25">
      <c r="A699" s="135"/>
      <c r="B699" s="135"/>
      <c r="C699" s="135"/>
      <c r="D699" s="135"/>
      <c r="E699" s="135"/>
      <c r="F699" s="486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</row>
    <row r="700" spans="1:44" ht="12.75" customHeight="1" x14ac:dyDescent="0.25">
      <c r="A700" s="135"/>
      <c r="B700" s="135"/>
      <c r="C700" s="135"/>
      <c r="D700" s="135"/>
      <c r="E700" s="135"/>
      <c r="F700" s="486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</row>
    <row r="701" spans="1:44" ht="12.75" customHeight="1" x14ac:dyDescent="0.25">
      <c r="A701" s="135"/>
      <c r="B701" s="135"/>
      <c r="C701" s="135"/>
      <c r="D701" s="135"/>
      <c r="E701" s="135"/>
      <c r="F701" s="486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</row>
    <row r="702" spans="1:44" ht="12.75" customHeight="1" x14ac:dyDescent="0.25">
      <c r="A702" s="135"/>
      <c r="B702" s="135"/>
      <c r="C702" s="135"/>
      <c r="D702" s="135"/>
      <c r="E702" s="135"/>
      <c r="F702" s="486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</row>
    <row r="703" spans="1:44" ht="12.75" customHeight="1" x14ac:dyDescent="0.25">
      <c r="A703" s="135"/>
      <c r="B703" s="135"/>
      <c r="C703" s="135"/>
      <c r="D703" s="135"/>
      <c r="E703" s="135"/>
      <c r="F703" s="486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</row>
    <row r="704" spans="1:44" ht="12.75" customHeight="1" x14ac:dyDescent="0.25">
      <c r="A704" s="135"/>
      <c r="B704" s="135"/>
      <c r="C704" s="135"/>
      <c r="D704" s="135"/>
      <c r="E704" s="135"/>
      <c r="F704" s="486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</row>
    <row r="705" spans="1:44" ht="12.75" customHeight="1" x14ac:dyDescent="0.25">
      <c r="A705" s="135"/>
      <c r="B705" s="135"/>
      <c r="C705" s="135"/>
      <c r="D705" s="135"/>
      <c r="E705" s="135"/>
      <c r="F705" s="486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</row>
    <row r="706" spans="1:44" ht="12.75" customHeight="1" x14ac:dyDescent="0.25">
      <c r="A706" s="135"/>
      <c r="B706" s="135"/>
      <c r="C706" s="135"/>
      <c r="D706" s="135"/>
      <c r="E706" s="135"/>
      <c r="F706" s="486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</row>
    <row r="707" spans="1:44" ht="12.75" customHeight="1" x14ac:dyDescent="0.25">
      <c r="A707" s="135"/>
      <c r="B707" s="135"/>
      <c r="C707" s="135"/>
      <c r="D707" s="135"/>
      <c r="E707" s="135"/>
      <c r="F707" s="486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</row>
    <row r="708" spans="1:44" ht="12.75" customHeight="1" x14ac:dyDescent="0.25">
      <c r="A708" s="135"/>
      <c r="B708" s="135"/>
      <c r="C708" s="135"/>
      <c r="D708" s="135"/>
      <c r="E708" s="135"/>
      <c r="F708" s="486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</row>
    <row r="709" spans="1:44" ht="12.75" customHeight="1" x14ac:dyDescent="0.25">
      <c r="A709" s="135"/>
      <c r="B709" s="135"/>
      <c r="C709" s="135"/>
      <c r="D709" s="135"/>
      <c r="E709" s="135"/>
      <c r="F709" s="486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</row>
    <row r="710" spans="1:44" ht="12.75" customHeight="1" x14ac:dyDescent="0.25">
      <c r="A710" s="135"/>
      <c r="B710" s="135"/>
      <c r="C710" s="135"/>
      <c r="D710" s="135"/>
      <c r="E710" s="135"/>
      <c r="F710" s="486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</row>
    <row r="711" spans="1:44" ht="12.75" customHeight="1" x14ac:dyDescent="0.25">
      <c r="A711" s="135"/>
      <c r="B711" s="135"/>
      <c r="C711" s="135"/>
      <c r="D711" s="135"/>
      <c r="E711" s="135"/>
      <c r="F711" s="486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</row>
    <row r="712" spans="1:44" ht="12.75" customHeight="1" x14ac:dyDescent="0.25">
      <c r="A712" s="135"/>
      <c r="B712" s="135"/>
      <c r="C712" s="135"/>
      <c r="D712" s="135"/>
      <c r="E712" s="135"/>
      <c r="F712" s="486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</row>
    <row r="713" spans="1:44" ht="12.75" customHeight="1" x14ac:dyDescent="0.25">
      <c r="A713" s="135"/>
      <c r="B713" s="135"/>
      <c r="C713" s="135"/>
      <c r="D713" s="135"/>
      <c r="E713" s="135"/>
      <c r="F713" s="486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</row>
    <row r="714" spans="1:44" ht="12.75" customHeight="1" x14ac:dyDescent="0.25">
      <c r="A714" s="135"/>
      <c r="B714" s="135"/>
      <c r="C714" s="135"/>
      <c r="D714" s="135"/>
      <c r="E714" s="135"/>
      <c r="F714" s="486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</row>
    <row r="715" spans="1:44" ht="12.75" customHeight="1" x14ac:dyDescent="0.25">
      <c r="A715" s="135"/>
      <c r="B715" s="135"/>
      <c r="C715" s="135"/>
      <c r="D715" s="135"/>
      <c r="E715" s="135"/>
      <c r="F715" s="486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</row>
    <row r="716" spans="1:44" ht="12.75" customHeight="1" x14ac:dyDescent="0.25">
      <c r="A716" s="135"/>
      <c r="B716" s="135"/>
      <c r="C716" s="135"/>
      <c r="D716" s="135"/>
      <c r="E716" s="135"/>
      <c r="F716" s="486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</row>
    <row r="717" spans="1:44" ht="12.75" customHeight="1" x14ac:dyDescent="0.25">
      <c r="A717" s="135"/>
      <c r="B717" s="135"/>
      <c r="C717" s="135"/>
      <c r="D717" s="135"/>
      <c r="E717" s="135"/>
      <c r="F717" s="486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</row>
    <row r="718" spans="1:44" ht="12.75" customHeight="1" x14ac:dyDescent="0.25">
      <c r="A718" s="135"/>
      <c r="B718" s="135"/>
      <c r="C718" s="135"/>
      <c r="D718" s="135"/>
      <c r="E718" s="135"/>
      <c r="F718" s="486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</row>
    <row r="719" spans="1:44" ht="12.75" customHeight="1" x14ac:dyDescent="0.25">
      <c r="A719" s="135"/>
      <c r="B719" s="135"/>
      <c r="C719" s="135"/>
      <c r="D719" s="135"/>
      <c r="E719" s="135"/>
      <c r="F719" s="486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</row>
    <row r="720" spans="1:44" ht="12.75" customHeight="1" x14ac:dyDescent="0.25">
      <c r="A720" s="135"/>
      <c r="B720" s="135"/>
      <c r="C720" s="135"/>
      <c r="D720" s="135"/>
      <c r="E720" s="135"/>
      <c r="F720" s="486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</row>
    <row r="721" spans="1:44" ht="12.75" customHeight="1" x14ac:dyDescent="0.25">
      <c r="A721" s="135"/>
      <c r="B721" s="135"/>
      <c r="C721" s="135"/>
      <c r="D721" s="135"/>
      <c r="E721" s="135"/>
      <c r="F721" s="486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</row>
    <row r="722" spans="1:44" ht="12.75" customHeight="1" x14ac:dyDescent="0.25">
      <c r="A722" s="135"/>
      <c r="B722" s="135"/>
      <c r="C722" s="135"/>
      <c r="D722" s="135"/>
      <c r="E722" s="135"/>
      <c r="F722" s="486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</row>
    <row r="723" spans="1:44" ht="12.75" customHeight="1" x14ac:dyDescent="0.25">
      <c r="A723" s="135"/>
      <c r="B723" s="135"/>
      <c r="C723" s="135"/>
      <c r="D723" s="135"/>
      <c r="E723" s="135"/>
      <c r="F723" s="486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</row>
    <row r="724" spans="1:44" ht="12.75" customHeight="1" x14ac:dyDescent="0.25">
      <c r="A724" s="135"/>
      <c r="B724" s="135"/>
      <c r="C724" s="135"/>
      <c r="D724" s="135"/>
      <c r="E724" s="135"/>
      <c r="F724" s="486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</row>
    <row r="725" spans="1:44" ht="12.75" customHeight="1" x14ac:dyDescent="0.25">
      <c r="A725" s="135"/>
      <c r="B725" s="135"/>
      <c r="C725" s="135"/>
      <c r="D725" s="135"/>
      <c r="E725" s="135"/>
      <c r="F725" s="486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</row>
    <row r="726" spans="1:44" ht="12.75" customHeight="1" x14ac:dyDescent="0.25">
      <c r="A726" s="135"/>
      <c r="B726" s="135"/>
      <c r="C726" s="135"/>
      <c r="D726" s="135"/>
      <c r="E726" s="135"/>
      <c r="F726" s="486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</row>
    <row r="727" spans="1:44" ht="12.75" customHeight="1" x14ac:dyDescent="0.25">
      <c r="A727" s="135"/>
      <c r="B727" s="135"/>
      <c r="C727" s="135"/>
      <c r="D727" s="135"/>
      <c r="E727" s="135"/>
      <c r="F727" s="486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</row>
    <row r="728" spans="1:44" ht="12.75" customHeight="1" x14ac:dyDescent="0.25">
      <c r="A728" s="135"/>
      <c r="B728" s="135"/>
      <c r="C728" s="135"/>
      <c r="D728" s="135"/>
      <c r="E728" s="135"/>
      <c r="F728" s="486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</row>
    <row r="729" spans="1:44" ht="12.75" customHeight="1" x14ac:dyDescent="0.25">
      <c r="A729" s="135"/>
      <c r="B729" s="135"/>
      <c r="C729" s="135"/>
      <c r="D729" s="135"/>
      <c r="E729" s="135"/>
      <c r="F729" s="486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</row>
    <row r="730" spans="1:44" ht="12.75" customHeight="1" x14ac:dyDescent="0.25">
      <c r="A730" s="135"/>
      <c r="B730" s="135"/>
      <c r="C730" s="135"/>
      <c r="D730" s="135"/>
      <c r="E730" s="135"/>
      <c r="F730" s="486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</row>
    <row r="731" spans="1:44" ht="12.75" customHeight="1" x14ac:dyDescent="0.25">
      <c r="A731" s="135"/>
      <c r="B731" s="135"/>
      <c r="C731" s="135"/>
      <c r="D731" s="135"/>
      <c r="E731" s="135"/>
      <c r="F731" s="486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</row>
    <row r="732" spans="1:44" ht="12.75" customHeight="1" x14ac:dyDescent="0.25">
      <c r="A732" s="135"/>
      <c r="B732" s="135"/>
      <c r="C732" s="135"/>
      <c r="D732" s="135"/>
      <c r="E732" s="135"/>
      <c r="F732" s="486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</row>
    <row r="733" spans="1:44" ht="12.75" customHeight="1" x14ac:dyDescent="0.25">
      <c r="A733" s="135"/>
      <c r="B733" s="135"/>
      <c r="C733" s="135"/>
      <c r="D733" s="135"/>
      <c r="E733" s="135"/>
      <c r="F733" s="486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</row>
    <row r="734" spans="1:44" ht="12.75" customHeight="1" x14ac:dyDescent="0.25">
      <c r="A734" s="135"/>
      <c r="B734" s="135"/>
      <c r="C734" s="135"/>
      <c r="D734" s="135"/>
      <c r="E734" s="135"/>
      <c r="F734" s="486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</row>
    <row r="735" spans="1:44" ht="12.75" customHeight="1" x14ac:dyDescent="0.25">
      <c r="A735" s="135"/>
      <c r="B735" s="135"/>
      <c r="C735" s="135"/>
      <c r="D735" s="135"/>
      <c r="E735" s="135"/>
      <c r="F735" s="486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</row>
    <row r="736" spans="1:44" ht="12.75" customHeight="1" x14ac:dyDescent="0.25">
      <c r="A736" s="135"/>
      <c r="B736" s="135"/>
      <c r="C736" s="135"/>
      <c r="D736" s="135"/>
      <c r="E736" s="135"/>
      <c r="F736" s="486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</row>
    <row r="737" spans="1:44" ht="12.75" customHeight="1" x14ac:dyDescent="0.25">
      <c r="A737" s="135"/>
      <c r="B737" s="135"/>
      <c r="C737" s="135"/>
      <c r="D737" s="135"/>
      <c r="E737" s="135"/>
      <c r="F737" s="486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</row>
    <row r="738" spans="1:44" ht="12.75" customHeight="1" x14ac:dyDescent="0.25">
      <c r="A738" s="135"/>
      <c r="B738" s="135"/>
      <c r="C738" s="135"/>
      <c r="D738" s="135"/>
      <c r="E738" s="135"/>
      <c r="F738" s="486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</row>
    <row r="739" spans="1:44" ht="12.75" customHeight="1" x14ac:dyDescent="0.25">
      <c r="A739" s="135"/>
      <c r="B739" s="135"/>
      <c r="C739" s="135"/>
      <c r="D739" s="135"/>
      <c r="E739" s="135"/>
      <c r="F739" s="486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</row>
    <row r="740" spans="1:44" ht="12.75" customHeight="1" x14ac:dyDescent="0.25">
      <c r="A740" s="135"/>
      <c r="B740" s="135"/>
      <c r="C740" s="135"/>
      <c r="D740" s="135"/>
      <c r="E740" s="135"/>
      <c r="F740" s="486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</row>
    <row r="741" spans="1:44" ht="12.75" customHeight="1" x14ac:dyDescent="0.25">
      <c r="A741" s="135"/>
      <c r="B741" s="135"/>
      <c r="C741" s="135"/>
      <c r="D741" s="135"/>
      <c r="E741" s="135"/>
      <c r="F741" s="486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</row>
    <row r="742" spans="1:44" ht="12.75" customHeight="1" x14ac:dyDescent="0.25">
      <c r="A742" s="135"/>
      <c r="B742" s="135"/>
      <c r="C742" s="135"/>
      <c r="D742" s="135"/>
      <c r="E742" s="135"/>
      <c r="F742" s="486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</row>
    <row r="743" spans="1:44" ht="12.75" customHeight="1" x14ac:dyDescent="0.25">
      <c r="A743" s="135"/>
      <c r="B743" s="135"/>
      <c r="C743" s="135"/>
      <c r="D743" s="135"/>
      <c r="E743" s="135"/>
      <c r="F743" s="486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</row>
    <row r="744" spans="1:44" ht="12.75" customHeight="1" x14ac:dyDescent="0.25">
      <c r="A744" s="135"/>
      <c r="B744" s="135"/>
      <c r="C744" s="135"/>
      <c r="D744" s="135"/>
      <c r="E744" s="135"/>
      <c r="F744" s="486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</row>
    <row r="745" spans="1:44" ht="12.75" customHeight="1" x14ac:dyDescent="0.25">
      <c r="A745" s="135"/>
      <c r="B745" s="135"/>
      <c r="C745" s="135"/>
      <c r="D745" s="135"/>
      <c r="E745" s="135"/>
      <c r="F745" s="486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</row>
    <row r="746" spans="1:44" ht="12.75" customHeight="1" x14ac:dyDescent="0.25">
      <c r="A746" s="135"/>
      <c r="B746" s="135"/>
      <c r="C746" s="135"/>
      <c r="D746" s="135"/>
      <c r="E746" s="135"/>
      <c r="F746" s="486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</row>
    <row r="747" spans="1:44" ht="12.75" customHeight="1" x14ac:dyDescent="0.25">
      <c r="A747" s="135"/>
      <c r="B747" s="135"/>
      <c r="C747" s="135"/>
      <c r="D747" s="135"/>
      <c r="E747" s="135"/>
      <c r="F747" s="486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</row>
    <row r="748" spans="1:44" ht="12.75" customHeight="1" x14ac:dyDescent="0.25">
      <c r="A748" s="135"/>
      <c r="B748" s="135"/>
      <c r="C748" s="135"/>
      <c r="D748" s="135"/>
      <c r="E748" s="135"/>
      <c r="F748" s="486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</row>
    <row r="749" spans="1:44" ht="12.75" customHeight="1" x14ac:dyDescent="0.25">
      <c r="A749" s="135"/>
      <c r="B749" s="135"/>
      <c r="C749" s="135"/>
      <c r="D749" s="135"/>
      <c r="E749" s="135"/>
      <c r="F749" s="486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  <c r="AG749" s="135"/>
      <c r="AH749" s="135"/>
      <c r="AI749" s="135"/>
      <c r="AJ749" s="135"/>
      <c r="AK749" s="135"/>
      <c r="AL749" s="135"/>
      <c r="AM749" s="135"/>
      <c r="AN749" s="135"/>
      <c r="AO749" s="135"/>
      <c r="AP749" s="135"/>
      <c r="AQ749" s="135"/>
      <c r="AR749" s="135"/>
    </row>
    <row r="750" spans="1:44" ht="12.75" customHeight="1" x14ac:dyDescent="0.25">
      <c r="A750" s="135"/>
      <c r="B750" s="135"/>
      <c r="C750" s="135"/>
      <c r="D750" s="135"/>
      <c r="E750" s="135"/>
      <c r="F750" s="486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  <c r="AG750" s="135"/>
      <c r="AH750" s="135"/>
      <c r="AI750" s="135"/>
      <c r="AJ750" s="135"/>
      <c r="AK750" s="135"/>
      <c r="AL750" s="135"/>
      <c r="AM750" s="135"/>
      <c r="AN750" s="135"/>
      <c r="AO750" s="135"/>
      <c r="AP750" s="135"/>
      <c r="AQ750" s="135"/>
      <c r="AR750" s="135"/>
    </row>
    <row r="751" spans="1:44" ht="12.75" customHeight="1" x14ac:dyDescent="0.25">
      <c r="A751" s="135"/>
      <c r="B751" s="135"/>
      <c r="C751" s="135"/>
      <c r="D751" s="135"/>
      <c r="E751" s="135"/>
      <c r="F751" s="486"/>
      <c r="G751" s="135"/>
      <c r="H751" s="135"/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  <c r="AG751" s="135"/>
      <c r="AH751" s="135"/>
      <c r="AI751" s="135"/>
      <c r="AJ751" s="135"/>
      <c r="AK751" s="135"/>
      <c r="AL751" s="135"/>
      <c r="AM751" s="135"/>
      <c r="AN751" s="135"/>
      <c r="AO751" s="135"/>
      <c r="AP751" s="135"/>
      <c r="AQ751" s="135"/>
      <c r="AR751" s="135"/>
    </row>
    <row r="752" spans="1:44" ht="12.75" customHeight="1" x14ac:dyDescent="0.25">
      <c r="A752" s="135"/>
      <c r="B752" s="135"/>
      <c r="C752" s="135"/>
      <c r="D752" s="135"/>
      <c r="E752" s="135"/>
      <c r="F752" s="486"/>
      <c r="G752" s="135"/>
      <c r="H752" s="135"/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  <c r="AG752" s="135"/>
      <c r="AH752" s="135"/>
      <c r="AI752" s="135"/>
      <c r="AJ752" s="135"/>
      <c r="AK752" s="135"/>
      <c r="AL752" s="135"/>
      <c r="AM752" s="135"/>
      <c r="AN752" s="135"/>
      <c r="AO752" s="135"/>
      <c r="AP752" s="135"/>
      <c r="AQ752" s="135"/>
      <c r="AR752" s="135"/>
    </row>
    <row r="753" spans="1:44" ht="12.75" customHeight="1" x14ac:dyDescent="0.25">
      <c r="A753" s="135"/>
      <c r="B753" s="135"/>
      <c r="C753" s="135"/>
      <c r="D753" s="135"/>
      <c r="E753" s="135"/>
      <c r="F753" s="486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  <c r="AG753" s="135"/>
      <c r="AH753" s="135"/>
      <c r="AI753" s="135"/>
      <c r="AJ753" s="135"/>
      <c r="AK753" s="135"/>
      <c r="AL753" s="135"/>
      <c r="AM753" s="135"/>
      <c r="AN753" s="135"/>
      <c r="AO753" s="135"/>
      <c r="AP753" s="135"/>
      <c r="AQ753" s="135"/>
      <c r="AR753" s="135"/>
    </row>
    <row r="754" spans="1:44" ht="12.75" customHeight="1" x14ac:dyDescent="0.25">
      <c r="A754" s="135"/>
      <c r="B754" s="135"/>
      <c r="C754" s="135"/>
      <c r="D754" s="135"/>
      <c r="E754" s="135"/>
      <c r="F754" s="486"/>
      <c r="G754" s="135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  <c r="AG754" s="135"/>
      <c r="AH754" s="135"/>
      <c r="AI754" s="135"/>
      <c r="AJ754" s="135"/>
      <c r="AK754" s="135"/>
      <c r="AL754" s="135"/>
      <c r="AM754" s="135"/>
      <c r="AN754" s="135"/>
      <c r="AO754" s="135"/>
      <c r="AP754" s="135"/>
      <c r="AQ754" s="135"/>
      <c r="AR754" s="135"/>
    </row>
    <row r="755" spans="1:44" ht="12.75" customHeight="1" x14ac:dyDescent="0.25">
      <c r="A755" s="135"/>
      <c r="B755" s="135"/>
      <c r="C755" s="135"/>
      <c r="D755" s="135"/>
      <c r="E755" s="135"/>
      <c r="F755" s="486"/>
      <c r="G755" s="135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  <c r="AG755" s="135"/>
      <c r="AH755" s="135"/>
      <c r="AI755" s="135"/>
      <c r="AJ755" s="135"/>
      <c r="AK755" s="135"/>
      <c r="AL755" s="135"/>
      <c r="AM755" s="135"/>
      <c r="AN755" s="135"/>
      <c r="AO755" s="135"/>
      <c r="AP755" s="135"/>
      <c r="AQ755" s="135"/>
      <c r="AR755" s="135"/>
    </row>
    <row r="756" spans="1:44" ht="12.75" customHeight="1" x14ac:dyDescent="0.25">
      <c r="A756" s="135"/>
      <c r="B756" s="135"/>
      <c r="C756" s="135"/>
      <c r="D756" s="135"/>
      <c r="E756" s="135"/>
      <c r="F756" s="486"/>
      <c r="G756" s="135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  <c r="AG756" s="135"/>
      <c r="AH756" s="135"/>
      <c r="AI756" s="135"/>
      <c r="AJ756" s="135"/>
      <c r="AK756" s="135"/>
      <c r="AL756" s="135"/>
      <c r="AM756" s="135"/>
      <c r="AN756" s="135"/>
      <c r="AO756" s="135"/>
      <c r="AP756" s="135"/>
      <c r="AQ756" s="135"/>
      <c r="AR756" s="135"/>
    </row>
    <row r="757" spans="1:44" ht="12.75" customHeight="1" x14ac:dyDescent="0.25">
      <c r="A757" s="135"/>
      <c r="B757" s="135"/>
      <c r="C757" s="135"/>
      <c r="D757" s="135"/>
      <c r="E757" s="135"/>
      <c r="F757" s="486"/>
      <c r="G757" s="135"/>
      <c r="H757" s="135"/>
      <c r="I757" s="135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  <c r="AG757" s="135"/>
      <c r="AH757" s="135"/>
      <c r="AI757" s="135"/>
      <c r="AJ757" s="135"/>
      <c r="AK757" s="135"/>
      <c r="AL757" s="135"/>
      <c r="AM757" s="135"/>
      <c r="AN757" s="135"/>
      <c r="AO757" s="135"/>
      <c r="AP757" s="135"/>
      <c r="AQ757" s="135"/>
      <c r="AR757" s="135"/>
    </row>
    <row r="758" spans="1:44" ht="12.75" customHeight="1" x14ac:dyDescent="0.25">
      <c r="A758" s="135"/>
      <c r="B758" s="135"/>
      <c r="C758" s="135"/>
      <c r="D758" s="135"/>
      <c r="E758" s="135"/>
      <c r="F758" s="486"/>
      <c r="G758" s="135"/>
      <c r="H758" s="135"/>
      <c r="I758" s="135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  <c r="AG758" s="135"/>
      <c r="AH758" s="135"/>
      <c r="AI758" s="135"/>
      <c r="AJ758" s="135"/>
      <c r="AK758" s="135"/>
      <c r="AL758" s="135"/>
      <c r="AM758" s="135"/>
      <c r="AN758" s="135"/>
      <c r="AO758" s="135"/>
      <c r="AP758" s="135"/>
      <c r="AQ758" s="135"/>
      <c r="AR758" s="135"/>
    </row>
    <row r="759" spans="1:44" ht="12.75" customHeight="1" x14ac:dyDescent="0.25">
      <c r="A759" s="135"/>
      <c r="B759" s="135"/>
      <c r="C759" s="135"/>
      <c r="D759" s="135"/>
      <c r="E759" s="135"/>
      <c r="F759" s="486"/>
      <c r="G759" s="135"/>
      <c r="H759" s="135"/>
      <c r="I759" s="135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  <c r="AG759" s="135"/>
      <c r="AH759" s="135"/>
      <c r="AI759" s="135"/>
      <c r="AJ759" s="135"/>
      <c r="AK759" s="135"/>
      <c r="AL759" s="135"/>
      <c r="AM759" s="135"/>
      <c r="AN759" s="135"/>
      <c r="AO759" s="135"/>
      <c r="AP759" s="135"/>
      <c r="AQ759" s="135"/>
      <c r="AR759" s="135"/>
    </row>
    <row r="760" spans="1:44" ht="12.75" customHeight="1" x14ac:dyDescent="0.25">
      <c r="A760" s="135"/>
      <c r="B760" s="135"/>
      <c r="C760" s="135"/>
      <c r="D760" s="135"/>
      <c r="E760" s="135"/>
      <c r="F760" s="486"/>
      <c r="G760" s="135"/>
      <c r="H760" s="135"/>
      <c r="I760" s="135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  <c r="AG760" s="135"/>
      <c r="AH760" s="135"/>
      <c r="AI760" s="135"/>
      <c r="AJ760" s="135"/>
      <c r="AK760" s="135"/>
      <c r="AL760" s="135"/>
      <c r="AM760" s="135"/>
      <c r="AN760" s="135"/>
      <c r="AO760" s="135"/>
      <c r="AP760" s="135"/>
      <c r="AQ760" s="135"/>
      <c r="AR760" s="135"/>
    </row>
    <row r="761" spans="1:44" ht="12.75" customHeight="1" x14ac:dyDescent="0.25">
      <c r="A761" s="135"/>
      <c r="B761" s="135"/>
      <c r="C761" s="135"/>
      <c r="D761" s="135"/>
      <c r="E761" s="135"/>
      <c r="F761" s="486"/>
      <c r="G761" s="135"/>
      <c r="H761" s="135"/>
      <c r="I761" s="135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  <c r="AG761" s="135"/>
      <c r="AH761" s="135"/>
      <c r="AI761" s="135"/>
      <c r="AJ761" s="135"/>
      <c r="AK761" s="135"/>
      <c r="AL761" s="135"/>
      <c r="AM761" s="135"/>
      <c r="AN761" s="135"/>
      <c r="AO761" s="135"/>
      <c r="AP761" s="135"/>
      <c r="AQ761" s="135"/>
      <c r="AR761" s="135"/>
    </row>
    <row r="762" spans="1:44" ht="12.75" customHeight="1" x14ac:dyDescent="0.25">
      <c r="A762" s="135"/>
      <c r="B762" s="135"/>
      <c r="C762" s="135"/>
      <c r="D762" s="135"/>
      <c r="E762" s="135"/>
      <c r="F762" s="486"/>
      <c r="G762" s="135"/>
      <c r="H762" s="135"/>
      <c r="I762" s="135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  <c r="AG762" s="135"/>
      <c r="AH762" s="135"/>
      <c r="AI762" s="135"/>
      <c r="AJ762" s="135"/>
      <c r="AK762" s="135"/>
      <c r="AL762" s="135"/>
      <c r="AM762" s="135"/>
      <c r="AN762" s="135"/>
      <c r="AO762" s="135"/>
      <c r="AP762" s="135"/>
      <c r="AQ762" s="135"/>
      <c r="AR762" s="135"/>
    </row>
    <row r="763" spans="1:44" ht="12.75" customHeight="1" x14ac:dyDescent="0.25">
      <c r="A763" s="135"/>
      <c r="B763" s="135"/>
      <c r="C763" s="135"/>
      <c r="D763" s="135"/>
      <c r="E763" s="135"/>
      <c r="F763" s="486"/>
      <c r="G763" s="135"/>
      <c r="H763" s="135"/>
      <c r="I763" s="135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  <c r="AG763" s="135"/>
      <c r="AH763" s="135"/>
      <c r="AI763" s="135"/>
      <c r="AJ763" s="135"/>
      <c r="AK763" s="135"/>
      <c r="AL763" s="135"/>
      <c r="AM763" s="135"/>
      <c r="AN763" s="135"/>
      <c r="AO763" s="135"/>
      <c r="AP763" s="135"/>
      <c r="AQ763" s="135"/>
      <c r="AR763" s="135"/>
    </row>
    <row r="764" spans="1:44" ht="12.75" customHeight="1" x14ac:dyDescent="0.25">
      <c r="A764" s="135"/>
      <c r="B764" s="135"/>
      <c r="C764" s="135"/>
      <c r="D764" s="135"/>
      <c r="E764" s="135"/>
      <c r="F764" s="486"/>
      <c r="G764" s="135"/>
      <c r="H764" s="135"/>
      <c r="I764" s="135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  <c r="AG764" s="135"/>
      <c r="AH764" s="135"/>
      <c r="AI764" s="135"/>
      <c r="AJ764" s="135"/>
      <c r="AK764" s="135"/>
      <c r="AL764" s="135"/>
      <c r="AM764" s="135"/>
      <c r="AN764" s="135"/>
      <c r="AO764" s="135"/>
      <c r="AP764" s="135"/>
      <c r="AQ764" s="135"/>
      <c r="AR764" s="135"/>
    </row>
    <row r="765" spans="1:44" ht="12.75" customHeight="1" x14ac:dyDescent="0.25">
      <c r="A765" s="135"/>
      <c r="B765" s="135"/>
      <c r="C765" s="135"/>
      <c r="D765" s="135"/>
      <c r="E765" s="135"/>
      <c r="F765" s="486"/>
      <c r="G765" s="135"/>
      <c r="H765" s="135"/>
      <c r="I765" s="135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  <c r="AG765" s="135"/>
      <c r="AH765" s="135"/>
      <c r="AI765" s="135"/>
      <c r="AJ765" s="135"/>
      <c r="AK765" s="135"/>
      <c r="AL765" s="135"/>
      <c r="AM765" s="135"/>
      <c r="AN765" s="135"/>
      <c r="AO765" s="135"/>
      <c r="AP765" s="135"/>
      <c r="AQ765" s="135"/>
      <c r="AR765" s="135"/>
    </row>
    <row r="766" spans="1:44" ht="12.75" customHeight="1" x14ac:dyDescent="0.25">
      <c r="A766" s="135"/>
      <c r="B766" s="135"/>
      <c r="C766" s="135"/>
      <c r="D766" s="135"/>
      <c r="E766" s="135"/>
      <c r="F766" s="486"/>
      <c r="G766" s="135"/>
      <c r="H766" s="135"/>
      <c r="I766" s="135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  <c r="AG766" s="135"/>
      <c r="AH766" s="135"/>
      <c r="AI766" s="135"/>
      <c r="AJ766" s="135"/>
      <c r="AK766" s="135"/>
      <c r="AL766" s="135"/>
      <c r="AM766" s="135"/>
      <c r="AN766" s="135"/>
      <c r="AO766" s="135"/>
      <c r="AP766" s="135"/>
      <c r="AQ766" s="135"/>
      <c r="AR766" s="135"/>
    </row>
    <row r="767" spans="1:44" ht="12.75" customHeight="1" x14ac:dyDescent="0.25">
      <c r="A767" s="135"/>
      <c r="B767" s="135"/>
      <c r="C767" s="135"/>
      <c r="D767" s="135"/>
      <c r="E767" s="135"/>
      <c r="F767" s="486"/>
      <c r="G767" s="135"/>
      <c r="H767" s="135"/>
      <c r="I767" s="135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  <c r="AG767" s="135"/>
      <c r="AH767" s="135"/>
      <c r="AI767" s="135"/>
      <c r="AJ767" s="135"/>
      <c r="AK767" s="135"/>
      <c r="AL767" s="135"/>
      <c r="AM767" s="135"/>
      <c r="AN767" s="135"/>
      <c r="AO767" s="135"/>
      <c r="AP767" s="135"/>
      <c r="AQ767" s="135"/>
      <c r="AR767" s="135"/>
    </row>
    <row r="768" spans="1:44" ht="12.75" customHeight="1" x14ac:dyDescent="0.25">
      <c r="A768" s="135"/>
      <c r="B768" s="135"/>
      <c r="C768" s="135"/>
      <c r="D768" s="135"/>
      <c r="E768" s="135"/>
      <c r="F768" s="486"/>
      <c r="G768" s="135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  <c r="AG768" s="135"/>
      <c r="AH768" s="135"/>
      <c r="AI768" s="135"/>
      <c r="AJ768" s="135"/>
      <c r="AK768" s="135"/>
      <c r="AL768" s="135"/>
      <c r="AM768" s="135"/>
      <c r="AN768" s="135"/>
      <c r="AO768" s="135"/>
      <c r="AP768" s="135"/>
      <c r="AQ768" s="135"/>
      <c r="AR768" s="135"/>
    </row>
    <row r="769" spans="1:44" ht="12.75" customHeight="1" x14ac:dyDescent="0.25">
      <c r="A769" s="135"/>
      <c r="B769" s="135"/>
      <c r="C769" s="135"/>
      <c r="D769" s="135"/>
      <c r="E769" s="135"/>
      <c r="F769" s="486"/>
      <c r="G769" s="135"/>
      <c r="H769" s="135"/>
      <c r="I769" s="135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  <c r="AG769" s="135"/>
      <c r="AH769" s="135"/>
      <c r="AI769" s="135"/>
      <c r="AJ769" s="135"/>
      <c r="AK769" s="135"/>
      <c r="AL769" s="135"/>
      <c r="AM769" s="135"/>
      <c r="AN769" s="135"/>
      <c r="AO769" s="135"/>
      <c r="AP769" s="135"/>
      <c r="AQ769" s="135"/>
      <c r="AR769" s="135"/>
    </row>
    <row r="770" spans="1:44" ht="12.75" customHeight="1" x14ac:dyDescent="0.25">
      <c r="A770" s="135"/>
      <c r="B770" s="135"/>
      <c r="C770" s="135"/>
      <c r="D770" s="135"/>
      <c r="E770" s="135"/>
      <c r="F770" s="486"/>
      <c r="G770" s="135"/>
      <c r="H770" s="135"/>
      <c r="I770" s="135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  <c r="AG770" s="135"/>
      <c r="AH770" s="135"/>
      <c r="AI770" s="135"/>
      <c r="AJ770" s="135"/>
      <c r="AK770" s="135"/>
      <c r="AL770" s="135"/>
      <c r="AM770" s="135"/>
      <c r="AN770" s="135"/>
      <c r="AO770" s="135"/>
      <c r="AP770" s="135"/>
      <c r="AQ770" s="135"/>
      <c r="AR770" s="135"/>
    </row>
    <row r="771" spans="1:44" ht="12.75" customHeight="1" x14ac:dyDescent="0.25">
      <c r="A771" s="135"/>
      <c r="B771" s="135"/>
      <c r="C771" s="135"/>
      <c r="D771" s="135"/>
      <c r="E771" s="135"/>
      <c r="F771" s="486"/>
      <c r="G771" s="135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  <c r="AG771" s="135"/>
      <c r="AH771" s="135"/>
      <c r="AI771" s="135"/>
      <c r="AJ771" s="135"/>
      <c r="AK771" s="135"/>
      <c r="AL771" s="135"/>
      <c r="AM771" s="135"/>
      <c r="AN771" s="135"/>
      <c r="AO771" s="135"/>
      <c r="AP771" s="135"/>
      <c r="AQ771" s="135"/>
      <c r="AR771" s="135"/>
    </row>
    <row r="772" spans="1:44" ht="12.75" customHeight="1" x14ac:dyDescent="0.25">
      <c r="A772" s="135"/>
      <c r="B772" s="135"/>
      <c r="C772" s="135"/>
      <c r="D772" s="135"/>
      <c r="E772" s="135"/>
      <c r="F772" s="486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  <c r="AG772" s="135"/>
      <c r="AH772" s="135"/>
      <c r="AI772" s="135"/>
      <c r="AJ772" s="135"/>
      <c r="AK772" s="135"/>
      <c r="AL772" s="135"/>
      <c r="AM772" s="135"/>
      <c r="AN772" s="135"/>
      <c r="AO772" s="135"/>
      <c r="AP772" s="135"/>
      <c r="AQ772" s="135"/>
      <c r="AR772" s="135"/>
    </row>
    <row r="773" spans="1:44" ht="12.75" customHeight="1" x14ac:dyDescent="0.25">
      <c r="A773" s="135"/>
      <c r="B773" s="135"/>
      <c r="C773" s="135"/>
      <c r="D773" s="135"/>
      <c r="E773" s="135"/>
      <c r="F773" s="486"/>
      <c r="G773" s="135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  <c r="AG773" s="135"/>
      <c r="AH773" s="135"/>
      <c r="AI773" s="135"/>
      <c r="AJ773" s="135"/>
      <c r="AK773" s="135"/>
      <c r="AL773" s="135"/>
      <c r="AM773" s="135"/>
      <c r="AN773" s="135"/>
      <c r="AO773" s="135"/>
      <c r="AP773" s="135"/>
      <c r="AQ773" s="135"/>
      <c r="AR773" s="135"/>
    </row>
    <row r="774" spans="1:44" ht="12.75" customHeight="1" x14ac:dyDescent="0.25">
      <c r="A774" s="135"/>
      <c r="B774" s="135"/>
      <c r="C774" s="135"/>
      <c r="D774" s="135"/>
      <c r="E774" s="135"/>
      <c r="F774" s="486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/>
      <c r="AH774" s="135"/>
      <c r="AI774" s="135"/>
      <c r="AJ774" s="135"/>
      <c r="AK774" s="135"/>
      <c r="AL774" s="135"/>
      <c r="AM774" s="135"/>
      <c r="AN774" s="135"/>
      <c r="AO774" s="135"/>
      <c r="AP774" s="135"/>
      <c r="AQ774" s="135"/>
      <c r="AR774" s="135"/>
    </row>
    <row r="775" spans="1:44" ht="12.75" customHeight="1" x14ac:dyDescent="0.25">
      <c r="A775" s="135"/>
      <c r="B775" s="135"/>
      <c r="C775" s="135"/>
      <c r="D775" s="135"/>
      <c r="E775" s="135"/>
      <c r="F775" s="486"/>
      <c r="G775" s="135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</row>
    <row r="776" spans="1:44" ht="12.75" customHeight="1" x14ac:dyDescent="0.25">
      <c r="A776" s="135"/>
      <c r="B776" s="135"/>
      <c r="C776" s="135"/>
      <c r="D776" s="135"/>
      <c r="E776" s="135"/>
      <c r="F776" s="486"/>
      <c r="G776" s="135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  <c r="AG776" s="135"/>
      <c r="AH776" s="135"/>
      <c r="AI776" s="135"/>
      <c r="AJ776" s="135"/>
      <c r="AK776" s="135"/>
      <c r="AL776" s="135"/>
      <c r="AM776" s="135"/>
      <c r="AN776" s="135"/>
      <c r="AO776" s="135"/>
      <c r="AP776" s="135"/>
      <c r="AQ776" s="135"/>
      <c r="AR776" s="135"/>
    </row>
    <row r="777" spans="1:44" ht="12.75" customHeight="1" x14ac:dyDescent="0.25">
      <c r="A777" s="135"/>
      <c r="B777" s="135"/>
      <c r="C777" s="135"/>
      <c r="D777" s="135"/>
      <c r="E777" s="135"/>
      <c r="F777" s="486"/>
      <c r="G777" s="135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  <c r="AG777" s="135"/>
      <c r="AH777" s="135"/>
      <c r="AI777" s="135"/>
      <c r="AJ777" s="135"/>
      <c r="AK777" s="135"/>
      <c r="AL777" s="135"/>
      <c r="AM777" s="135"/>
      <c r="AN777" s="135"/>
      <c r="AO777" s="135"/>
      <c r="AP777" s="135"/>
      <c r="AQ777" s="135"/>
      <c r="AR777" s="135"/>
    </row>
    <row r="778" spans="1:44" ht="12.75" customHeight="1" x14ac:dyDescent="0.25">
      <c r="A778" s="135"/>
      <c r="B778" s="135"/>
      <c r="C778" s="135"/>
      <c r="D778" s="135"/>
      <c r="E778" s="135"/>
      <c r="F778" s="486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  <c r="AG778" s="135"/>
      <c r="AH778" s="135"/>
      <c r="AI778" s="135"/>
      <c r="AJ778" s="135"/>
      <c r="AK778" s="135"/>
      <c r="AL778" s="135"/>
      <c r="AM778" s="135"/>
      <c r="AN778" s="135"/>
      <c r="AO778" s="135"/>
      <c r="AP778" s="135"/>
      <c r="AQ778" s="135"/>
      <c r="AR778" s="135"/>
    </row>
    <row r="779" spans="1:44" ht="12.75" customHeight="1" x14ac:dyDescent="0.25">
      <c r="A779" s="135"/>
      <c r="B779" s="135"/>
      <c r="C779" s="135"/>
      <c r="D779" s="135"/>
      <c r="E779" s="135"/>
      <c r="F779" s="486"/>
      <c r="G779" s="135"/>
      <c r="H779" s="135"/>
      <c r="I779" s="135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  <c r="AG779" s="135"/>
      <c r="AH779" s="135"/>
      <c r="AI779" s="135"/>
      <c r="AJ779" s="135"/>
      <c r="AK779" s="135"/>
      <c r="AL779" s="135"/>
      <c r="AM779" s="135"/>
      <c r="AN779" s="135"/>
      <c r="AO779" s="135"/>
      <c r="AP779" s="135"/>
      <c r="AQ779" s="135"/>
      <c r="AR779" s="135"/>
    </row>
    <row r="780" spans="1:44" ht="12.75" customHeight="1" x14ac:dyDescent="0.25">
      <c r="A780" s="135"/>
      <c r="B780" s="135"/>
      <c r="C780" s="135"/>
      <c r="D780" s="135"/>
      <c r="E780" s="135"/>
      <c r="F780" s="486"/>
      <c r="G780" s="135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  <c r="AG780" s="135"/>
      <c r="AH780" s="135"/>
      <c r="AI780" s="135"/>
      <c r="AJ780" s="135"/>
      <c r="AK780" s="135"/>
      <c r="AL780" s="135"/>
      <c r="AM780" s="135"/>
      <c r="AN780" s="135"/>
      <c r="AO780" s="135"/>
      <c r="AP780" s="135"/>
      <c r="AQ780" s="135"/>
      <c r="AR780" s="135"/>
    </row>
    <row r="781" spans="1:44" ht="12.75" customHeight="1" x14ac:dyDescent="0.25">
      <c r="A781" s="135"/>
      <c r="B781" s="135"/>
      <c r="C781" s="135"/>
      <c r="D781" s="135"/>
      <c r="E781" s="135"/>
      <c r="F781" s="486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/>
      <c r="AH781" s="135"/>
      <c r="AI781" s="135"/>
      <c r="AJ781" s="135"/>
      <c r="AK781" s="135"/>
      <c r="AL781" s="135"/>
      <c r="AM781" s="135"/>
      <c r="AN781" s="135"/>
      <c r="AO781" s="135"/>
      <c r="AP781" s="135"/>
      <c r="AQ781" s="135"/>
      <c r="AR781" s="135"/>
    </row>
    <row r="782" spans="1:44" ht="12.75" customHeight="1" x14ac:dyDescent="0.25">
      <c r="A782" s="135"/>
      <c r="B782" s="135"/>
      <c r="C782" s="135"/>
      <c r="D782" s="135"/>
      <c r="E782" s="135"/>
      <c r="F782" s="486"/>
      <c r="G782" s="135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  <c r="AG782" s="135"/>
      <c r="AH782" s="135"/>
      <c r="AI782" s="135"/>
      <c r="AJ782" s="135"/>
      <c r="AK782" s="135"/>
      <c r="AL782" s="135"/>
      <c r="AM782" s="135"/>
      <c r="AN782" s="135"/>
      <c r="AO782" s="135"/>
      <c r="AP782" s="135"/>
      <c r="AQ782" s="135"/>
      <c r="AR782" s="135"/>
    </row>
    <row r="783" spans="1:44" ht="12.75" customHeight="1" x14ac:dyDescent="0.25">
      <c r="A783" s="135"/>
      <c r="B783" s="135"/>
      <c r="C783" s="135"/>
      <c r="D783" s="135"/>
      <c r="E783" s="135"/>
      <c r="F783" s="486"/>
      <c r="G783" s="135"/>
      <c r="H783" s="135"/>
      <c r="I783" s="135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  <c r="AG783" s="135"/>
      <c r="AH783" s="135"/>
      <c r="AI783" s="135"/>
      <c r="AJ783" s="135"/>
      <c r="AK783" s="135"/>
      <c r="AL783" s="135"/>
      <c r="AM783" s="135"/>
      <c r="AN783" s="135"/>
      <c r="AO783" s="135"/>
      <c r="AP783" s="135"/>
      <c r="AQ783" s="135"/>
      <c r="AR783" s="135"/>
    </row>
    <row r="784" spans="1:44" ht="12.75" customHeight="1" x14ac:dyDescent="0.25">
      <c r="A784" s="135"/>
      <c r="B784" s="135"/>
      <c r="C784" s="135"/>
      <c r="D784" s="135"/>
      <c r="E784" s="135"/>
      <c r="F784" s="486"/>
      <c r="G784" s="135"/>
      <c r="H784" s="135"/>
      <c r="I784" s="135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  <c r="AG784" s="135"/>
      <c r="AH784" s="135"/>
      <c r="AI784" s="135"/>
      <c r="AJ784" s="135"/>
      <c r="AK784" s="135"/>
      <c r="AL784" s="135"/>
      <c r="AM784" s="135"/>
      <c r="AN784" s="135"/>
      <c r="AO784" s="135"/>
      <c r="AP784" s="135"/>
      <c r="AQ784" s="135"/>
      <c r="AR784" s="135"/>
    </row>
    <row r="785" spans="1:44" ht="12.75" customHeight="1" x14ac:dyDescent="0.25">
      <c r="A785" s="135"/>
      <c r="B785" s="135"/>
      <c r="C785" s="135"/>
      <c r="D785" s="135"/>
      <c r="E785" s="135"/>
      <c r="F785" s="486"/>
      <c r="G785" s="135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  <c r="AG785" s="135"/>
      <c r="AH785" s="135"/>
      <c r="AI785" s="135"/>
      <c r="AJ785" s="135"/>
      <c r="AK785" s="135"/>
      <c r="AL785" s="135"/>
      <c r="AM785" s="135"/>
      <c r="AN785" s="135"/>
      <c r="AO785" s="135"/>
      <c r="AP785" s="135"/>
      <c r="AQ785" s="135"/>
      <c r="AR785" s="135"/>
    </row>
    <row r="786" spans="1:44" ht="12.75" customHeight="1" x14ac:dyDescent="0.25">
      <c r="A786" s="135"/>
      <c r="B786" s="135"/>
      <c r="C786" s="135"/>
      <c r="D786" s="135"/>
      <c r="E786" s="135"/>
      <c r="F786" s="486"/>
      <c r="G786" s="135"/>
      <c r="H786" s="135"/>
      <c r="I786" s="135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  <c r="AG786" s="135"/>
      <c r="AH786" s="135"/>
      <c r="AI786" s="135"/>
      <c r="AJ786" s="135"/>
      <c r="AK786" s="135"/>
      <c r="AL786" s="135"/>
      <c r="AM786" s="135"/>
      <c r="AN786" s="135"/>
      <c r="AO786" s="135"/>
      <c r="AP786" s="135"/>
      <c r="AQ786" s="135"/>
      <c r="AR786" s="135"/>
    </row>
    <row r="787" spans="1:44" ht="12.75" customHeight="1" x14ac:dyDescent="0.25">
      <c r="A787" s="135"/>
      <c r="B787" s="135"/>
      <c r="C787" s="135"/>
      <c r="D787" s="135"/>
      <c r="E787" s="135"/>
      <c r="F787" s="486"/>
      <c r="G787" s="135"/>
      <c r="H787" s="135"/>
      <c r="I787" s="135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  <c r="AG787" s="135"/>
      <c r="AH787" s="135"/>
      <c r="AI787" s="135"/>
      <c r="AJ787" s="135"/>
      <c r="AK787" s="135"/>
      <c r="AL787" s="135"/>
      <c r="AM787" s="135"/>
      <c r="AN787" s="135"/>
      <c r="AO787" s="135"/>
      <c r="AP787" s="135"/>
      <c r="AQ787" s="135"/>
      <c r="AR787" s="135"/>
    </row>
    <row r="788" spans="1:44" ht="12.75" customHeight="1" x14ac:dyDescent="0.25">
      <c r="A788" s="135"/>
      <c r="B788" s="135"/>
      <c r="C788" s="135"/>
      <c r="D788" s="135"/>
      <c r="E788" s="135"/>
      <c r="F788" s="486"/>
      <c r="G788" s="135"/>
      <c r="H788" s="135"/>
      <c r="I788" s="135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  <c r="AG788" s="135"/>
      <c r="AH788" s="135"/>
      <c r="AI788" s="135"/>
      <c r="AJ788" s="135"/>
      <c r="AK788" s="135"/>
      <c r="AL788" s="135"/>
      <c r="AM788" s="135"/>
      <c r="AN788" s="135"/>
      <c r="AO788" s="135"/>
      <c r="AP788" s="135"/>
      <c r="AQ788" s="135"/>
      <c r="AR788" s="135"/>
    </row>
    <row r="789" spans="1:44" ht="12.75" customHeight="1" x14ac:dyDescent="0.25">
      <c r="A789" s="135"/>
      <c r="B789" s="135"/>
      <c r="C789" s="135"/>
      <c r="D789" s="135"/>
      <c r="E789" s="135"/>
      <c r="F789" s="486"/>
      <c r="G789" s="135"/>
      <c r="H789" s="135"/>
      <c r="I789" s="135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  <c r="AG789" s="135"/>
      <c r="AH789" s="135"/>
      <c r="AI789" s="135"/>
      <c r="AJ789" s="135"/>
      <c r="AK789" s="135"/>
      <c r="AL789" s="135"/>
      <c r="AM789" s="135"/>
      <c r="AN789" s="135"/>
      <c r="AO789" s="135"/>
      <c r="AP789" s="135"/>
      <c r="AQ789" s="135"/>
      <c r="AR789" s="135"/>
    </row>
    <row r="790" spans="1:44" ht="12.75" customHeight="1" x14ac:dyDescent="0.25">
      <c r="A790" s="135"/>
      <c r="B790" s="135"/>
      <c r="C790" s="135"/>
      <c r="D790" s="135"/>
      <c r="E790" s="135"/>
      <c r="F790" s="486"/>
      <c r="G790" s="135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  <c r="AG790" s="135"/>
      <c r="AH790" s="135"/>
      <c r="AI790" s="135"/>
      <c r="AJ790" s="135"/>
      <c r="AK790" s="135"/>
      <c r="AL790" s="135"/>
      <c r="AM790" s="135"/>
      <c r="AN790" s="135"/>
      <c r="AO790" s="135"/>
      <c r="AP790" s="135"/>
      <c r="AQ790" s="135"/>
      <c r="AR790" s="135"/>
    </row>
    <row r="791" spans="1:44" ht="12.75" customHeight="1" x14ac:dyDescent="0.25">
      <c r="A791" s="135"/>
      <c r="B791" s="135"/>
      <c r="C791" s="135"/>
      <c r="D791" s="135"/>
      <c r="E791" s="135"/>
      <c r="F791" s="486"/>
      <c r="G791" s="135"/>
      <c r="H791" s="135"/>
      <c r="I791" s="135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  <c r="AG791" s="135"/>
      <c r="AH791" s="135"/>
      <c r="AI791" s="135"/>
      <c r="AJ791" s="135"/>
      <c r="AK791" s="135"/>
      <c r="AL791" s="135"/>
      <c r="AM791" s="135"/>
      <c r="AN791" s="135"/>
      <c r="AO791" s="135"/>
      <c r="AP791" s="135"/>
      <c r="AQ791" s="135"/>
      <c r="AR791" s="135"/>
    </row>
    <row r="792" spans="1:44" ht="12.75" customHeight="1" x14ac:dyDescent="0.25">
      <c r="A792" s="135"/>
      <c r="B792" s="135"/>
      <c r="C792" s="135"/>
      <c r="D792" s="135"/>
      <c r="E792" s="135"/>
      <c r="F792" s="486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  <c r="AG792" s="135"/>
      <c r="AH792" s="135"/>
      <c r="AI792" s="135"/>
      <c r="AJ792" s="135"/>
      <c r="AK792" s="135"/>
      <c r="AL792" s="135"/>
      <c r="AM792" s="135"/>
      <c r="AN792" s="135"/>
      <c r="AO792" s="135"/>
      <c r="AP792" s="135"/>
      <c r="AQ792" s="135"/>
      <c r="AR792" s="135"/>
    </row>
    <row r="793" spans="1:44" ht="12.75" customHeight="1" x14ac:dyDescent="0.25">
      <c r="A793" s="135"/>
      <c r="B793" s="135"/>
      <c r="C793" s="135"/>
      <c r="D793" s="135"/>
      <c r="E793" s="135"/>
      <c r="F793" s="486"/>
      <c r="G793" s="135"/>
      <c r="H793" s="135"/>
      <c r="I793" s="135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  <c r="AG793" s="135"/>
      <c r="AH793" s="135"/>
      <c r="AI793" s="135"/>
      <c r="AJ793" s="135"/>
      <c r="AK793" s="135"/>
      <c r="AL793" s="135"/>
      <c r="AM793" s="135"/>
      <c r="AN793" s="135"/>
      <c r="AO793" s="135"/>
      <c r="AP793" s="135"/>
      <c r="AQ793" s="135"/>
      <c r="AR793" s="135"/>
    </row>
    <row r="794" spans="1:44" ht="12.75" customHeight="1" x14ac:dyDescent="0.25">
      <c r="A794" s="135"/>
      <c r="B794" s="135"/>
      <c r="C794" s="135"/>
      <c r="D794" s="135"/>
      <c r="E794" s="135"/>
      <c r="F794" s="486"/>
      <c r="G794" s="135"/>
      <c r="H794" s="135"/>
      <c r="I794" s="135"/>
      <c r="J794" s="135"/>
      <c r="K794" s="135"/>
      <c r="L794" s="13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  <c r="AG794" s="135"/>
      <c r="AH794" s="135"/>
      <c r="AI794" s="135"/>
      <c r="AJ794" s="135"/>
      <c r="AK794" s="135"/>
      <c r="AL794" s="135"/>
      <c r="AM794" s="135"/>
      <c r="AN794" s="135"/>
      <c r="AO794" s="135"/>
      <c r="AP794" s="135"/>
      <c r="AQ794" s="135"/>
      <c r="AR794" s="135"/>
    </row>
    <row r="795" spans="1:44" ht="12.75" customHeight="1" x14ac:dyDescent="0.25">
      <c r="A795" s="135"/>
      <c r="B795" s="135"/>
      <c r="C795" s="135"/>
      <c r="D795" s="135"/>
      <c r="E795" s="135"/>
      <c r="F795" s="486"/>
      <c r="G795" s="135"/>
      <c r="H795" s="135"/>
      <c r="I795" s="135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  <c r="AG795" s="135"/>
      <c r="AH795" s="135"/>
      <c r="AI795" s="135"/>
      <c r="AJ795" s="135"/>
      <c r="AK795" s="135"/>
      <c r="AL795" s="135"/>
      <c r="AM795" s="135"/>
      <c r="AN795" s="135"/>
      <c r="AO795" s="135"/>
      <c r="AP795" s="135"/>
      <c r="AQ795" s="135"/>
      <c r="AR795" s="135"/>
    </row>
    <row r="796" spans="1:44" ht="12.75" customHeight="1" x14ac:dyDescent="0.25">
      <c r="A796" s="135"/>
      <c r="B796" s="135"/>
      <c r="C796" s="135"/>
      <c r="D796" s="135"/>
      <c r="E796" s="135"/>
      <c r="F796" s="486"/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  <c r="AH796" s="135"/>
      <c r="AI796" s="135"/>
      <c r="AJ796" s="135"/>
      <c r="AK796" s="135"/>
      <c r="AL796" s="135"/>
      <c r="AM796" s="135"/>
      <c r="AN796" s="135"/>
      <c r="AO796" s="135"/>
      <c r="AP796" s="135"/>
      <c r="AQ796" s="135"/>
      <c r="AR796" s="135"/>
    </row>
    <row r="797" spans="1:44" ht="12.75" customHeight="1" x14ac:dyDescent="0.25">
      <c r="A797" s="135"/>
      <c r="B797" s="135"/>
      <c r="C797" s="135"/>
      <c r="D797" s="135"/>
      <c r="E797" s="135"/>
      <c r="F797" s="486"/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  <c r="AH797" s="135"/>
      <c r="AI797" s="135"/>
      <c r="AJ797" s="135"/>
      <c r="AK797" s="135"/>
      <c r="AL797" s="135"/>
      <c r="AM797" s="135"/>
      <c r="AN797" s="135"/>
      <c r="AO797" s="135"/>
      <c r="AP797" s="135"/>
      <c r="AQ797" s="135"/>
      <c r="AR797" s="135"/>
    </row>
    <row r="798" spans="1:44" ht="12.75" customHeight="1" x14ac:dyDescent="0.25">
      <c r="A798" s="135"/>
      <c r="B798" s="135"/>
      <c r="C798" s="135"/>
      <c r="D798" s="135"/>
      <c r="E798" s="135"/>
      <c r="F798" s="486"/>
      <c r="G798" s="135"/>
      <c r="H798" s="135"/>
      <c r="I798" s="135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  <c r="AH798" s="135"/>
      <c r="AI798" s="135"/>
      <c r="AJ798" s="135"/>
      <c r="AK798" s="135"/>
      <c r="AL798" s="135"/>
      <c r="AM798" s="135"/>
      <c r="AN798" s="135"/>
      <c r="AO798" s="135"/>
      <c r="AP798" s="135"/>
      <c r="AQ798" s="135"/>
      <c r="AR798" s="135"/>
    </row>
    <row r="799" spans="1:44" ht="12.75" customHeight="1" x14ac:dyDescent="0.25">
      <c r="A799" s="135"/>
      <c r="B799" s="135"/>
      <c r="C799" s="135"/>
      <c r="D799" s="135"/>
      <c r="E799" s="135"/>
      <c r="F799" s="486"/>
      <c r="G799" s="135"/>
      <c r="H799" s="135"/>
      <c r="I799" s="135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35"/>
      <c r="AI799" s="135"/>
      <c r="AJ799" s="135"/>
      <c r="AK799" s="135"/>
      <c r="AL799" s="135"/>
      <c r="AM799" s="135"/>
      <c r="AN799" s="135"/>
      <c r="AO799" s="135"/>
      <c r="AP799" s="135"/>
      <c r="AQ799" s="135"/>
      <c r="AR799" s="135"/>
    </row>
    <row r="800" spans="1:44" ht="12.75" customHeight="1" x14ac:dyDescent="0.25">
      <c r="A800" s="135"/>
      <c r="B800" s="135"/>
      <c r="C800" s="135"/>
      <c r="D800" s="135"/>
      <c r="E800" s="135"/>
      <c r="F800" s="486"/>
      <c r="G800" s="135"/>
      <c r="H800" s="135"/>
      <c r="I800" s="135"/>
      <c r="J800" s="135"/>
      <c r="K800" s="135"/>
      <c r="L800" s="13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  <c r="AG800" s="135"/>
      <c r="AH800" s="135"/>
      <c r="AI800" s="135"/>
      <c r="AJ800" s="135"/>
      <c r="AK800" s="135"/>
      <c r="AL800" s="135"/>
      <c r="AM800" s="135"/>
      <c r="AN800" s="135"/>
      <c r="AO800" s="135"/>
      <c r="AP800" s="135"/>
      <c r="AQ800" s="135"/>
      <c r="AR800" s="135"/>
    </row>
    <row r="801" spans="1:44" ht="12.75" customHeight="1" x14ac:dyDescent="0.25">
      <c r="A801" s="135"/>
      <c r="B801" s="135"/>
      <c r="C801" s="135"/>
      <c r="D801" s="135"/>
      <c r="E801" s="135"/>
      <c r="F801" s="486"/>
      <c r="G801" s="135"/>
      <c r="H801" s="135"/>
      <c r="I801" s="135"/>
      <c r="J801" s="135"/>
      <c r="K801" s="135"/>
      <c r="L801" s="13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  <c r="AG801" s="135"/>
      <c r="AH801" s="135"/>
      <c r="AI801" s="135"/>
      <c r="AJ801" s="135"/>
      <c r="AK801" s="135"/>
      <c r="AL801" s="135"/>
      <c r="AM801" s="135"/>
      <c r="AN801" s="135"/>
      <c r="AO801" s="135"/>
      <c r="AP801" s="135"/>
      <c r="AQ801" s="135"/>
      <c r="AR801" s="135"/>
    </row>
    <row r="802" spans="1:44" ht="12.75" customHeight="1" x14ac:dyDescent="0.25">
      <c r="A802" s="135"/>
      <c r="B802" s="135"/>
      <c r="C802" s="135"/>
      <c r="D802" s="135"/>
      <c r="E802" s="135"/>
      <c r="F802" s="486"/>
      <c r="G802" s="135"/>
      <c r="H802" s="135"/>
      <c r="I802" s="135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  <c r="AG802" s="135"/>
      <c r="AH802" s="135"/>
      <c r="AI802" s="135"/>
      <c r="AJ802" s="135"/>
      <c r="AK802" s="135"/>
      <c r="AL802" s="135"/>
      <c r="AM802" s="135"/>
      <c r="AN802" s="135"/>
      <c r="AO802" s="135"/>
      <c r="AP802" s="135"/>
      <c r="AQ802" s="135"/>
      <c r="AR802" s="135"/>
    </row>
    <row r="803" spans="1:44" ht="12.75" customHeight="1" x14ac:dyDescent="0.25">
      <c r="A803" s="135"/>
      <c r="B803" s="135"/>
      <c r="C803" s="135"/>
      <c r="D803" s="135"/>
      <c r="E803" s="135"/>
      <c r="F803" s="486"/>
      <c r="G803" s="135"/>
      <c r="H803" s="135"/>
      <c r="I803" s="135"/>
      <c r="J803" s="135"/>
      <c r="K803" s="135"/>
      <c r="L803" s="13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  <c r="AG803" s="135"/>
      <c r="AH803" s="135"/>
      <c r="AI803" s="135"/>
      <c r="AJ803" s="135"/>
      <c r="AK803" s="135"/>
      <c r="AL803" s="135"/>
      <c r="AM803" s="135"/>
      <c r="AN803" s="135"/>
      <c r="AO803" s="135"/>
      <c r="AP803" s="135"/>
      <c r="AQ803" s="135"/>
      <c r="AR803" s="135"/>
    </row>
    <row r="804" spans="1:44" ht="12.75" customHeight="1" x14ac:dyDescent="0.25">
      <c r="A804" s="135"/>
      <c r="B804" s="135"/>
      <c r="C804" s="135"/>
      <c r="D804" s="135"/>
      <c r="E804" s="135"/>
      <c r="F804" s="486"/>
      <c r="G804" s="135"/>
      <c r="H804" s="135"/>
      <c r="I804" s="135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  <c r="AG804" s="135"/>
      <c r="AH804" s="135"/>
      <c r="AI804" s="135"/>
      <c r="AJ804" s="135"/>
      <c r="AK804" s="135"/>
      <c r="AL804" s="135"/>
      <c r="AM804" s="135"/>
      <c r="AN804" s="135"/>
      <c r="AO804" s="135"/>
      <c r="AP804" s="135"/>
      <c r="AQ804" s="135"/>
      <c r="AR804" s="135"/>
    </row>
    <row r="805" spans="1:44" ht="12.75" customHeight="1" x14ac:dyDescent="0.25">
      <c r="A805" s="135"/>
      <c r="B805" s="135"/>
      <c r="C805" s="135"/>
      <c r="D805" s="135"/>
      <c r="E805" s="135"/>
      <c r="F805" s="486"/>
      <c r="G805" s="135"/>
      <c r="H805" s="135"/>
      <c r="I805" s="135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  <c r="AG805" s="135"/>
      <c r="AH805" s="135"/>
      <c r="AI805" s="135"/>
      <c r="AJ805" s="135"/>
      <c r="AK805" s="135"/>
      <c r="AL805" s="135"/>
      <c r="AM805" s="135"/>
      <c r="AN805" s="135"/>
      <c r="AO805" s="135"/>
      <c r="AP805" s="135"/>
      <c r="AQ805" s="135"/>
      <c r="AR805" s="135"/>
    </row>
    <row r="806" spans="1:44" ht="12.75" customHeight="1" x14ac:dyDescent="0.25">
      <c r="A806" s="135"/>
      <c r="B806" s="135"/>
      <c r="C806" s="135"/>
      <c r="D806" s="135"/>
      <c r="E806" s="135"/>
      <c r="F806" s="486"/>
      <c r="G806" s="135"/>
      <c r="H806" s="135"/>
      <c r="I806" s="135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  <c r="AG806" s="135"/>
      <c r="AH806" s="135"/>
      <c r="AI806" s="135"/>
      <c r="AJ806" s="135"/>
      <c r="AK806" s="135"/>
      <c r="AL806" s="135"/>
      <c r="AM806" s="135"/>
      <c r="AN806" s="135"/>
      <c r="AO806" s="135"/>
      <c r="AP806" s="135"/>
      <c r="AQ806" s="135"/>
      <c r="AR806" s="135"/>
    </row>
    <row r="807" spans="1:44" ht="12.75" customHeight="1" x14ac:dyDescent="0.25">
      <c r="A807" s="135"/>
      <c r="B807" s="135"/>
      <c r="C807" s="135"/>
      <c r="D807" s="135"/>
      <c r="E807" s="135"/>
      <c r="F807" s="486"/>
      <c r="G807" s="135"/>
      <c r="H807" s="135"/>
      <c r="I807" s="135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  <c r="AG807" s="135"/>
      <c r="AH807" s="135"/>
      <c r="AI807" s="135"/>
      <c r="AJ807" s="135"/>
      <c r="AK807" s="135"/>
      <c r="AL807" s="135"/>
      <c r="AM807" s="135"/>
      <c r="AN807" s="135"/>
      <c r="AO807" s="135"/>
      <c r="AP807" s="135"/>
      <c r="AQ807" s="135"/>
      <c r="AR807" s="135"/>
    </row>
    <row r="808" spans="1:44" ht="12.75" customHeight="1" x14ac:dyDescent="0.25">
      <c r="A808" s="135"/>
      <c r="B808" s="135"/>
      <c r="C808" s="135"/>
      <c r="D808" s="135"/>
      <c r="E808" s="135"/>
      <c r="F808" s="486"/>
      <c r="G808" s="135"/>
      <c r="H808" s="135"/>
      <c r="I808" s="135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  <c r="AG808" s="135"/>
      <c r="AH808" s="135"/>
      <c r="AI808" s="135"/>
      <c r="AJ808" s="135"/>
      <c r="AK808" s="135"/>
      <c r="AL808" s="135"/>
      <c r="AM808" s="135"/>
      <c r="AN808" s="135"/>
      <c r="AO808" s="135"/>
      <c r="AP808" s="135"/>
      <c r="AQ808" s="135"/>
      <c r="AR808" s="135"/>
    </row>
    <row r="809" spans="1:44" ht="12.75" customHeight="1" x14ac:dyDescent="0.25">
      <c r="A809" s="135"/>
      <c r="B809" s="135"/>
      <c r="C809" s="135"/>
      <c r="D809" s="135"/>
      <c r="E809" s="135"/>
      <c r="F809" s="486"/>
      <c r="G809" s="135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  <c r="AG809" s="135"/>
      <c r="AH809" s="135"/>
      <c r="AI809" s="135"/>
      <c r="AJ809" s="135"/>
      <c r="AK809" s="135"/>
      <c r="AL809" s="135"/>
      <c r="AM809" s="135"/>
      <c r="AN809" s="135"/>
      <c r="AO809" s="135"/>
      <c r="AP809" s="135"/>
      <c r="AQ809" s="135"/>
      <c r="AR809" s="135"/>
    </row>
    <row r="810" spans="1:44" ht="12.75" customHeight="1" x14ac:dyDescent="0.25">
      <c r="A810" s="135"/>
      <c r="B810" s="135"/>
      <c r="C810" s="135"/>
      <c r="D810" s="135"/>
      <c r="E810" s="135"/>
      <c r="F810" s="486"/>
      <c r="G810" s="135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  <c r="AG810" s="135"/>
      <c r="AH810" s="135"/>
      <c r="AI810" s="135"/>
      <c r="AJ810" s="135"/>
      <c r="AK810" s="135"/>
      <c r="AL810" s="135"/>
      <c r="AM810" s="135"/>
      <c r="AN810" s="135"/>
      <c r="AO810" s="135"/>
      <c r="AP810" s="135"/>
      <c r="AQ810" s="135"/>
      <c r="AR810" s="135"/>
    </row>
    <row r="811" spans="1:44" ht="12.75" customHeight="1" x14ac:dyDescent="0.25">
      <c r="A811" s="135"/>
      <c r="B811" s="135"/>
      <c r="C811" s="135"/>
      <c r="D811" s="135"/>
      <c r="E811" s="135"/>
      <c r="F811" s="486"/>
      <c r="G811" s="135"/>
      <c r="H811" s="135"/>
      <c r="I811" s="135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  <c r="AG811" s="135"/>
      <c r="AH811" s="135"/>
      <c r="AI811" s="135"/>
      <c r="AJ811" s="135"/>
      <c r="AK811" s="135"/>
      <c r="AL811" s="135"/>
      <c r="AM811" s="135"/>
      <c r="AN811" s="135"/>
      <c r="AO811" s="135"/>
      <c r="AP811" s="135"/>
      <c r="AQ811" s="135"/>
      <c r="AR811" s="135"/>
    </row>
    <row r="812" spans="1:44" ht="12.75" customHeight="1" x14ac:dyDescent="0.25">
      <c r="A812" s="135"/>
      <c r="B812" s="135"/>
      <c r="C812" s="135"/>
      <c r="D812" s="135"/>
      <c r="E812" s="135"/>
      <c r="F812" s="486"/>
      <c r="G812" s="135"/>
      <c r="H812" s="135"/>
      <c r="I812" s="135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  <c r="AG812" s="135"/>
      <c r="AH812" s="135"/>
      <c r="AI812" s="135"/>
      <c r="AJ812" s="135"/>
      <c r="AK812" s="135"/>
      <c r="AL812" s="135"/>
      <c r="AM812" s="135"/>
      <c r="AN812" s="135"/>
      <c r="AO812" s="135"/>
      <c r="AP812" s="135"/>
      <c r="AQ812" s="135"/>
      <c r="AR812" s="135"/>
    </row>
    <row r="813" spans="1:44" ht="12.75" customHeight="1" x14ac:dyDescent="0.25">
      <c r="A813" s="135"/>
      <c r="B813" s="135"/>
      <c r="C813" s="135"/>
      <c r="D813" s="135"/>
      <c r="E813" s="135"/>
      <c r="F813" s="486"/>
      <c r="G813" s="135"/>
      <c r="H813" s="135"/>
      <c r="I813" s="135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  <c r="AA813" s="135"/>
      <c r="AB813" s="135"/>
      <c r="AC813" s="135"/>
      <c r="AD813" s="135"/>
      <c r="AE813" s="135"/>
      <c r="AF813" s="135"/>
      <c r="AG813" s="135"/>
      <c r="AH813" s="135"/>
      <c r="AI813" s="135"/>
      <c r="AJ813" s="135"/>
      <c r="AK813" s="135"/>
      <c r="AL813" s="135"/>
      <c r="AM813" s="135"/>
      <c r="AN813" s="135"/>
      <c r="AO813" s="135"/>
      <c r="AP813" s="135"/>
      <c r="AQ813" s="135"/>
      <c r="AR813" s="135"/>
    </row>
    <row r="814" spans="1:44" ht="12.75" customHeight="1" x14ac:dyDescent="0.25">
      <c r="A814" s="135"/>
      <c r="B814" s="135"/>
      <c r="C814" s="135"/>
      <c r="D814" s="135"/>
      <c r="E814" s="135"/>
      <c r="F814" s="486"/>
      <c r="G814" s="135"/>
      <c r="H814" s="135"/>
      <c r="I814" s="135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  <c r="AG814" s="135"/>
      <c r="AH814" s="135"/>
      <c r="AI814" s="135"/>
      <c r="AJ814" s="135"/>
      <c r="AK814" s="135"/>
      <c r="AL814" s="135"/>
      <c r="AM814" s="135"/>
      <c r="AN814" s="135"/>
      <c r="AO814" s="135"/>
      <c r="AP814" s="135"/>
      <c r="AQ814" s="135"/>
      <c r="AR814" s="135"/>
    </row>
    <row r="815" spans="1:44" ht="12.75" customHeight="1" x14ac:dyDescent="0.25">
      <c r="A815" s="135"/>
      <c r="B815" s="135"/>
      <c r="C815" s="135"/>
      <c r="D815" s="135"/>
      <c r="E815" s="135"/>
      <c r="F815" s="486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  <c r="AG815" s="135"/>
      <c r="AH815" s="135"/>
      <c r="AI815" s="135"/>
      <c r="AJ815" s="135"/>
      <c r="AK815" s="135"/>
      <c r="AL815" s="135"/>
      <c r="AM815" s="135"/>
      <c r="AN815" s="135"/>
      <c r="AO815" s="135"/>
      <c r="AP815" s="135"/>
      <c r="AQ815" s="135"/>
      <c r="AR815" s="135"/>
    </row>
    <row r="816" spans="1:44" ht="12.75" customHeight="1" x14ac:dyDescent="0.25">
      <c r="A816" s="135"/>
      <c r="B816" s="135"/>
      <c r="C816" s="135"/>
      <c r="D816" s="135"/>
      <c r="E816" s="135"/>
      <c r="F816" s="486"/>
      <c r="G816" s="135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  <c r="AG816" s="135"/>
      <c r="AH816" s="135"/>
      <c r="AI816" s="135"/>
      <c r="AJ816" s="135"/>
      <c r="AK816" s="135"/>
      <c r="AL816" s="135"/>
      <c r="AM816" s="135"/>
      <c r="AN816" s="135"/>
      <c r="AO816" s="135"/>
      <c r="AP816" s="135"/>
      <c r="AQ816" s="135"/>
      <c r="AR816" s="135"/>
    </row>
    <row r="817" spans="1:44" ht="12.75" customHeight="1" x14ac:dyDescent="0.25">
      <c r="A817" s="135"/>
      <c r="B817" s="135"/>
      <c r="C817" s="135"/>
      <c r="D817" s="135"/>
      <c r="E817" s="135"/>
      <c r="F817" s="486"/>
      <c r="G817" s="135"/>
      <c r="H817" s="135"/>
      <c r="I817" s="135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  <c r="AG817" s="135"/>
      <c r="AH817" s="135"/>
      <c r="AI817" s="135"/>
      <c r="AJ817" s="135"/>
      <c r="AK817" s="135"/>
      <c r="AL817" s="135"/>
      <c r="AM817" s="135"/>
      <c r="AN817" s="135"/>
      <c r="AO817" s="135"/>
      <c r="AP817" s="135"/>
      <c r="AQ817" s="135"/>
      <c r="AR817" s="135"/>
    </row>
    <row r="818" spans="1:44" ht="12.75" customHeight="1" x14ac:dyDescent="0.25">
      <c r="A818" s="135"/>
      <c r="B818" s="135"/>
      <c r="C818" s="135"/>
      <c r="D818" s="135"/>
      <c r="E818" s="135"/>
      <c r="F818" s="486"/>
      <c r="G818" s="135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  <c r="AG818" s="135"/>
      <c r="AH818" s="135"/>
      <c r="AI818" s="135"/>
      <c r="AJ818" s="135"/>
      <c r="AK818" s="135"/>
      <c r="AL818" s="135"/>
      <c r="AM818" s="135"/>
      <c r="AN818" s="135"/>
      <c r="AO818" s="135"/>
      <c r="AP818" s="135"/>
      <c r="AQ818" s="135"/>
      <c r="AR818" s="135"/>
    </row>
    <row r="819" spans="1:44" ht="12.75" customHeight="1" x14ac:dyDescent="0.25">
      <c r="A819" s="135"/>
      <c r="B819" s="135"/>
      <c r="C819" s="135"/>
      <c r="D819" s="135"/>
      <c r="E819" s="135"/>
      <c r="F819" s="486"/>
      <c r="G819" s="135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  <c r="AG819" s="135"/>
      <c r="AH819" s="135"/>
      <c r="AI819" s="135"/>
      <c r="AJ819" s="135"/>
      <c r="AK819" s="135"/>
      <c r="AL819" s="135"/>
      <c r="AM819" s="135"/>
      <c r="AN819" s="135"/>
      <c r="AO819" s="135"/>
      <c r="AP819" s="135"/>
      <c r="AQ819" s="135"/>
      <c r="AR819" s="135"/>
    </row>
    <row r="820" spans="1:44" ht="12.75" customHeight="1" x14ac:dyDescent="0.25">
      <c r="A820" s="135"/>
      <c r="B820" s="135"/>
      <c r="C820" s="135"/>
      <c r="D820" s="135"/>
      <c r="E820" s="135"/>
      <c r="F820" s="486"/>
      <c r="G820" s="135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  <c r="AG820" s="135"/>
      <c r="AH820" s="135"/>
      <c r="AI820" s="135"/>
      <c r="AJ820" s="135"/>
      <c r="AK820" s="135"/>
      <c r="AL820" s="135"/>
      <c r="AM820" s="135"/>
      <c r="AN820" s="135"/>
      <c r="AO820" s="135"/>
      <c r="AP820" s="135"/>
      <c r="AQ820" s="135"/>
      <c r="AR820" s="135"/>
    </row>
    <row r="821" spans="1:44" ht="12.75" customHeight="1" x14ac:dyDescent="0.25">
      <c r="A821" s="135"/>
      <c r="B821" s="135"/>
      <c r="C821" s="135"/>
      <c r="D821" s="135"/>
      <c r="E821" s="135"/>
      <c r="F821" s="486"/>
      <c r="G821" s="135"/>
      <c r="H821" s="135"/>
      <c r="I821" s="135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  <c r="AG821" s="135"/>
      <c r="AH821" s="135"/>
      <c r="AI821" s="135"/>
      <c r="AJ821" s="135"/>
      <c r="AK821" s="135"/>
      <c r="AL821" s="135"/>
      <c r="AM821" s="135"/>
      <c r="AN821" s="135"/>
      <c r="AO821" s="135"/>
      <c r="AP821" s="135"/>
      <c r="AQ821" s="135"/>
      <c r="AR821" s="135"/>
    </row>
    <row r="822" spans="1:44" ht="12.75" customHeight="1" x14ac:dyDescent="0.25">
      <c r="A822" s="135"/>
      <c r="B822" s="135"/>
      <c r="C822" s="135"/>
      <c r="D822" s="135"/>
      <c r="E822" s="135"/>
      <c r="F822" s="486"/>
      <c r="G822" s="135"/>
      <c r="H822" s="135"/>
      <c r="I822" s="135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  <c r="AG822" s="135"/>
      <c r="AH822" s="135"/>
      <c r="AI822" s="135"/>
      <c r="AJ822" s="135"/>
      <c r="AK822" s="135"/>
      <c r="AL822" s="135"/>
      <c r="AM822" s="135"/>
      <c r="AN822" s="135"/>
      <c r="AO822" s="135"/>
      <c r="AP822" s="135"/>
      <c r="AQ822" s="135"/>
      <c r="AR822" s="135"/>
    </row>
    <row r="823" spans="1:44" ht="12.75" customHeight="1" x14ac:dyDescent="0.25">
      <c r="A823" s="135"/>
      <c r="B823" s="135"/>
      <c r="C823" s="135"/>
      <c r="D823" s="135"/>
      <c r="E823" s="135"/>
      <c r="F823" s="486"/>
      <c r="G823" s="135"/>
      <c r="H823" s="135"/>
      <c r="I823" s="135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  <c r="AG823" s="135"/>
      <c r="AH823" s="135"/>
      <c r="AI823" s="135"/>
      <c r="AJ823" s="135"/>
      <c r="AK823" s="135"/>
      <c r="AL823" s="135"/>
      <c r="AM823" s="135"/>
      <c r="AN823" s="135"/>
      <c r="AO823" s="135"/>
      <c r="AP823" s="135"/>
      <c r="AQ823" s="135"/>
      <c r="AR823" s="135"/>
    </row>
    <row r="824" spans="1:44" ht="12.75" customHeight="1" x14ac:dyDescent="0.25">
      <c r="A824" s="135"/>
      <c r="B824" s="135"/>
      <c r="C824" s="135"/>
      <c r="D824" s="135"/>
      <c r="E824" s="135"/>
      <c r="F824" s="486"/>
      <c r="G824" s="135"/>
      <c r="H824" s="135"/>
      <c r="I824" s="135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  <c r="AA824" s="135"/>
      <c r="AB824" s="135"/>
      <c r="AC824" s="135"/>
      <c r="AD824" s="135"/>
      <c r="AE824" s="135"/>
      <c r="AF824" s="135"/>
      <c r="AG824" s="135"/>
      <c r="AH824" s="135"/>
      <c r="AI824" s="135"/>
      <c r="AJ824" s="135"/>
      <c r="AK824" s="135"/>
      <c r="AL824" s="135"/>
      <c r="AM824" s="135"/>
      <c r="AN824" s="135"/>
      <c r="AO824" s="135"/>
      <c r="AP824" s="135"/>
      <c r="AQ824" s="135"/>
      <c r="AR824" s="135"/>
    </row>
    <row r="825" spans="1:44" ht="12.75" customHeight="1" x14ac:dyDescent="0.25">
      <c r="A825" s="135"/>
      <c r="B825" s="135"/>
      <c r="C825" s="135"/>
      <c r="D825" s="135"/>
      <c r="E825" s="135"/>
      <c r="F825" s="486"/>
      <c r="G825" s="135"/>
      <c r="H825" s="135"/>
      <c r="I825" s="135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  <c r="AA825" s="135"/>
      <c r="AB825" s="135"/>
      <c r="AC825" s="135"/>
      <c r="AD825" s="135"/>
      <c r="AE825" s="135"/>
      <c r="AF825" s="135"/>
      <c r="AG825" s="135"/>
      <c r="AH825" s="135"/>
      <c r="AI825" s="135"/>
      <c r="AJ825" s="135"/>
      <c r="AK825" s="135"/>
      <c r="AL825" s="135"/>
      <c r="AM825" s="135"/>
      <c r="AN825" s="135"/>
      <c r="AO825" s="135"/>
      <c r="AP825" s="135"/>
      <c r="AQ825" s="135"/>
      <c r="AR825" s="135"/>
    </row>
    <row r="826" spans="1:44" ht="12.75" customHeight="1" x14ac:dyDescent="0.25">
      <c r="A826" s="135"/>
      <c r="B826" s="135"/>
      <c r="C826" s="135"/>
      <c r="D826" s="135"/>
      <c r="E826" s="135"/>
      <c r="F826" s="486"/>
      <c r="G826" s="135"/>
      <c r="H826" s="135"/>
      <c r="I826" s="135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  <c r="AG826" s="135"/>
      <c r="AH826" s="135"/>
      <c r="AI826" s="135"/>
      <c r="AJ826" s="135"/>
      <c r="AK826" s="135"/>
      <c r="AL826" s="135"/>
      <c r="AM826" s="135"/>
      <c r="AN826" s="135"/>
      <c r="AO826" s="135"/>
      <c r="AP826" s="135"/>
      <c r="AQ826" s="135"/>
      <c r="AR826" s="135"/>
    </row>
    <row r="827" spans="1:44" ht="12.75" customHeight="1" x14ac:dyDescent="0.25">
      <c r="A827" s="135"/>
      <c r="B827" s="135"/>
      <c r="C827" s="135"/>
      <c r="D827" s="135"/>
      <c r="E827" s="135"/>
      <c r="F827" s="486"/>
      <c r="G827" s="135"/>
      <c r="H827" s="135"/>
      <c r="I827" s="135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  <c r="AA827" s="135"/>
      <c r="AB827" s="135"/>
      <c r="AC827" s="135"/>
      <c r="AD827" s="135"/>
      <c r="AE827" s="135"/>
      <c r="AF827" s="135"/>
      <c r="AG827" s="135"/>
      <c r="AH827" s="135"/>
      <c r="AI827" s="135"/>
      <c r="AJ827" s="135"/>
      <c r="AK827" s="135"/>
      <c r="AL827" s="135"/>
      <c r="AM827" s="135"/>
      <c r="AN827" s="135"/>
      <c r="AO827" s="135"/>
      <c r="AP827" s="135"/>
      <c r="AQ827" s="135"/>
      <c r="AR827" s="135"/>
    </row>
    <row r="828" spans="1:44" ht="12.75" customHeight="1" x14ac:dyDescent="0.25">
      <c r="A828" s="135"/>
      <c r="B828" s="135"/>
      <c r="C828" s="135"/>
      <c r="D828" s="135"/>
      <c r="E828" s="135"/>
      <c r="F828" s="486"/>
      <c r="G828" s="135"/>
      <c r="H828" s="135"/>
      <c r="I828" s="135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  <c r="AA828" s="135"/>
      <c r="AB828" s="135"/>
      <c r="AC828" s="135"/>
      <c r="AD828" s="135"/>
      <c r="AE828" s="135"/>
      <c r="AF828" s="135"/>
      <c r="AG828" s="135"/>
      <c r="AH828" s="135"/>
      <c r="AI828" s="135"/>
      <c r="AJ828" s="135"/>
      <c r="AK828" s="135"/>
      <c r="AL828" s="135"/>
      <c r="AM828" s="135"/>
      <c r="AN828" s="135"/>
      <c r="AO828" s="135"/>
      <c r="AP828" s="135"/>
      <c r="AQ828" s="135"/>
      <c r="AR828" s="135"/>
    </row>
    <row r="829" spans="1:44" ht="12.75" customHeight="1" x14ac:dyDescent="0.25">
      <c r="A829" s="135"/>
      <c r="B829" s="135"/>
      <c r="C829" s="135"/>
      <c r="D829" s="135"/>
      <c r="E829" s="135"/>
      <c r="F829" s="486"/>
      <c r="G829" s="135"/>
      <c r="H829" s="135"/>
      <c r="I829" s="135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  <c r="AA829" s="135"/>
      <c r="AB829" s="135"/>
      <c r="AC829" s="135"/>
      <c r="AD829" s="135"/>
      <c r="AE829" s="135"/>
      <c r="AF829" s="135"/>
      <c r="AG829" s="135"/>
      <c r="AH829" s="135"/>
      <c r="AI829" s="135"/>
      <c r="AJ829" s="135"/>
      <c r="AK829" s="135"/>
      <c r="AL829" s="135"/>
      <c r="AM829" s="135"/>
      <c r="AN829" s="135"/>
      <c r="AO829" s="135"/>
      <c r="AP829" s="135"/>
      <c r="AQ829" s="135"/>
      <c r="AR829" s="135"/>
    </row>
    <row r="830" spans="1:44" ht="12.75" customHeight="1" x14ac:dyDescent="0.25">
      <c r="A830" s="135"/>
      <c r="B830" s="135"/>
      <c r="C830" s="135"/>
      <c r="D830" s="135"/>
      <c r="E830" s="135"/>
      <c r="F830" s="486"/>
      <c r="G830" s="135"/>
      <c r="H830" s="135"/>
      <c r="I830" s="135"/>
      <c r="J830" s="135"/>
      <c r="K830" s="135"/>
      <c r="L830" s="13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  <c r="AA830" s="135"/>
      <c r="AB830" s="135"/>
      <c r="AC830" s="135"/>
      <c r="AD830" s="135"/>
      <c r="AE830" s="135"/>
      <c r="AF830" s="135"/>
      <c r="AG830" s="135"/>
      <c r="AH830" s="135"/>
      <c r="AI830" s="135"/>
      <c r="AJ830" s="135"/>
      <c r="AK830" s="135"/>
      <c r="AL830" s="135"/>
      <c r="AM830" s="135"/>
      <c r="AN830" s="135"/>
      <c r="AO830" s="135"/>
      <c r="AP830" s="135"/>
      <c r="AQ830" s="135"/>
      <c r="AR830" s="135"/>
    </row>
    <row r="831" spans="1:44" ht="12.75" customHeight="1" x14ac:dyDescent="0.25">
      <c r="A831" s="135"/>
      <c r="B831" s="135"/>
      <c r="C831" s="135"/>
      <c r="D831" s="135"/>
      <c r="E831" s="135"/>
      <c r="F831" s="486"/>
      <c r="G831" s="135"/>
      <c r="H831" s="135"/>
      <c r="I831" s="135"/>
      <c r="J831" s="135"/>
      <c r="K831" s="135"/>
      <c r="L831" s="13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  <c r="AA831" s="135"/>
      <c r="AB831" s="135"/>
      <c r="AC831" s="135"/>
      <c r="AD831" s="135"/>
      <c r="AE831" s="135"/>
      <c r="AF831" s="135"/>
      <c r="AG831" s="135"/>
      <c r="AH831" s="135"/>
      <c r="AI831" s="135"/>
      <c r="AJ831" s="135"/>
      <c r="AK831" s="135"/>
      <c r="AL831" s="135"/>
      <c r="AM831" s="135"/>
      <c r="AN831" s="135"/>
      <c r="AO831" s="135"/>
      <c r="AP831" s="135"/>
      <c r="AQ831" s="135"/>
      <c r="AR831" s="135"/>
    </row>
    <row r="832" spans="1:44" ht="12.75" customHeight="1" x14ac:dyDescent="0.25">
      <c r="A832" s="135"/>
      <c r="B832" s="135"/>
      <c r="C832" s="135"/>
      <c r="D832" s="135"/>
      <c r="E832" s="135"/>
      <c r="F832" s="486"/>
      <c r="G832" s="135"/>
      <c r="H832" s="135"/>
      <c r="I832" s="135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  <c r="AA832" s="135"/>
      <c r="AB832" s="135"/>
      <c r="AC832" s="135"/>
      <c r="AD832" s="135"/>
      <c r="AE832" s="135"/>
      <c r="AF832" s="135"/>
      <c r="AG832" s="135"/>
      <c r="AH832" s="135"/>
      <c r="AI832" s="135"/>
      <c r="AJ832" s="135"/>
      <c r="AK832" s="135"/>
      <c r="AL832" s="135"/>
      <c r="AM832" s="135"/>
      <c r="AN832" s="135"/>
      <c r="AO832" s="135"/>
      <c r="AP832" s="135"/>
      <c r="AQ832" s="135"/>
      <c r="AR832" s="135"/>
    </row>
    <row r="833" spans="1:44" ht="12.75" customHeight="1" x14ac:dyDescent="0.25">
      <c r="A833" s="135"/>
      <c r="B833" s="135"/>
      <c r="C833" s="135"/>
      <c r="D833" s="135"/>
      <c r="E833" s="135"/>
      <c r="F833" s="486"/>
      <c r="G833" s="135"/>
      <c r="H833" s="135"/>
      <c r="I833" s="135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  <c r="AA833" s="135"/>
      <c r="AB833" s="135"/>
      <c r="AC833" s="135"/>
      <c r="AD833" s="135"/>
      <c r="AE833" s="135"/>
      <c r="AF833" s="135"/>
      <c r="AG833" s="135"/>
      <c r="AH833" s="135"/>
      <c r="AI833" s="135"/>
      <c r="AJ833" s="135"/>
      <c r="AK833" s="135"/>
      <c r="AL833" s="135"/>
      <c r="AM833" s="135"/>
      <c r="AN833" s="135"/>
      <c r="AO833" s="135"/>
      <c r="AP833" s="135"/>
      <c r="AQ833" s="135"/>
      <c r="AR833" s="135"/>
    </row>
    <row r="834" spans="1:44" ht="12.75" customHeight="1" x14ac:dyDescent="0.25">
      <c r="A834" s="135"/>
      <c r="B834" s="135"/>
      <c r="C834" s="135"/>
      <c r="D834" s="135"/>
      <c r="E834" s="135"/>
      <c r="F834" s="486"/>
      <c r="G834" s="135"/>
      <c r="H834" s="135"/>
      <c r="I834" s="135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  <c r="AA834" s="135"/>
      <c r="AB834" s="135"/>
      <c r="AC834" s="135"/>
      <c r="AD834" s="135"/>
      <c r="AE834" s="135"/>
      <c r="AF834" s="135"/>
      <c r="AG834" s="135"/>
      <c r="AH834" s="135"/>
      <c r="AI834" s="135"/>
      <c r="AJ834" s="135"/>
      <c r="AK834" s="135"/>
      <c r="AL834" s="135"/>
      <c r="AM834" s="135"/>
      <c r="AN834" s="135"/>
      <c r="AO834" s="135"/>
      <c r="AP834" s="135"/>
      <c r="AQ834" s="135"/>
      <c r="AR834" s="135"/>
    </row>
    <row r="835" spans="1:44" ht="12.75" customHeight="1" x14ac:dyDescent="0.25">
      <c r="A835" s="135"/>
      <c r="B835" s="135"/>
      <c r="C835" s="135"/>
      <c r="D835" s="135"/>
      <c r="E835" s="135"/>
      <c r="F835" s="486"/>
      <c r="G835" s="135"/>
      <c r="H835" s="135"/>
      <c r="I835" s="135"/>
      <c r="J835" s="135"/>
      <c r="K835" s="135"/>
      <c r="L835" s="13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  <c r="AA835" s="135"/>
      <c r="AB835" s="135"/>
      <c r="AC835" s="135"/>
      <c r="AD835" s="135"/>
      <c r="AE835" s="135"/>
      <c r="AF835" s="135"/>
      <c r="AG835" s="135"/>
      <c r="AH835" s="135"/>
      <c r="AI835" s="135"/>
      <c r="AJ835" s="135"/>
      <c r="AK835" s="135"/>
      <c r="AL835" s="135"/>
      <c r="AM835" s="135"/>
      <c r="AN835" s="135"/>
      <c r="AO835" s="135"/>
      <c r="AP835" s="135"/>
      <c r="AQ835" s="135"/>
      <c r="AR835" s="135"/>
    </row>
    <row r="836" spans="1:44" ht="12.75" customHeight="1" x14ac:dyDescent="0.25">
      <c r="A836" s="135"/>
      <c r="B836" s="135"/>
      <c r="C836" s="135"/>
      <c r="D836" s="135"/>
      <c r="E836" s="135"/>
      <c r="F836" s="486"/>
      <c r="G836" s="135"/>
      <c r="H836" s="135"/>
      <c r="I836" s="135"/>
      <c r="J836" s="135"/>
      <c r="K836" s="135"/>
      <c r="L836" s="13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  <c r="AA836" s="135"/>
      <c r="AB836" s="135"/>
      <c r="AC836" s="135"/>
      <c r="AD836" s="135"/>
      <c r="AE836" s="135"/>
      <c r="AF836" s="135"/>
      <c r="AG836" s="135"/>
      <c r="AH836" s="135"/>
      <c r="AI836" s="135"/>
      <c r="AJ836" s="135"/>
      <c r="AK836" s="135"/>
      <c r="AL836" s="135"/>
      <c r="AM836" s="135"/>
      <c r="AN836" s="135"/>
      <c r="AO836" s="135"/>
      <c r="AP836" s="135"/>
      <c r="AQ836" s="135"/>
      <c r="AR836" s="135"/>
    </row>
    <row r="837" spans="1:44" ht="12.75" customHeight="1" x14ac:dyDescent="0.25">
      <c r="A837" s="135"/>
      <c r="B837" s="135"/>
      <c r="C837" s="135"/>
      <c r="D837" s="135"/>
      <c r="E837" s="135"/>
      <c r="F837" s="486"/>
      <c r="G837" s="135"/>
      <c r="H837" s="135"/>
      <c r="I837" s="135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  <c r="AG837" s="135"/>
      <c r="AH837" s="135"/>
      <c r="AI837" s="135"/>
      <c r="AJ837" s="135"/>
      <c r="AK837" s="135"/>
      <c r="AL837" s="135"/>
      <c r="AM837" s="135"/>
      <c r="AN837" s="135"/>
      <c r="AO837" s="135"/>
      <c r="AP837" s="135"/>
      <c r="AQ837" s="135"/>
      <c r="AR837" s="135"/>
    </row>
    <row r="838" spans="1:44" ht="12.75" customHeight="1" x14ac:dyDescent="0.25">
      <c r="A838" s="135"/>
      <c r="B838" s="135"/>
      <c r="C838" s="135"/>
      <c r="D838" s="135"/>
      <c r="E838" s="135"/>
      <c r="F838" s="486"/>
      <c r="G838" s="135"/>
      <c r="H838" s="135"/>
      <c r="I838" s="135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  <c r="AG838" s="135"/>
      <c r="AH838" s="135"/>
      <c r="AI838" s="135"/>
      <c r="AJ838" s="135"/>
      <c r="AK838" s="135"/>
      <c r="AL838" s="135"/>
      <c r="AM838" s="135"/>
      <c r="AN838" s="135"/>
      <c r="AO838" s="135"/>
      <c r="AP838" s="135"/>
      <c r="AQ838" s="135"/>
      <c r="AR838" s="135"/>
    </row>
    <row r="839" spans="1:44" ht="12.75" customHeight="1" x14ac:dyDescent="0.25">
      <c r="A839" s="135"/>
      <c r="B839" s="135"/>
      <c r="C839" s="135"/>
      <c r="D839" s="135"/>
      <c r="E839" s="135"/>
      <c r="F839" s="486"/>
      <c r="G839" s="135"/>
      <c r="H839" s="135"/>
      <c r="I839" s="135"/>
      <c r="J839" s="135"/>
      <c r="K839" s="135"/>
      <c r="L839" s="13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  <c r="AA839" s="135"/>
      <c r="AB839" s="135"/>
      <c r="AC839" s="135"/>
      <c r="AD839" s="135"/>
      <c r="AE839" s="135"/>
      <c r="AF839" s="135"/>
      <c r="AG839" s="135"/>
      <c r="AH839" s="135"/>
      <c r="AI839" s="135"/>
      <c r="AJ839" s="135"/>
      <c r="AK839" s="135"/>
      <c r="AL839" s="135"/>
      <c r="AM839" s="135"/>
      <c r="AN839" s="135"/>
      <c r="AO839" s="135"/>
      <c r="AP839" s="135"/>
      <c r="AQ839" s="135"/>
      <c r="AR839" s="135"/>
    </row>
    <row r="840" spans="1:44" ht="12.75" customHeight="1" x14ac:dyDescent="0.25">
      <c r="A840" s="135"/>
      <c r="B840" s="135"/>
      <c r="C840" s="135"/>
      <c r="D840" s="135"/>
      <c r="E840" s="135"/>
      <c r="F840" s="486"/>
      <c r="G840" s="135"/>
      <c r="H840" s="135"/>
      <c r="I840" s="135"/>
      <c r="J840" s="135"/>
      <c r="K840" s="135"/>
      <c r="L840" s="13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  <c r="AA840" s="135"/>
      <c r="AB840" s="135"/>
      <c r="AC840" s="135"/>
      <c r="AD840" s="135"/>
      <c r="AE840" s="135"/>
      <c r="AF840" s="135"/>
      <c r="AG840" s="135"/>
      <c r="AH840" s="135"/>
      <c r="AI840" s="135"/>
      <c r="AJ840" s="135"/>
      <c r="AK840" s="135"/>
      <c r="AL840" s="135"/>
      <c r="AM840" s="135"/>
      <c r="AN840" s="135"/>
      <c r="AO840" s="135"/>
      <c r="AP840" s="135"/>
      <c r="AQ840" s="135"/>
      <c r="AR840" s="135"/>
    </row>
    <row r="841" spans="1:44" ht="12.75" customHeight="1" x14ac:dyDescent="0.25">
      <c r="A841" s="135"/>
      <c r="B841" s="135"/>
      <c r="C841" s="135"/>
      <c r="D841" s="135"/>
      <c r="E841" s="135"/>
      <c r="F841" s="486"/>
      <c r="G841" s="135"/>
      <c r="H841" s="135"/>
      <c r="I841" s="135"/>
      <c r="J841" s="135"/>
      <c r="K841" s="135"/>
      <c r="L841" s="13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  <c r="AA841" s="135"/>
      <c r="AB841" s="135"/>
      <c r="AC841" s="135"/>
      <c r="AD841" s="135"/>
      <c r="AE841" s="135"/>
      <c r="AF841" s="135"/>
      <c r="AG841" s="135"/>
      <c r="AH841" s="135"/>
      <c r="AI841" s="135"/>
      <c r="AJ841" s="135"/>
      <c r="AK841" s="135"/>
      <c r="AL841" s="135"/>
      <c r="AM841" s="135"/>
      <c r="AN841" s="135"/>
      <c r="AO841" s="135"/>
      <c r="AP841" s="135"/>
      <c r="AQ841" s="135"/>
      <c r="AR841" s="135"/>
    </row>
    <row r="842" spans="1:44" ht="12.75" customHeight="1" x14ac:dyDescent="0.25">
      <c r="A842" s="135"/>
      <c r="B842" s="135"/>
      <c r="C842" s="135"/>
      <c r="D842" s="135"/>
      <c r="E842" s="135"/>
      <c r="F842" s="486"/>
      <c r="G842" s="135"/>
      <c r="H842" s="135"/>
      <c r="I842" s="135"/>
      <c r="J842" s="135"/>
      <c r="K842" s="135"/>
      <c r="L842" s="13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  <c r="AA842" s="135"/>
      <c r="AB842" s="135"/>
      <c r="AC842" s="135"/>
      <c r="AD842" s="135"/>
      <c r="AE842" s="135"/>
      <c r="AF842" s="135"/>
      <c r="AG842" s="135"/>
      <c r="AH842" s="135"/>
      <c r="AI842" s="135"/>
      <c r="AJ842" s="135"/>
      <c r="AK842" s="135"/>
      <c r="AL842" s="135"/>
      <c r="AM842" s="135"/>
      <c r="AN842" s="135"/>
      <c r="AO842" s="135"/>
      <c r="AP842" s="135"/>
      <c r="AQ842" s="135"/>
      <c r="AR842" s="135"/>
    </row>
    <row r="843" spans="1:44" ht="12.75" customHeight="1" x14ac:dyDescent="0.25">
      <c r="A843" s="135"/>
      <c r="B843" s="135"/>
      <c r="C843" s="135"/>
      <c r="D843" s="135"/>
      <c r="E843" s="135"/>
      <c r="F843" s="486"/>
      <c r="G843" s="135"/>
      <c r="H843" s="135"/>
      <c r="I843" s="135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  <c r="AA843" s="135"/>
      <c r="AB843" s="135"/>
      <c r="AC843" s="135"/>
      <c r="AD843" s="135"/>
      <c r="AE843" s="135"/>
      <c r="AF843" s="135"/>
      <c r="AG843" s="135"/>
      <c r="AH843" s="135"/>
      <c r="AI843" s="135"/>
      <c r="AJ843" s="135"/>
      <c r="AK843" s="135"/>
      <c r="AL843" s="135"/>
      <c r="AM843" s="135"/>
      <c r="AN843" s="135"/>
      <c r="AO843" s="135"/>
      <c r="AP843" s="135"/>
      <c r="AQ843" s="135"/>
      <c r="AR843" s="135"/>
    </row>
    <row r="844" spans="1:44" ht="12.75" customHeight="1" x14ac:dyDescent="0.25">
      <c r="A844" s="135"/>
      <c r="B844" s="135"/>
      <c r="C844" s="135"/>
      <c r="D844" s="135"/>
      <c r="E844" s="135"/>
      <c r="F844" s="486"/>
      <c r="G844" s="135"/>
      <c r="H844" s="135"/>
      <c r="I844" s="135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  <c r="AA844" s="135"/>
      <c r="AB844" s="135"/>
      <c r="AC844" s="135"/>
      <c r="AD844" s="135"/>
      <c r="AE844" s="135"/>
      <c r="AF844" s="135"/>
      <c r="AG844" s="135"/>
      <c r="AH844" s="135"/>
      <c r="AI844" s="135"/>
      <c r="AJ844" s="135"/>
      <c r="AK844" s="135"/>
      <c r="AL844" s="135"/>
      <c r="AM844" s="135"/>
      <c r="AN844" s="135"/>
      <c r="AO844" s="135"/>
      <c r="AP844" s="135"/>
      <c r="AQ844" s="135"/>
      <c r="AR844" s="135"/>
    </row>
    <row r="845" spans="1:44" ht="12.75" customHeight="1" x14ac:dyDescent="0.25">
      <c r="A845" s="135"/>
      <c r="B845" s="135"/>
      <c r="C845" s="135"/>
      <c r="D845" s="135"/>
      <c r="E845" s="135"/>
      <c r="F845" s="486"/>
      <c r="G845" s="135"/>
      <c r="H845" s="135"/>
      <c r="I845" s="135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  <c r="AA845" s="135"/>
      <c r="AB845" s="135"/>
      <c r="AC845" s="135"/>
      <c r="AD845" s="135"/>
      <c r="AE845" s="135"/>
      <c r="AF845" s="135"/>
      <c r="AG845" s="135"/>
      <c r="AH845" s="135"/>
      <c r="AI845" s="135"/>
      <c r="AJ845" s="135"/>
      <c r="AK845" s="135"/>
      <c r="AL845" s="135"/>
      <c r="AM845" s="135"/>
      <c r="AN845" s="135"/>
      <c r="AO845" s="135"/>
      <c r="AP845" s="135"/>
      <c r="AQ845" s="135"/>
      <c r="AR845" s="135"/>
    </row>
    <row r="846" spans="1:44" ht="12.75" customHeight="1" x14ac:dyDescent="0.25">
      <c r="A846" s="135"/>
      <c r="B846" s="135"/>
      <c r="C846" s="135"/>
      <c r="D846" s="135"/>
      <c r="E846" s="135"/>
      <c r="F846" s="486"/>
      <c r="G846" s="135"/>
      <c r="H846" s="135"/>
      <c r="I846" s="135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  <c r="AA846" s="135"/>
      <c r="AB846" s="135"/>
      <c r="AC846" s="135"/>
      <c r="AD846" s="135"/>
      <c r="AE846" s="135"/>
      <c r="AF846" s="135"/>
      <c r="AG846" s="135"/>
      <c r="AH846" s="135"/>
      <c r="AI846" s="135"/>
      <c r="AJ846" s="135"/>
      <c r="AK846" s="135"/>
      <c r="AL846" s="135"/>
      <c r="AM846" s="135"/>
      <c r="AN846" s="135"/>
      <c r="AO846" s="135"/>
      <c r="AP846" s="135"/>
      <c r="AQ846" s="135"/>
      <c r="AR846" s="135"/>
    </row>
    <row r="847" spans="1:44" ht="12.75" customHeight="1" x14ac:dyDescent="0.25">
      <c r="A847" s="135"/>
      <c r="B847" s="135"/>
      <c r="C847" s="135"/>
      <c r="D847" s="135"/>
      <c r="E847" s="135"/>
      <c r="F847" s="486"/>
      <c r="G847" s="135"/>
      <c r="H847" s="135"/>
      <c r="I847" s="135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  <c r="AA847" s="135"/>
      <c r="AB847" s="135"/>
      <c r="AC847" s="135"/>
      <c r="AD847" s="135"/>
      <c r="AE847" s="135"/>
      <c r="AF847" s="135"/>
      <c r="AG847" s="135"/>
      <c r="AH847" s="135"/>
      <c r="AI847" s="135"/>
      <c r="AJ847" s="135"/>
      <c r="AK847" s="135"/>
      <c r="AL847" s="135"/>
      <c r="AM847" s="135"/>
      <c r="AN847" s="135"/>
      <c r="AO847" s="135"/>
      <c r="AP847" s="135"/>
      <c r="AQ847" s="135"/>
      <c r="AR847" s="135"/>
    </row>
    <row r="848" spans="1:44" ht="12.75" customHeight="1" x14ac:dyDescent="0.25">
      <c r="A848" s="135"/>
      <c r="B848" s="135"/>
      <c r="C848" s="135"/>
      <c r="D848" s="135"/>
      <c r="E848" s="135"/>
      <c r="F848" s="486"/>
      <c r="G848" s="135"/>
      <c r="H848" s="135"/>
      <c r="I848" s="135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  <c r="AA848" s="135"/>
      <c r="AB848" s="135"/>
      <c r="AC848" s="135"/>
      <c r="AD848" s="135"/>
      <c r="AE848" s="135"/>
      <c r="AF848" s="135"/>
      <c r="AG848" s="135"/>
      <c r="AH848" s="135"/>
      <c r="AI848" s="135"/>
      <c r="AJ848" s="135"/>
      <c r="AK848" s="135"/>
      <c r="AL848" s="135"/>
      <c r="AM848" s="135"/>
      <c r="AN848" s="135"/>
      <c r="AO848" s="135"/>
      <c r="AP848" s="135"/>
      <c r="AQ848" s="135"/>
      <c r="AR848" s="135"/>
    </row>
    <row r="849" spans="1:44" ht="12.75" customHeight="1" x14ac:dyDescent="0.25">
      <c r="A849" s="135"/>
      <c r="B849" s="135"/>
      <c r="C849" s="135"/>
      <c r="D849" s="135"/>
      <c r="E849" s="135"/>
      <c r="F849" s="486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  <c r="AA849" s="135"/>
      <c r="AB849" s="135"/>
      <c r="AC849" s="135"/>
      <c r="AD849" s="135"/>
      <c r="AE849" s="135"/>
      <c r="AF849" s="135"/>
      <c r="AG849" s="135"/>
      <c r="AH849" s="135"/>
      <c r="AI849" s="135"/>
      <c r="AJ849" s="135"/>
      <c r="AK849" s="135"/>
      <c r="AL849" s="135"/>
      <c r="AM849" s="135"/>
      <c r="AN849" s="135"/>
      <c r="AO849" s="135"/>
      <c r="AP849" s="135"/>
      <c r="AQ849" s="135"/>
      <c r="AR849" s="135"/>
    </row>
    <row r="850" spans="1:44" ht="12.75" customHeight="1" x14ac:dyDescent="0.25">
      <c r="A850" s="135"/>
      <c r="B850" s="135"/>
      <c r="C850" s="135"/>
      <c r="D850" s="135"/>
      <c r="E850" s="135"/>
      <c r="F850" s="486"/>
      <c r="G850" s="135"/>
      <c r="H850" s="135"/>
      <c r="I850" s="135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  <c r="AA850" s="135"/>
      <c r="AB850" s="135"/>
      <c r="AC850" s="135"/>
      <c r="AD850" s="135"/>
      <c r="AE850" s="135"/>
      <c r="AF850" s="135"/>
      <c r="AG850" s="135"/>
      <c r="AH850" s="135"/>
      <c r="AI850" s="135"/>
      <c r="AJ850" s="135"/>
      <c r="AK850" s="135"/>
      <c r="AL850" s="135"/>
      <c r="AM850" s="135"/>
      <c r="AN850" s="135"/>
      <c r="AO850" s="135"/>
      <c r="AP850" s="135"/>
      <c r="AQ850" s="135"/>
      <c r="AR850" s="135"/>
    </row>
    <row r="851" spans="1:44" ht="12.75" customHeight="1" x14ac:dyDescent="0.25">
      <c r="A851" s="135"/>
      <c r="B851" s="135"/>
      <c r="C851" s="135"/>
      <c r="D851" s="135"/>
      <c r="E851" s="135"/>
      <c r="F851" s="486"/>
      <c r="G851" s="135"/>
      <c r="H851" s="135"/>
      <c r="I851" s="135"/>
      <c r="J851" s="135"/>
      <c r="K851" s="135"/>
      <c r="L851" s="13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  <c r="AA851" s="135"/>
      <c r="AB851" s="135"/>
      <c r="AC851" s="135"/>
      <c r="AD851" s="135"/>
      <c r="AE851" s="135"/>
      <c r="AF851" s="135"/>
      <c r="AG851" s="135"/>
      <c r="AH851" s="135"/>
      <c r="AI851" s="135"/>
      <c r="AJ851" s="135"/>
      <c r="AK851" s="135"/>
      <c r="AL851" s="135"/>
      <c r="AM851" s="135"/>
      <c r="AN851" s="135"/>
      <c r="AO851" s="135"/>
      <c r="AP851" s="135"/>
      <c r="AQ851" s="135"/>
      <c r="AR851" s="135"/>
    </row>
    <row r="852" spans="1:44" ht="12.75" customHeight="1" x14ac:dyDescent="0.25">
      <c r="A852" s="135"/>
      <c r="B852" s="135"/>
      <c r="C852" s="135"/>
      <c r="D852" s="135"/>
      <c r="E852" s="135"/>
      <c r="F852" s="486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  <c r="AA852" s="135"/>
      <c r="AB852" s="135"/>
      <c r="AC852" s="135"/>
      <c r="AD852" s="135"/>
      <c r="AE852" s="135"/>
      <c r="AF852" s="135"/>
      <c r="AG852" s="135"/>
      <c r="AH852" s="135"/>
      <c r="AI852" s="135"/>
      <c r="AJ852" s="135"/>
      <c r="AK852" s="135"/>
      <c r="AL852" s="135"/>
      <c r="AM852" s="135"/>
      <c r="AN852" s="135"/>
      <c r="AO852" s="135"/>
      <c r="AP852" s="135"/>
      <c r="AQ852" s="135"/>
      <c r="AR852" s="135"/>
    </row>
    <row r="853" spans="1:44" ht="12.75" customHeight="1" x14ac:dyDescent="0.25">
      <c r="A853" s="135"/>
      <c r="B853" s="135"/>
      <c r="C853" s="135"/>
      <c r="D853" s="135"/>
      <c r="E853" s="135"/>
      <c r="F853" s="486"/>
      <c r="G853" s="135"/>
      <c r="H853" s="135"/>
      <c r="I853" s="135"/>
      <c r="J853" s="135"/>
      <c r="K853" s="135"/>
      <c r="L853" s="13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  <c r="AA853" s="135"/>
      <c r="AB853" s="135"/>
      <c r="AC853" s="135"/>
      <c r="AD853" s="135"/>
      <c r="AE853" s="135"/>
      <c r="AF853" s="135"/>
      <c r="AG853" s="135"/>
      <c r="AH853" s="135"/>
      <c r="AI853" s="135"/>
      <c r="AJ853" s="135"/>
      <c r="AK853" s="135"/>
      <c r="AL853" s="135"/>
      <c r="AM853" s="135"/>
      <c r="AN853" s="135"/>
      <c r="AO853" s="135"/>
      <c r="AP853" s="135"/>
      <c r="AQ853" s="135"/>
      <c r="AR853" s="135"/>
    </row>
    <row r="854" spans="1:44" ht="12.75" customHeight="1" x14ac:dyDescent="0.25">
      <c r="A854" s="135"/>
      <c r="B854" s="135"/>
      <c r="C854" s="135"/>
      <c r="D854" s="135"/>
      <c r="E854" s="135"/>
      <c r="F854" s="486"/>
      <c r="G854" s="135"/>
      <c r="H854" s="135"/>
      <c r="I854" s="135"/>
      <c r="J854" s="135"/>
      <c r="K854" s="135"/>
      <c r="L854" s="13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  <c r="AA854" s="135"/>
      <c r="AB854" s="135"/>
      <c r="AC854" s="135"/>
      <c r="AD854" s="135"/>
      <c r="AE854" s="135"/>
      <c r="AF854" s="135"/>
      <c r="AG854" s="135"/>
      <c r="AH854" s="135"/>
      <c r="AI854" s="135"/>
      <c r="AJ854" s="135"/>
      <c r="AK854" s="135"/>
      <c r="AL854" s="135"/>
      <c r="AM854" s="135"/>
      <c r="AN854" s="135"/>
      <c r="AO854" s="135"/>
      <c r="AP854" s="135"/>
      <c r="AQ854" s="135"/>
      <c r="AR854" s="135"/>
    </row>
    <row r="855" spans="1:44" ht="12.75" customHeight="1" x14ac:dyDescent="0.25">
      <c r="A855" s="135"/>
      <c r="B855" s="135"/>
      <c r="C855" s="135"/>
      <c r="D855" s="135"/>
      <c r="E855" s="135"/>
      <c r="F855" s="486"/>
      <c r="G855" s="135"/>
      <c r="H855" s="135"/>
      <c r="I855" s="135"/>
      <c r="J855" s="135"/>
      <c r="K855" s="135"/>
      <c r="L855" s="13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  <c r="AA855" s="135"/>
      <c r="AB855" s="135"/>
      <c r="AC855" s="135"/>
      <c r="AD855" s="135"/>
      <c r="AE855" s="135"/>
      <c r="AF855" s="135"/>
      <c r="AG855" s="135"/>
      <c r="AH855" s="135"/>
      <c r="AI855" s="135"/>
      <c r="AJ855" s="135"/>
      <c r="AK855" s="135"/>
      <c r="AL855" s="135"/>
      <c r="AM855" s="135"/>
      <c r="AN855" s="135"/>
      <c r="AO855" s="135"/>
      <c r="AP855" s="135"/>
      <c r="AQ855" s="135"/>
      <c r="AR855" s="135"/>
    </row>
    <row r="856" spans="1:44" ht="12.75" customHeight="1" x14ac:dyDescent="0.25">
      <c r="A856" s="135"/>
      <c r="B856" s="135"/>
      <c r="C856" s="135"/>
      <c r="D856" s="135"/>
      <c r="E856" s="135"/>
      <c r="F856" s="486"/>
      <c r="G856" s="135"/>
      <c r="H856" s="135"/>
      <c r="I856" s="135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  <c r="AA856" s="135"/>
      <c r="AB856" s="135"/>
      <c r="AC856" s="135"/>
      <c r="AD856" s="135"/>
      <c r="AE856" s="135"/>
      <c r="AF856" s="135"/>
      <c r="AG856" s="135"/>
      <c r="AH856" s="135"/>
      <c r="AI856" s="135"/>
      <c r="AJ856" s="135"/>
      <c r="AK856" s="135"/>
      <c r="AL856" s="135"/>
      <c r="AM856" s="135"/>
      <c r="AN856" s="135"/>
      <c r="AO856" s="135"/>
      <c r="AP856" s="135"/>
      <c r="AQ856" s="135"/>
      <c r="AR856" s="135"/>
    </row>
    <row r="857" spans="1:44" ht="12.75" customHeight="1" x14ac:dyDescent="0.25">
      <c r="A857" s="135"/>
      <c r="B857" s="135"/>
      <c r="C857" s="135"/>
      <c r="D857" s="135"/>
      <c r="E857" s="135"/>
      <c r="F857" s="486"/>
      <c r="G857" s="135"/>
      <c r="H857" s="135"/>
      <c r="I857" s="135"/>
      <c r="J857" s="135"/>
      <c r="K857" s="135"/>
      <c r="L857" s="13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  <c r="AA857" s="135"/>
      <c r="AB857" s="135"/>
      <c r="AC857" s="135"/>
      <c r="AD857" s="135"/>
      <c r="AE857" s="135"/>
      <c r="AF857" s="135"/>
      <c r="AG857" s="135"/>
      <c r="AH857" s="135"/>
      <c r="AI857" s="135"/>
      <c r="AJ857" s="135"/>
      <c r="AK857" s="135"/>
      <c r="AL857" s="135"/>
      <c r="AM857" s="135"/>
      <c r="AN857" s="135"/>
      <c r="AO857" s="135"/>
      <c r="AP857" s="135"/>
      <c r="AQ857" s="135"/>
      <c r="AR857" s="135"/>
    </row>
    <row r="858" spans="1:44" ht="12.75" customHeight="1" x14ac:dyDescent="0.25">
      <c r="A858" s="135"/>
      <c r="B858" s="135"/>
      <c r="C858" s="135"/>
      <c r="D858" s="135"/>
      <c r="E858" s="135"/>
      <c r="F858" s="486"/>
      <c r="G858" s="135"/>
      <c r="H858" s="135"/>
      <c r="I858" s="135"/>
      <c r="J858" s="135"/>
      <c r="K858" s="135"/>
      <c r="L858" s="13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  <c r="AA858" s="135"/>
      <c r="AB858" s="135"/>
      <c r="AC858" s="135"/>
      <c r="AD858" s="135"/>
      <c r="AE858" s="135"/>
      <c r="AF858" s="135"/>
      <c r="AG858" s="135"/>
      <c r="AH858" s="135"/>
      <c r="AI858" s="135"/>
      <c r="AJ858" s="135"/>
      <c r="AK858" s="135"/>
      <c r="AL858" s="135"/>
      <c r="AM858" s="135"/>
      <c r="AN858" s="135"/>
      <c r="AO858" s="135"/>
      <c r="AP858" s="135"/>
      <c r="AQ858" s="135"/>
      <c r="AR858" s="135"/>
    </row>
    <row r="859" spans="1:44" ht="12.75" customHeight="1" x14ac:dyDescent="0.25">
      <c r="A859" s="135"/>
      <c r="B859" s="135"/>
      <c r="C859" s="135"/>
      <c r="D859" s="135"/>
      <c r="E859" s="135"/>
      <c r="F859" s="486"/>
      <c r="G859" s="135"/>
      <c r="H859" s="135"/>
      <c r="I859" s="135"/>
      <c r="J859" s="135"/>
      <c r="K859" s="135"/>
      <c r="L859" s="13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  <c r="AA859" s="135"/>
      <c r="AB859" s="135"/>
      <c r="AC859" s="135"/>
      <c r="AD859" s="135"/>
      <c r="AE859" s="135"/>
      <c r="AF859" s="135"/>
      <c r="AG859" s="135"/>
      <c r="AH859" s="135"/>
      <c r="AI859" s="135"/>
      <c r="AJ859" s="135"/>
      <c r="AK859" s="135"/>
      <c r="AL859" s="135"/>
      <c r="AM859" s="135"/>
      <c r="AN859" s="135"/>
      <c r="AO859" s="135"/>
      <c r="AP859" s="135"/>
      <c r="AQ859" s="135"/>
      <c r="AR859" s="135"/>
    </row>
    <row r="860" spans="1:44" ht="12.75" customHeight="1" x14ac:dyDescent="0.25">
      <c r="A860" s="135"/>
      <c r="B860" s="135"/>
      <c r="C860" s="135"/>
      <c r="D860" s="135"/>
      <c r="E860" s="135"/>
      <c r="F860" s="486"/>
      <c r="G860" s="135"/>
      <c r="H860" s="135"/>
      <c r="I860" s="135"/>
      <c r="J860" s="135"/>
      <c r="K860" s="135"/>
      <c r="L860" s="13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  <c r="AA860" s="135"/>
      <c r="AB860" s="135"/>
      <c r="AC860" s="135"/>
      <c r="AD860" s="135"/>
      <c r="AE860" s="135"/>
      <c r="AF860" s="135"/>
      <c r="AG860" s="135"/>
      <c r="AH860" s="135"/>
      <c r="AI860" s="135"/>
      <c r="AJ860" s="135"/>
      <c r="AK860" s="135"/>
      <c r="AL860" s="135"/>
      <c r="AM860" s="135"/>
      <c r="AN860" s="135"/>
      <c r="AO860" s="135"/>
      <c r="AP860" s="135"/>
      <c r="AQ860" s="135"/>
      <c r="AR860" s="135"/>
    </row>
    <row r="861" spans="1:44" ht="12.75" customHeight="1" x14ac:dyDescent="0.25">
      <c r="A861" s="135"/>
      <c r="B861" s="135"/>
      <c r="C861" s="135"/>
      <c r="D861" s="135"/>
      <c r="E861" s="135"/>
      <c r="F861" s="486"/>
      <c r="G861" s="135"/>
      <c r="H861" s="135"/>
      <c r="I861" s="135"/>
      <c r="J861" s="135"/>
      <c r="K861" s="135"/>
      <c r="L861" s="13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  <c r="AA861" s="135"/>
      <c r="AB861" s="135"/>
      <c r="AC861" s="135"/>
      <c r="AD861" s="135"/>
      <c r="AE861" s="135"/>
      <c r="AF861" s="135"/>
      <c r="AG861" s="135"/>
      <c r="AH861" s="135"/>
      <c r="AI861" s="135"/>
      <c r="AJ861" s="135"/>
      <c r="AK861" s="135"/>
      <c r="AL861" s="135"/>
      <c r="AM861" s="135"/>
      <c r="AN861" s="135"/>
      <c r="AO861" s="135"/>
      <c r="AP861" s="135"/>
      <c r="AQ861" s="135"/>
      <c r="AR861" s="135"/>
    </row>
    <row r="862" spans="1:44" ht="12.75" customHeight="1" x14ac:dyDescent="0.25">
      <c r="A862" s="135"/>
      <c r="B862" s="135"/>
      <c r="C862" s="135"/>
      <c r="D862" s="135"/>
      <c r="E862" s="135"/>
      <c r="F862" s="486"/>
      <c r="G862" s="135"/>
      <c r="H862" s="135"/>
      <c r="I862" s="135"/>
      <c r="J862" s="135"/>
      <c r="K862" s="135"/>
      <c r="L862" s="13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  <c r="AA862" s="135"/>
      <c r="AB862" s="135"/>
      <c r="AC862" s="135"/>
      <c r="AD862" s="135"/>
      <c r="AE862" s="135"/>
      <c r="AF862" s="135"/>
      <c r="AG862" s="135"/>
      <c r="AH862" s="135"/>
      <c r="AI862" s="135"/>
      <c r="AJ862" s="135"/>
      <c r="AK862" s="135"/>
      <c r="AL862" s="135"/>
      <c r="AM862" s="135"/>
      <c r="AN862" s="135"/>
      <c r="AO862" s="135"/>
      <c r="AP862" s="135"/>
      <c r="AQ862" s="135"/>
      <c r="AR862" s="135"/>
    </row>
    <row r="863" spans="1:44" ht="12.75" customHeight="1" x14ac:dyDescent="0.25">
      <c r="A863" s="135"/>
      <c r="B863" s="135"/>
      <c r="C863" s="135"/>
      <c r="D863" s="135"/>
      <c r="E863" s="135"/>
      <c r="F863" s="486"/>
      <c r="G863" s="135"/>
      <c r="H863" s="135"/>
      <c r="I863" s="135"/>
      <c r="J863" s="135"/>
      <c r="K863" s="135"/>
      <c r="L863" s="13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  <c r="AA863" s="135"/>
      <c r="AB863" s="135"/>
      <c r="AC863" s="135"/>
      <c r="AD863" s="135"/>
      <c r="AE863" s="135"/>
      <c r="AF863" s="135"/>
      <c r="AG863" s="135"/>
      <c r="AH863" s="135"/>
      <c r="AI863" s="135"/>
      <c r="AJ863" s="135"/>
      <c r="AK863" s="135"/>
      <c r="AL863" s="135"/>
      <c r="AM863" s="135"/>
      <c r="AN863" s="135"/>
      <c r="AO863" s="135"/>
      <c r="AP863" s="135"/>
      <c r="AQ863" s="135"/>
      <c r="AR863" s="135"/>
    </row>
    <row r="864" spans="1:44" ht="12.75" customHeight="1" x14ac:dyDescent="0.25">
      <c r="A864" s="135"/>
      <c r="B864" s="135"/>
      <c r="C864" s="135"/>
      <c r="D864" s="135"/>
      <c r="E864" s="135"/>
      <c r="F864" s="486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  <c r="AA864" s="135"/>
      <c r="AB864" s="135"/>
      <c r="AC864" s="135"/>
      <c r="AD864" s="135"/>
      <c r="AE864" s="135"/>
      <c r="AF864" s="135"/>
      <c r="AG864" s="135"/>
      <c r="AH864" s="135"/>
      <c r="AI864" s="135"/>
      <c r="AJ864" s="135"/>
      <c r="AK864" s="135"/>
      <c r="AL864" s="135"/>
      <c r="AM864" s="135"/>
      <c r="AN864" s="135"/>
      <c r="AO864" s="135"/>
      <c r="AP864" s="135"/>
      <c r="AQ864" s="135"/>
      <c r="AR864" s="135"/>
    </row>
    <row r="865" spans="1:44" ht="12.75" customHeight="1" x14ac:dyDescent="0.25">
      <c r="A865" s="135"/>
      <c r="B865" s="135"/>
      <c r="C865" s="135"/>
      <c r="D865" s="135"/>
      <c r="E865" s="135"/>
      <c r="F865" s="486"/>
      <c r="G865" s="135"/>
      <c r="H865" s="135"/>
      <c r="I865" s="135"/>
      <c r="J865" s="135"/>
      <c r="K865" s="135"/>
      <c r="L865" s="13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  <c r="AA865" s="135"/>
      <c r="AB865" s="135"/>
      <c r="AC865" s="135"/>
      <c r="AD865" s="135"/>
      <c r="AE865" s="135"/>
      <c r="AF865" s="135"/>
      <c r="AG865" s="135"/>
      <c r="AH865" s="135"/>
      <c r="AI865" s="135"/>
      <c r="AJ865" s="135"/>
      <c r="AK865" s="135"/>
      <c r="AL865" s="135"/>
      <c r="AM865" s="135"/>
      <c r="AN865" s="135"/>
      <c r="AO865" s="135"/>
      <c r="AP865" s="135"/>
      <c r="AQ865" s="135"/>
      <c r="AR865" s="135"/>
    </row>
    <row r="866" spans="1:44" ht="12.75" customHeight="1" x14ac:dyDescent="0.25">
      <c r="A866" s="135"/>
      <c r="B866" s="135"/>
      <c r="C866" s="135"/>
      <c r="D866" s="135"/>
      <c r="E866" s="135"/>
      <c r="F866" s="486"/>
      <c r="G866" s="135"/>
      <c r="H866" s="135"/>
      <c r="I866" s="135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  <c r="AA866" s="135"/>
      <c r="AB866" s="135"/>
      <c r="AC866" s="135"/>
      <c r="AD866" s="135"/>
      <c r="AE866" s="135"/>
      <c r="AF866" s="135"/>
      <c r="AG866" s="135"/>
      <c r="AH866" s="135"/>
      <c r="AI866" s="135"/>
      <c r="AJ866" s="135"/>
      <c r="AK866" s="135"/>
      <c r="AL866" s="135"/>
      <c r="AM866" s="135"/>
      <c r="AN866" s="135"/>
      <c r="AO866" s="135"/>
      <c r="AP866" s="135"/>
      <c r="AQ866" s="135"/>
      <c r="AR866" s="135"/>
    </row>
    <row r="867" spans="1:44" ht="12.75" customHeight="1" x14ac:dyDescent="0.25">
      <c r="A867" s="135"/>
      <c r="B867" s="135"/>
      <c r="C867" s="135"/>
      <c r="D867" s="135"/>
      <c r="E867" s="135"/>
      <c r="F867" s="486"/>
      <c r="G867" s="135"/>
      <c r="H867" s="135"/>
      <c r="I867" s="135"/>
      <c r="J867" s="135"/>
      <c r="K867" s="135"/>
      <c r="L867" s="13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  <c r="AA867" s="135"/>
      <c r="AB867" s="135"/>
      <c r="AC867" s="135"/>
      <c r="AD867" s="135"/>
      <c r="AE867" s="135"/>
      <c r="AF867" s="135"/>
      <c r="AG867" s="135"/>
      <c r="AH867" s="135"/>
      <c r="AI867" s="135"/>
      <c r="AJ867" s="135"/>
      <c r="AK867" s="135"/>
      <c r="AL867" s="135"/>
      <c r="AM867" s="135"/>
      <c r="AN867" s="135"/>
      <c r="AO867" s="135"/>
      <c r="AP867" s="135"/>
      <c r="AQ867" s="135"/>
      <c r="AR867" s="135"/>
    </row>
    <row r="868" spans="1:44" ht="12.75" customHeight="1" x14ac:dyDescent="0.25">
      <c r="A868" s="135"/>
      <c r="B868" s="135"/>
      <c r="C868" s="135"/>
      <c r="D868" s="135"/>
      <c r="E868" s="135"/>
      <c r="F868" s="486"/>
      <c r="G868" s="135"/>
      <c r="H868" s="135"/>
      <c r="I868" s="135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  <c r="AG868" s="135"/>
      <c r="AH868" s="135"/>
      <c r="AI868" s="135"/>
      <c r="AJ868" s="135"/>
      <c r="AK868" s="135"/>
      <c r="AL868" s="135"/>
      <c r="AM868" s="135"/>
      <c r="AN868" s="135"/>
      <c r="AO868" s="135"/>
      <c r="AP868" s="135"/>
      <c r="AQ868" s="135"/>
      <c r="AR868" s="135"/>
    </row>
    <row r="869" spans="1:44" ht="12.75" customHeight="1" x14ac:dyDescent="0.25">
      <c r="A869" s="135"/>
      <c r="B869" s="135"/>
      <c r="C869" s="135"/>
      <c r="D869" s="135"/>
      <c r="E869" s="135"/>
      <c r="F869" s="486"/>
      <c r="G869" s="135"/>
      <c r="H869" s="135"/>
      <c r="I869" s="135"/>
      <c r="J869" s="135"/>
      <c r="K869" s="135"/>
      <c r="L869" s="13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  <c r="AA869" s="135"/>
      <c r="AB869" s="135"/>
      <c r="AC869" s="135"/>
      <c r="AD869" s="135"/>
      <c r="AE869" s="135"/>
      <c r="AF869" s="135"/>
      <c r="AG869" s="135"/>
      <c r="AH869" s="135"/>
      <c r="AI869" s="135"/>
      <c r="AJ869" s="135"/>
      <c r="AK869" s="135"/>
      <c r="AL869" s="135"/>
      <c r="AM869" s="135"/>
      <c r="AN869" s="135"/>
      <c r="AO869" s="135"/>
      <c r="AP869" s="135"/>
      <c r="AQ869" s="135"/>
      <c r="AR869" s="135"/>
    </row>
    <row r="870" spans="1:44" ht="12.75" customHeight="1" x14ac:dyDescent="0.25">
      <c r="A870" s="135"/>
      <c r="B870" s="135"/>
      <c r="C870" s="135"/>
      <c r="D870" s="135"/>
      <c r="E870" s="135"/>
      <c r="F870" s="486"/>
      <c r="G870" s="135"/>
      <c r="H870" s="135"/>
      <c r="I870" s="135"/>
      <c r="J870" s="135"/>
      <c r="K870" s="135"/>
      <c r="L870" s="13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35"/>
      <c r="AF870" s="135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</row>
    <row r="871" spans="1:44" ht="12.75" customHeight="1" x14ac:dyDescent="0.25">
      <c r="A871" s="135"/>
      <c r="B871" s="135"/>
      <c r="C871" s="135"/>
      <c r="D871" s="135"/>
      <c r="E871" s="135"/>
      <c r="F871" s="486"/>
      <c r="G871" s="135"/>
      <c r="H871" s="135"/>
      <c r="I871" s="135"/>
      <c r="J871" s="135"/>
      <c r="K871" s="135"/>
      <c r="L871" s="13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  <c r="AA871" s="135"/>
      <c r="AB871" s="135"/>
      <c r="AC871" s="135"/>
      <c r="AD871" s="135"/>
      <c r="AE871" s="135"/>
      <c r="AF871" s="135"/>
      <c r="AG871" s="135"/>
      <c r="AH871" s="135"/>
      <c r="AI871" s="135"/>
      <c r="AJ871" s="135"/>
      <c r="AK871" s="135"/>
      <c r="AL871" s="135"/>
      <c r="AM871" s="135"/>
      <c r="AN871" s="135"/>
      <c r="AO871" s="135"/>
      <c r="AP871" s="135"/>
      <c r="AQ871" s="135"/>
      <c r="AR871" s="135"/>
    </row>
    <row r="872" spans="1:44" ht="12.75" customHeight="1" x14ac:dyDescent="0.25">
      <c r="A872" s="135"/>
      <c r="B872" s="135"/>
      <c r="C872" s="135"/>
      <c r="D872" s="135"/>
      <c r="E872" s="135"/>
      <c r="F872" s="486"/>
      <c r="G872" s="135"/>
      <c r="H872" s="135"/>
      <c r="I872" s="135"/>
      <c r="J872" s="135"/>
      <c r="K872" s="135"/>
      <c r="L872" s="13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  <c r="AA872" s="135"/>
      <c r="AB872" s="135"/>
      <c r="AC872" s="135"/>
      <c r="AD872" s="135"/>
      <c r="AE872" s="135"/>
      <c r="AF872" s="135"/>
      <c r="AG872" s="135"/>
      <c r="AH872" s="135"/>
      <c r="AI872" s="135"/>
      <c r="AJ872" s="135"/>
      <c r="AK872" s="135"/>
      <c r="AL872" s="135"/>
      <c r="AM872" s="135"/>
      <c r="AN872" s="135"/>
      <c r="AO872" s="135"/>
      <c r="AP872" s="135"/>
      <c r="AQ872" s="135"/>
      <c r="AR872" s="135"/>
    </row>
    <row r="873" spans="1:44" ht="12.75" customHeight="1" x14ac:dyDescent="0.25">
      <c r="A873" s="135"/>
      <c r="B873" s="135"/>
      <c r="C873" s="135"/>
      <c r="D873" s="135"/>
      <c r="E873" s="135"/>
      <c r="F873" s="486"/>
      <c r="G873" s="135"/>
      <c r="H873" s="135"/>
      <c r="I873" s="135"/>
      <c r="J873" s="135"/>
      <c r="K873" s="135"/>
      <c r="L873" s="13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  <c r="AA873" s="135"/>
      <c r="AB873" s="135"/>
      <c r="AC873" s="135"/>
      <c r="AD873" s="135"/>
      <c r="AE873" s="135"/>
      <c r="AF873" s="135"/>
      <c r="AG873" s="135"/>
      <c r="AH873" s="135"/>
      <c r="AI873" s="135"/>
      <c r="AJ873" s="135"/>
      <c r="AK873" s="135"/>
      <c r="AL873" s="135"/>
      <c r="AM873" s="135"/>
      <c r="AN873" s="135"/>
      <c r="AO873" s="135"/>
      <c r="AP873" s="135"/>
      <c r="AQ873" s="135"/>
      <c r="AR873" s="135"/>
    </row>
    <row r="874" spans="1:44" ht="12.75" customHeight="1" x14ac:dyDescent="0.25">
      <c r="A874" s="135"/>
      <c r="B874" s="135"/>
      <c r="C874" s="135"/>
      <c r="D874" s="135"/>
      <c r="E874" s="135"/>
      <c r="F874" s="486"/>
      <c r="G874" s="135"/>
      <c r="H874" s="135"/>
      <c r="I874" s="135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  <c r="AA874" s="135"/>
      <c r="AB874" s="135"/>
      <c r="AC874" s="135"/>
      <c r="AD874" s="135"/>
      <c r="AE874" s="135"/>
      <c r="AF874" s="135"/>
      <c r="AG874" s="135"/>
      <c r="AH874" s="135"/>
      <c r="AI874" s="135"/>
      <c r="AJ874" s="135"/>
      <c r="AK874" s="135"/>
      <c r="AL874" s="135"/>
      <c r="AM874" s="135"/>
      <c r="AN874" s="135"/>
      <c r="AO874" s="135"/>
      <c r="AP874" s="135"/>
      <c r="AQ874" s="135"/>
      <c r="AR874" s="135"/>
    </row>
    <row r="875" spans="1:44" ht="12.75" customHeight="1" x14ac:dyDescent="0.25">
      <c r="A875" s="135"/>
      <c r="B875" s="135"/>
      <c r="C875" s="135"/>
      <c r="D875" s="135"/>
      <c r="E875" s="135"/>
      <c r="F875" s="486"/>
      <c r="G875" s="135"/>
      <c r="H875" s="135"/>
      <c r="I875" s="135"/>
      <c r="J875" s="135"/>
      <c r="K875" s="135"/>
      <c r="L875" s="13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  <c r="AA875" s="135"/>
      <c r="AB875" s="135"/>
      <c r="AC875" s="135"/>
      <c r="AD875" s="135"/>
      <c r="AE875" s="135"/>
      <c r="AF875" s="135"/>
      <c r="AG875" s="135"/>
      <c r="AH875" s="135"/>
      <c r="AI875" s="135"/>
      <c r="AJ875" s="135"/>
      <c r="AK875" s="135"/>
      <c r="AL875" s="135"/>
      <c r="AM875" s="135"/>
      <c r="AN875" s="135"/>
      <c r="AO875" s="135"/>
      <c r="AP875" s="135"/>
      <c r="AQ875" s="135"/>
      <c r="AR875" s="135"/>
    </row>
    <row r="876" spans="1:44" ht="12.75" customHeight="1" x14ac:dyDescent="0.25">
      <c r="A876" s="135"/>
      <c r="B876" s="135"/>
      <c r="C876" s="135"/>
      <c r="D876" s="135"/>
      <c r="E876" s="135"/>
      <c r="F876" s="486"/>
      <c r="G876" s="135"/>
      <c r="H876" s="135"/>
      <c r="I876" s="135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  <c r="AA876" s="135"/>
      <c r="AB876" s="135"/>
      <c r="AC876" s="135"/>
      <c r="AD876" s="135"/>
      <c r="AE876" s="135"/>
      <c r="AF876" s="135"/>
      <c r="AG876" s="135"/>
      <c r="AH876" s="135"/>
      <c r="AI876" s="135"/>
      <c r="AJ876" s="135"/>
      <c r="AK876" s="135"/>
      <c r="AL876" s="135"/>
      <c r="AM876" s="135"/>
      <c r="AN876" s="135"/>
      <c r="AO876" s="135"/>
      <c r="AP876" s="135"/>
      <c r="AQ876" s="135"/>
      <c r="AR876" s="135"/>
    </row>
    <row r="877" spans="1:44" ht="12.75" customHeight="1" x14ac:dyDescent="0.25">
      <c r="A877" s="135"/>
      <c r="B877" s="135"/>
      <c r="C877" s="135"/>
      <c r="D877" s="135"/>
      <c r="E877" s="135"/>
      <c r="F877" s="486"/>
      <c r="G877" s="135"/>
      <c r="H877" s="135"/>
      <c r="I877" s="135"/>
      <c r="J877" s="135"/>
      <c r="K877" s="135"/>
      <c r="L877" s="13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  <c r="AA877" s="135"/>
      <c r="AB877" s="135"/>
      <c r="AC877" s="135"/>
      <c r="AD877" s="135"/>
      <c r="AE877" s="135"/>
      <c r="AF877" s="135"/>
      <c r="AG877" s="135"/>
      <c r="AH877" s="135"/>
      <c r="AI877" s="135"/>
      <c r="AJ877" s="135"/>
      <c r="AK877" s="135"/>
      <c r="AL877" s="135"/>
      <c r="AM877" s="135"/>
      <c r="AN877" s="135"/>
      <c r="AO877" s="135"/>
      <c r="AP877" s="135"/>
      <c r="AQ877" s="135"/>
      <c r="AR877" s="135"/>
    </row>
    <row r="878" spans="1:44" ht="12.75" customHeight="1" x14ac:dyDescent="0.25">
      <c r="A878" s="135"/>
      <c r="B878" s="135"/>
      <c r="C878" s="135"/>
      <c r="D878" s="135"/>
      <c r="E878" s="135"/>
      <c r="F878" s="486"/>
      <c r="G878" s="135"/>
      <c r="H878" s="135"/>
      <c r="I878" s="135"/>
      <c r="J878" s="135"/>
      <c r="K878" s="135"/>
      <c r="L878" s="13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  <c r="AA878" s="135"/>
      <c r="AB878" s="135"/>
      <c r="AC878" s="135"/>
      <c r="AD878" s="135"/>
      <c r="AE878" s="135"/>
      <c r="AF878" s="135"/>
      <c r="AG878" s="135"/>
      <c r="AH878" s="135"/>
      <c r="AI878" s="135"/>
      <c r="AJ878" s="135"/>
      <c r="AK878" s="135"/>
      <c r="AL878" s="135"/>
      <c r="AM878" s="135"/>
      <c r="AN878" s="135"/>
      <c r="AO878" s="135"/>
      <c r="AP878" s="135"/>
      <c r="AQ878" s="135"/>
      <c r="AR878" s="135"/>
    </row>
    <row r="879" spans="1:44" ht="12.75" customHeight="1" x14ac:dyDescent="0.25">
      <c r="A879" s="135"/>
      <c r="B879" s="135"/>
      <c r="C879" s="135"/>
      <c r="D879" s="135"/>
      <c r="E879" s="135"/>
      <c r="F879" s="486"/>
      <c r="G879" s="135"/>
      <c r="H879" s="135"/>
      <c r="I879" s="135"/>
      <c r="J879" s="135"/>
      <c r="K879" s="135"/>
      <c r="L879" s="13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  <c r="AA879" s="135"/>
      <c r="AB879" s="135"/>
      <c r="AC879" s="135"/>
      <c r="AD879" s="135"/>
      <c r="AE879" s="135"/>
      <c r="AF879" s="135"/>
      <c r="AG879" s="135"/>
      <c r="AH879" s="135"/>
      <c r="AI879" s="135"/>
      <c r="AJ879" s="135"/>
      <c r="AK879" s="135"/>
      <c r="AL879" s="135"/>
      <c r="AM879" s="135"/>
      <c r="AN879" s="135"/>
      <c r="AO879" s="135"/>
      <c r="AP879" s="135"/>
      <c r="AQ879" s="135"/>
      <c r="AR879" s="135"/>
    </row>
    <row r="880" spans="1:44" ht="12.75" customHeight="1" x14ac:dyDescent="0.25">
      <c r="A880" s="135"/>
      <c r="B880" s="135"/>
      <c r="C880" s="135"/>
      <c r="D880" s="135"/>
      <c r="E880" s="135"/>
      <c r="F880" s="486"/>
      <c r="G880" s="135"/>
      <c r="H880" s="135"/>
      <c r="I880" s="135"/>
      <c r="J880" s="135"/>
      <c r="K880" s="135"/>
      <c r="L880" s="13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  <c r="AA880" s="135"/>
      <c r="AB880" s="135"/>
      <c r="AC880" s="135"/>
      <c r="AD880" s="135"/>
      <c r="AE880" s="135"/>
      <c r="AF880" s="135"/>
      <c r="AG880" s="135"/>
      <c r="AH880" s="135"/>
      <c r="AI880" s="135"/>
      <c r="AJ880" s="135"/>
      <c r="AK880" s="135"/>
      <c r="AL880" s="135"/>
      <c r="AM880" s="135"/>
      <c r="AN880" s="135"/>
      <c r="AO880" s="135"/>
      <c r="AP880" s="135"/>
      <c r="AQ880" s="135"/>
      <c r="AR880" s="135"/>
    </row>
    <row r="881" spans="1:44" ht="12.75" customHeight="1" x14ac:dyDescent="0.25">
      <c r="A881" s="135"/>
      <c r="B881" s="135"/>
      <c r="C881" s="135"/>
      <c r="D881" s="135"/>
      <c r="E881" s="135"/>
      <c r="F881" s="486"/>
      <c r="G881" s="135"/>
      <c r="H881" s="135"/>
      <c r="I881" s="135"/>
      <c r="J881" s="135"/>
      <c r="K881" s="135"/>
      <c r="L881" s="13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  <c r="AA881" s="135"/>
      <c r="AB881" s="135"/>
      <c r="AC881" s="135"/>
      <c r="AD881" s="135"/>
      <c r="AE881" s="135"/>
      <c r="AF881" s="135"/>
      <c r="AG881" s="135"/>
      <c r="AH881" s="135"/>
      <c r="AI881" s="135"/>
      <c r="AJ881" s="135"/>
      <c r="AK881" s="135"/>
      <c r="AL881" s="135"/>
      <c r="AM881" s="135"/>
      <c r="AN881" s="135"/>
      <c r="AO881" s="135"/>
      <c r="AP881" s="135"/>
      <c r="AQ881" s="135"/>
      <c r="AR881" s="135"/>
    </row>
    <row r="882" spans="1:44" ht="12.75" customHeight="1" x14ac:dyDescent="0.25">
      <c r="A882" s="135"/>
      <c r="B882" s="135"/>
      <c r="C882" s="135"/>
      <c r="D882" s="135"/>
      <c r="E882" s="135"/>
      <c r="F882" s="486"/>
      <c r="G882" s="135"/>
      <c r="H882" s="135"/>
      <c r="I882" s="135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  <c r="AA882" s="135"/>
      <c r="AB882" s="135"/>
      <c r="AC882" s="135"/>
      <c r="AD882" s="135"/>
      <c r="AE882" s="135"/>
      <c r="AF882" s="135"/>
      <c r="AG882" s="135"/>
      <c r="AH882" s="135"/>
      <c r="AI882" s="135"/>
      <c r="AJ882" s="135"/>
      <c r="AK882" s="135"/>
      <c r="AL882" s="135"/>
      <c r="AM882" s="135"/>
      <c r="AN882" s="135"/>
      <c r="AO882" s="135"/>
      <c r="AP882" s="135"/>
      <c r="AQ882" s="135"/>
      <c r="AR882" s="135"/>
    </row>
    <row r="883" spans="1:44" ht="12.75" customHeight="1" x14ac:dyDescent="0.25">
      <c r="A883" s="135"/>
      <c r="B883" s="135"/>
      <c r="C883" s="135"/>
      <c r="D883" s="135"/>
      <c r="E883" s="135"/>
      <c r="F883" s="486"/>
      <c r="G883" s="135"/>
      <c r="H883" s="135"/>
      <c r="I883" s="135"/>
      <c r="J883" s="135"/>
      <c r="K883" s="135"/>
      <c r="L883" s="13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  <c r="AA883" s="135"/>
      <c r="AB883" s="135"/>
      <c r="AC883" s="135"/>
      <c r="AD883" s="135"/>
      <c r="AE883" s="135"/>
      <c r="AF883" s="135"/>
      <c r="AG883" s="135"/>
      <c r="AH883" s="135"/>
      <c r="AI883" s="135"/>
      <c r="AJ883" s="135"/>
      <c r="AK883" s="135"/>
      <c r="AL883" s="135"/>
      <c r="AM883" s="135"/>
      <c r="AN883" s="135"/>
      <c r="AO883" s="135"/>
      <c r="AP883" s="135"/>
      <c r="AQ883" s="135"/>
      <c r="AR883" s="135"/>
    </row>
    <row r="884" spans="1:44" ht="12.75" customHeight="1" x14ac:dyDescent="0.25">
      <c r="A884" s="135"/>
      <c r="B884" s="135"/>
      <c r="C884" s="135"/>
      <c r="D884" s="135"/>
      <c r="E884" s="135"/>
      <c r="F884" s="486"/>
      <c r="G884" s="135"/>
      <c r="H884" s="135"/>
      <c r="I884" s="135"/>
      <c r="J884" s="135"/>
      <c r="K884" s="135"/>
      <c r="L884" s="13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  <c r="AA884" s="135"/>
      <c r="AB884" s="135"/>
      <c r="AC884" s="135"/>
      <c r="AD884" s="135"/>
      <c r="AE884" s="135"/>
      <c r="AF884" s="135"/>
      <c r="AG884" s="135"/>
      <c r="AH884" s="135"/>
      <c r="AI884" s="135"/>
      <c r="AJ884" s="135"/>
      <c r="AK884" s="135"/>
      <c r="AL884" s="135"/>
      <c r="AM884" s="135"/>
      <c r="AN884" s="135"/>
      <c r="AO884" s="135"/>
      <c r="AP884" s="135"/>
      <c r="AQ884" s="135"/>
      <c r="AR884" s="135"/>
    </row>
    <row r="885" spans="1:44" ht="12.75" customHeight="1" x14ac:dyDescent="0.25">
      <c r="A885" s="135"/>
      <c r="B885" s="135"/>
      <c r="C885" s="135"/>
      <c r="D885" s="135"/>
      <c r="E885" s="135"/>
      <c r="F885" s="486"/>
      <c r="G885" s="135"/>
      <c r="H885" s="135"/>
      <c r="I885" s="135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  <c r="AA885" s="135"/>
      <c r="AB885" s="135"/>
      <c r="AC885" s="135"/>
      <c r="AD885" s="135"/>
      <c r="AE885" s="135"/>
      <c r="AF885" s="135"/>
      <c r="AG885" s="135"/>
      <c r="AH885" s="135"/>
      <c r="AI885" s="135"/>
      <c r="AJ885" s="135"/>
      <c r="AK885" s="135"/>
      <c r="AL885" s="135"/>
      <c r="AM885" s="135"/>
      <c r="AN885" s="135"/>
      <c r="AO885" s="135"/>
      <c r="AP885" s="135"/>
      <c r="AQ885" s="135"/>
      <c r="AR885" s="135"/>
    </row>
    <row r="886" spans="1:44" ht="12.75" customHeight="1" x14ac:dyDescent="0.25">
      <c r="A886" s="135"/>
      <c r="B886" s="135"/>
      <c r="C886" s="135"/>
      <c r="D886" s="135"/>
      <c r="E886" s="135"/>
      <c r="F886" s="486"/>
      <c r="G886" s="135"/>
      <c r="H886" s="135"/>
      <c r="I886" s="135"/>
      <c r="J886" s="135"/>
      <c r="K886" s="135"/>
      <c r="L886" s="13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  <c r="AA886" s="135"/>
      <c r="AB886" s="135"/>
      <c r="AC886" s="135"/>
      <c r="AD886" s="135"/>
      <c r="AE886" s="135"/>
      <c r="AF886" s="135"/>
      <c r="AG886" s="135"/>
      <c r="AH886" s="135"/>
      <c r="AI886" s="135"/>
      <c r="AJ886" s="135"/>
      <c r="AK886" s="135"/>
      <c r="AL886" s="135"/>
      <c r="AM886" s="135"/>
      <c r="AN886" s="135"/>
      <c r="AO886" s="135"/>
      <c r="AP886" s="135"/>
      <c r="AQ886" s="135"/>
      <c r="AR886" s="135"/>
    </row>
    <row r="887" spans="1:44" ht="12.75" customHeight="1" x14ac:dyDescent="0.25">
      <c r="A887" s="135"/>
      <c r="B887" s="135"/>
      <c r="C887" s="135"/>
      <c r="D887" s="135"/>
      <c r="E887" s="135"/>
      <c r="F887" s="486"/>
      <c r="G887" s="135"/>
      <c r="H887" s="135"/>
      <c r="I887" s="135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  <c r="AA887" s="135"/>
      <c r="AB887" s="135"/>
      <c r="AC887" s="135"/>
      <c r="AD887" s="135"/>
      <c r="AE887" s="135"/>
      <c r="AF887" s="135"/>
      <c r="AG887" s="135"/>
      <c r="AH887" s="135"/>
      <c r="AI887" s="135"/>
      <c r="AJ887" s="135"/>
      <c r="AK887" s="135"/>
      <c r="AL887" s="135"/>
      <c r="AM887" s="135"/>
      <c r="AN887" s="135"/>
      <c r="AO887" s="135"/>
      <c r="AP887" s="135"/>
      <c r="AQ887" s="135"/>
      <c r="AR887" s="135"/>
    </row>
    <row r="888" spans="1:44" ht="12.75" customHeight="1" x14ac:dyDescent="0.25">
      <c r="A888" s="135"/>
      <c r="B888" s="135"/>
      <c r="C888" s="135"/>
      <c r="D888" s="135"/>
      <c r="E888" s="135"/>
      <c r="F888" s="486"/>
      <c r="G888" s="135"/>
      <c r="H888" s="135"/>
      <c r="I888" s="135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  <c r="AA888" s="135"/>
      <c r="AB888" s="135"/>
      <c r="AC888" s="135"/>
      <c r="AD888" s="135"/>
      <c r="AE888" s="135"/>
      <c r="AF888" s="135"/>
      <c r="AG888" s="135"/>
      <c r="AH888" s="135"/>
      <c r="AI888" s="135"/>
      <c r="AJ888" s="135"/>
      <c r="AK888" s="135"/>
      <c r="AL888" s="135"/>
      <c r="AM888" s="135"/>
      <c r="AN888" s="135"/>
      <c r="AO888" s="135"/>
      <c r="AP888" s="135"/>
      <c r="AQ888" s="135"/>
      <c r="AR888" s="135"/>
    </row>
    <row r="889" spans="1:44" ht="12.75" customHeight="1" x14ac:dyDescent="0.25">
      <c r="A889" s="135"/>
      <c r="B889" s="135"/>
      <c r="C889" s="135"/>
      <c r="D889" s="135"/>
      <c r="E889" s="135"/>
      <c r="F889" s="486"/>
      <c r="G889" s="135"/>
      <c r="H889" s="135"/>
      <c r="I889" s="135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  <c r="AG889" s="135"/>
      <c r="AH889" s="135"/>
      <c r="AI889" s="135"/>
      <c r="AJ889" s="135"/>
      <c r="AK889" s="135"/>
      <c r="AL889" s="135"/>
      <c r="AM889" s="135"/>
      <c r="AN889" s="135"/>
      <c r="AO889" s="135"/>
      <c r="AP889" s="135"/>
      <c r="AQ889" s="135"/>
      <c r="AR889" s="135"/>
    </row>
    <row r="890" spans="1:44" ht="12.75" customHeight="1" x14ac:dyDescent="0.25">
      <c r="A890" s="135"/>
      <c r="B890" s="135"/>
      <c r="C890" s="135"/>
      <c r="D890" s="135"/>
      <c r="E890" s="135"/>
      <c r="F890" s="486"/>
      <c r="G890" s="135"/>
      <c r="H890" s="135"/>
      <c r="I890" s="135"/>
      <c r="J890" s="135"/>
      <c r="K890" s="135"/>
      <c r="L890" s="13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  <c r="AA890" s="135"/>
      <c r="AB890" s="135"/>
      <c r="AC890" s="135"/>
      <c r="AD890" s="135"/>
      <c r="AE890" s="135"/>
      <c r="AF890" s="135"/>
      <c r="AG890" s="135"/>
      <c r="AH890" s="135"/>
      <c r="AI890" s="135"/>
      <c r="AJ890" s="135"/>
      <c r="AK890" s="135"/>
      <c r="AL890" s="135"/>
      <c r="AM890" s="135"/>
      <c r="AN890" s="135"/>
      <c r="AO890" s="135"/>
      <c r="AP890" s="135"/>
      <c r="AQ890" s="135"/>
      <c r="AR890" s="135"/>
    </row>
    <row r="891" spans="1:44" ht="12.75" customHeight="1" x14ac:dyDescent="0.25">
      <c r="A891" s="135"/>
      <c r="B891" s="135"/>
      <c r="C891" s="135"/>
      <c r="D891" s="135"/>
      <c r="E891" s="135"/>
      <c r="F891" s="486"/>
      <c r="G891" s="135"/>
      <c r="H891" s="135"/>
      <c r="I891" s="135"/>
      <c r="J891" s="135"/>
      <c r="K891" s="135"/>
      <c r="L891" s="13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  <c r="AA891" s="135"/>
      <c r="AB891" s="135"/>
      <c r="AC891" s="135"/>
      <c r="AD891" s="135"/>
      <c r="AE891" s="135"/>
      <c r="AF891" s="135"/>
      <c r="AG891" s="135"/>
      <c r="AH891" s="135"/>
      <c r="AI891" s="135"/>
      <c r="AJ891" s="135"/>
      <c r="AK891" s="135"/>
      <c r="AL891" s="135"/>
      <c r="AM891" s="135"/>
      <c r="AN891" s="135"/>
      <c r="AO891" s="135"/>
      <c r="AP891" s="135"/>
      <c r="AQ891" s="135"/>
      <c r="AR891" s="135"/>
    </row>
    <row r="892" spans="1:44" ht="12.75" customHeight="1" x14ac:dyDescent="0.25">
      <c r="A892" s="135"/>
      <c r="B892" s="135"/>
      <c r="C892" s="135"/>
      <c r="D892" s="135"/>
      <c r="E892" s="135"/>
      <c r="F892" s="486"/>
      <c r="G892" s="135"/>
      <c r="H892" s="135"/>
      <c r="I892" s="135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  <c r="AA892" s="135"/>
      <c r="AB892" s="135"/>
      <c r="AC892" s="135"/>
      <c r="AD892" s="135"/>
      <c r="AE892" s="135"/>
      <c r="AF892" s="135"/>
      <c r="AG892" s="135"/>
      <c r="AH892" s="135"/>
      <c r="AI892" s="135"/>
      <c r="AJ892" s="135"/>
      <c r="AK892" s="135"/>
      <c r="AL892" s="135"/>
      <c r="AM892" s="135"/>
      <c r="AN892" s="135"/>
      <c r="AO892" s="135"/>
      <c r="AP892" s="135"/>
      <c r="AQ892" s="135"/>
      <c r="AR892" s="135"/>
    </row>
    <row r="893" spans="1:44" ht="12.75" customHeight="1" x14ac:dyDescent="0.25">
      <c r="A893" s="135"/>
      <c r="B893" s="135"/>
      <c r="C893" s="135"/>
      <c r="D893" s="135"/>
      <c r="E893" s="135"/>
      <c r="F893" s="486"/>
      <c r="G893" s="135"/>
      <c r="H893" s="135"/>
      <c r="I893" s="135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  <c r="AA893" s="135"/>
      <c r="AB893" s="135"/>
      <c r="AC893" s="135"/>
      <c r="AD893" s="135"/>
      <c r="AE893" s="135"/>
      <c r="AF893" s="135"/>
      <c r="AG893" s="135"/>
      <c r="AH893" s="135"/>
      <c r="AI893" s="135"/>
      <c r="AJ893" s="135"/>
      <c r="AK893" s="135"/>
      <c r="AL893" s="135"/>
      <c r="AM893" s="135"/>
      <c r="AN893" s="135"/>
      <c r="AO893" s="135"/>
      <c r="AP893" s="135"/>
      <c r="AQ893" s="135"/>
      <c r="AR893" s="135"/>
    </row>
    <row r="894" spans="1:44" ht="12.75" customHeight="1" x14ac:dyDescent="0.25">
      <c r="A894" s="135"/>
      <c r="B894" s="135"/>
      <c r="C894" s="135"/>
      <c r="D894" s="135"/>
      <c r="E894" s="135"/>
      <c r="F894" s="486"/>
      <c r="G894" s="135"/>
      <c r="H894" s="135"/>
      <c r="I894" s="135"/>
      <c r="J894" s="135"/>
      <c r="K894" s="135"/>
      <c r="L894" s="13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  <c r="AA894" s="135"/>
      <c r="AB894" s="135"/>
      <c r="AC894" s="135"/>
      <c r="AD894" s="135"/>
      <c r="AE894" s="135"/>
      <c r="AF894" s="135"/>
      <c r="AG894" s="135"/>
      <c r="AH894" s="135"/>
      <c r="AI894" s="135"/>
      <c r="AJ894" s="135"/>
      <c r="AK894" s="135"/>
      <c r="AL894" s="135"/>
      <c r="AM894" s="135"/>
      <c r="AN894" s="135"/>
      <c r="AO894" s="135"/>
      <c r="AP894" s="135"/>
      <c r="AQ894" s="135"/>
      <c r="AR894" s="135"/>
    </row>
    <row r="895" spans="1:44" ht="12.75" customHeight="1" x14ac:dyDescent="0.25">
      <c r="A895" s="135"/>
      <c r="B895" s="135"/>
      <c r="C895" s="135"/>
      <c r="D895" s="135"/>
      <c r="E895" s="135"/>
      <c r="F895" s="486"/>
      <c r="G895" s="135"/>
      <c r="H895" s="135"/>
      <c r="I895" s="135"/>
      <c r="J895" s="135"/>
      <c r="K895" s="135"/>
      <c r="L895" s="13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  <c r="AG895" s="135"/>
      <c r="AH895" s="135"/>
      <c r="AI895" s="135"/>
      <c r="AJ895" s="135"/>
      <c r="AK895" s="135"/>
      <c r="AL895" s="135"/>
      <c r="AM895" s="135"/>
      <c r="AN895" s="135"/>
      <c r="AO895" s="135"/>
      <c r="AP895" s="135"/>
      <c r="AQ895" s="135"/>
      <c r="AR895" s="135"/>
    </row>
    <row r="896" spans="1:44" ht="12.75" customHeight="1" x14ac:dyDescent="0.25">
      <c r="A896" s="135"/>
      <c r="B896" s="135"/>
      <c r="C896" s="135"/>
      <c r="D896" s="135"/>
      <c r="E896" s="135"/>
      <c r="F896" s="486"/>
      <c r="G896" s="135"/>
      <c r="H896" s="135"/>
      <c r="I896" s="135"/>
      <c r="J896" s="135"/>
      <c r="K896" s="135"/>
      <c r="L896" s="13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  <c r="AA896" s="135"/>
      <c r="AB896" s="135"/>
      <c r="AC896" s="135"/>
      <c r="AD896" s="135"/>
      <c r="AE896" s="135"/>
      <c r="AF896" s="135"/>
      <c r="AG896" s="135"/>
      <c r="AH896" s="135"/>
      <c r="AI896" s="135"/>
      <c r="AJ896" s="135"/>
      <c r="AK896" s="135"/>
      <c r="AL896" s="135"/>
      <c r="AM896" s="135"/>
      <c r="AN896" s="135"/>
      <c r="AO896" s="135"/>
      <c r="AP896" s="135"/>
      <c r="AQ896" s="135"/>
      <c r="AR896" s="135"/>
    </row>
    <row r="897" spans="1:44" ht="12.75" customHeight="1" x14ac:dyDescent="0.25">
      <c r="A897" s="135"/>
      <c r="B897" s="135"/>
      <c r="C897" s="135"/>
      <c r="D897" s="135"/>
      <c r="E897" s="135"/>
      <c r="F897" s="486"/>
      <c r="G897" s="135"/>
      <c r="H897" s="135"/>
      <c r="I897" s="135"/>
      <c r="J897" s="135"/>
      <c r="K897" s="135"/>
      <c r="L897" s="13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  <c r="AA897" s="135"/>
      <c r="AB897" s="135"/>
      <c r="AC897" s="135"/>
      <c r="AD897" s="135"/>
      <c r="AE897" s="135"/>
      <c r="AF897" s="135"/>
      <c r="AG897" s="135"/>
      <c r="AH897" s="135"/>
      <c r="AI897" s="135"/>
      <c r="AJ897" s="135"/>
      <c r="AK897" s="135"/>
      <c r="AL897" s="135"/>
      <c r="AM897" s="135"/>
      <c r="AN897" s="135"/>
      <c r="AO897" s="135"/>
      <c r="AP897" s="135"/>
      <c r="AQ897" s="135"/>
      <c r="AR897" s="135"/>
    </row>
    <row r="898" spans="1:44" ht="12.75" customHeight="1" x14ac:dyDescent="0.25">
      <c r="A898" s="135"/>
      <c r="B898" s="135"/>
      <c r="C898" s="135"/>
      <c r="D898" s="135"/>
      <c r="E898" s="135"/>
      <c r="F898" s="486"/>
      <c r="G898" s="135"/>
      <c r="H898" s="135"/>
      <c r="I898" s="135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  <c r="AA898" s="135"/>
      <c r="AB898" s="135"/>
      <c r="AC898" s="135"/>
      <c r="AD898" s="135"/>
      <c r="AE898" s="135"/>
      <c r="AF898" s="135"/>
      <c r="AG898" s="135"/>
      <c r="AH898" s="135"/>
      <c r="AI898" s="135"/>
      <c r="AJ898" s="135"/>
      <c r="AK898" s="135"/>
      <c r="AL898" s="135"/>
      <c r="AM898" s="135"/>
      <c r="AN898" s="135"/>
      <c r="AO898" s="135"/>
      <c r="AP898" s="135"/>
      <c r="AQ898" s="135"/>
      <c r="AR898" s="135"/>
    </row>
    <row r="899" spans="1:44" ht="12.75" customHeight="1" x14ac:dyDescent="0.25">
      <c r="A899" s="135"/>
      <c r="B899" s="135"/>
      <c r="C899" s="135"/>
      <c r="D899" s="135"/>
      <c r="E899" s="135"/>
      <c r="F899" s="486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  <c r="AA899" s="135"/>
      <c r="AB899" s="135"/>
      <c r="AC899" s="135"/>
      <c r="AD899" s="135"/>
      <c r="AE899" s="135"/>
      <c r="AF899" s="135"/>
      <c r="AG899" s="135"/>
      <c r="AH899" s="135"/>
      <c r="AI899" s="135"/>
      <c r="AJ899" s="135"/>
      <c r="AK899" s="135"/>
      <c r="AL899" s="135"/>
      <c r="AM899" s="135"/>
      <c r="AN899" s="135"/>
      <c r="AO899" s="135"/>
      <c r="AP899" s="135"/>
      <c r="AQ899" s="135"/>
      <c r="AR899" s="135"/>
    </row>
    <row r="900" spans="1:44" ht="12.75" customHeight="1" x14ac:dyDescent="0.25">
      <c r="A900" s="135"/>
      <c r="B900" s="135"/>
      <c r="C900" s="135"/>
      <c r="D900" s="135"/>
      <c r="E900" s="135"/>
      <c r="F900" s="486"/>
      <c r="G900" s="135"/>
      <c r="H900" s="135"/>
      <c r="I900" s="135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  <c r="AA900" s="135"/>
      <c r="AB900" s="135"/>
      <c r="AC900" s="135"/>
      <c r="AD900" s="135"/>
      <c r="AE900" s="135"/>
      <c r="AF900" s="135"/>
      <c r="AG900" s="135"/>
      <c r="AH900" s="135"/>
      <c r="AI900" s="135"/>
      <c r="AJ900" s="135"/>
      <c r="AK900" s="135"/>
      <c r="AL900" s="135"/>
      <c r="AM900" s="135"/>
      <c r="AN900" s="135"/>
      <c r="AO900" s="135"/>
      <c r="AP900" s="135"/>
      <c r="AQ900" s="135"/>
      <c r="AR900" s="135"/>
    </row>
    <row r="901" spans="1:44" ht="12.75" customHeight="1" x14ac:dyDescent="0.25">
      <c r="A901" s="135"/>
      <c r="B901" s="135"/>
      <c r="C901" s="135"/>
      <c r="D901" s="135"/>
      <c r="E901" s="135"/>
      <c r="F901" s="486"/>
      <c r="G901" s="135"/>
      <c r="H901" s="135"/>
      <c r="I901" s="135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  <c r="AA901" s="135"/>
      <c r="AB901" s="135"/>
      <c r="AC901" s="135"/>
      <c r="AD901" s="135"/>
      <c r="AE901" s="135"/>
      <c r="AF901" s="135"/>
      <c r="AG901" s="135"/>
      <c r="AH901" s="135"/>
      <c r="AI901" s="135"/>
      <c r="AJ901" s="135"/>
      <c r="AK901" s="135"/>
      <c r="AL901" s="135"/>
      <c r="AM901" s="135"/>
      <c r="AN901" s="135"/>
      <c r="AO901" s="135"/>
      <c r="AP901" s="135"/>
      <c r="AQ901" s="135"/>
      <c r="AR901" s="135"/>
    </row>
    <row r="902" spans="1:44" ht="12.75" customHeight="1" x14ac:dyDescent="0.25">
      <c r="A902" s="135"/>
      <c r="B902" s="135"/>
      <c r="C902" s="135"/>
      <c r="D902" s="135"/>
      <c r="E902" s="135"/>
      <c r="F902" s="486"/>
      <c r="G902" s="135"/>
      <c r="H902" s="135"/>
      <c r="I902" s="135"/>
      <c r="J902" s="135"/>
      <c r="K902" s="135"/>
      <c r="L902" s="13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  <c r="AA902" s="135"/>
      <c r="AB902" s="135"/>
      <c r="AC902" s="135"/>
      <c r="AD902" s="135"/>
      <c r="AE902" s="135"/>
      <c r="AF902" s="135"/>
      <c r="AG902" s="135"/>
      <c r="AH902" s="135"/>
      <c r="AI902" s="135"/>
      <c r="AJ902" s="135"/>
      <c r="AK902" s="135"/>
      <c r="AL902" s="135"/>
      <c r="AM902" s="135"/>
      <c r="AN902" s="135"/>
      <c r="AO902" s="135"/>
      <c r="AP902" s="135"/>
      <c r="AQ902" s="135"/>
      <c r="AR902" s="135"/>
    </row>
    <row r="903" spans="1:44" ht="12.75" customHeight="1" x14ac:dyDescent="0.25">
      <c r="A903" s="135"/>
      <c r="B903" s="135"/>
      <c r="C903" s="135"/>
      <c r="D903" s="135"/>
      <c r="E903" s="135"/>
      <c r="F903" s="486"/>
      <c r="G903" s="135"/>
      <c r="H903" s="135"/>
      <c r="I903" s="135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  <c r="AA903" s="135"/>
      <c r="AB903" s="135"/>
      <c r="AC903" s="135"/>
      <c r="AD903" s="135"/>
      <c r="AE903" s="135"/>
      <c r="AF903" s="135"/>
      <c r="AG903" s="135"/>
      <c r="AH903" s="135"/>
      <c r="AI903" s="135"/>
      <c r="AJ903" s="135"/>
      <c r="AK903" s="135"/>
      <c r="AL903" s="135"/>
      <c r="AM903" s="135"/>
      <c r="AN903" s="135"/>
      <c r="AO903" s="135"/>
      <c r="AP903" s="135"/>
      <c r="AQ903" s="135"/>
      <c r="AR903" s="135"/>
    </row>
    <row r="904" spans="1:44" ht="12.75" customHeight="1" x14ac:dyDescent="0.25">
      <c r="A904" s="135"/>
      <c r="B904" s="135"/>
      <c r="C904" s="135"/>
      <c r="D904" s="135"/>
      <c r="E904" s="135"/>
      <c r="F904" s="486"/>
      <c r="G904" s="135"/>
      <c r="H904" s="135"/>
      <c r="I904" s="135"/>
      <c r="J904" s="135"/>
      <c r="K904" s="135"/>
      <c r="L904" s="13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  <c r="AA904" s="135"/>
      <c r="AB904" s="135"/>
      <c r="AC904" s="135"/>
      <c r="AD904" s="135"/>
      <c r="AE904" s="135"/>
      <c r="AF904" s="135"/>
      <c r="AG904" s="135"/>
      <c r="AH904" s="135"/>
      <c r="AI904" s="135"/>
      <c r="AJ904" s="135"/>
      <c r="AK904" s="135"/>
      <c r="AL904" s="135"/>
      <c r="AM904" s="135"/>
      <c r="AN904" s="135"/>
      <c r="AO904" s="135"/>
      <c r="AP904" s="135"/>
      <c r="AQ904" s="135"/>
      <c r="AR904" s="135"/>
    </row>
    <row r="905" spans="1:44" ht="12.75" customHeight="1" x14ac:dyDescent="0.25">
      <c r="A905" s="135"/>
      <c r="B905" s="135"/>
      <c r="C905" s="135"/>
      <c r="D905" s="135"/>
      <c r="E905" s="135"/>
      <c r="F905" s="486"/>
      <c r="G905" s="135"/>
      <c r="H905" s="135"/>
      <c r="I905" s="135"/>
      <c r="J905" s="135"/>
      <c r="K905" s="135"/>
      <c r="L905" s="13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  <c r="AA905" s="135"/>
      <c r="AB905" s="135"/>
      <c r="AC905" s="135"/>
      <c r="AD905" s="135"/>
      <c r="AE905" s="135"/>
      <c r="AF905" s="135"/>
      <c r="AG905" s="135"/>
      <c r="AH905" s="135"/>
      <c r="AI905" s="135"/>
      <c r="AJ905" s="135"/>
      <c r="AK905" s="135"/>
      <c r="AL905" s="135"/>
      <c r="AM905" s="135"/>
      <c r="AN905" s="135"/>
      <c r="AO905" s="135"/>
      <c r="AP905" s="135"/>
      <c r="AQ905" s="135"/>
      <c r="AR905" s="135"/>
    </row>
    <row r="906" spans="1:44" ht="12.75" customHeight="1" x14ac:dyDescent="0.25">
      <c r="A906" s="135"/>
      <c r="B906" s="135"/>
      <c r="C906" s="135"/>
      <c r="D906" s="135"/>
      <c r="E906" s="135"/>
      <c r="F906" s="486"/>
      <c r="G906" s="135"/>
      <c r="H906" s="135"/>
      <c r="I906" s="135"/>
      <c r="J906" s="135"/>
      <c r="K906" s="135"/>
      <c r="L906" s="13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/>
      <c r="AF906" s="135"/>
      <c r="AG906" s="135"/>
      <c r="AH906" s="135"/>
      <c r="AI906" s="135"/>
      <c r="AJ906" s="135"/>
      <c r="AK906" s="135"/>
      <c r="AL906" s="135"/>
      <c r="AM906" s="135"/>
      <c r="AN906" s="135"/>
      <c r="AO906" s="135"/>
      <c r="AP906" s="135"/>
      <c r="AQ906" s="135"/>
      <c r="AR906" s="135"/>
    </row>
    <row r="907" spans="1:44" ht="12.75" customHeight="1" x14ac:dyDescent="0.25">
      <c r="A907" s="135"/>
      <c r="B907" s="135"/>
      <c r="C907" s="135"/>
      <c r="D907" s="135"/>
      <c r="E907" s="135"/>
      <c r="F907" s="486"/>
      <c r="G907" s="135"/>
      <c r="H907" s="135"/>
      <c r="I907" s="135"/>
      <c r="J907" s="135"/>
      <c r="K907" s="135"/>
      <c r="L907" s="13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/>
      <c r="AF907" s="135"/>
      <c r="AG907" s="135"/>
      <c r="AH907" s="135"/>
      <c r="AI907" s="135"/>
      <c r="AJ907" s="135"/>
      <c r="AK907" s="135"/>
      <c r="AL907" s="135"/>
      <c r="AM907" s="135"/>
      <c r="AN907" s="135"/>
      <c r="AO907" s="135"/>
      <c r="AP907" s="135"/>
      <c r="AQ907" s="135"/>
      <c r="AR907" s="135"/>
    </row>
    <row r="908" spans="1:44" ht="12.75" customHeight="1" x14ac:dyDescent="0.25">
      <c r="A908" s="135"/>
      <c r="B908" s="135"/>
      <c r="C908" s="135"/>
      <c r="D908" s="135"/>
      <c r="E908" s="135"/>
      <c r="F908" s="486"/>
      <c r="G908" s="135"/>
      <c r="H908" s="135"/>
      <c r="I908" s="135"/>
      <c r="J908" s="135"/>
      <c r="K908" s="135"/>
      <c r="L908" s="13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/>
      <c r="AF908" s="135"/>
      <c r="AG908" s="135"/>
      <c r="AH908" s="135"/>
      <c r="AI908" s="135"/>
      <c r="AJ908" s="135"/>
      <c r="AK908" s="135"/>
      <c r="AL908" s="135"/>
      <c r="AM908" s="135"/>
      <c r="AN908" s="135"/>
      <c r="AO908" s="135"/>
      <c r="AP908" s="135"/>
      <c r="AQ908" s="135"/>
      <c r="AR908" s="135"/>
    </row>
    <row r="909" spans="1:44" ht="12.75" customHeight="1" x14ac:dyDescent="0.25">
      <c r="A909" s="135"/>
      <c r="B909" s="135"/>
      <c r="C909" s="135"/>
      <c r="D909" s="135"/>
      <c r="E909" s="135"/>
      <c r="F909" s="486"/>
      <c r="G909" s="135"/>
      <c r="H909" s="135"/>
      <c r="I909" s="135"/>
      <c r="J909" s="135"/>
      <c r="K909" s="135"/>
      <c r="L909" s="13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  <c r="AA909" s="135"/>
      <c r="AB909" s="135"/>
      <c r="AC909" s="135"/>
      <c r="AD909" s="135"/>
      <c r="AE909" s="135"/>
      <c r="AF909" s="135"/>
      <c r="AG909" s="135"/>
      <c r="AH909" s="135"/>
      <c r="AI909" s="135"/>
      <c r="AJ909" s="135"/>
      <c r="AK909" s="135"/>
      <c r="AL909" s="135"/>
      <c r="AM909" s="135"/>
      <c r="AN909" s="135"/>
      <c r="AO909" s="135"/>
      <c r="AP909" s="135"/>
      <c r="AQ909" s="135"/>
      <c r="AR909" s="135"/>
    </row>
    <row r="910" spans="1:44" ht="12.75" customHeight="1" x14ac:dyDescent="0.25">
      <c r="A910" s="135"/>
      <c r="B910" s="135"/>
      <c r="C910" s="135"/>
      <c r="D910" s="135"/>
      <c r="E910" s="135"/>
      <c r="F910" s="486"/>
      <c r="G910" s="135"/>
      <c r="H910" s="135"/>
      <c r="I910" s="135"/>
      <c r="J910" s="135"/>
      <c r="K910" s="135"/>
      <c r="L910" s="13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  <c r="AA910" s="135"/>
      <c r="AB910" s="135"/>
      <c r="AC910" s="135"/>
      <c r="AD910" s="135"/>
      <c r="AE910" s="135"/>
      <c r="AF910" s="135"/>
      <c r="AG910" s="135"/>
      <c r="AH910" s="135"/>
      <c r="AI910" s="135"/>
      <c r="AJ910" s="135"/>
      <c r="AK910" s="135"/>
      <c r="AL910" s="135"/>
      <c r="AM910" s="135"/>
      <c r="AN910" s="135"/>
      <c r="AO910" s="135"/>
      <c r="AP910" s="135"/>
      <c r="AQ910" s="135"/>
      <c r="AR910" s="135"/>
    </row>
    <row r="911" spans="1:44" ht="12.75" customHeight="1" x14ac:dyDescent="0.25">
      <c r="A911" s="135"/>
      <c r="B911" s="135"/>
      <c r="C911" s="135"/>
      <c r="D911" s="135"/>
      <c r="E911" s="135"/>
      <c r="F911" s="486"/>
      <c r="G911" s="135"/>
      <c r="H911" s="135"/>
      <c r="I911" s="135"/>
      <c r="J911" s="135"/>
      <c r="K911" s="135"/>
      <c r="L911" s="13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  <c r="AA911" s="135"/>
      <c r="AB911" s="135"/>
      <c r="AC911" s="135"/>
      <c r="AD911" s="135"/>
      <c r="AE911" s="135"/>
      <c r="AF911" s="135"/>
      <c r="AG911" s="135"/>
      <c r="AH911" s="135"/>
      <c r="AI911" s="135"/>
      <c r="AJ911" s="135"/>
      <c r="AK911" s="135"/>
      <c r="AL911" s="135"/>
      <c r="AM911" s="135"/>
      <c r="AN911" s="135"/>
      <c r="AO911" s="135"/>
      <c r="AP911" s="135"/>
      <c r="AQ911" s="135"/>
      <c r="AR911" s="135"/>
    </row>
    <row r="912" spans="1:44" ht="12.75" customHeight="1" x14ac:dyDescent="0.25">
      <c r="A912" s="135"/>
      <c r="B912" s="135"/>
      <c r="C912" s="135"/>
      <c r="D912" s="135"/>
      <c r="E912" s="135"/>
      <c r="F912" s="486"/>
      <c r="G912" s="135"/>
      <c r="H912" s="135"/>
      <c r="I912" s="135"/>
      <c r="J912" s="135"/>
      <c r="K912" s="135"/>
      <c r="L912" s="13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  <c r="AA912" s="135"/>
      <c r="AB912" s="135"/>
      <c r="AC912" s="135"/>
      <c r="AD912" s="135"/>
      <c r="AE912" s="135"/>
      <c r="AF912" s="135"/>
      <c r="AG912" s="135"/>
      <c r="AH912" s="135"/>
      <c r="AI912" s="135"/>
      <c r="AJ912" s="135"/>
      <c r="AK912" s="135"/>
      <c r="AL912" s="135"/>
      <c r="AM912" s="135"/>
      <c r="AN912" s="135"/>
      <c r="AO912" s="135"/>
      <c r="AP912" s="135"/>
      <c r="AQ912" s="135"/>
      <c r="AR912" s="135"/>
    </row>
    <row r="913" spans="1:44" ht="12.75" customHeight="1" x14ac:dyDescent="0.25">
      <c r="A913" s="135"/>
      <c r="B913" s="135"/>
      <c r="C913" s="135"/>
      <c r="D913" s="135"/>
      <c r="E913" s="135"/>
      <c r="F913" s="486"/>
      <c r="G913" s="135"/>
      <c r="H913" s="135"/>
      <c r="I913" s="135"/>
      <c r="J913" s="135"/>
      <c r="K913" s="135"/>
      <c r="L913" s="13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  <c r="AA913" s="135"/>
      <c r="AB913" s="135"/>
      <c r="AC913" s="135"/>
      <c r="AD913" s="135"/>
      <c r="AE913" s="135"/>
      <c r="AF913" s="135"/>
      <c r="AG913" s="135"/>
      <c r="AH913" s="135"/>
      <c r="AI913" s="135"/>
      <c r="AJ913" s="135"/>
      <c r="AK913" s="135"/>
      <c r="AL913" s="135"/>
      <c r="AM913" s="135"/>
      <c r="AN913" s="135"/>
      <c r="AO913" s="135"/>
      <c r="AP913" s="135"/>
      <c r="AQ913" s="135"/>
      <c r="AR913" s="135"/>
    </row>
    <row r="914" spans="1:44" ht="12.75" customHeight="1" x14ac:dyDescent="0.25">
      <c r="A914" s="135"/>
      <c r="B914" s="135"/>
      <c r="C914" s="135"/>
      <c r="D914" s="135"/>
      <c r="E914" s="135"/>
      <c r="F914" s="486"/>
      <c r="G914" s="135"/>
      <c r="H914" s="135"/>
      <c r="I914" s="135"/>
      <c r="J914" s="135"/>
      <c r="K914" s="135"/>
      <c r="L914" s="13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  <c r="AA914" s="135"/>
      <c r="AB914" s="135"/>
      <c r="AC914" s="135"/>
      <c r="AD914" s="135"/>
      <c r="AE914" s="135"/>
      <c r="AF914" s="135"/>
      <c r="AG914" s="135"/>
      <c r="AH914" s="135"/>
      <c r="AI914" s="135"/>
      <c r="AJ914" s="135"/>
      <c r="AK914" s="135"/>
      <c r="AL914" s="135"/>
      <c r="AM914" s="135"/>
      <c r="AN914" s="135"/>
      <c r="AO914" s="135"/>
      <c r="AP914" s="135"/>
      <c r="AQ914" s="135"/>
      <c r="AR914" s="135"/>
    </row>
    <row r="915" spans="1:44" ht="12.75" customHeight="1" x14ac:dyDescent="0.25">
      <c r="A915" s="135"/>
      <c r="B915" s="135"/>
      <c r="C915" s="135"/>
      <c r="D915" s="135"/>
      <c r="E915" s="135"/>
      <c r="F915" s="486"/>
      <c r="G915" s="135"/>
      <c r="H915" s="135"/>
      <c r="I915" s="135"/>
      <c r="J915" s="135"/>
      <c r="K915" s="135"/>
      <c r="L915" s="13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  <c r="AA915" s="135"/>
      <c r="AB915" s="135"/>
      <c r="AC915" s="135"/>
      <c r="AD915" s="135"/>
      <c r="AE915" s="135"/>
      <c r="AF915" s="135"/>
      <c r="AG915" s="135"/>
      <c r="AH915" s="135"/>
      <c r="AI915" s="135"/>
      <c r="AJ915" s="135"/>
      <c r="AK915" s="135"/>
      <c r="AL915" s="135"/>
      <c r="AM915" s="135"/>
      <c r="AN915" s="135"/>
      <c r="AO915" s="135"/>
      <c r="AP915" s="135"/>
      <c r="AQ915" s="135"/>
      <c r="AR915" s="135"/>
    </row>
    <row r="916" spans="1:44" ht="12.75" customHeight="1" x14ac:dyDescent="0.25">
      <c r="A916" s="135"/>
      <c r="B916" s="135"/>
      <c r="C916" s="135"/>
      <c r="D916" s="135"/>
      <c r="E916" s="135"/>
      <c r="F916" s="486"/>
      <c r="G916" s="135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  <c r="AA916" s="135"/>
      <c r="AB916" s="135"/>
      <c r="AC916" s="135"/>
      <c r="AD916" s="135"/>
      <c r="AE916" s="135"/>
      <c r="AF916" s="135"/>
      <c r="AG916" s="135"/>
      <c r="AH916" s="135"/>
      <c r="AI916" s="135"/>
      <c r="AJ916" s="135"/>
      <c r="AK916" s="135"/>
      <c r="AL916" s="135"/>
      <c r="AM916" s="135"/>
      <c r="AN916" s="135"/>
      <c r="AO916" s="135"/>
      <c r="AP916" s="135"/>
      <c r="AQ916" s="135"/>
      <c r="AR916" s="135"/>
    </row>
    <row r="917" spans="1:44" ht="12.75" customHeight="1" x14ac:dyDescent="0.25">
      <c r="A917" s="135"/>
      <c r="B917" s="135"/>
      <c r="C917" s="135"/>
      <c r="D917" s="135"/>
      <c r="E917" s="135"/>
      <c r="F917" s="486"/>
      <c r="G917" s="135"/>
      <c r="H917" s="135"/>
      <c r="I917" s="135"/>
      <c r="J917" s="135"/>
      <c r="K917" s="135"/>
      <c r="L917" s="13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  <c r="AA917" s="135"/>
      <c r="AB917" s="135"/>
      <c r="AC917" s="135"/>
      <c r="AD917" s="135"/>
      <c r="AE917" s="135"/>
      <c r="AF917" s="135"/>
      <c r="AG917" s="135"/>
      <c r="AH917" s="135"/>
      <c r="AI917" s="135"/>
      <c r="AJ917" s="135"/>
      <c r="AK917" s="135"/>
      <c r="AL917" s="135"/>
      <c r="AM917" s="135"/>
      <c r="AN917" s="135"/>
      <c r="AO917" s="135"/>
      <c r="AP917" s="135"/>
      <c r="AQ917" s="135"/>
      <c r="AR917" s="135"/>
    </row>
    <row r="918" spans="1:44" ht="12.75" customHeight="1" x14ac:dyDescent="0.25">
      <c r="A918" s="135"/>
      <c r="B918" s="135"/>
      <c r="C918" s="135"/>
      <c r="D918" s="135"/>
      <c r="E918" s="135"/>
      <c r="F918" s="486"/>
      <c r="G918" s="135"/>
      <c r="H918" s="135"/>
      <c r="I918" s="135"/>
      <c r="J918" s="135"/>
      <c r="K918" s="135"/>
      <c r="L918" s="13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  <c r="AA918" s="135"/>
      <c r="AB918" s="135"/>
      <c r="AC918" s="135"/>
      <c r="AD918" s="135"/>
      <c r="AE918" s="135"/>
      <c r="AF918" s="135"/>
      <c r="AG918" s="135"/>
      <c r="AH918" s="135"/>
      <c r="AI918" s="135"/>
      <c r="AJ918" s="135"/>
      <c r="AK918" s="135"/>
      <c r="AL918" s="135"/>
      <c r="AM918" s="135"/>
      <c r="AN918" s="135"/>
      <c r="AO918" s="135"/>
      <c r="AP918" s="135"/>
      <c r="AQ918" s="135"/>
      <c r="AR918" s="135"/>
    </row>
    <row r="919" spans="1:44" ht="12.75" customHeight="1" x14ac:dyDescent="0.25">
      <c r="A919" s="135"/>
      <c r="B919" s="135"/>
      <c r="C919" s="135"/>
      <c r="D919" s="135"/>
      <c r="E919" s="135"/>
      <c r="F919" s="486"/>
      <c r="G919" s="135"/>
      <c r="H919" s="135"/>
      <c r="I919" s="135"/>
      <c r="J919" s="135"/>
      <c r="K919" s="135"/>
      <c r="L919" s="13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  <c r="AA919" s="135"/>
      <c r="AB919" s="135"/>
      <c r="AC919" s="135"/>
      <c r="AD919" s="135"/>
      <c r="AE919" s="135"/>
      <c r="AF919" s="135"/>
      <c r="AG919" s="135"/>
      <c r="AH919" s="135"/>
      <c r="AI919" s="135"/>
      <c r="AJ919" s="135"/>
      <c r="AK919" s="135"/>
      <c r="AL919" s="135"/>
      <c r="AM919" s="135"/>
      <c r="AN919" s="135"/>
      <c r="AO919" s="135"/>
      <c r="AP919" s="135"/>
      <c r="AQ919" s="135"/>
      <c r="AR919" s="135"/>
    </row>
    <row r="920" spans="1:44" ht="12.75" customHeight="1" x14ac:dyDescent="0.25">
      <c r="A920" s="135"/>
      <c r="B920" s="135"/>
      <c r="C920" s="135"/>
      <c r="D920" s="135"/>
      <c r="E920" s="135"/>
      <c r="F920" s="486"/>
      <c r="G920" s="135"/>
      <c r="H920" s="135"/>
      <c r="I920" s="135"/>
      <c r="J920" s="135"/>
      <c r="K920" s="135"/>
      <c r="L920" s="13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  <c r="AA920" s="135"/>
      <c r="AB920" s="135"/>
      <c r="AC920" s="135"/>
      <c r="AD920" s="135"/>
      <c r="AE920" s="135"/>
      <c r="AF920" s="135"/>
      <c r="AG920" s="135"/>
      <c r="AH920" s="135"/>
      <c r="AI920" s="135"/>
      <c r="AJ920" s="135"/>
      <c r="AK920" s="135"/>
      <c r="AL920" s="135"/>
      <c r="AM920" s="135"/>
      <c r="AN920" s="135"/>
      <c r="AO920" s="135"/>
      <c r="AP920" s="135"/>
      <c r="AQ920" s="135"/>
      <c r="AR920" s="135"/>
    </row>
    <row r="921" spans="1:44" ht="12.75" customHeight="1" x14ac:dyDescent="0.25">
      <c r="A921" s="135"/>
      <c r="B921" s="135"/>
      <c r="C921" s="135"/>
      <c r="D921" s="135"/>
      <c r="E921" s="135"/>
      <c r="F921" s="486"/>
      <c r="G921" s="135"/>
      <c r="H921" s="135"/>
      <c r="I921" s="135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  <c r="AA921" s="135"/>
      <c r="AB921" s="135"/>
      <c r="AC921" s="135"/>
      <c r="AD921" s="135"/>
      <c r="AE921" s="135"/>
      <c r="AF921" s="135"/>
      <c r="AG921" s="135"/>
      <c r="AH921" s="135"/>
      <c r="AI921" s="135"/>
      <c r="AJ921" s="135"/>
      <c r="AK921" s="135"/>
      <c r="AL921" s="135"/>
      <c r="AM921" s="135"/>
      <c r="AN921" s="135"/>
      <c r="AO921" s="135"/>
      <c r="AP921" s="135"/>
      <c r="AQ921" s="135"/>
      <c r="AR921" s="135"/>
    </row>
    <row r="922" spans="1:44" ht="12.75" customHeight="1" x14ac:dyDescent="0.25">
      <c r="A922" s="135"/>
      <c r="B922" s="135"/>
      <c r="C922" s="135"/>
      <c r="D922" s="135"/>
      <c r="E922" s="135"/>
      <c r="F922" s="486"/>
      <c r="G922" s="135"/>
      <c r="H922" s="135"/>
      <c r="I922" s="135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  <c r="AA922" s="135"/>
      <c r="AB922" s="135"/>
      <c r="AC922" s="135"/>
      <c r="AD922" s="135"/>
      <c r="AE922" s="135"/>
      <c r="AF922" s="135"/>
      <c r="AG922" s="135"/>
      <c r="AH922" s="135"/>
      <c r="AI922" s="135"/>
      <c r="AJ922" s="135"/>
      <c r="AK922" s="135"/>
      <c r="AL922" s="135"/>
      <c r="AM922" s="135"/>
      <c r="AN922" s="135"/>
      <c r="AO922" s="135"/>
      <c r="AP922" s="135"/>
      <c r="AQ922" s="135"/>
      <c r="AR922" s="135"/>
    </row>
    <row r="923" spans="1:44" ht="12.75" customHeight="1" x14ac:dyDescent="0.25">
      <c r="A923" s="135"/>
      <c r="B923" s="135"/>
      <c r="C923" s="135"/>
      <c r="D923" s="135"/>
      <c r="E923" s="135"/>
      <c r="F923" s="486"/>
      <c r="G923" s="135"/>
      <c r="H923" s="135"/>
      <c r="I923" s="135"/>
      <c r="J923" s="135"/>
      <c r="K923" s="135"/>
      <c r="L923" s="13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  <c r="AA923" s="135"/>
      <c r="AB923" s="135"/>
      <c r="AC923" s="135"/>
      <c r="AD923" s="135"/>
      <c r="AE923" s="135"/>
      <c r="AF923" s="135"/>
      <c r="AG923" s="135"/>
      <c r="AH923" s="135"/>
      <c r="AI923" s="135"/>
      <c r="AJ923" s="135"/>
      <c r="AK923" s="135"/>
      <c r="AL923" s="135"/>
      <c r="AM923" s="135"/>
      <c r="AN923" s="135"/>
      <c r="AO923" s="135"/>
      <c r="AP923" s="135"/>
      <c r="AQ923" s="135"/>
      <c r="AR923" s="135"/>
    </row>
    <row r="924" spans="1:44" ht="12.75" customHeight="1" x14ac:dyDescent="0.25">
      <c r="A924" s="135"/>
      <c r="B924" s="135"/>
      <c r="C924" s="135"/>
      <c r="D924" s="135"/>
      <c r="E924" s="135"/>
      <c r="F924" s="486"/>
      <c r="G924" s="135"/>
      <c r="H924" s="135"/>
      <c r="I924" s="135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  <c r="AA924" s="135"/>
      <c r="AB924" s="135"/>
      <c r="AC924" s="135"/>
      <c r="AD924" s="135"/>
      <c r="AE924" s="135"/>
      <c r="AF924" s="135"/>
      <c r="AG924" s="135"/>
      <c r="AH924" s="135"/>
      <c r="AI924" s="135"/>
      <c r="AJ924" s="135"/>
      <c r="AK924" s="135"/>
      <c r="AL924" s="135"/>
      <c r="AM924" s="135"/>
      <c r="AN924" s="135"/>
      <c r="AO924" s="135"/>
      <c r="AP924" s="135"/>
      <c r="AQ924" s="135"/>
      <c r="AR924" s="135"/>
    </row>
    <row r="925" spans="1:44" ht="12.75" customHeight="1" x14ac:dyDescent="0.25">
      <c r="A925" s="135"/>
      <c r="B925" s="135"/>
      <c r="C925" s="135"/>
      <c r="D925" s="135"/>
      <c r="E925" s="135"/>
      <c r="F925" s="486"/>
      <c r="G925" s="135"/>
      <c r="H925" s="135"/>
      <c r="I925" s="135"/>
      <c r="J925" s="135"/>
      <c r="K925" s="135"/>
      <c r="L925" s="13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  <c r="AA925" s="135"/>
      <c r="AB925" s="135"/>
      <c r="AC925" s="135"/>
      <c r="AD925" s="135"/>
      <c r="AE925" s="135"/>
      <c r="AF925" s="135"/>
      <c r="AG925" s="135"/>
      <c r="AH925" s="135"/>
      <c r="AI925" s="135"/>
      <c r="AJ925" s="135"/>
      <c r="AK925" s="135"/>
      <c r="AL925" s="135"/>
      <c r="AM925" s="135"/>
      <c r="AN925" s="135"/>
      <c r="AO925" s="135"/>
      <c r="AP925" s="135"/>
      <c r="AQ925" s="135"/>
      <c r="AR925" s="135"/>
    </row>
    <row r="926" spans="1:44" ht="12.75" customHeight="1" x14ac:dyDescent="0.25">
      <c r="A926" s="135"/>
      <c r="B926" s="135"/>
      <c r="C926" s="135"/>
      <c r="D926" s="135"/>
      <c r="E926" s="135"/>
      <c r="F926" s="486"/>
      <c r="G926" s="135"/>
      <c r="H926" s="135"/>
      <c r="I926" s="135"/>
      <c r="J926" s="135"/>
      <c r="K926" s="135"/>
      <c r="L926" s="13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  <c r="AA926" s="135"/>
      <c r="AB926" s="135"/>
      <c r="AC926" s="135"/>
      <c r="AD926" s="135"/>
      <c r="AE926" s="135"/>
      <c r="AF926" s="135"/>
      <c r="AG926" s="135"/>
      <c r="AH926" s="135"/>
      <c r="AI926" s="135"/>
      <c r="AJ926" s="135"/>
      <c r="AK926" s="135"/>
      <c r="AL926" s="135"/>
      <c r="AM926" s="135"/>
      <c r="AN926" s="135"/>
      <c r="AO926" s="135"/>
      <c r="AP926" s="135"/>
      <c r="AQ926" s="135"/>
      <c r="AR926" s="135"/>
    </row>
    <row r="927" spans="1:44" ht="12.75" customHeight="1" x14ac:dyDescent="0.25">
      <c r="A927" s="135"/>
      <c r="B927" s="135"/>
      <c r="C927" s="135"/>
      <c r="D927" s="135"/>
      <c r="E927" s="135"/>
      <c r="F927" s="486"/>
      <c r="G927" s="135"/>
      <c r="H927" s="135"/>
      <c r="I927" s="135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  <c r="AG927" s="135"/>
      <c r="AH927" s="135"/>
      <c r="AI927" s="135"/>
      <c r="AJ927" s="135"/>
      <c r="AK927" s="135"/>
      <c r="AL927" s="135"/>
      <c r="AM927" s="135"/>
      <c r="AN927" s="135"/>
      <c r="AO927" s="135"/>
      <c r="AP927" s="135"/>
      <c r="AQ927" s="135"/>
      <c r="AR927" s="135"/>
    </row>
    <row r="928" spans="1:44" ht="12.75" customHeight="1" x14ac:dyDescent="0.25">
      <c r="A928" s="135"/>
      <c r="B928" s="135"/>
      <c r="C928" s="135"/>
      <c r="D928" s="135"/>
      <c r="E928" s="135"/>
      <c r="F928" s="486"/>
      <c r="G928" s="135"/>
      <c r="H928" s="135"/>
      <c r="I928" s="135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  <c r="AA928" s="135"/>
      <c r="AB928" s="135"/>
      <c r="AC928" s="135"/>
      <c r="AD928" s="135"/>
      <c r="AE928" s="135"/>
      <c r="AF928" s="135"/>
      <c r="AG928" s="135"/>
      <c r="AH928" s="135"/>
      <c r="AI928" s="135"/>
      <c r="AJ928" s="135"/>
      <c r="AK928" s="135"/>
      <c r="AL928" s="135"/>
      <c r="AM928" s="135"/>
      <c r="AN928" s="135"/>
      <c r="AO928" s="135"/>
      <c r="AP928" s="135"/>
      <c r="AQ928" s="135"/>
      <c r="AR928" s="135"/>
    </row>
    <row r="929" spans="1:44" ht="12.75" customHeight="1" x14ac:dyDescent="0.25">
      <c r="A929" s="135"/>
      <c r="B929" s="135"/>
      <c r="C929" s="135"/>
      <c r="D929" s="135"/>
      <c r="E929" s="135"/>
      <c r="F929" s="486"/>
      <c r="G929" s="135"/>
      <c r="H929" s="135"/>
      <c r="I929" s="135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  <c r="AA929" s="135"/>
      <c r="AB929" s="135"/>
      <c r="AC929" s="135"/>
      <c r="AD929" s="135"/>
      <c r="AE929" s="135"/>
      <c r="AF929" s="135"/>
      <c r="AG929" s="135"/>
      <c r="AH929" s="135"/>
      <c r="AI929" s="135"/>
      <c r="AJ929" s="135"/>
      <c r="AK929" s="135"/>
      <c r="AL929" s="135"/>
      <c r="AM929" s="135"/>
      <c r="AN929" s="135"/>
      <c r="AO929" s="135"/>
      <c r="AP929" s="135"/>
      <c r="AQ929" s="135"/>
      <c r="AR929" s="135"/>
    </row>
    <row r="930" spans="1:44" ht="12.75" customHeight="1" x14ac:dyDescent="0.25">
      <c r="A930" s="135"/>
      <c r="B930" s="135"/>
      <c r="C930" s="135"/>
      <c r="D930" s="135"/>
      <c r="E930" s="135"/>
      <c r="F930" s="486"/>
      <c r="G930" s="135"/>
      <c r="H930" s="135"/>
      <c r="I930" s="135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  <c r="AA930" s="135"/>
      <c r="AB930" s="135"/>
      <c r="AC930" s="135"/>
      <c r="AD930" s="135"/>
      <c r="AE930" s="135"/>
      <c r="AF930" s="135"/>
      <c r="AG930" s="135"/>
      <c r="AH930" s="135"/>
      <c r="AI930" s="135"/>
      <c r="AJ930" s="135"/>
      <c r="AK930" s="135"/>
      <c r="AL930" s="135"/>
      <c r="AM930" s="135"/>
      <c r="AN930" s="135"/>
      <c r="AO930" s="135"/>
      <c r="AP930" s="135"/>
      <c r="AQ930" s="135"/>
      <c r="AR930" s="135"/>
    </row>
    <row r="931" spans="1:44" ht="12.75" customHeight="1" x14ac:dyDescent="0.25">
      <c r="A931" s="135"/>
      <c r="B931" s="135"/>
      <c r="C931" s="135"/>
      <c r="D931" s="135"/>
      <c r="E931" s="135"/>
      <c r="F931" s="486"/>
      <c r="G931" s="135"/>
      <c r="H931" s="135"/>
      <c r="I931" s="135"/>
      <c r="J931" s="135"/>
      <c r="K931" s="135"/>
      <c r="L931" s="13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  <c r="AA931" s="135"/>
      <c r="AB931" s="135"/>
      <c r="AC931" s="135"/>
      <c r="AD931" s="135"/>
      <c r="AE931" s="135"/>
      <c r="AF931" s="135"/>
      <c r="AG931" s="135"/>
      <c r="AH931" s="135"/>
      <c r="AI931" s="135"/>
      <c r="AJ931" s="135"/>
      <c r="AK931" s="135"/>
      <c r="AL931" s="135"/>
      <c r="AM931" s="135"/>
      <c r="AN931" s="135"/>
      <c r="AO931" s="135"/>
      <c r="AP931" s="135"/>
      <c r="AQ931" s="135"/>
      <c r="AR931" s="135"/>
    </row>
    <row r="932" spans="1:44" ht="12.75" customHeight="1" x14ac:dyDescent="0.25">
      <c r="A932" s="135"/>
      <c r="B932" s="135"/>
      <c r="C932" s="135"/>
      <c r="D932" s="135"/>
      <c r="E932" s="135"/>
      <c r="F932" s="486"/>
      <c r="G932" s="135"/>
      <c r="H932" s="135"/>
      <c r="I932" s="135"/>
      <c r="J932" s="135"/>
      <c r="K932" s="135"/>
      <c r="L932" s="13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  <c r="AA932" s="135"/>
      <c r="AB932" s="135"/>
      <c r="AC932" s="135"/>
      <c r="AD932" s="135"/>
      <c r="AE932" s="135"/>
      <c r="AF932" s="135"/>
      <c r="AG932" s="135"/>
      <c r="AH932" s="135"/>
      <c r="AI932" s="135"/>
      <c r="AJ932" s="135"/>
      <c r="AK932" s="135"/>
      <c r="AL932" s="135"/>
      <c r="AM932" s="135"/>
      <c r="AN932" s="135"/>
      <c r="AO932" s="135"/>
      <c r="AP932" s="135"/>
      <c r="AQ932" s="135"/>
      <c r="AR932" s="135"/>
    </row>
    <row r="933" spans="1:44" ht="12.75" customHeight="1" x14ac:dyDescent="0.25">
      <c r="A933" s="135"/>
      <c r="B933" s="135"/>
      <c r="C933" s="135"/>
      <c r="D933" s="135"/>
      <c r="E933" s="135"/>
      <c r="F933" s="486"/>
      <c r="G933" s="135"/>
      <c r="H933" s="135"/>
      <c r="I933" s="135"/>
      <c r="J933" s="135"/>
      <c r="K933" s="135"/>
      <c r="L933" s="13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  <c r="AG933" s="135"/>
      <c r="AH933" s="135"/>
      <c r="AI933" s="135"/>
      <c r="AJ933" s="135"/>
      <c r="AK933" s="135"/>
      <c r="AL933" s="135"/>
      <c r="AM933" s="135"/>
      <c r="AN933" s="135"/>
      <c r="AO933" s="135"/>
      <c r="AP933" s="135"/>
      <c r="AQ933" s="135"/>
      <c r="AR933" s="135"/>
    </row>
    <row r="934" spans="1:44" ht="12.75" customHeight="1" x14ac:dyDescent="0.25">
      <c r="A934" s="135"/>
      <c r="B934" s="135"/>
      <c r="C934" s="135"/>
      <c r="D934" s="135"/>
      <c r="E934" s="135"/>
      <c r="F934" s="486"/>
      <c r="G934" s="135"/>
      <c r="H934" s="135"/>
      <c r="I934" s="135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  <c r="AA934" s="135"/>
      <c r="AB934" s="135"/>
      <c r="AC934" s="135"/>
      <c r="AD934" s="135"/>
      <c r="AE934" s="135"/>
      <c r="AF934" s="135"/>
      <c r="AG934" s="135"/>
      <c r="AH934" s="135"/>
      <c r="AI934" s="135"/>
      <c r="AJ934" s="135"/>
      <c r="AK934" s="135"/>
      <c r="AL934" s="135"/>
      <c r="AM934" s="135"/>
      <c r="AN934" s="135"/>
      <c r="AO934" s="135"/>
      <c r="AP934" s="135"/>
      <c r="AQ934" s="135"/>
      <c r="AR934" s="135"/>
    </row>
    <row r="935" spans="1:44" ht="12.75" customHeight="1" x14ac:dyDescent="0.25">
      <c r="A935" s="135"/>
      <c r="B935" s="135"/>
      <c r="C935" s="135"/>
      <c r="D935" s="135"/>
      <c r="E935" s="135"/>
      <c r="F935" s="486"/>
      <c r="G935" s="135"/>
      <c r="H935" s="135"/>
      <c r="I935" s="135"/>
      <c r="J935" s="135"/>
      <c r="K935" s="135"/>
      <c r="L935" s="13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  <c r="AA935" s="135"/>
      <c r="AB935" s="135"/>
      <c r="AC935" s="135"/>
      <c r="AD935" s="135"/>
      <c r="AE935" s="135"/>
      <c r="AF935" s="135"/>
      <c r="AG935" s="135"/>
      <c r="AH935" s="135"/>
      <c r="AI935" s="135"/>
      <c r="AJ935" s="135"/>
      <c r="AK935" s="135"/>
      <c r="AL935" s="135"/>
      <c r="AM935" s="135"/>
      <c r="AN935" s="135"/>
      <c r="AO935" s="135"/>
      <c r="AP935" s="135"/>
      <c r="AQ935" s="135"/>
      <c r="AR935" s="135"/>
    </row>
    <row r="936" spans="1:44" ht="12.75" customHeight="1" x14ac:dyDescent="0.25">
      <c r="A936" s="135"/>
      <c r="B936" s="135"/>
      <c r="C936" s="135"/>
      <c r="D936" s="135"/>
      <c r="E936" s="135"/>
      <c r="F936" s="486"/>
      <c r="G936" s="135"/>
      <c r="H936" s="135"/>
      <c r="I936" s="135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  <c r="AA936" s="135"/>
      <c r="AB936" s="135"/>
      <c r="AC936" s="135"/>
      <c r="AD936" s="135"/>
      <c r="AE936" s="135"/>
      <c r="AF936" s="135"/>
      <c r="AG936" s="135"/>
      <c r="AH936" s="135"/>
      <c r="AI936" s="135"/>
      <c r="AJ936" s="135"/>
      <c r="AK936" s="135"/>
      <c r="AL936" s="135"/>
      <c r="AM936" s="135"/>
      <c r="AN936" s="135"/>
      <c r="AO936" s="135"/>
      <c r="AP936" s="135"/>
      <c r="AQ936" s="135"/>
      <c r="AR936" s="135"/>
    </row>
    <row r="937" spans="1:44" ht="12.75" customHeight="1" x14ac:dyDescent="0.25">
      <c r="A937" s="135"/>
      <c r="B937" s="135"/>
      <c r="C937" s="135"/>
      <c r="D937" s="135"/>
      <c r="E937" s="135"/>
      <c r="F937" s="486"/>
      <c r="G937" s="135"/>
      <c r="H937" s="135"/>
      <c r="I937" s="135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  <c r="AA937" s="135"/>
      <c r="AB937" s="135"/>
      <c r="AC937" s="135"/>
      <c r="AD937" s="135"/>
      <c r="AE937" s="135"/>
      <c r="AF937" s="135"/>
      <c r="AG937" s="135"/>
      <c r="AH937" s="135"/>
      <c r="AI937" s="135"/>
      <c r="AJ937" s="135"/>
      <c r="AK937" s="135"/>
      <c r="AL937" s="135"/>
      <c r="AM937" s="135"/>
      <c r="AN937" s="135"/>
      <c r="AO937" s="135"/>
      <c r="AP937" s="135"/>
      <c r="AQ937" s="135"/>
      <c r="AR937" s="135"/>
    </row>
    <row r="938" spans="1:44" ht="12.75" customHeight="1" x14ac:dyDescent="0.25">
      <c r="A938" s="135"/>
      <c r="B938" s="135"/>
      <c r="C938" s="135"/>
      <c r="D938" s="135"/>
      <c r="E938" s="135"/>
      <c r="F938" s="486"/>
      <c r="G938" s="135"/>
      <c r="H938" s="135"/>
      <c r="I938" s="135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  <c r="AA938" s="135"/>
      <c r="AB938" s="135"/>
      <c r="AC938" s="135"/>
      <c r="AD938" s="135"/>
      <c r="AE938" s="135"/>
      <c r="AF938" s="135"/>
      <c r="AG938" s="135"/>
      <c r="AH938" s="135"/>
      <c r="AI938" s="135"/>
      <c r="AJ938" s="135"/>
      <c r="AK938" s="135"/>
      <c r="AL938" s="135"/>
      <c r="AM938" s="135"/>
      <c r="AN938" s="135"/>
      <c r="AO938" s="135"/>
      <c r="AP938" s="135"/>
      <c r="AQ938" s="135"/>
      <c r="AR938" s="135"/>
    </row>
    <row r="939" spans="1:44" ht="12.75" customHeight="1" x14ac:dyDescent="0.25">
      <c r="A939" s="135"/>
      <c r="B939" s="135"/>
      <c r="C939" s="135"/>
      <c r="D939" s="135"/>
      <c r="E939" s="135"/>
      <c r="F939" s="486"/>
      <c r="G939" s="135"/>
      <c r="H939" s="135"/>
      <c r="I939" s="135"/>
      <c r="J939" s="135"/>
      <c r="K939" s="135"/>
      <c r="L939" s="13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  <c r="AA939" s="135"/>
      <c r="AB939" s="135"/>
      <c r="AC939" s="135"/>
      <c r="AD939" s="135"/>
      <c r="AE939" s="135"/>
      <c r="AF939" s="135"/>
      <c r="AG939" s="135"/>
      <c r="AH939" s="135"/>
      <c r="AI939" s="135"/>
      <c r="AJ939" s="135"/>
      <c r="AK939" s="135"/>
      <c r="AL939" s="135"/>
      <c r="AM939" s="135"/>
      <c r="AN939" s="135"/>
      <c r="AO939" s="135"/>
      <c r="AP939" s="135"/>
      <c r="AQ939" s="135"/>
      <c r="AR939" s="135"/>
    </row>
    <row r="940" spans="1:44" ht="12.75" customHeight="1" x14ac:dyDescent="0.25">
      <c r="A940" s="135"/>
      <c r="B940" s="135"/>
      <c r="C940" s="135"/>
      <c r="D940" s="135"/>
      <c r="E940" s="135"/>
      <c r="F940" s="486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  <c r="AA940" s="135"/>
      <c r="AB940" s="135"/>
      <c r="AC940" s="135"/>
      <c r="AD940" s="135"/>
      <c r="AE940" s="135"/>
      <c r="AF940" s="135"/>
      <c r="AG940" s="135"/>
      <c r="AH940" s="135"/>
      <c r="AI940" s="135"/>
      <c r="AJ940" s="135"/>
      <c r="AK940" s="135"/>
      <c r="AL940" s="135"/>
      <c r="AM940" s="135"/>
      <c r="AN940" s="135"/>
      <c r="AO940" s="135"/>
      <c r="AP940" s="135"/>
      <c r="AQ940" s="135"/>
      <c r="AR940" s="135"/>
    </row>
    <row r="941" spans="1:44" ht="12.75" customHeight="1" x14ac:dyDescent="0.25">
      <c r="A941" s="135"/>
      <c r="B941" s="135"/>
      <c r="C941" s="135"/>
      <c r="D941" s="135"/>
      <c r="E941" s="135"/>
      <c r="F941" s="486"/>
      <c r="G941" s="135"/>
      <c r="H941" s="135"/>
      <c r="I941" s="135"/>
      <c r="J941" s="135"/>
      <c r="K941" s="135"/>
      <c r="L941" s="13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  <c r="AG941" s="135"/>
      <c r="AH941" s="135"/>
      <c r="AI941" s="135"/>
      <c r="AJ941" s="135"/>
      <c r="AK941" s="135"/>
      <c r="AL941" s="135"/>
      <c r="AM941" s="135"/>
      <c r="AN941" s="135"/>
      <c r="AO941" s="135"/>
      <c r="AP941" s="135"/>
      <c r="AQ941" s="135"/>
      <c r="AR941" s="135"/>
    </row>
    <row r="942" spans="1:44" ht="12.75" customHeight="1" x14ac:dyDescent="0.25">
      <c r="A942" s="135"/>
      <c r="B942" s="135"/>
      <c r="C942" s="135"/>
      <c r="D942" s="135"/>
      <c r="E942" s="135"/>
      <c r="F942" s="486"/>
      <c r="G942" s="135"/>
      <c r="H942" s="135"/>
      <c r="I942" s="135"/>
      <c r="J942" s="135"/>
      <c r="K942" s="135"/>
      <c r="L942" s="13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  <c r="AG942" s="135"/>
      <c r="AH942" s="135"/>
      <c r="AI942" s="135"/>
      <c r="AJ942" s="135"/>
      <c r="AK942" s="135"/>
      <c r="AL942" s="135"/>
      <c r="AM942" s="135"/>
      <c r="AN942" s="135"/>
      <c r="AO942" s="135"/>
      <c r="AP942" s="135"/>
      <c r="AQ942" s="135"/>
      <c r="AR942" s="135"/>
    </row>
    <row r="943" spans="1:44" ht="12.75" customHeight="1" x14ac:dyDescent="0.25">
      <c r="A943" s="135"/>
      <c r="B943" s="135"/>
      <c r="C943" s="135"/>
      <c r="D943" s="135"/>
      <c r="E943" s="135"/>
      <c r="F943" s="486"/>
      <c r="G943" s="135"/>
      <c r="H943" s="135"/>
      <c r="I943" s="135"/>
      <c r="J943" s="135"/>
      <c r="K943" s="135"/>
      <c r="L943" s="13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  <c r="AA943" s="135"/>
      <c r="AB943" s="135"/>
      <c r="AC943" s="135"/>
      <c r="AD943" s="135"/>
      <c r="AE943" s="135"/>
      <c r="AF943" s="135"/>
      <c r="AG943" s="135"/>
      <c r="AH943" s="135"/>
      <c r="AI943" s="135"/>
      <c r="AJ943" s="135"/>
      <c r="AK943" s="135"/>
      <c r="AL943" s="135"/>
      <c r="AM943" s="135"/>
      <c r="AN943" s="135"/>
      <c r="AO943" s="135"/>
      <c r="AP943" s="135"/>
      <c r="AQ943" s="135"/>
      <c r="AR943" s="135"/>
    </row>
    <row r="944" spans="1:44" ht="12.75" customHeight="1" x14ac:dyDescent="0.25">
      <c r="A944" s="135"/>
      <c r="B944" s="135"/>
      <c r="C944" s="135"/>
      <c r="D944" s="135"/>
      <c r="E944" s="135"/>
      <c r="F944" s="486"/>
      <c r="G944" s="135"/>
      <c r="H944" s="135"/>
      <c r="I944" s="135"/>
      <c r="J944" s="135"/>
      <c r="K944" s="135"/>
      <c r="L944" s="13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  <c r="AA944" s="135"/>
      <c r="AB944" s="135"/>
      <c r="AC944" s="135"/>
      <c r="AD944" s="135"/>
      <c r="AE944" s="135"/>
      <c r="AF944" s="135"/>
      <c r="AG944" s="135"/>
      <c r="AH944" s="135"/>
      <c r="AI944" s="135"/>
      <c r="AJ944" s="135"/>
      <c r="AK944" s="135"/>
      <c r="AL944" s="135"/>
      <c r="AM944" s="135"/>
      <c r="AN944" s="135"/>
      <c r="AO944" s="135"/>
      <c r="AP944" s="135"/>
      <c r="AQ944" s="135"/>
      <c r="AR944" s="135"/>
    </row>
    <row r="945" spans="1:44" ht="12.75" customHeight="1" x14ac:dyDescent="0.25">
      <c r="A945" s="135"/>
      <c r="B945" s="135"/>
      <c r="C945" s="135"/>
      <c r="D945" s="135"/>
      <c r="E945" s="135"/>
      <c r="F945" s="486"/>
      <c r="G945" s="135"/>
      <c r="H945" s="135"/>
      <c r="I945" s="135"/>
      <c r="J945" s="135"/>
      <c r="K945" s="135"/>
      <c r="L945" s="13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  <c r="AA945" s="135"/>
      <c r="AB945" s="135"/>
      <c r="AC945" s="135"/>
      <c r="AD945" s="135"/>
      <c r="AE945" s="135"/>
      <c r="AF945" s="135"/>
      <c r="AG945" s="135"/>
      <c r="AH945" s="135"/>
      <c r="AI945" s="135"/>
      <c r="AJ945" s="135"/>
      <c r="AK945" s="135"/>
      <c r="AL945" s="135"/>
      <c r="AM945" s="135"/>
      <c r="AN945" s="135"/>
      <c r="AO945" s="135"/>
      <c r="AP945" s="135"/>
      <c r="AQ945" s="135"/>
      <c r="AR945" s="135"/>
    </row>
    <row r="946" spans="1:44" ht="12.75" customHeight="1" x14ac:dyDescent="0.25">
      <c r="A946" s="135"/>
      <c r="B946" s="135"/>
      <c r="C946" s="135"/>
      <c r="D946" s="135"/>
      <c r="E946" s="135"/>
      <c r="F946" s="486"/>
      <c r="G946" s="135"/>
      <c r="H946" s="135"/>
      <c r="I946" s="135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  <c r="AA946" s="135"/>
      <c r="AB946" s="135"/>
      <c r="AC946" s="135"/>
      <c r="AD946" s="135"/>
      <c r="AE946" s="135"/>
      <c r="AF946" s="135"/>
      <c r="AG946" s="135"/>
      <c r="AH946" s="135"/>
      <c r="AI946" s="135"/>
      <c r="AJ946" s="135"/>
      <c r="AK946" s="135"/>
      <c r="AL946" s="135"/>
      <c r="AM946" s="135"/>
      <c r="AN946" s="135"/>
      <c r="AO946" s="135"/>
      <c r="AP946" s="135"/>
      <c r="AQ946" s="135"/>
      <c r="AR946" s="135"/>
    </row>
    <row r="947" spans="1:44" ht="12.75" customHeight="1" x14ac:dyDescent="0.25">
      <c r="A947" s="135"/>
      <c r="B947" s="135"/>
      <c r="C947" s="135"/>
      <c r="D947" s="135"/>
      <c r="E947" s="135"/>
      <c r="F947" s="486"/>
      <c r="G947" s="135"/>
      <c r="H947" s="135"/>
      <c r="I947" s="135"/>
      <c r="J947" s="135"/>
      <c r="K947" s="135"/>
      <c r="L947" s="13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  <c r="AA947" s="135"/>
      <c r="AB947" s="135"/>
      <c r="AC947" s="135"/>
      <c r="AD947" s="135"/>
      <c r="AE947" s="135"/>
      <c r="AF947" s="135"/>
      <c r="AG947" s="135"/>
      <c r="AH947" s="135"/>
      <c r="AI947" s="135"/>
      <c r="AJ947" s="135"/>
      <c r="AK947" s="135"/>
      <c r="AL947" s="135"/>
      <c r="AM947" s="135"/>
      <c r="AN947" s="135"/>
      <c r="AO947" s="135"/>
      <c r="AP947" s="135"/>
      <c r="AQ947" s="135"/>
      <c r="AR947" s="135"/>
    </row>
    <row r="948" spans="1:44" ht="12.75" customHeight="1" x14ac:dyDescent="0.25">
      <c r="A948" s="135"/>
      <c r="B948" s="135"/>
      <c r="C948" s="135"/>
      <c r="D948" s="135"/>
      <c r="E948" s="135"/>
      <c r="F948" s="486"/>
      <c r="G948" s="135"/>
      <c r="H948" s="135"/>
      <c r="I948" s="135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  <c r="AA948" s="135"/>
      <c r="AB948" s="135"/>
      <c r="AC948" s="135"/>
      <c r="AD948" s="135"/>
      <c r="AE948" s="135"/>
      <c r="AF948" s="135"/>
      <c r="AG948" s="135"/>
      <c r="AH948" s="135"/>
      <c r="AI948" s="135"/>
      <c r="AJ948" s="135"/>
      <c r="AK948" s="135"/>
      <c r="AL948" s="135"/>
      <c r="AM948" s="135"/>
      <c r="AN948" s="135"/>
      <c r="AO948" s="135"/>
      <c r="AP948" s="135"/>
      <c r="AQ948" s="135"/>
      <c r="AR948" s="135"/>
    </row>
    <row r="949" spans="1:44" ht="12.75" customHeight="1" x14ac:dyDescent="0.25">
      <c r="A949" s="135"/>
      <c r="B949" s="135"/>
      <c r="C949" s="135"/>
      <c r="D949" s="135"/>
      <c r="E949" s="135"/>
      <c r="F949" s="486"/>
      <c r="G949" s="135"/>
      <c r="H949" s="135"/>
      <c r="I949" s="135"/>
      <c r="J949" s="135"/>
      <c r="K949" s="135"/>
      <c r="L949" s="13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  <c r="AA949" s="135"/>
      <c r="AB949" s="135"/>
      <c r="AC949" s="135"/>
      <c r="AD949" s="135"/>
      <c r="AE949" s="135"/>
      <c r="AF949" s="135"/>
      <c r="AG949" s="135"/>
      <c r="AH949" s="135"/>
      <c r="AI949" s="135"/>
      <c r="AJ949" s="135"/>
      <c r="AK949" s="135"/>
      <c r="AL949" s="135"/>
      <c r="AM949" s="135"/>
      <c r="AN949" s="135"/>
      <c r="AO949" s="135"/>
      <c r="AP949" s="135"/>
      <c r="AQ949" s="135"/>
      <c r="AR949" s="135"/>
    </row>
    <row r="950" spans="1:44" ht="12.75" customHeight="1" x14ac:dyDescent="0.25">
      <c r="A950" s="135"/>
      <c r="B950" s="135"/>
      <c r="C950" s="135"/>
      <c r="D950" s="135"/>
      <c r="E950" s="135"/>
      <c r="F950" s="486"/>
      <c r="G950" s="135"/>
      <c r="H950" s="135"/>
      <c r="I950" s="135"/>
      <c r="J950" s="135"/>
      <c r="K950" s="135"/>
      <c r="L950" s="13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  <c r="AA950" s="135"/>
      <c r="AB950" s="135"/>
      <c r="AC950" s="135"/>
      <c r="AD950" s="135"/>
      <c r="AE950" s="135"/>
      <c r="AF950" s="135"/>
      <c r="AG950" s="135"/>
      <c r="AH950" s="135"/>
      <c r="AI950" s="135"/>
      <c r="AJ950" s="135"/>
      <c r="AK950" s="135"/>
      <c r="AL950" s="135"/>
      <c r="AM950" s="135"/>
      <c r="AN950" s="135"/>
      <c r="AO950" s="135"/>
      <c r="AP950" s="135"/>
      <c r="AQ950" s="135"/>
      <c r="AR950" s="135"/>
    </row>
    <row r="951" spans="1:44" ht="12.75" customHeight="1" x14ac:dyDescent="0.25">
      <c r="A951" s="135"/>
      <c r="B951" s="135"/>
      <c r="C951" s="135"/>
      <c r="D951" s="135"/>
      <c r="E951" s="135"/>
      <c r="F951" s="486"/>
      <c r="G951" s="135"/>
      <c r="H951" s="135"/>
      <c r="I951" s="135"/>
      <c r="J951" s="135"/>
      <c r="K951" s="135"/>
      <c r="L951" s="13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  <c r="AA951" s="135"/>
      <c r="AB951" s="135"/>
      <c r="AC951" s="135"/>
      <c r="AD951" s="135"/>
      <c r="AE951" s="135"/>
      <c r="AF951" s="135"/>
      <c r="AG951" s="135"/>
      <c r="AH951" s="135"/>
      <c r="AI951" s="135"/>
      <c r="AJ951" s="135"/>
      <c r="AK951" s="135"/>
      <c r="AL951" s="135"/>
      <c r="AM951" s="135"/>
      <c r="AN951" s="135"/>
      <c r="AO951" s="135"/>
      <c r="AP951" s="135"/>
      <c r="AQ951" s="135"/>
      <c r="AR951" s="135"/>
    </row>
    <row r="952" spans="1:44" ht="12.75" customHeight="1" x14ac:dyDescent="0.25">
      <c r="A952" s="135"/>
      <c r="B952" s="135"/>
      <c r="C952" s="135"/>
      <c r="D952" s="135"/>
      <c r="E952" s="135"/>
      <c r="F952" s="486"/>
      <c r="G952" s="135"/>
      <c r="H952" s="135"/>
      <c r="I952" s="135"/>
      <c r="J952" s="135"/>
      <c r="K952" s="135"/>
      <c r="L952" s="13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  <c r="AA952" s="135"/>
      <c r="AB952" s="135"/>
      <c r="AC952" s="135"/>
      <c r="AD952" s="135"/>
      <c r="AE952" s="135"/>
      <c r="AF952" s="135"/>
      <c r="AG952" s="135"/>
      <c r="AH952" s="135"/>
      <c r="AI952" s="135"/>
      <c r="AJ952" s="135"/>
      <c r="AK952" s="135"/>
      <c r="AL952" s="135"/>
      <c r="AM952" s="135"/>
      <c r="AN952" s="135"/>
      <c r="AO952" s="135"/>
      <c r="AP952" s="135"/>
      <c r="AQ952" s="135"/>
      <c r="AR952" s="135"/>
    </row>
    <row r="953" spans="1:44" ht="12.75" customHeight="1" x14ac:dyDescent="0.25">
      <c r="A953" s="135"/>
      <c r="B953" s="135"/>
      <c r="C953" s="135"/>
      <c r="D953" s="135"/>
      <c r="E953" s="135"/>
      <c r="F953" s="486"/>
      <c r="G953" s="135"/>
      <c r="H953" s="135"/>
      <c r="I953" s="135"/>
      <c r="J953" s="135"/>
      <c r="K953" s="135"/>
      <c r="L953" s="13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  <c r="AA953" s="135"/>
      <c r="AB953" s="135"/>
      <c r="AC953" s="135"/>
      <c r="AD953" s="135"/>
      <c r="AE953" s="135"/>
      <c r="AF953" s="135"/>
      <c r="AG953" s="135"/>
      <c r="AH953" s="135"/>
      <c r="AI953" s="135"/>
      <c r="AJ953" s="135"/>
      <c r="AK953" s="135"/>
      <c r="AL953" s="135"/>
      <c r="AM953" s="135"/>
      <c r="AN953" s="135"/>
      <c r="AO953" s="135"/>
      <c r="AP953" s="135"/>
      <c r="AQ953" s="135"/>
      <c r="AR953" s="135"/>
    </row>
    <row r="954" spans="1:44" ht="12.75" customHeight="1" x14ac:dyDescent="0.25">
      <c r="A954" s="135"/>
      <c r="B954" s="135"/>
      <c r="C954" s="135"/>
      <c r="D954" s="135"/>
      <c r="E954" s="135"/>
      <c r="F954" s="486"/>
      <c r="G954" s="135"/>
      <c r="H954" s="135"/>
      <c r="I954" s="135"/>
      <c r="J954" s="135"/>
      <c r="K954" s="135"/>
      <c r="L954" s="13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  <c r="AA954" s="135"/>
      <c r="AB954" s="135"/>
      <c r="AC954" s="135"/>
      <c r="AD954" s="135"/>
      <c r="AE954" s="135"/>
      <c r="AF954" s="135"/>
      <c r="AG954" s="135"/>
      <c r="AH954" s="135"/>
      <c r="AI954" s="135"/>
      <c r="AJ954" s="135"/>
      <c r="AK954" s="135"/>
      <c r="AL954" s="135"/>
      <c r="AM954" s="135"/>
      <c r="AN954" s="135"/>
      <c r="AO954" s="135"/>
      <c r="AP954" s="135"/>
      <c r="AQ954" s="135"/>
      <c r="AR954" s="135"/>
    </row>
    <row r="955" spans="1:44" ht="12.75" customHeight="1" x14ac:dyDescent="0.25">
      <c r="A955" s="135"/>
      <c r="B955" s="135"/>
      <c r="C955" s="135"/>
      <c r="D955" s="135"/>
      <c r="E955" s="135"/>
      <c r="F955" s="486"/>
      <c r="G955" s="135"/>
      <c r="H955" s="135"/>
      <c r="I955" s="135"/>
      <c r="J955" s="135"/>
      <c r="K955" s="135"/>
      <c r="L955" s="13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  <c r="AA955" s="135"/>
      <c r="AB955" s="135"/>
      <c r="AC955" s="135"/>
      <c r="AD955" s="135"/>
      <c r="AE955" s="135"/>
      <c r="AF955" s="135"/>
      <c r="AG955" s="135"/>
      <c r="AH955" s="135"/>
      <c r="AI955" s="135"/>
      <c r="AJ955" s="135"/>
      <c r="AK955" s="135"/>
      <c r="AL955" s="135"/>
      <c r="AM955" s="135"/>
      <c r="AN955" s="135"/>
      <c r="AO955" s="135"/>
      <c r="AP955" s="135"/>
      <c r="AQ955" s="135"/>
      <c r="AR955" s="135"/>
    </row>
    <row r="956" spans="1:44" ht="12.75" customHeight="1" x14ac:dyDescent="0.25">
      <c r="A956" s="135"/>
      <c r="B956" s="135"/>
      <c r="C956" s="135"/>
      <c r="D956" s="135"/>
      <c r="E956" s="135"/>
      <c r="F956" s="486"/>
      <c r="G956" s="135"/>
      <c r="H956" s="135"/>
      <c r="I956" s="135"/>
      <c r="J956" s="135"/>
      <c r="K956" s="135"/>
      <c r="L956" s="13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  <c r="AA956" s="135"/>
      <c r="AB956" s="135"/>
      <c r="AC956" s="135"/>
      <c r="AD956" s="135"/>
      <c r="AE956" s="135"/>
      <c r="AF956" s="135"/>
      <c r="AG956" s="135"/>
      <c r="AH956" s="135"/>
      <c r="AI956" s="135"/>
      <c r="AJ956" s="135"/>
      <c r="AK956" s="135"/>
      <c r="AL956" s="135"/>
      <c r="AM956" s="135"/>
      <c r="AN956" s="135"/>
      <c r="AO956" s="135"/>
      <c r="AP956" s="135"/>
      <c r="AQ956" s="135"/>
      <c r="AR956" s="135"/>
    </row>
    <row r="957" spans="1:44" ht="12.75" customHeight="1" x14ac:dyDescent="0.25">
      <c r="A957" s="135"/>
      <c r="B957" s="135"/>
      <c r="C957" s="135"/>
      <c r="D957" s="135"/>
      <c r="E957" s="135"/>
      <c r="F957" s="486"/>
      <c r="G957" s="135"/>
      <c r="H957" s="135"/>
      <c r="I957" s="135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  <c r="AG957" s="135"/>
      <c r="AH957" s="135"/>
      <c r="AI957" s="135"/>
      <c r="AJ957" s="135"/>
      <c r="AK957" s="135"/>
      <c r="AL957" s="135"/>
      <c r="AM957" s="135"/>
      <c r="AN957" s="135"/>
      <c r="AO957" s="135"/>
      <c r="AP957" s="135"/>
      <c r="AQ957" s="135"/>
      <c r="AR957" s="135"/>
    </row>
    <row r="958" spans="1:44" ht="12.75" customHeight="1" x14ac:dyDescent="0.25">
      <c r="A958" s="135"/>
      <c r="B958" s="135"/>
      <c r="C958" s="135"/>
      <c r="D958" s="135"/>
      <c r="E958" s="135"/>
      <c r="F958" s="486"/>
      <c r="G958" s="135"/>
      <c r="H958" s="135"/>
      <c r="I958" s="135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  <c r="AG958" s="135"/>
      <c r="AH958" s="135"/>
      <c r="AI958" s="135"/>
      <c r="AJ958" s="135"/>
      <c r="AK958" s="135"/>
      <c r="AL958" s="135"/>
      <c r="AM958" s="135"/>
      <c r="AN958" s="135"/>
      <c r="AO958" s="135"/>
      <c r="AP958" s="135"/>
      <c r="AQ958" s="135"/>
      <c r="AR958" s="135"/>
    </row>
    <row r="959" spans="1:44" ht="12.75" customHeight="1" x14ac:dyDescent="0.25">
      <c r="A959" s="135"/>
      <c r="B959" s="135"/>
      <c r="C959" s="135"/>
      <c r="D959" s="135"/>
      <c r="E959" s="135"/>
      <c r="F959" s="486"/>
      <c r="G959" s="135"/>
      <c r="H959" s="135"/>
      <c r="I959" s="135"/>
      <c r="J959" s="135"/>
      <c r="K959" s="135"/>
      <c r="L959" s="13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  <c r="AA959" s="135"/>
      <c r="AB959" s="135"/>
      <c r="AC959" s="135"/>
      <c r="AD959" s="135"/>
      <c r="AE959" s="135"/>
      <c r="AF959" s="135"/>
      <c r="AG959" s="135"/>
      <c r="AH959" s="135"/>
      <c r="AI959" s="135"/>
      <c r="AJ959" s="135"/>
      <c r="AK959" s="135"/>
      <c r="AL959" s="135"/>
      <c r="AM959" s="135"/>
      <c r="AN959" s="135"/>
      <c r="AO959" s="135"/>
      <c r="AP959" s="135"/>
      <c r="AQ959" s="135"/>
      <c r="AR959" s="135"/>
    </row>
    <row r="960" spans="1:44" ht="12.75" customHeight="1" x14ac:dyDescent="0.25">
      <c r="A960" s="135"/>
      <c r="B960" s="135"/>
      <c r="C960" s="135"/>
      <c r="D960" s="135"/>
      <c r="E960" s="135"/>
      <c r="F960" s="486"/>
      <c r="G960" s="135"/>
      <c r="H960" s="135"/>
      <c r="I960" s="135"/>
      <c r="J960" s="135"/>
      <c r="K960" s="135"/>
      <c r="L960" s="13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  <c r="AG960" s="135"/>
      <c r="AH960" s="135"/>
      <c r="AI960" s="135"/>
      <c r="AJ960" s="135"/>
      <c r="AK960" s="135"/>
      <c r="AL960" s="135"/>
      <c r="AM960" s="135"/>
      <c r="AN960" s="135"/>
      <c r="AO960" s="135"/>
      <c r="AP960" s="135"/>
      <c r="AQ960" s="135"/>
      <c r="AR960" s="135"/>
    </row>
    <row r="961" spans="1:44" ht="12.75" customHeight="1" x14ac:dyDescent="0.25">
      <c r="A961" s="135"/>
      <c r="B961" s="135"/>
      <c r="C961" s="135"/>
      <c r="D961" s="135"/>
      <c r="E961" s="135"/>
      <c r="F961" s="486"/>
      <c r="G961" s="135"/>
      <c r="H961" s="135"/>
      <c r="I961" s="135"/>
      <c r="J961" s="135"/>
      <c r="K961" s="135"/>
      <c r="L961" s="13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  <c r="AG961" s="135"/>
      <c r="AH961" s="135"/>
      <c r="AI961" s="135"/>
      <c r="AJ961" s="135"/>
      <c r="AK961" s="135"/>
      <c r="AL961" s="135"/>
      <c r="AM961" s="135"/>
      <c r="AN961" s="135"/>
      <c r="AO961" s="135"/>
      <c r="AP961" s="135"/>
      <c r="AQ961" s="135"/>
      <c r="AR961" s="135"/>
    </row>
    <row r="962" spans="1:44" ht="12.75" customHeight="1" x14ac:dyDescent="0.25">
      <c r="A962" s="135"/>
      <c r="B962" s="135"/>
      <c r="C962" s="135"/>
      <c r="D962" s="135"/>
      <c r="E962" s="135"/>
      <c r="F962" s="486"/>
      <c r="G962" s="135"/>
      <c r="H962" s="135"/>
      <c r="I962" s="135"/>
      <c r="J962" s="135"/>
      <c r="K962" s="135"/>
      <c r="L962" s="13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  <c r="AA962" s="135"/>
      <c r="AB962" s="135"/>
      <c r="AC962" s="135"/>
      <c r="AD962" s="135"/>
      <c r="AE962" s="135"/>
      <c r="AF962" s="135"/>
      <c r="AG962" s="135"/>
      <c r="AH962" s="135"/>
      <c r="AI962" s="135"/>
      <c r="AJ962" s="135"/>
      <c r="AK962" s="135"/>
      <c r="AL962" s="135"/>
      <c r="AM962" s="135"/>
      <c r="AN962" s="135"/>
      <c r="AO962" s="135"/>
      <c r="AP962" s="135"/>
      <c r="AQ962" s="135"/>
      <c r="AR962" s="135"/>
    </row>
    <row r="963" spans="1:44" ht="12.75" customHeight="1" x14ac:dyDescent="0.25">
      <c r="A963" s="135"/>
      <c r="B963" s="135"/>
      <c r="C963" s="135"/>
      <c r="D963" s="135"/>
      <c r="E963" s="135"/>
      <c r="F963" s="486"/>
      <c r="G963" s="135"/>
      <c r="H963" s="135"/>
      <c r="I963" s="135"/>
      <c r="J963" s="135"/>
      <c r="K963" s="135"/>
      <c r="L963" s="13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  <c r="AA963" s="135"/>
      <c r="AB963" s="135"/>
      <c r="AC963" s="135"/>
      <c r="AD963" s="135"/>
      <c r="AE963" s="135"/>
      <c r="AF963" s="135"/>
      <c r="AG963" s="135"/>
      <c r="AH963" s="135"/>
      <c r="AI963" s="135"/>
      <c r="AJ963" s="135"/>
      <c r="AK963" s="135"/>
      <c r="AL963" s="135"/>
      <c r="AM963" s="135"/>
      <c r="AN963" s="135"/>
      <c r="AO963" s="135"/>
      <c r="AP963" s="135"/>
      <c r="AQ963" s="135"/>
      <c r="AR963" s="135"/>
    </row>
    <row r="964" spans="1:44" ht="12.75" customHeight="1" x14ac:dyDescent="0.25">
      <c r="A964" s="135"/>
      <c r="B964" s="135"/>
      <c r="C964" s="135"/>
      <c r="D964" s="135"/>
      <c r="E964" s="135"/>
      <c r="F964" s="486"/>
      <c r="G964" s="135"/>
      <c r="H964" s="135"/>
      <c r="I964" s="135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  <c r="AG964" s="135"/>
      <c r="AH964" s="135"/>
      <c r="AI964" s="135"/>
      <c r="AJ964" s="135"/>
      <c r="AK964" s="135"/>
      <c r="AL964" s="135"/>
      <c r="AM964" s="135"/>
      <c r="AN964" s="135"/>
      <c r="AO964" s="135"/>
      <c r="AP964" s="135"/>
      <c r="AQ964" s="135"/>
      <c r="AR964" s="135"/>
    </row>
    <row r="965" spans="1:44" ht="12.75" customHeight="1" x14ac:dyDescent="0.25">
      <c r="A965" s="135"/>
      <c r="B965" s="135"/>
      <c r="C965" s="135"/>
      <c r="D965" s="135"/>
      <c r="E965" s="135"/>
      <c r="F965" s="486"/>
      <c r="G965" s="135"/>
      <c r="H965" s="135"/>
      <c r="I965" s="135"/>
      <c r="J965" s="135"/>
      <c r="K965" s="135"/>
      <c r="L965" s="13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  <c r="AA965" s="135"/>
      <c r="AB965" s="135"/>
      <c r="AC965" s="135"/>
      <c r="AD965" s="135"/>
      <c r="AE965" s="135"/>
      <c r="AF965" s="135"/>
      <c r="AG965" s="135"/>
      <c r="AH965" s="135"/>
      <c r="AI965" s="135"/>
      <c r="AJ965" s="135"/>
      <c r="AK965" s="135"/>
      <c r="AL965" s="135"/>
      <c r="AM965" s="135"/>
      <c r="AN965" s="135"/>
      <c r="AO965" s="135"/>
      <c r="AP965" s="135"/>
      <c r="AQ965" s="135"/>
      <c r="AR965" s="135"/>
    </row>
    <row r="966" spans="1:44" ht="12.75" customHeight="1" x14ac:dyDescent="0.25">
      <c r="A966" s="135"/>
      <c r="B966" s="135"/>
      <c r="C966" s="135"/>
      <c r="D966" s="135"/>
      <c r="E966" s="135"/>
      <c r="F966" s="486"/>
      <c r="G966" s="135"/>
      <c r="H966" s="135"/>
      <c r="I966" s="135"/>
      <c r="J966" s="135"/>
      <c r="K966" s="135"/>
      <c r="L966" s="13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  <c r="AA966" s="135"/>
      <c r="AB966" s="135"/>
      <c r="AC966" s="135"/>
      <c r="AD966" s="135"/>
      <c r="AE966" s="135"/>
      <c r="AF966" s="135"/>
      <c r="AG966" s="135"/>
      <c r="AH966" s="135"/>
      <c r="AI966" s="135"/>
      <c r="AJ966" s="135"/>
      <c r="AK966" s="135"/>
      <c r="AL966" s="135"/>
      <c r="AM966" s="135"/>
      <c r="AN966" s="135"/>
      <c r="AO966" s="135"/>
      <c r="AP966" s="135"/>
      <c r="AQ966" s="135"/>
      <c r="AR966" s="135"/>
    </row>
    <row r="967" spans="1:44" ht="12.75" customHeight="1" x14ac:dyDescent="0.25">
      <c r="A967" s="135"/>
      <c r="B967" s="135"/>
      <c r="C967" s="135"/>
      <c r="D967" s="135"/>
      <c r="E967" s="135"/>
      <c r="F967" s="486"/>
      <c r="G967" s="135"/>
      <c r="H967" s="135"/>
      <c r="I967" s="135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  <c r="AA967" s="135"/>
      <c r="AB967" s="135"/>
      <c r="AC967" s="135"/>
      <c r="AD967" s="135"/>
      <c r="AE967" s="135"/>
      <c r="AF967" s="135"/>
      <c r="AG967" s="135"/>
      <c r="AH967" s="135"/>
      <c r="AI967" s="135"/>
      <c r="AJ967" s="135"/>
      <c r="AK967" s="135"/>
      <c r="AL967" s="135"/>
      <c r="AM967" s="135"/>
      <c r="AN967" s="135"/>
      <c r="AO967" s="135"/>
      <c r="AP967" s="135"/>
      <c r="AQ967" s="135"/>
      <c r="AR967" s="135"/>
    </row>
    <row r="968" spans="1:44" ht="12.75" customHeight="1" x14ac:dyDescent="0.25">
      <c r="A968" s="135"/>
      <c r="B968" s="135"/>
      <c r="C968" s="135"/>
      <c r="D968" s="135"/>
      <c r="E968" s="135"/>
      <c r="F968" s="486"/>
      <c r="G968" s="135"/>
      <c r="H968" s="135"/>
      <c r="I968" s="135"/>
      <c r="J968" s="135"/>
      <c r="K968" s="135"/>
      <c r="L968" s="13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  <c r="AA968" s="135"/>
      <c r="AB968" s="135"/>
      <c r="AC968" s="135"/>
      <c r="AD968" s="135"/>
      <c r="AE968" s="135"/>
      <c r="AF968" s="135"/>
      <c r="AG968" s="135"/>
      <c r="AH968" s="135"/>
      <c r="AI968" s="135"/>
      <c r="AJ968" s="135"/>
      <c r="AK968" s="135"/>
      <c r="AL968" s="135"/>
      <c r="AM968" s="135"/>
      <c r="AN968" s="135"/>
      <c r="AO968" s="135"/>
      <c r="AP968" s="135"/>
      <c r="AQ968" s="135"/>
      <c r="AR968" s="135"/>
    </row>
    <row r="969" spans="1:44" ht="12.75" customHeight="1" x14ac:dyDescent="0.25">
      <c r="A969" s="135"/>
      <c r="B969" s="135"/>
      <c r="C969" s="135"/>
      <c r="D969" s="135"/>
      <c r="E969" s="135"/>
      <c r="F969" s="486"/>
      <c r="G969" s="135"/>
      <c r="H969" s="135"/>
      <c r="I969" s="135"/>
      <c r="J969" s="135"/>
      <c r="K969" s="135"/>
      <c r="L969" s="13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  <c r="AA969" s="135"/>
      <c r="AB969" s="135"/>
      <c r="AC969" s="135"/>
      <c r="AD969" s="135"/>
      <c r="AE969" s="135"/>
      <c r="AF969" s="135"/>
      <c r="AG969" s="135"/>
      <c r="AH969" s="135"/>
      <c r="AI969" s="135"/>
      <c r="AJ969" s="135"/>
      <c r="AK969" s="135"/>
      <c r="AL969" s="135"/>
      <c r="AM969" s="135"/>
      <c r="AN969" s="135"/>
      <c r="AO969" s="135"/>
      <c r="AP969" s="135"/>
      <c r="AQ969" s="135"/>
      <c r="AR969" s="135"/>
    </row>
    <row r="970" spans="1:44" ht="12.75" customHeight="1" x14ac:dyDescent="0.25">
      <c r="A970" s="135"/>
      <c r="B970" s="135"/>
      <c r="C970" s="135"/>
      <c r="D970" s="135"/>
      <c r="E970" s="135"/>
      <c r="F970" s="486"/>
      <c r="G970" s="135"/>
      <c r="H970" s="135"/>
      <c r="I970" s="135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  <c r="AG970" s="135"/>
      <c r="AH970" s="135"/>
      <c r="AI970" s="135"/>
      <c r="AJ970" s="135"/>
      <c r="AK970" s="135"/>
      <c r="AL970" s="135"/>
      <c r="AM970" s="135"/>
      <c r="AN970" s="135"/>
      <c r="AO970" s="135"/>
      <c r="AP970" s="135"/>
      <c r="AQ970" s="135"/>
      <c r="AR970" s="135"/>
    </row>
    <row r="971" spans="1:44" ht="12.75" customHeight="1" x14ac:dyDescent="0.25">
      <c r="A971" s="135"/>
      <c r="B971" s="135"/>
      <c r="C971" s="135"/>
      <c r="D971" s="135"/>
      <c r="E971" s="135"/>
      <c r="F971" s="486"/>
      <c r="G971" s="135"/>
      <c r="H971" s="135"/>
      <c r="I971" s="135"/>
      <c r="J971" s="135"/>
      <c r="K971" s="135"/>
      <c r="L971" s="13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  <c r="AA971" s="135"/>
      <c r="AB971" s="135"/>
      <c r="AC971" s="135"/>
      <c r="AD971" s="135"/>
      <c r="AE971" s="135"/>
      <c r="AF971" s="135"/>
      <c r="AG971" s="135"/>
      <c r="AH971" s="135"/>
      <c r="AI971" s="135"/>
      <c r="AJ971" s="135"/>
      <c r="AK971" s="135"/>
      <c r="AL971" s="135"/>
      <c r="AM971" s="135"/>
      <c r="AN971" s="135"/>
      <c r="AO971" s="135"/>
      <c r="AP971" s="135"/>
      <c r="AQ971" s="135"/>
      <c r="AR971" s="135"/>
    </row>
    <row r="972" spans="1:44" ht="12.75" customHeight="1" x14ac:dyDescent="0.25">
      <c r="A972" s="135"/>
      <c r="B972" s="135"/>
      <c r="C972" s="135"/>
      <c r="D972" s="135"/>
      <c r="E972" s="135"/>
      <c r="F972" s="486"/>
      <c r="G972" s="135"/>
      <c r="H972" s="135"/>
      <c r="I972" s="135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  <c r="AA972" s="135"/>
      <c r="AB972" s="135"/>
      <c r="AC972" s="135"/>
      <c r="AD972" s="135"/>
      <c r="AE972" s="135"/>
      <c r="AF972" s="135"/>
      <c r="AG972" s="135"/>
      <c r="AH972" s="135"/>
      <c r="AI972" s="135"/>
      <c r="AJ972" s="135"/>
      <c r="AK972" s="135"/>
      <c r="AL972" s="135"/>
      <c r="AM972" s="135"/>
      <c r="AN972" s="135"/>
      <c r="AO972" s="135"/>
      <c r="AP972" s="135"/>
      <c r="AQ972" s="135"/>
      <c r="AR972" s="135"/>
    </row>
    <row r="973" spans="1:44" ht="12.75" customHeight="1" x14ac:dyDescent="0.25">
      <c r="A973" s="135"/>
      <c r="B973" s="135"/>
      <c r="C973" s="135"/>
      <c r="D973" s="135"/>
      <c r="E973" s="135"/>
      <c r="F973" s="486"/>
      <c r="G973" s="135"/>
      <c r="H973" s="135"/>
      <c r="I973" s="135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  <c r="AA973" s="135"/>
      <c r="AB973" s="135"/>
      <c r="AC973" s="135"/>
      <c r="AD973" s="135"/>
      <c r="AE973" s="135"/>
      <c r="AF973" s="135"/>
      <c r="AG973" s="135"/>
      <c r="AH973" s="135"/>
      <c r="AI973" s="135"/>
      <c r="AJ973" s="135"/>
      <c r="AK973" s="135"/>
      <c r="AL973" s="135"/>
      <c r="AM973" s="135"/>
      <c r="AN973" s="135"/>
      <c r="AO973" s="135"/>
      <c r="AP973" s="135"/>
      <c r="AQ973" s="135"/>
      <c r="AR973" s="135"/>
    </row>
    <row r="974" spans="1:44" ht="12.75" customHeight="1" x14ac:dyDescent="0.25">
      <c r="A974" s="135"/>
      <c r="B974" s="135"/>
      <c r="C974" s="135"/>
      <c r="D974" s="135"/>
      <c r="E974" s="135"/>
      <c r="F974" s="486"/>
      <c r="G974" s="135"/>
      <c r="H974" s="135"/>
      <c r="I974" s="135"/>
      <c r="J974" s="135"/>
      <c r="K974" s="135"/>
      <c r="L974" s="13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  <c r="AA974" s="135"/>
      <c r="AB974" s="135"/>
      <c r="AC974" s="135"/>
      <c r="AD974" s="135"/>
      <c r="AE974" s="135"/>
      <c r="AF974" s="135"/>
      <c r="AG974" s="135"/>
      <c r="AH974" s="135"/>
      <c r="AI974" s="135"/>
      <c r="AJ974" s="135"/>
      <c r="AK974" s="135"/>
      <c r="AL974" s="135"/>
      <c r="AM974" s="135"/>
      <c r="AN974" s="135"/>
      <c r="AO974" s="135"/>
      <c r="AP974" s="135"/>
      <c r="AQ974" s="135"/>
      <c r="AR974" s="135"/>
    </row>
    <row r="975" spans="1:44" ht="12.75" customHeight="1" x14ac:dyDescent="0.25">
      <c r="A975" s="135"/>
      <c r="B975" s="135"/>
      <c r="C975" s="135"/>
      <c r="D975" s="135"/>
      <c r="E975" s="135"/>
      <c r="F975" s="486"/>
      <c r="G975" s="135"/>
      <c r="H975" s="135"/>
      <c r="I975" s="135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  <c r="AA975" s="135"/>
      <c r="AB975" s="135"/>
      <c r="AC975" s="135"/>
      <c r="AD975" s="135"/>
      <c r="AE975" s="135"/>
      <c r="AF975" s="135"/>
      <c r="AG975" s="135"/>
      <c r="AH975" s="135"/>
      <c r="AI975" s="135"/>
      <c r="AJ975" s="135"/>
      <c r="AK975" s="135"/>
      <c r="AL975" s="135"/>
      <c r="AM975" s="135"/>
      <c r="AN975" s="135"/>
      <c r="AO975" s="135"/>
      <c r="AP975" s="135"/>
      <c r="AQ975" s="135"/>
      <c r="AR975" s="135"/>
    </row>
    <row r="976" spans="1:44" ht="12.75" customHeight="1" x14ac:dyDescent="0.25">
      <c r="A976" s="135"/>
      <c r="B976" s="135"/>
      <c r="C976" s="135"/>
      <c r="D976" s="135"/>
      <c r="E976" s="135"/>
      <c r="F976" s="486"/>
      <c r="G976" s="135"/>
      <c r="H976" s="135"/>
      <c r="I976" s="135"/>
      <c r="J976" s="135"/>
      <c r="K976" s="135"/>
      <c r="L976" s="13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  <c r="AA976" s="135"/>
      <c r="AB976" s="135"/>
      <c r="AC976" s="135"/>
      <c r="AD976" s="135"/>
      <c r="AE976" s="135"/>
      <c r="AF976" s="135"/>
      <c r="AG976" s="135"/>
      <c r="AH976" s="135"/>
      <c r="AI976" s="135"/>
      <c r="AJ976" s="135"/>
      <c r="AK976" s="135"/>
      <c r="AL976" s="135"/>
      <c r="AM976" s="135"/>
      <c r="AN976" s="135"/>
      <c r="AO976" s="135"/>
      <c r="AP976" s="135"/>
      <c r="AQ976" s="135"/>
      <c r="AR976" s="135"/>
    </row>
    <row r="977" spans="1:44" ht="12.75" customHeight="1" x14ac:dyDescent="0.25">
      <c r="A977" s="135"/>
      <c r="B977" s="135"/>
      <c r="C977" s="135"/>
      <c r="D977" s="135"/>
      <c r="E977" s="135"/>
      <c r="F977" s="486"/>
      <c r="G977" s="135"/>
      <c r="H977" s="135"/>
      <c r="I977" s="135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  <c r="AA977" s="135"/>
      <c r="AB977" s="135"/>
      <c r="AC977" s="135"/>
      <c r="AD977" s="135"/>
      <c r="AE977" s="135"/>
      <c r="AF977" s="135"/>
      <c r="AG977" s="135"/>
      <c r="AH977" s="135"/>
      <c r="AI977" s="135"/>
      <c r="AJ977" s="135"/>
      <c r="AK977" s="135"/>
      <c r="AL977" s="135"/>
      <c r="AM977" s="135"/>
      <c r="AN977" s="135"/>
      <c r="AO977" s="135"/>
      <c r="AP977" s="135"/>
      <c r="AQ977" s="135"/>
      <c r="AR977" s="135"/>
    </row>
    <row r="978" spans="1:44" ht="12.75" customHeight="1" x14ac:dyDescent="0.25">
      <c r="A978" s="135"/>
      <c r="B978" s="135"/>
      <c r="C978" s="135"/>
      <c r="D978" s="135"/>
      <c r="E978" s="135"/>
      <c r="F978" s="486"/>
      <c r="G978" s="135"/>
      <c r="H978" s="135"/>
      <c r="I978" s="135"/>
      <c r="J978" s="135"/>
      <c r="K978" s="135"/>
      <c r="L978" s="13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  <c r="AA978" s="135"/>
      <c r="AB978" s="135"/>
      <c r="AC978" s="135"/>
      <c r="AD978" s="135"/>
      <c r="AE978" s="135"/>
      <c r="AF978" s="135"/>
      <c r="AG978" s="135"/>
      <c r="AH978" s="135"/>
      <c r="AI978" s="135"/>
      <c r="AJ978" s="135"/>
      <c r="AK978" s="135"/>
      <c r="AL978" s="135"/>
      <c r="AM978" s="135"/>
      <c r="AN978" s="135"/>
      <c r="AO978" s="135"/>
      <c r="AP978" s="135"/>
      <c r="AQ978" s="135"/>
      <c r="AR978" s="135"/>
    </row>
    <row r="979" spans="1:44" ht="12.75" customHeight="1" x14ac:dyDescent="0.25">
      <c r="A979" s="135"/>
      <c r="B979" s="135"/>
      <c r="C979" s="135"/>
      <c r="D979" s="135"/>
      <c r="E979" s="135"/>
      <c r="F979" s="486"/>
      <c r="G979" s="135"/>
      <c r="H979" s="135"/>
      <c r="I979" s="135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  <c r="AA979" s="135"/>
      <c r="AB979" s="135"/>
      <c r="AC979" s="135"/>
      <c r="AD979" s="135"/>
      <c r="AE979" s="135"/>
      <c r="AF979" s="135"/>
      <c r="AG979" s="135"/>
      <c r="AH979" s="135"/>
      <c r="AI979" s="135"/>
      <c r="AJ979" s="135"/>
      <c r="AK979" s="135"/>
      <c r="AL979" s="135"/>
      <c r="AM979" s="135"/>
      <c r="AN979" s="135"/>
      <c r="AO979" s="135"/>
      <c r="AP979" s="135"/>
      <c r="AQ979" s="135"/>
      <c r="AR979" s="135"/>
    </row>
    <row r="980" spans="1:44" ht="12.75" customHeight="1" x14ac:dyDescent="0.25">
      <c r="A980" s="135"/>
      <c r="B980" s="135"/>
      <c r="C980" s="135"/>
      <c r="D980" s="135"/>
      <c r="E980" s="135"/>
      <c r="F980" s="486"/>
      <c r="G980" s="135"/>
      <c r="H980" s="135"/>
      <c r="I980" s="135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  <c r="AA980" s="135"/>
      <c r="AB980" s="135"/>
      <c r="AC980" s="135"/>
      <c r="AD980" s="135"/>
      <c r="AE980" s="135"/>
      <c r="AF980" s="135"/>
      <c r="AG980" s="135"/>
      <c r="AH980" s="135"/>
      <c r="AI980" s="135"/>
      <c r="AJ980" s="135"/>
      <c r="AK980" s="135"/>
      <c r="AL980" s="135"/>
      <c r="AM980" s="135"/>
      <c r="AN980" s="135"/>
      <c r="AO980" s="135"/>
      <c r="AP980" s="135"/>
      <c r="AQ980" s="135"/>
      <c r="AR980" s="135"/>
    </row>
    <row r="981" spans="1:44" ht="12.75" customHeight="1" x14ac:dyDescent="0.25">
      <c r="A981" s="135"/>
      <c r="B981" s="135"/>
      <c r="C981" s="135"/>
      <c r="D981" s="135"/>
      <c r="E981" s="135"/>
      <c r="F981" s="486"/>
      <c r="G981" s="135"/>
      <c r="H981" s="135"/>
      <c r="I981" s="135"/>
      <c r="J981" s="135"/>
      <c r="K981" s="135"/>
      <c r="L981" s="13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  <c r="AA981" s="135"/>
      <c r="AB981" s="135"/>
      <c r="AC981" s="135"/>
      <c r="AD981" s="135"/>
      <c r="AE981" s="135"/>
      <c r="AF981" s="135"/>
      <c r="AG981" s="135"/>
      <c r="AH981" s="135"/>
      <c r="AI981" s="135"/>
      <c r="AJ981" s="135"/>
      <c r="AK981" s="135"/>
      <c r="AL981" s="135"/>
      <c r="AM981" s="135"/>
      <c r="AN981" s="135"/>
      <c r="AO981" s="135"/>
      <c r="AP981" s="135"/>
      <c r="AQ981" s="135"/>
      <c r="AR981" s="135"/>
    </row>
    <row r="982" spans="1:44" ht="12.75" customHeight="1" x14ac:dyDescent="0.25">
      <c r="A982" s="135"/>
      <c r="B982" s="135"/>
      <c r="C982" s="135"/>
      <c r="D982" s="135"/>
      <c r="E982" s="135"/>
      <c r="F982" s="486"/>
      <c r="G982" s="135"/>
      <c r="H982" s="135"/>
      <c r="I982" s="135"/>
      <c r="J982" s="135"/>
      <c r="K982" s="135"/>
      <c r="L982" s="13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  <c r="AA982" s="135"/>
      <c r="AB982" s="135"/>
      <c r="AC982" s="135"/>
      <c r="AD982" s="135"/>
      <c r="AE982" s="135"/>
      <c r="AF982" s="135"/>
      <c r="AG982" s="135"/>
      <c r="AH982" s="135"/>
      <c r="AI982" s="135"/>
      <c r="AJ982" s="135"/>
      <c r="AK982" s="135"/>
      <c r="AL982" s="135"/>
      <c r="AM982" s="135"/>
      <c r="AN982" s="135"/>
      <c r="AO982" s="135"/>
      <c r="AP982" s="135"/>
      <c r="AQ982" s="135"/>
      <c r="AR982" s="135"/>
    </row>
    <row r="983" spans="1:44" ht="12.75" customHeight="1" x14ac:dyDescent="0.25">
      <c r="A983" s="135"/>
      <c r="B983" s="135"/>
      <c r="C983" s="135"/>
      <c r="D983" s="135"/>
      <c r="E983" s="135"/>
      <c r="F983" s="486"/>
      <c r="G983" s="135"/>
      <c r="H983" s="135"/>
      <c r="I983" s="135"/>
      <c r="J983" s="135"/>
      <c r="K983" s="135"/>
      <c r="L983" s="13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  <c r="AA983" s="135"/>
      <c r="AB983" s="135"/>
      <c r="AC983" s="135"/>
      <c r="AD983" s="135"/>
      <c r="AE983" s="135"/>
      <c r="AF983" s="135"/>
      <c r="AG983" s="135"/>
      <c r="AH983" s="135"/>
      <c r="AI983" s="135"/>
      <c r="AJ983" s="135"/>
      <c r="AK983" s="135"/>
      <c r="AL983" s="135"/>
      <c r="AM983" s="135"/>
      <c r="AN983" s="135"/>
      <c r="AO983" s="135"/>
      <c r="AP983" s="135"/>
      <c r="AQ983" s="135"/>
      <c r="AR983" s="135"/>
    </row>
    <row r="984" spans="1:44" ht="12.75" customHeight="1" x14ac:dyDescent="0.25">
      <c r="A984" s="135"/>
      <c r="B984" s="135"/>
      <c r="C984" s="135"/>
      <c r="D984" s="135"/>
      <c r="E984" s="135"/>
      <c r="F984" s="486"/>
      <c r="G984" s="135"/>
      <c r="H984" s="135"/>
      <c r="I984" s="135"/>
      <c r="J984" s="135"/>
      <c r="K984" s="135"/>
      <c r="L984" s="13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  <c r="AG984" s="135"/>
      <c r="AH984" s="135"/>
      <c r="AI984" s="135"/>
      <c r="AJ984" s="135"/>
      <c r="AK984" s="135"/>
      <c r="AL984" s="135"/>
      <c r="AM984" s="135"/>
      <c r="AN984" s="135"/>
      <c r="AO984" s="135"/>
      <c r="AP984" s="135"/>
      <c r="AQ984" s="135"/>
      <c r="AR984" s="135"/>
    </row>
    <row r="985" spans="1:44" ht="12.75" customHeight="1" x14ac:dyDescent="0.25">
      <c r="A985" s="135"/>
      <c r="B985" s="135"/>
      <c r="C985" s="135"/>
      <c r="D985" s="135"/>
      <c r="E985" s="135"/>
      <c r="F985" s="486"/>
      <c r="G985" s="135"/>
      <c r="H985" s="135"/>
      <c r="I985" s="135"/>
      <c r="J985" s="135"/>
      <c r="K985" s="135"/>
      <c r="L985" s="13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  <c r="AA985" s="135"/>
      <c r="AB985" s="135"/>
      <c r="AC985" s="135"/>
      <c r="AD985" s="135"/>
      <c r="AE985" s="135"/>
      <c r="AF985" s="135"/>
      <c r="AG985" s="135"/>
      <c r="AH985" s="135"/>
      <c r="AI985" s="135"/>
      <c r="AJ985" s="135"/>
      <c r="AK985" s="135"/>
      <c r="AL985" s="135"/>
      <c r="AM985" s="135"/>
      <c r="AN985" s="135"/>
      <c r="AO985" s="135"/>
      <c r="AP985" s="135"/>
      <c r="AQ985" s="135"/>
      <c r="AR985" s="135"/>
    </row>
    <row r="986" spans="1:44" ht="12.75" customHeight="1" x14ac:dyDescent="0.25">
      <c r="A986" s="135"/>
      <c r="B986" s="135"/>
      <c r="C986" s="135"/>
      <c r="D986" s="135"/>
      <c r="E986" s="135"/>
      <c r="F986" s="486"/>
      <c r="G986" s="135"/>
      <c r="H986" s="135"/>
      <c r="I986" s="135"/>
      <c r="J986" s="135"/>
      <c r="K986" s="135"/>
      <c r="L986" s="13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  <c r="AA986" s="135"/>
      <c r="AB986" s="135"/>
      <c r="AC986" s="135"/>
      <c r="AD986" s="135"/>
      <c r="AE986" s="135"/>
      <c r="AF986" s="135"/>
      <c r="AG986" s="135"/>
      <c r="AH986" s="135"/>
      <c r="AI986" s="135"/>
      <c r="AJ986" s="135"/>
      <c r="AK986" s="135"/>
      <c r="AL986" s="135"/>
      <c r="AM986" s="135"/>
      <c r="AN986" s="135"/>
      <c r="AO986" s="135"/>
      <c r="AP986" s="135"/>
      <c r="AQ986" s="135"/>
      <c r="AR986" s="135"/>
    </row>
    <row r="987" spans="1:44" ht="12.75" customHeight="1" x14ac:dyDescent="0.25">
      <c r="A987" s="135"/>
      <c r="B987" s="135"/>
      <c r="C987" s="135"/>
      <c r="D987" s="135"/>
      <c r="E987" s="135"/>
      <c r="F987" s="486"/>
      <c r="G987" s="135"/>
      <c r="H987" s="135"/>
      <c r="I987" s="135"/>
      <c r="J987" s="135"/>
      <c r="K987" s="135"/>
      <c r="L987" s="13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  <c r="AA987" s="135"/>
      <c r="AB987" s="135"/>
      <c r="AC987" s="135"/>
      <c r="AD987" s="135"/>
      <c r="AE987" s="135"/>
      <c r="AF987" s="135"/>
      <c r="AG987" s="135"/>
      <c r="AH987" s="135"/>
      <c r="AI987" s="135"/>
      <c r="AJ987" s="135"/>
      <c r="AK987" s="135"/>
      <c r="AL987" s="135"/>
      <c r="AM987" s="135"/>
      <c r="AN987" s="135"/>
      <c r="AO987" s="135"/>
      <c r="AP987" s="135"/>
      <c r="AQ987" s="135"/>
      <c r="AR987" s="135"/>
    </row>
    <row r="988" spans="1:44" ht="12.75" customHeight="1" x14ac:dyDescent="0.25">
      <c r="A988" s="135"/>
      <c r="B988" s="135"/>
      <c r="C988" s="135"/>
      <c r="D988" s="135"/>
      <c r="E988" s="135"/>
      <c r="F988" s="486"/>
      <c r="G988" s="135"/>
      <c r="H988" s="135"/>
      <c r="I988" s="135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  <c r="AA988" s="135"/>
      <c r="AB988" s="135"/>
      <c r="AC988" s="135"/>
      <c r="AD988" s="135"/>
      <c r="AE988" s="135"/>
      <c r="AF988" s="135"/>
      <c r="AG988" s="135"/>
      <c r="AH988" s="135"/>
      <c r="AI988" s="135"/>
      <c r="AJ988" s="135"/>
      <c r="AK988" s="135"/>
      <c r="AL988" s="135"/>
      <c r="AM988" s="135"/>
      <c r="AN988" s="135"/>
      <c r="AO988" s="135"/>
      <c r="AP988" s="135"/>
      <c r="AQ988" s="135"/>
      <c r="AR988" s="135"/>
    </row>
    <row r="989" spans="1:44" ht="12.75" customHeight="1" x14ac:dyDescent="0.25">
      <c r="A989" s="135"/>
      <c r="B989" s="135"/>
      <c r="C989" s="135"/>
      <c r="D989" s="135"/>
      <c r="E989" s="135"/>
      <c r="F989" s="486"/>
      <c r="G989" s="135"/>
      <c r="H989" s="135"/>
      <c r="I989" s="135"/>
      <c r="J989" s="135"/>
      <c r="K989" s="135"/>
      <c r="L989" s="13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  <c r="AA989" s="135"/>
      <c r="AB989" s="135"/>
      <c r="AC989" s="135"/>
      <c r="AD989" s="135"/>
      <c r="AE989" s="135"/>
      <c r="AF989" s="135"/>
      <c r="AG989" s="135"/>
      <c r="AH989" s="135"/>
      <c r="AI989" s="135"/>
      <c r="AJ989" s="135"/>
      <c r="AK989" s="135"/>
      <c r="AL989" s="135"/>
      <c r="AM989" s="135"/>
      <c r="AN989" s="135"/>
      <c r="AO989" s="135"/>
      <c r="AP989" s="135"/>
      <c r="AQ989" s="135"/>
      <c r="AR989" s="135"/>
    </row>
    <row r="990" spans="1:44" ht="12.75" customHeight="1" x14ac:dyDescent="0.25">
      <c r="A990" s="135"/>
      <c r="B990" s="135"/>
      <c r="C990" s="135"/>
      <c r="D990" s="135"/>
      <c r="E990" s="135"/>
      <c r="F990" s="486"/>
      <c r="G990" s="135"/>
      <c r="H990" s="135"/>
      <c r="I990" s="135"/>
      <c r="J990" s="135"/>
      <c r="K990" s="135"/>
      <c r="L990" s="13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  <c r="AA990" s="135"/>
      <c r="AB990" s="135"/>
      <c r="AC990" s="135"/>
      <c r="AD990" s="135"/>
      <c r="AE990" s="135"/>
      <c r="AF990" s="135"/>
      <c r="AG990" s="135"/>
      <c r="AH990" s="135"/>
      <c r="AI990" s="135"/>
      <c r="AJ990" s="135"/>
      <c r="AK990" s="135"/>
      <c r="AL990" s="135"/>
      <c r="AM990" s="135"/>
      <c r="AN990" s="135"/>
      <c r="AO990" s="135"/>
      <c r="AP990" s="135"/>
      <c r="AQ990" s="135"/>
      <c r="AR990" s="135"/>
    </row>
    <row r="991" spans="1:44" ht="12.75" customHeight="1" x14ac:dyDescent="0.25">
      <c r="A991" s="135"/>
      <c r="B991" s="135"/>
      <c r="C991" s="135"/>
      <c r="D991" s="135"/>
      <c r="E991" s="135"/>
      <c r="F991" s="486"/>
      <c r="G991" s="135"/>
      <c r="H991" s="135"/>
      <c r="I991" s="135"/>
      <c r="J991" s="135"/>
      <c r="K991" s="135"/>
      <c r="L991" s="13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  <c r="AA991" s="135"/>
      <c r="AB991" s="135"/>
      <c r="AC991" s="135"/>
      <c r="AD991" s="135"/>
      <c r="AE991" s="135"/>
      <c r="AF991" s="135"/>
      <c r="AG991" s="135"/>
      <c r="AH991" s="135"/>
      <c r="AI991" s="135"/>
      <c r="AJ991" s="135"/>
      <c r="AK991" s="135"/>
      <c r="AL991" s="135"/>
      <c r="AM991" s="135"/>
      <c r="AN991" s="135"/>
      <c r="AO991" s="135"/>
      <c r="AP991" s="135"/>
      <c r="AQ991" s="135"/>
      <c r="AR991" s="135"/>
    </row>
    <row r="992" spans="1:44" ht="12.75" customHeight="1" x14ac:dyDescent="0.25">
      <c r="A992" s="135"/>
      <c r="B992" s="135"/>
      <c r="C992" s="135"/>
      <c r="D992" s="135"/>
      <c r="E992" s="135"/>
      <c r="F992" s="486"/>
      <c r="G992" s="135"/>
      <c r="H992" s="135"/>
      <c r="I992" s="135"/>
      <c r="J992" s="135"/>
      <c r="K992" s="135"/>
      <c r="L992" s="13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  <c r="AA992" s="135"/>
      <c r="AB992" s="135"/>
      <c r="AC992" s="135"/>
      <c r="AD992" s="135"/>
      <c r="AE992" s="135"/>
      <c r="AF992" s="135"/>
      <c r="AG992" s="135"/>
      <c r="AH992" s="135"/>
      <c r="AI992" s="135"/>
      <c r="AJ992" s="135"/>
      <c r="AK992" s="135"/>
      <c r="AL992" s="135"/>
      <c r="AM992" s="135"/>
      <c r="AN992" s="135"/>
      <c r="AO992" s="135"/>
      <c r="AP992" s="135"/>
      <c r="AQ992" s="135"/>
      <c r="AR992" s="135"/>
    </row>
    <row r="993" spans="1:44" ht="12.75" customHeight="1" x14ac:dyDescent="0.25">
      <c r="A993" s="135"/>
      <c r="B993" s="135"/>
      <c r="C993" s="135"/>
      <c r="D993" s="135"/>
      <c r="E993" s="135"/>
      <c r="F993" s="486"/>
      <c r="G993" s="135"/>
      <c r="H993" s="135"/>
      <c r="I993" s="135"/>
      <c r="J993" s="135"/>
      <c r="K993" s="135"/>
      <c r="L993" s="13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  <c r="AA993" s="135"/>
      <c r="AB993" s="135"/>
      <c r="AC993" s="135"/>
      <c r="AD993" s="135"/>
      <c r="AE993" s="135"/>
      <c r="AF993" s="135"/>
      <c r="AG993" s="135"/>
      <c r="AH993" s="135"/>
      <c r="AI993" s="135"/>
      <c r="AJ993" s="135"/>
      <c r="AK993" s="135"/>
      <c r="AL993" s="135"/>
      <c r="AM993" s="135"/>
      <c r="AN993" s="135"/>
      <c r="AO993" s="135"/>
      <c r="AP993" s="135"/>
      <c r="AQ993" s="135"/>
      <c r="AR993" s="135"/>
    </row>
    <row r="994" spans="1:44" ht="12.75" customHeight="1" x14ac:dyDescent="0.25">
      <c r="A994" s="135"/>
      <c r="B994" s="135"/>
      <c r="C994" s="135"/>
      <c r="D994" s="135"/>
      <c r="E994" s="135"/>
      <c r="F994" s="486"/>
      <c r="G994" s="135"/>
      <c r="H994" s="135"/>
      <c r="I994" s="135"/>
      <c r="J994" s="135"/>
      <c r="K994" s="135"/>
      <c r="L994" s="13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  <c r="AA994" s="135"/>
      <c r="AB994" s="135"/>
      <c r="AC994" s="135"/>
      <c r="AD994" s="135"/>
      <c r="AE994" s="135"/>
      <c r="AF994" s="135"/>
      <c r="AG994" s="135"/>
      <c r="AH994" s="135"/>
      <c r="AI994" s="135"/>
      <c r="AJ994" s="135"/>
      <c r="AK994" s="135"/>
      <c r="AL994" s="135"/>
      <c r="AM994" s="135"/>
      <c r="AN994" s="135"/>
      <c r="AO994" s="135"/>
      <c r="AP994" s="135"/>
      <c r="AQ994" s="135"/>
      <c r="AR994" s="135"/>
    </row>
    <row r="995" spans="1:44" ht="12.75" customHeight="1" x14ac:dyDescent="0.25">
      <c r="A995" s="135"/>
      <c r="B995" s="135"/>
      <c r="C995" s="135"/>
      <c r="D995" s="135"/>
      <c r="E995" s="135"/>
      <c r="F995" s="486"/>
      <c r="G995" s="135"/>
      <c r="H995" s="135"/>
      <c r="I995" s="135"/>
      <c r="J995" s="135"/>
      <c r="K995" s="135"/>
      <c r="L995" s="13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  <c r="AA995" s="135"/>
      <c r="AB995" s="135"/>
      <c r="AC995" s="135"/>
      <c r="AD995" s="135"/>
      <c r="AE995" s="135"/>
      <c r="AF995" s="135"/>
      <c r="AG995" s="135"/>
      <c r="AH995" s="135"/>
      <c r="AI995" s="135"/>
      <c r="AJ995" s="135"/>
      <c r="AK995" s="135"/>
      <c r="AL995" s="135"/>
      <c r="AM995" s="135"/>
      <c r="AN995" s="135"/>
      <c r="AO995" s="135"/>
      <c r="AP995" s="135"/>
      <c r="AQ995" s="135"/>
      <c r="AR995" s="135"/>
    </row>
    <row r="996" spans="1:44" ht="12.75" customHeight="1" x14ac:dyDescent="0.25">
      <c r="A996" s="135"/>
      <c r="B996" s="135"/>
      <c r="C996" s="135"/>
      <c r="D996" s="135"/>
      <c r="E996" s="135"/>
      <c r="F996" s="486"/>
      <c r="G996" s="135"/>
      <c r="H996" s="135"/>
      <c r="I996" s="135"/>
      <c r="J996" s="135"/>
      <c r="K996" s="135"/>
      <c r="L996" s="13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  <c r="AA996" s="135"/>
      <c r="AB996" s="135"/>
      <c r="AC996" s="135"/>
      <c r="AD996" s="135"/>
      <c r="AE996" s="135"/>
      <c r="AF996" s="135"/>
      <c r="AG996" s="135"/>
      <c r="AH996" s="135"/>
      <c r="AI996" s="135"/>
      <c r="AJ996" s="135"/>
      <c r="AK996" s="135"/>
      <c r="AL996" s="135"/>
      <c r="AM996" s="135"/>
      <c r="AN996" s="135"/>
      <c r="AO996" s="135"/>
      <c r="AP996" s="135"/>
      <c r="AQ996" s="135"/>
      <c r="AR996" s="135"/>
    </row>
    <row r="997" spans="1:44" ht="12.75" customHeight="1" x14ac:dyDescent="0.25">
      <c r="A997" s="135"/>
      <c r="B997" s="135"/>
      <c r="C997" s="135"/>
      <c r="D997" s="135"/>
      <c r="E997" s="135"/>
      <c r="F997" s="486"/>
      <c r="G997" s="135"/>
      <c r="H997" s="135"/>
      <c r="I997" s="135"/>
      <c r="J997" s="135"/>
      <c r="K997" s="135"/>
      <c r="L997" s="13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  <c r="AA997" s="135"/>
      <c r="AB997" s="135"/>
      <c r="AC997" s="135"/>
      <c r="AD997" s="135"/>
      <c r="AE997" s="135"/>
      <c r="AF997" s="135"/>
      <c r="AG997" s="135"/>
      <c r="AH997" s="135"/>
      <c r="AI997" s="135"/>
      <c r="AJ997" s="135"/>
      <c r="AK997" s="135"/>
      <c r="AL997" s="135"/>
      <c r="AM997" s="135"/>
      <c r="AN997" s="135"/>
      <c r="AO997" s="135"/>
      <c r="AP997" s="135"/>
      <c r="AQ997" s="135"/>
      <c r="AR997" s="135"/>
    </row>
    <row r="998" spans="1:44" ht="12.75" customHeight="1" x14ac:dyDescent="0.25">
      <c r="A998" s="135"/>
      <c r="B998" s="135"/>
      <c r="C998" s="135"/>
      <c r="D998" s="135"/>
      <c r="E998" s="135"/>
      <c r="F998" s="486"/>
      <c r="G998" s="135"/>
      <c r="H998" s="135"/>
      <c r="I998" s="135"/>
      <c r="J998" s="135"/>
      <c r="K998" s="135"/>
      <c r="L998" s="13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  <c r="AA998" s="135"/>
      <c r="AB998" s="135"/>
      <c r="AC998" s="135"/>
      <c r="AD998" s="135"/>
      <c r="AE998" s="135"/>
      <c r="AF998" s="135"/>
      <c r="AG998" s="135"/>
      <c r="AH998" s="135"/>
      <c r="AI998" s="135"/>
      <c r="AJ998" s="135"/>
      <c r="AK998" s="135"/>
      <c r="AL998" s="135"/>
      <c r="AM998" s="135"/>
      <c r="AN998" s="135"/>
      <c r="AO998" s="135"/>
      <c r="AP998" s="135"/>
      <c r="AQ998" s="135"/>
      <c r="AR998" s="135"/>
    </row>
    <row r="999" spans="1:44" ht="12.75" customHeight="1" x14ac:dyDescent="0.25">
      <c r="A999" s="135"/>
      <c r="B999" s="135"/>
      <c r="C999" s="135"/>
      <c r="D999" s="135"/>
      <c r="E999" s="135"/>
      <c r="F999" s="486"/>
      <c r="G999" s="135"/>
      <c r="H999" s="135"/>
      <c r="I999" s="135"/>
      <c r="J999" s="135"/>
      <c r="K999" s="135"/>
      <c r="L999" s="13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  <c r="AA999" s="135"/>
      <c r="AB999" s="135"/>
      <c r="AC999" s="135"/>
      <c r="AD999" s="135"/>
      <c r="AE999" s="135"/>
      <c r="AF999" s="135"/>
      <c r="AG999" s="135"/>
      <c r="AH999" s="135"/>
      <c r="AI999" s="135"/>
      <c r="AJ999" s="135"/>
      <c r="AK999" s="135"/>
      <c r="AL999" s="135"/>
      <c r="AM999" s="135"/>
      <c r="AN999" s="135"/>
      <c r="AO999" s="135"/>
      <c r="AP999" s="135"/>
      <c r="AQ999" s="135"/>
      <c r="AR999" s="135"/>
    </row>
    <row r="1000" spans="1:44" ht="12.75" customHeight="1" x14ac:dyDescent="0.25">
      <c r="A1000" s="135"/>
      <c r="B1000" s="135"/>
      <c r="C1000" s="135"/>
      <c r="D1000" s="135"/>
      <c r="E1000" s="135"/>
      <c r="F1000" s="486"/>
      <c r="G1000" s="135"/>
      <c r="H1000" s="135"/>
      <c r="I1000" s="135"/>
      <c r="J1000" s="135"/>
      <c r="K1000" s="135"/>
      <c r="L1000" s="13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  <c r="AA1000" s="135"/>
      <c r="AB1000" s="135"/>
      <c r="AC1000" s="135"/>
      <c r="AD1000" s="135"/>
      <c r="AE1000" s="135"/>
      <c r="AF1000" s="135"/>
      <c r="AG1000" s="135"/>
      <c r="AH1000" s="135"/>
      <c r="AI1000" s="135"/>
      <c r="AJ1000" s="135"/>
      <c r="AK1000" s="135"/>
      <c r="AL1000" s="135"/>
      <c r="AM1000" s="135"/>
      <c r="AN1000" s="135"/>
      <c r="AO1000" s="135"/>
      <c r="AP1000" s="135"/>
      <c r="AQ1000" s="135"/>
      <c r="AR1000" s="135"/>
    </row>
  </sheetData>
  <mergeCells count="326">
    <mergeCell ref="I63:K63"/>
    <mergeCell ref="L63:O63"/>
    <mergeCell ref="P63:R63"/>
    <mergeCell ref="S63:V63"/>
    <mergeCell ref="W63:Y63"/>
    <mergeCell ref="Z63:AC63"/>
    <mergeCell ref="P61:R61"/>
    <mergeCell ref="S61:V61"/>
    <mergeCell ref="W61:Y61"/>
    <mergeCell ref="Z61:AA61"/>
    <mergeCell ref="AB61:AC61"/>
    <mergeCell ref="AB65:AC65"/>
    <mergeCell ref="I66:K66"/>
    <mergeCell ref="L66:O66"/>
    <mergeCell ref="P66:R66"/>
    <mergeCell ref="S66:V66"/>
    <mergeCell ref="AB66:AC66"/>
    <mergeCell ref="S75:Y75"/>
    <mergeCell ref="S76:Y76"/>
    <mergeCell ref="Z76:AC76"/>
    <mergeCell ref="S71:Y71"/>
    <mergeCell ref="Z71:AC71"/>
    <mergeCell ref="S73:Y73"/>
    <mergeCell ref="Z73:AC73"/>
    <mergeCell ref="S74:Y74"/>
    <mergeCell ref="Z74:AC74"/>
    <mergeCell ref="Z75:AC75"/>
    <mergeCell ref="W67:Y67"/>
    <mergeCell ref="C70:AC70"/>
    <mergeCell ref="K74:R74"/>
    <mergeCell ref="K75:R75"/>
    <mergeCell ref="K76:R76"/>
    <mergeCell ref="Z67:AA67"/>
    <mergeCell ref="AB67:AC67"/>
    <mergeCell ref="I67:K67"/>
    <mergeCell ref="C64:G64"/>
    <mergeCell ref="C65:G65"/>
    <mergeCell ref="I65:K65"/>
    <mergeCell ref="L65:O65"/>
    <mergeCell ref="P65:R65"/>
    <mergeCell ref="S65:V65"/>
    <mergeCell ref="W65:Y65"/>
    <mergeCell ref="W66:Y66"/>
    <mergeCell ref="Z66:AA66"/>
    <mergeCell ref="Z65:AA65"/>
    <mergeCell ref="U42:AC42"/>
    <mergeCell ref="U44:AC44"/>
    <mergeCell ref="U45:AC45"/>
    <mergeCell ref="I64:K64"/>
    <mergeCell ref="L64:O64"/>
    <mergeCell ref="P64:R64"/>
    <mergeCell ref="S64:V64"/>
    <mergeCell ref="W64:Y64"/>
    <mergeCell ref="Z64:AA64"/>
    <mergeCell ref="AB64:AC64"/>
    <mergeCell ref="R50:S50"/>
    <mergeCell ref="R51:S51"/>
    <mergeCell ref="R53:S53"/>
    <mergeCell ref="C50:I50"/>
    <mergeCell ref="C51:I51"/>
    <mergeCell ref="K51:M51"/>
    <mergeCell ref="O51:P51"/>
    <mergeCell ref="C53:M53"/>
    <mergeCell ref="O53:P53"/>
    <mergeCell ref="C46:I46"/>
    <mergeCell ref="K46:M46"/>
    <mergeCell ref="O46:P46"/>
    <mergeCell ref="R46:S46"/>
    <mergeCell ref="K47:M47"/>
    <mergeCell ref="C37:AC37"/>
    <mergeCell ref="O39:P39"/>
    <mergeCell ref="C21:G21"/>
    <mergeCell ref="C22:G22"/>
    <mergeCell ref="C23:G23"/>
    <mergeCell ref="C26:E27"/>
    <mergeCell ref="C29:E30"/>
    <mergeCell ref="C31:E34"/>
    <mergeCell ref="K39:M40"/>
    <mergeCell ref="R39:S39"/>
    <mergeCell ref="U39:AC40"/>
    <mergeCell ref="O40:P40"/>
    <mergeCell ref="R40:S40"/>
    <mergeCell ref="G26:W27"/>
    <mergeCell ref="Y26:AC26"/>
    <mergeCell ref="G29:W29"/>
    <mergeCell ref="G30:W30"/>
    <mergeCell ref="G31:W31"/>
    <mergeCell ref="G32:W32"/>
    <mergeCell ref="G33:W33"/>
    <mergeCell ref="G34:W34"/>
    <mergeCell ref="C36:AC36"/>
    <mergeCell ref="C39:I40"/>
    <mergeCell ref="C38:AC38"/>
    <mergeCell ref="C19:G19"/>
    <mergeCell ref="I19:K19"/>
    <mergeCell ref="M19:P19"/>
    <mergeCell ref="C20:G20"/>
    <mergeCell ref="M20:P20"/>
    <mergeCell ref="M21:P21"/>
    <mergeCell ref="M22:P22"/>
    <mergeCell ref="M23:P23"/>
    <mergeCell ref="C25:AC25"/>
    <mergeCell ref="R19:S19"/>
    <mergeCell ref="R20:S20"/>
    <mergeCell ref="R21:S21"/>
    <mergeCell ref="R22:S22"/>
    <mergeCell ref="R23:S23"/>
    <mergeCell ref="I20:K20"/>
    <mergeCell ref="I21:K21"/>
    <mergeCell ref="I22:K22"/>
    <mergeCell ref="I23:K23"/>
    <mergeCell ref="R42:S42"/>
    <mergeCell ref="C44:I44"/>
    <mergeCell ref="C45:I45"/>
    <mergeCell ref="K49:M49"/>
    <mergeCell ref="K50:M50"/>
    <mergeCell ref="C47:I47"/>
    <mergeCell ref="C48:I48"/>
    <mergeCell ref="K48:M48"/>
    <mergeCell ref="O48:P48"/>
    <mergeCell ref="C49:I49"/>
    <mergeCell ref="O49:P49"/>
    <mergeCell ref="O50:P50"/>
    <mergeCell ref="O47:P47"/>
    <mergeCell ref="R47:S47"/>
    <mergeCell ref="R48:S48"/>
    <mergeCell ref="R49:S49"/>
    <mergeCell ref="O44:P44"/>
    <mergeCell ref="R44:S44"/>
    <mergeCell ref="K44:M44"/>
    <mergeCell ref="K45:M45"/>
    <mergeCell ref="O45:P45"/>
    <mergeCell ref="R45:S45"/>
    <mergeCell ref="C2:AD2"/>
    <mergeCell ref="C3:K3"/>
    <mergeCell ref="M3:P3"/>
    <mergeCell ref="R3:U3"/>
    <mergeCell ref="C4:K4"/>
    <mergeCell ref="R4:U4"/>
    <mergeCell ref="C5:K5"/>
    <mergeCell ref="M4:P4"/>
    <mergeCell ref="M5:P5"/>
    <mergeCell ref="P102:S102"/>
    <mergeCell ref="E104:O104"/>
    <mergeCell ref="P104:S104"/>
    <mergeCell ref="W3:Y3"/>
    <mergeCell ref="W4:Y4"/>
    <mergeCell ref="R5:U5"/>
    <mergeCell ref="W5:Y5"/>
    <mergeCell ref="U8:W8"/>
    <mergeCell ref="U9:W12"/>
    <mergeCell ref="M8:O8"/>
    <mergeCell ref="P8:R8"/>
    <mergeCell ref="M9:O9"/>
    <mergeCell ref="P9:R9"/>
    <mergeCell ref="I15:S15"/>
    <mergeCell ref="M16:P16"/>
    <mergeCell ref="R16:S16"/>
    <mergeCell ref="M18:P18"/>
    <mergeCell ref="R18:S18"/>
    <mergeCell ref="M10:O10"/>
    <mergeCell ref="P10:R10"/>
    <mergeCell ref="M11:O11"/>
    <mergeCell ref="P11:R11"/>
    <mergeCell ref="M12:O12"/>
    <mergeCell ref="P12:R12"/>
    <mergeCell ref="C108:I108"/>
    <mergeCell ref="J108:K108"/>
    <mergeCell ref="L108:O108"/>
    <mergeCell ref="P108:R108"/>
    <mergeCell ref="S108:U108"/>
    <mergeCell ref="W108:Y108"/>
    <mergeCell ref="AB108:AC108"/>
    <mergeCell ref="C111:I111"/>
    <mergeCell ref="J111:K111"/>
    <mergeCell ref="L111:O111"/>
    <mergeCell ref="P111:R111"/>
    <mergeCell ref="S111:U111"/>
    <mergeCell ref="W111:Y111"/>
    <mergeCell ref="AB111:AC111"/>
    <mergeCell ref="C110:I110"/>
    <mergeCell ref="J110:K110"/>
    <mergeCell ref="L110:O110"/>
    <mergeCell ref="P110:R110"/>
    <mergeCell ref="S110:U110"/>
    <mergeCell ref="W110:Y110"/>
    <mergeCell ref="AB110:AC110"/>
    <mergeCell ref="W107:Y107"/>
    <mergeCell ref="AB107:AC107"/>
    <mergeCell ref="U104:AC104"/>
    <mergeCell ref="C106:AC106"/>
    <mergeCell ref="C107:I107"/>
    <mergeCell ref="J107:K107"/>
    <mergeCell ref="L107:O107"/>
    <mergeCell ref="P107:R107"/>
    <mergeCell ref="S107:U107"/>
    <mergeCell ref="U102:AC102"/>
    <mergeCell ref="E103:O103"/>
    <mergeCell ref="P103:S103"/>
    <mergeCell ref="U103:AC103"/>
    <mergeCell ref="G93:M93"/>
    <mergeCell ref="O93:U93"/>
    <mergeCell ref="W93:AB93"/>
    <mergeCell ref="G94:U94"/>
    <mergeCell ref="W94:AB94"/>
    <mergeCell ref="C96:AC96"/>
    <mergeCell ref="C99:C104"/>
    <mergeCell ref="P97:S97"/>
    <mergeCell ref="U97:AC97"/>
    <mergeCell ref="E97:O97"/>
    <mergeCell ref="E99:O99"/>
    <mergeCell ref="P99:S99"/>
    <mergeCell ref="U99:AC99"/>
    <mergeCell ref="E100:O100"/>
    <mergeCell ref="P100:S100"/>
    <mergeCell ref="U100:AC100"/>
    <mergeCell ref="E101:O101"/>
    <mergeCell ref="P101:S101"/>
    <mergeCell ref="U101:AC101"/>
    <mergeCell ref="E102:O102"/>
    <mergeCell ref="C93:E93"/>
    <mergeCell ref="C94:E94"/>
    <mergeCell ref="C68:G68"/>
    <mergeCell ref="C71:E71"/>
    <mergeCell ref="G71:I71"/>
    <mergeCell ref="C73:E73"/>
    <mergeCell ref="G73:I73"/>
    <mergeCell ref="C74:E74"/>
    <mergeCell ref="C75:E75"/>
    <mergeCell ref="G74:I74"/>
    <mergeCell ref="G75:I75"/>
    <mergeCell ref="C76:E76"/>
    <mergeCell ref="G76:I76"/>
    <mergeCell ref="I68:K68"/>
    <mergeCell ref="O84:U84"/>
    <mergeCell ref="G86:U86"/>
    <mergeCell ref="W86:AB86"/>
    <mergeCell ref="C88:AC88"/>
    <mergeCell ref="C89:AC89"/>
    <mergeCell ref="G90:AB90"/>
    <mergeCell ref="C92:AC92"/>
    <mergeCell ref="C78:AC78"/>
    <mergeCell ref="H79:AC79"/>
    <mergeCell ref="G82:M82"/>
    <mergeCell ref="O82:U82"/>
    <mergeCell ref="W82:AB82"/>
    <mergeCell ref="G84:M84"/>
    <mergeCell ref="W84:AB84"/>
    <mergeCell ref="C86:E86"/>
    <mergeCell ref="C90:E90"/>
    <mergeCell ref="L68:O68"/>
    <mergeCell ref="P68:R68"/>
    <mergeCell ref="K71:R71"/>
    <mergeCell ref="K73:R73"/>
    <mergeCell ref="S68:V68"/>
    <mergeCell ref="W68:Y68"/>
    <mergeCell ref="Z68:AA68"/>
    <mergeCell ref="AB68:AC68"/>
    <mergeCell ref="C66:G66"/>
    <mergeCell ref="C67:G67"/>
    <mergeCell ref="L67:O67"/>
    <mergeCell ref="P67:R67"/>
    <mergeCell ref="S67:V67"/>
    <mergeCell ref="Z59:AA59"/>
    <mergeCell ref="AB59:AC59"/>
    <mergeCell ref="C59:G59"/>
    <mergeCell ref="I58:K58"/>
    <mergeCell ref="I59:K59"/>
    <mergeCell ref="C60:G60"/>
    <mergeCell ref="I60:K60"/>
    <mergeCell ref="C61:G61"/>
    <mergeCell ref="I61:K61"/>
    <mergeCell ref="L61:O61"/>
    <mergeCell ref="Z58:AA58"/>
    <mergeCell ref="AB58:AC58"/>
    <mergeCell ref="L59:O59"/>
    <mergeCell ref="P59:R59"/>
    <mergeCell ref="L60:O60"/>
    <mergeCell ref="P60:R60"/>
    <mergeCell ref="S60:V60"/>
    <mergeCell ref="W60:Y60"/>
    <mergeCell ref="Z60:AA60"/>
    <mergeCell ref="AB60:AC60"/>
    <mergeCell ref="S59:V59"/>
    <mergeCell ref="W59:Y59"/>
    <mergeCell ref="U46:AC46"/>
    <mergeCell ref="U47:AC47"/>
    <mergeCell ref="U48:AC48"/>
    <mergeCell ref="U49:AC49"/>
    <mergeCell ref="U50:AC50"/>
    <mergeCell ref="U51:AC51"/>
    <mergeCell ref="C55:AC55"/>
    <mergeCell ref="I57:K57"/>
    <mergeCell ref="L57:O57"/>
    <mergeCell ref="P57:R57"/>
    <mergeCell ref="S57:V57"/>
    <mergeCell ref="W57:Y57"/>
    <mergeCell ref="Z57:AA57"/>
    <mergeCell ref="AB57:AC57"/>
    <mergeCell ref="G56:AC56"/>
    <mergeCell ref="C54:AC54"/>
    <mergeCell ref="U53:AC53"/>
    <mergeCell ref="C6:Y6"/>
    <mergeCell ref="C8:K8"/>
    <mergeCell ref="U7:Y7"/>
    <mergeCell ref="Y8:Y12"/>
    <mergeCell ref="C13:Y13"/>
    <mergeCell ref="S8:S12"/>
    <mergeCell ref="C57:G57"/>
    <mergeCell ref="C58:G58"/>
    <mergeCell ref="L58:O58"/>
    <mergeCell ref="P58:R58"/>
    <mergeCell ref="S58:V58"/>
    <mergeCell ref="W58:Y58"/>
    <mergeCell ref="C14:AC14"/>
    <mergeCell ref="C9:K9"/>
    <mergeCell ref="C10:K10"/>
    <mergeCell ref="C11:K11"/>
    <mergeCell ref="C12:K12"/>
    <mergeCell ref="C15:G16"/>
    <mergeCell ref="I16:K16"/>
    <mergeCell ref="I18:K18"/>
    <mergeCell ref="C18:G18"/>
    <mergeCell ref="C42:I42"/>
    <mergeCell ref="K42:M42"/>
    <mergeCell ref="O42:P42"/>
  </mergeCells>
  <conditionalFormatting sqref="AA4:AC5">
    <cfRule type="containsText" dxfId="5" priority="1" operator="containsText" text="NO CORRESPONDE CONTINUAR CON LA FTE">
      <formula>NOT(ISERROR(SEARCH(("NO CORRESPONDE CONTINUAR CON LA FTE"),(AA4))))</formula>
    </cfRule>
  </conditionalFormatting>
  <conditionalFormatting sqref="AA4:AC5">
    <cfRule type="containsText" dxfId="4" priority="2" operator="containsText" text="NO CORRESPONDE CONTINUAR CON LA FTE">
      <formula>NOT(ISERROR(SEARCH(("NO CORRESPONDE CONTINUAR CON LA FTE"),(AA4))))</formula>
    </cfRule>
  </conditionalFormatting>
  <conditionalFormatting sqref="U9">
    <cfRule type="containsText" dxfId="3" priority="3" operator="containsText" text="NO CORRESPONDE CONTINUAR CON LA FTE">
      <formula>NOT(ISERROR(SEARCH(("NO CORRESPONDE CONTINUAR CON LA FTE"),(U9))))</formula>
    </cfRule>
  </conditionalFormatting>
  <conditionalFormatting sqref="U9">
    <cfRule type="containsText" dxfId="2" priority="4" operator="containsText" text="NO CORRESPONDE CONTINUAR CON LA FTE">
      <formula>NOT(ISERROR(SEARCH(("NO CORRESPONDE CONTINUAR CON LA FTE"),(U9))))</formula>
    </cfRule>
  </conditionalFormatting>
  <dataValidations count="3">
    <dataValidation type="list" allowBlank="1" showErrorMessage="1" sqref="U45:U47 U49:U51" xr:uid="{00000000-0002-0000-0400-000000000000}">
      <formula1>"Padrón de usuarios,INEI - Censo 2017"</formula1>
    </dataValidation>
    <dataValidation type="list" allowBlank="1" showErrorMessage="1" sqref="G73:G76" xr:uid="{00000000-0002-0000-0400-000001000000}">
      <formula1>"A favor,En contra"</formula1>
    </dataValidation>
    <dataValidation type="list" allowBlank="1" showErrorMessage="1" sqref="Y29:AA34 AC29:AE34" xr:uid="{00000000-0002-0000-0400-000002000000}">
      <formula1>"Bajo,Medio,Alto,Muy alto"</formula1>
    </dataValidation>
  </dataValidations>
  <printOptions horizontalCentered="1"/>
  <pageMargins left="0.31496062992125984" right="0.31496062992125984" top="0.55118110236220474" bottom="0.55118110236220474" header="0" footer="0"/>
  <pageSetup paperSize="9" orientation="portrait" r:id="rId1"/>
  <rowBreaks count="2" manualBreakCount="2">
    <brk id="53" man="1"/>
    <brk id="94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ErrorMessage="1" xr:uid="{00000000-0002-0000-0400-000003000000}">
          <x14:formula1>
            <xm:f>Datos!$E$108:$E$110</xm:f>
          </x14:formula1>
          <xm:sqref>G94</xm:sqref>
        </x14:dataValidation>
        <x14:dataValidation type="list" allowBlank="1" showErrorMessage="1" xr:uid="{00000000-0002-0000-0400-000004000000}">
          <x14:formula1>
            <xm:f>Datos!$E$81:$E$83</xm:f>
          </x14:formula1>
          <xm:sqref>G86</xm:sqref>
        </x14:dataValidation>
        <x14:dataValidation type="list" allowBlank="1" showErrorMessage="1" xr:uid="{00000000-0002-0000-0400-000005000000}">
          <x14:formula1>
            <xm:f>Datos!$C$92:$C$94</xm:f>
          </x14:formula1>
          <xm:sqref>W84</xm:sqref>
        </x14:dataValidation>
        <x14:dataValidation type="list" allowBlank="1" showErrorMessage="1" xr:uid="{00000000-0002-0000-0400-000006000000}">
          <x14:formula1>
            <xm:f>Datos!$E$92:$E$93</xm:f>
          </x14:formula1>
          <xm:sqref>W86</xm:sqref>
        </x14:dataValidation>
        <x14:dataValidation type="list" allowBlank="1" showErrorMessage="1" xr:uid="{00000000-0002-0000-0400-000007000000}">
          <x14:formula1>
            <xm:f>Datos!$C$118:$C$124</xm:f>
          </x14:formula1>
          <xm:sqref>S105:T105</xm:sqref>
        </x14:dataValidation>
        <x14:dataValidation type="list" allowBlank="1" showErrorMessage="1" xr:uid="{00000000-0002-0000-0400-000008000000}">
          <x14:formula1>
            <xm:f>Datos!$B$118:$B$135</xm:f>
          </x14:formula1>
          <xm:sqref>P99:P104 E105:F105</xm:sqref>
        </x14:dataValidation>
        <x14:dataValidation type="list" allowBlank="1" showErrorMessage="1" xr:uid="{00000000-0002-0000-0400-000009000000}">
          <x14:formula1>
            <xm:f>Datos!$B$17:$B$31</xm:f>
          </x14:formula1>
          <xm:sqref>C18:C22</xm:sqref>
        </x14:dataValidation>
        <x14:dataValidation type="list" allowBlank="1" showErrorMessage="1" xr:uid="{00000000-0002-0000-0400-00000A000000}">
          <x14:formula1>
            <xm:f>Datos!$D$118:$D$131</xm:f>
          </x14:formula1>
          <xm:sqref>R105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  <outlinePr summaryBelow="0" summaryRight="0"/>
    <pageSetUpPr fitToPage="1"/>
  </sheetPr>
  <dimension ref="A1:AH1000"/>
  <sheetViews>
    <sheetView topLeftCell="A35" workbookViewId="0">
      <selection activeCell="I50" sqref="I50"/>
    </sheetView>
  </sheetViews>
  <sheetFormatPr baseColWidth="10" defaultColWidth="12.54296875" defaultRowHeight="15" customHeight="1" x14ac:dyDescent="0.25"/>
  <cols>
    <col min="1" max="1" width="11.453125" customWidth="1"/>
    <col min="2" max="2" width="1.26953125" customWidth="1"/>
    <col min="3" max="3" width="9.54296875" customWidth="1"/>
    <col min="4" max="4" width="0.54296875" customWidth="1"/>
    <col min="5" max="5" width="5.1796875" customWidth="1"/>
    <col min="6" max="6" width="0.54296875" customWidth="1"/>
    <col min="7" max="7" width="9.54296875" customWidth="1"/>
    <col min="8" max="8" width="0.7265625" customWidth="1"/>
    <col min="9" max="9" width="10" customWidth="1"/>
    <col min="10" max="10" width="0.7265625" customWidth="1"/>
    <col min="11" max="11" width="7.7265625" customWidth="1"/>
    <col min="12" max="12" width="0.7265625" customWidth="1"/>
    <col min="13" max="13" width="8.1796875" customWidth="1"/>
    <col min="14" max="14" width="0.453125" customWidth="1"/>
    <col min="15" max="15" width="7.7265625" customWidth="1"/>
    <col min="16" max="16" width="8.1796875" customWidth="1"/>
    <col min="17" max="17" width="7.1796875" customWidth="1"/>
    <col min="18" max="18" width="0.54296875" customWidth="1"/>
    <col min="19" max="19" width="8.7265625" customWidth="1"/>
    <col min="20" max="20" width="0.54296875" customWidth="1"/>
    <col min="21" max="21" width="8" customWidth="1"/>
    <col min="22" max="22" width="6.453125" customWidth="1"/>
    <col min="23" max="23" width="0.7265625" customWidth="1"/>
    <col min="24" max="25" width="8" customWidth="1"/>
    <col min="26" max="26" width="2.26953125" customWidth="1"/>
    <col min="27" max="27" width="5.54296875" customWidth="1"/>
    <col min="28" max="29" width="4.54296875" customWidth="1"/>
    <col min="30" max="30" width="8.54296875" customWidth="1"/>
    <col min="31" max="31" width="0.54296875" customWidth="1"/>
    <col min="32" max="32" width="7.54296875" customWidth="1"/>
    <col min="33" max="33" width="7.1796875" customWidth="1"/>
    <col min="34" max="34" width="0.453125" customWidth="1"/>
  </cols>
  <sheetData>
    <row r="1" spans="1:34" ht="13.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151"/>
      <c r="AH1" s="151"/>
    </row>
    <row r="2" spans="1:34" ht="13.5" customHeight="1" x14ac:dyDescent="0.25">
      <c r="A2" s="4"/>
      <c r="B2" s="775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30"/>
      <c r="AA2" s="4"/>
      <c r="AB2" s="4"/>
      <c r="AC2" s="4"/>
      <c r="AD2" s="4"/>
      <c r="AE2" s="4"/>
      <c r="AF2" s="4"/>
      <c r="AG2" s="151"/>
      <c r="AH2" s="151"/>
    </row>
    <row r="3" spans="1:34" ht="19.5" customHeight="1" x14ac:dyDescent="0.25">
      <c r="A3" s="4"/>
      <c r="B3" s="4"/>
      <c r="C3" s="776" t="s">
        <v>295</v>
      </c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30"/>
      <c r="Z3" s="148"/>
      <c r="AA3" s="4"/>
      <c r="AB3" s="4"/>
      <c r="AC3" s="4"/>
      <c r="AD3" s="4"/>
      <c r="AE3" s="4"/>
      <c r="AF3" s="4"/>
      <c r="AG3" s="151"/>
      <c r="AH3" s="151"/>
    </row>
    <row r="4" spans="1:34" ht="19.5" customHeight="1" x14ac:dyDescent="0.25">
      <c r="A4" s="4"/>
      <c r="B4" s="4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4"/>
      <c r="AB4" s="4"/>
      <c r="AC4" s="4"/>
      <c r="AD4" s="4"/>
      <c r="AE4" s="4"/>
      <c r="AF4" s="4"/>
      <c r="AG4" s="151"/>
      <c r="AH4" s="151"/>
    </row>
    <row r="5" spans="1:34" ht="19.5" customHeight="1" x14ac:dyDescent="0.25">
      <c r="A5" s="4"/>
      <c r="B5" s="4"/>
      <c r="C5" s="17" t="s">
        <v>296</v>
      </c>
      <c r="D5" s="17"/>
      <c r="E5" s="17"/>
      <c r="F5" s="17"/>
      <c r="G5" s="17"/>
      <c r="H5" s="17"/>
      <c r="I5" s="17"/>
      <c r="J5" s="17"/>
      <c r="K5" s="4"/>
      <c r="L5" s="159"/>
      <c r="M5" s="159"/>
      <c r="N5" s="159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48"/>
      <c r="AA5" s="4"/>
      <c r="AB5" s="4"/>
      <c r="AC5" s="4"/>
      <c r="AD5" s="4"/>
      <c r="AE5" s="4"/>
      <c r="AF5" s="4"/>
      <c r="AG5" s="151"/>
      <c r="AH5" s="151"/>
    </row>
    <row r="6" spans="1:34" ht="16.5" customHeight="1" x14ac:dyDescent="0.25">
      <c r="A6" s="4"/>
      <c r="B6" s="4"/>
      <c r="C6" s="777" t="s">
        <v>297</v>
      </c>
      <c r="D6" s="778"/>
      <c r="E6" s="701"/>
      <c r="F6" s="148"/>
      <c r="G6" s="172">
        <v>6</v>
      </c>
      <c r="H6" s="148"/>
      <c r="I6" s="779" t="s">
        <v>298</v>
      </c>
      <c r="J6" s="778"/>
      <c r="K6" s="701"/>
      <c r="L6" s="148"/>
      <c r="M6" s="173">
        <v>10</v>
      </c>
      <c r="N6" s="148"/>
      <c r="O6" s="174" t="s">
        <v>299</v>
      </c>
      <c r="P6" s="597" t="s">
        <v>300</v>
      </c>
      <c r="Q6" s="536"/>
      <c r="R6" s="536"/>
      <c r="S6" s="536"/>
      <c r="T6" s="533"/>
      <c r="U6" s="780">
        <f>+M6+G6/12</f>
        <v>10.5</v>
      </c>
      <c r="V6" s="533"/>
      <c r="W6" s="148"/>
      <c r="X6" s="4"/>
      <c r="Y6" s="4"/>
      <c r="Z6" s="148"/>
      <c r="AA6" s="4"/>
      <c r="AB6" s="4"/>
      <c r="AC6" s="4"/>
      <c r="AD6" s="4"/>
      <c r="AE6" s="4"/>
      <c r="AF6" s="4"/>
      <c r="AG6" s="151"/>
      <c r="AH6" s="151"/>
    </row>
    <row r="7" spans="1:34" ht="11.25" customHeight="1" x14ac:dyDescent="0.25">
      <c r="A7" s="4"/>
      <c r="B7" s="4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4"/>
      <c r="R7" s="4"/>
      <c r="S7" s="4"/>
      <c r="T7" s="4"/>
      <c r="U7" s="4"/>
      <c r="V7" s="4"/>
      <c r="W7" s="148"/>
      <c r="X7" s="148"/>
      <c r="Y7" s="148"/>
      <c r="Z7" s="148"/>
      <c r="AA7" s="4"/>
      <c r="AB7" s="4"/>
      <c r="AC7" s="4"/>
      <c r="AD7" s="4"/>
      <c r="AE7" s="4"/>
      <c r="AF7" s="4"/>
      <c r="AG7" s="151"/>
      <c r="AH7" s="151"/>
    </row>
    <row r="8" spans="1:34" ht="19.5" customHeight="1" x14ac:dyDescent="0.25">
      <c r="A8" s="4"/>
      <c r="B8" s="4"/>
      <c r="C8" s="17" t="s">
        <v>301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4"/>
      <c r="R8" s="4"/>
      <c r="S8" s="4"/>
      <c r="T8" s="4"/>
      <c r="U8" s="17"/>
      <c r="V8" s="17"/>
      <c r="W8" s="17"/>
      <c r="X8" s="17"/>
      <c r="Y8" s="17"/>
      <c r="Z8" s="148"/>
      <c r="AA8" s="4"/>
      <c r="AB8" s="4"/>
      <c r="AC8" s="4"/>
      <c r="AD8" s="4"/>
      <c r="AE8" s="4"/>
      <c r="AF8" s="4"/>
      <c r="AG8" s="151"/>
      <c r="AH8" s="151"/>
    </row>
    <row r="9" spans="1:34" ht="2.25" customHeight="1" x14ac:dyDescent="0.25">
      <c r="A9" s="4"/>
      <c r="B9" s="4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4"/>
      <c r="AB9" s="4"/>
      <c r="AC9" s="4"/>
      <c r="AD9" s="4"/>
      <c r="AE9" s="4"/>
      <c r="AF9" s="4"/>
      <c r="AG9" s="151"/>
      <c r="AH9" s="151"/>
    </row>
    <row r="10" spans="1:34" ht="19.5" customHeight="1" x14ac:dyDescent="0.25">
      <c r="A10" s="4"/>
      <c r="B10" s="4"/>
      <c r="C10" s="159" t="s">
        <v>302</v>
      </c>
      <c r="D10" s="159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4"/>
      <c r="AB10" s="4"/>
      <c r="AC10" s="4"/>
      <c r="AD10" s="4"/>
      <c r="AE10" s="4"/>
      <c r="AF10" s="4"/>
      <c r="AG10" s="151"/>
      <c r="AH10" s="151"/>
    </row>
    <row r="11" spans="1:34" ht="17.25" customHeight="1" x14ac:dyDescent="0.25">
      <c r="A11" s="4"/>
      <c r="B11" s="4"/>
      <c r="C11" s="159" t="s">
        <v>303</v>
      </c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4"/>
      <c r="AB11" s="4"/>
      <c r="AC11" s="4"/>
      <c r="AD11" s="4"/>
      <c r="AE11" s="4"/>
      <c r="AF11" s="4"/>
      <c r="AG11" s="151"/>
      <c r="AH11" s="151"/>
    </row>
    <row r="12" spans="1:34" ht="14.25" customHeight="1" x14ac:dyDescent="0.25">
      <c r="A12" s="4"/>
      <c r="B12" s="4"/>
      <c r="C12" s="765" t="s">
        <v>304</v>
      </c>
      <c r="D12" s="564"/>
      <c r="E12" s="565"/>
      <c r="F12" s="149"/>
      <c r="G12" s="593" t="s">
        <v>209</v>
      </c>
      <c r="H12" s="149"/>
      <c r="I12" s="579" t="s">
        <v>305</v>
      </c>
      <c r="J12" s="561"/>
      <c r="K12" s="47" t="s">
        <v>306</v>
      </c>
      <c r="L12" s="579" t="s">
        <v>307</v>
      </c>
      <c r="M12" s="561"/>
      <c r="N12" s="579" t="s">
        <v>308</v>
      </c>
      <c r="O12" s="608"/>
      <c r="P12" s="47" t="s">
        <v>309</v>
      </c>
      <c r="Q12" s="175" t="s">
        <v>310</v>
      </c>
      <c r="R12" s="763" t="s">
        <v>311</v>
      </c>
      <c r="S12" s="701"/>
      <c r="T12" s="763" t="s">
        <v>312</v>
      </c>
      <c r="U12" s="701"/>
      <c r="V12" s="579" t="s">
        <v>313</v>
      </c>
      <c r="W12" s="561"/>
      <c r="X12" s="175" t="s">
        <v>314</v>
      </c>
      <c r="Y12" s="47" t="s">
        <v>315</v>
      </c>
      <c r="Z12" s="148"/>
      <c r="AA12" s="4"/>
      <c r="AB12" s="4"/>
      <c r="AC12" s="4"/>
      <c r="AD12" s="4"/>
      <c r="AE12" s="4"/>
      <c r="AF12" s="4"/>
      <c r="AG12" s="151"/>
      <c r="AH12" s="151"/>
    </row>
    <row r="13" spans="1:34" ht="14.25" customHeight="1" x14ac:dyDescent="0.25">
      <c r="A13" s="4"/>
      <c r="B13" s="4"/>
      <c r="C13" s="566"/>
      <c r="D13" s="567"/>
      <c r="E13" s="568"/>
      <c r="F13" s="149"/>
      <c r="G13" s="594"/>
      <c r="H13" s="149"/>
      <c r="I13" s="756">
        <v>2021</v>
      </c>
      <c r="J13" s="561"/>
      <c r="K13" s="47">
        <f>+I13+1</f>
        <v>2022</v>
      </c>
      <c r="L13" s="579">
        <f>+K13+1</f>
        <v>2023</v>
      </c>
      <c r="M13" s="561"/>
      <c r="N13" s="579">
        <f>+L13+1</f>
        <v>2024</v>
      </c>
      <c r="O13" s="608"/>
      <c r="P13" s="47">
        <f>+N13+1</f>
        <v>2025</v>
      </c>
      <c r="Q13" s="175">
        <f t="shared" ref="Q13:R13" si="0">+P13+1</f>
        <v>2026</v>
      </c>
      <c r="R13" s="763">
        <f t="shared" si="0"/>
        <v>2027</v>
      </c>
      <c r="S13" s="701"/>
      <c r="T13" s="763">
        <f>+R13+1</f>
        <v>2028</v>
      </c>
      <c r="U13" s="701"/>
      <c r="V13" s="579">
        <f>+T13+1</f>
        <v>2029</v>
      </c>
      <c r="W13" s="561"/>
      <c r="X13" s="175">
        <f>+V13+1</f>
        <v>2030</v>
      </c>
      <c r="Y13" s="47">
        <f>+X13+1</f>
        <v>2031</v>
      </c>
      <c r="Z13" s="148"/>
      <c r="AA13" s="4"/>
      <c r="AB13" s="4"/>
      <c r="AC13" s="4"/>
      <c r="AD13" s="4"/>
      <c r="AE13" s="4"/>
      <c r="AF13" s="4"/>
      <c r="AG13" s="151"/>
      <c r="AH13" s="151"/>
    </row>
    <row r="14" spans="1:34" ht="38.25" customHeight="1" x14ac:dyDescent="0.25">
      <c r="A14" s="4"/>
      <c r="B14" s="4"/>
      <c r="C14" s="590" t="s">
        <v>316</v>
      </c>
      <c r="D14" s="560"/>
      <c r="E14" s="561"/>
      <c r="F14" s="149"/>
      <c r="G14" s="176" t="s">
        <v>48</v>
      </c>
      <c r="H14" s="149"/>
      <c r="I14" s="761">
        <f>+ROUND(('Identificación 3'!$O$48*(1+'Identificación 3'!$O$42/100)^(I13-'Identificación 3'!$O$40)),0)</f>
        <v>1759</v>
      </c>
      <c r="J14" s="701"/>
      <c r="K14" s="177">
        <f>+ROUND(($I$14*(1+('Identificación 3'!$O$42/100))^(1)),0)</f>
        <v>1800</v>
      </c>
      <c r="L14" s="761">
        <f>+ROUND(($I$14*(1+'Identificación 3'!$O$42/100)^(2)),0)</f>
        <v>1842</v>
      </c>
      <c r="M14" s="701"/>
      <c r="N14" s="761">
        <f>+ROUND(($I$14*(1+'Identificación 3'!$O$42/100)^(3)),0)</f>
        <v>1884</v>
      </c>
      <c r="O14" s="701"/>
      <c r="P14" s="177">
        <f>+ROUND(($I$14*(1+'Identificación 3'!$O$42/100)^(4)),0)</f>
        <v>1928</v>
      </c>
      <c r="Q14" s="178">
        <f>+ROUND(($I$14*(1+'Identificación 3'!$O$42/100)^(5)),0)</f>
        <v>1973</v>
      </c>
      <c r="R14" s="761">
        <f>+ROUND(($I$14*(1+'Identificación 3'!$O$42/100)^(6)),0)</f>
        <v>2019</v>
      </c>
      <c r="S14" s="701"/>
      <c r="T14" s="761">
        <f>+ROUND(($I$14*(1+'Identificación 3'!$O$42/100)^(7)),0)</f>
        <v>2065</v>
      </c>
      <c r="U14" s="701"/>
      <c r="V14" s="766">
        <f>+ROUND(($I$14*(1+'Identificación 3'!$O$42/100)^(8)),0)</f>
        <v>2113</v>
      </c>
      <c r="W14" s="561"/>
      <c r="X14" s="178">
        <f>+ROUND(($I$14*(1+'Identificación 3'!$O$42/100)^(9)),0)</f>
        <v>2162</v>
      </c>
      <c r="Y14" s="177">
        <f>+ROUND(($I$14*(1+'Identificación 3'!$O$42/100)^(10)),0)</f>
        <v>2212</v>
      </c>
      <c r="Z14" s="148"/>
      <c r="AA14" s="4"/>
      <c r="AB14" s="4"/>
      <c r="AC14" s="4"/>
      <c r="AD14" s="4"/>
      <c r="AE14" s="4"/>
      <c r="AF14" s="4"/>
      <c r="AG14" s="151"/>
      <c r="AH14" s="151"/>
    </row>
    <row r="15" spans="1:34" ht="12.75" customHeight="1" x14ac:dyDescent="0.25">
      <c r="A15" s="4"/>
      <c r="B15" s="4"/>
      <c r="C15" s="148"/>
      <c r="D15" s="148"/>
      <c r="E15" s="148"/>
      <c r="F15" s="148"/>
      <c r="G15" s="148"/>
      <c r="H15" s="148"/>
      <c r="I15" s="179"/>
      <c r="J15" s="179"/>
      <c r="K15" s="179"/>
      <c r="L15" s="179"/>
      <c r="M15" s="179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4"/>
      <c r="AB15" s="4"/>
      <c r="AC15" s="4"/>
      <c r="AD15" s="4"/>
      <c r="AE15" s="4"/>
      <c r="AF15" s="4"/>
      <c r="AG15" s="151"/>
      <c r="AH15" s="151"/>
    </row>
    <row r="16" spans="1:34" ht="19.5" customHeight="1" x14ac:dyDescent="0.25">
      <c r="A16" s="4"/>
      <c r="B16" s="4"/>
      <c r="C16" s="760" t="s">
        <v>317</v>
      </c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529"/>
      <c r="U16" s="529"/>
      <c r="V16" s="529"/>
      <c r="W16" s="529"/>
      <c r="X16" s="529"/>
      <c r="Y16" s="530"/>
      <c r="Z16" s="148"/>
      <c r="AA16" s="4"/>
      <c r="AB16" s="4"/>
      <c r="AC16" s="4"/>
      <c r="AD16" s="4"/>
      <c r="AE16" s="4"/>
      <c r="AF16" s="4"/>
      <c r="AG16" s="151"/>
      <c r="AH16" s="151"/>
    </row>
    <row r="17" spans="1:34" ht="19.5" customHeight="1" x14ac:dyDescent="0.25">
      <c r="A17" s="4"/>
      <c r="B17" s="4"/>
      <c r="C17" s="760" t="s">
        <v>318</v>
      </c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30"/>
      <c r="Z17" s="148"/>
      <c r="AA17" s="4"/>
      <c r="AB17" s="4"/>
      <c r="AC17" s="4"/>
      <c r="AD17" s="4"/>
      <c r="AE17" s="4"/>
      <c r="AF17" s="4"/>
      <c r="AG17" s="151"/>
      <c r="AH17" s="151"/>
    </row>
    <row r="18" spans="1:34" ht="27" customHeight="1" x14ac:dyDescent="0.25">
      <c r="A18" s="4"/>
      <c r="B18" s="4"/>
      <c r="C18" s="159"/>
      <c r="D18" s="159"/>
      <c r="E18" s="148"/>
      <c r="F18" s="148"/>
      <c r="G18" s="180" t="s">
        <v>209</v>
      </c>
      <c r="H18" s="148"/>
      <c r="I18" s="757" t="s">
        <v>211</v>
      </c>
      <c r="J18" s="758"/>
      <c r="K18" s="148"/>
      <c r="L18" s="148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148"/>
      <c r="Z18" s="148"/>
      <c r="AA18" s="4"/>
      <c r="AB18" s="4"/>
      <c r="AC18" s="4"/>
      <c r="AD18" s="4"/>
      <c r="AE18" s="4"/>
      <c r="AF18" s="4"/>
      <c r="AG18" s="151"/>
      <c r="AH18" s="151"/>
    </row>
    <row r="19" spans="1:34" ht="19.5" customHeight="1" x14ac:dyDescent="0.25">
      <c r="A19" s="4"/>
      <c r="B19" s="4"/>
      <c r="C19" s="762" t="s">
        <v>319</v>
      </c>
      <c r="D19" s="738"/>
      <c r="E19" s="758"/>
      <c r="F19" s="148"/>
      <c r="G19" s="181" t="s">
        <v>48</v>
      </c>
      <c r="H19" s="148"/>
      <c r="I19" s="759">
        <f>+'Identificación 3'!Z61</f>
        <v>420.29339853300735</v>
      </c>
      <c r="J19" s="533"/>
      <c r="K19" s="148"/>
      <c r="L19" s="148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148"/>
      <c r="Z19" s="148"/>
      <c r="AA19" s="4"/>
      <c r="AB19" s="4"/>
      <c r="AC19" s="4"/>
      <c r="AD19" s="4"/>
      <c r="AE19" s="4"/>
      <c r="AF19" s="4"/>
      <c r="AG19" s="151"/>
      <c r="AH19" s="151"/>
    </row>
    <row r="20" spans="1:34" ht="19.5" customHeight="1" x14ac:dyDescent="0.25">
      <c r="A20" s="4"/>
      <c r="B20" s="4"/>
      <c r="C20" s="781" t="s">
        <v>320</v>
      </c>
      <c r="D20" s="536"/>
      <c r="E20" s="533"/>
      <c r="F20" s="148"/>
      <c r="G20" s="182" t="s">
        <v>48</v>
      </c>
      <c r="H20" s="148"/>
      <c r="I20" s="759">
        <f>+'Identificación 3'!P111</f>
        <v>282</v>
      </c>
      <c r="J20" s="533"/>
      <c r="K20" s="148"/>
      <c r="L20" s="148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148"/>
      <c r="Z20" s="148"/>
      <c r="AA20" s="4"/>
      <c r="AB20" s="4"/>
      <c r="AC20" s="4"/>
      <c r="AD20" s="4"/>
      <c r="AE20" s="4"/>
      <c r="AF20" s="4"/>
      <c r="AG20" s="151"/>
      <c r="AH20" s="151"/>
    </row>
    <row r="21" spans="1:34" ht="12" customHeight="1" x14ac:dyDescent="0.25">
      <c r="A21" s="4"/>
      <c r="B21" s="4"/>
      <c r="C21" s="782"/>
      <c r="D21" s="529"/>
      <c r="E21" s="530"/>
      <c r="F21" s="148"/>
      <c r="G21" s="53"/>
      <c r="H21" s="148"/>
      <c r="I21" s="783"/>
      <c r="J21" s="530"/>
      <c r="K21" s="148"/>
      <c r="L21" s="148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148"/>
      <c r="Z21" s="148"/>
      <c r="AA21" s="4"/>
      <c r="AB21" s="4"/>
      <c r="AC21" s="4"/>
      <c r="AD21" s="4"/>
      <c r="AE21" s="4"/>
      <c r="AF21" s="4"/>
      <c r="AG21" s="151"/>
      <c r="AH21" s="151"/>
    </row>
    <row r="22" spans="1:34" ht="19.5" customHeight="1" x14ac:dyDescent="0.25">
      <c r="A22" s="4"/>
      <c r="B22" s="4"/>
      <c r="C22" s="760" t="s">
        <v>321</v>
      </c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529"/>
      <c r="O22" s="529"/>
      <c r="P22" s="529"/>
      <c r="Q22" s="529"/>
      <c r="R22" s="529"/>
      <c r="S22" s="529"/>
      <c r="T22" s="529"/>
      <c r="U22" s="529"/>
      <c r="V22" s="529"/>
      <c r="W22" s="529"/>
      <c r="X22" s="529"/>
      <c r="Y22" s="530"/>
      <c r="Z22" s="148"/>
      <c r="AA22" s="4"/>
      <c r="AB22" s="4"/>
      <c r="AC22" s="4"/>
      <c r="AD22" s="4"/>
      <c r="AE22" s="4"/>
      <c r="AF22" s="4"/>
      <c r="AG22" s="151"/>
      <c r="AH22" s="151"/>
    </row>
    <row r="23" spans="1:34" ht="15.75" customHeight="1" x14ac:dyDescent="0.25">
      <c r="A23" s="4"/>
      <c r="B23" s="4"/>
      <c r="C23" s="765" t="s">
        <v>304</v>
      </c>
      <c r="D23" s="564"/>
      <c r="E23" s="565"/>
      <c r="F23" s="149"/>
      <c r="G23" s="593" t="s">
        <v>209</v>
      </c>
      <c r="H23" s="149"/>
      <c r="I23" s="579" t="s">
        <v>305</v>
      </c>
      <c r="J23" s="561"/>
      <c r="K23" s="47" t="s">
        <v>322</v>
      </c>
      <c r="L23" s="579" t="s">
        <v>307</v>
      </c>
      <c r="M23" s="561"/>
      <c r="N23" s="579" t="s">
        <v>308</v>
      </c>
      <c r="O23" s="608"/>
      <c r="P23" s="47" t="s">
        <v>309</v>
      </c>
      <c r="Q23" s="175" t="s">
        <v>310</v>
      </c>
      <c r="R23" s="763" t="s">
        <v>311</v>
      </c>
      <c r="S23" s="768"/>
      <c r="T23" s="555" t="s">
        <v>312</v>
      </c>
      <c r="U23" s="533"/>
      <c r="V23" s="769" t="s">
        <v>313</v>
      </c>
      <c r="W23" s="561"/>
      <c r="X23" s="47" t="s">
        <v>314</v>
      </c>
      <c r="Y23" s="47" t="s">
        <v>315</v>
      </c>
      <c r="Z23" s="148"/>
      <c r="AA23" s="4"/>
      <c r="AB23" s="4"/>
      <c r="AC23" s="4"/>
      <c r="AD23" s="4"/>
      <c r="AE23" s="4"/>
      <c r="AF23" s="4"/>
      <c r="AG23" s="151"/>
      <c r="AH23" s="151"/>
    </row>
    <row r="24" spans="1:34" ht="13.5" customHeight="1" x14ac:dyDescent="0.25">
      <c r="A24" s="4"/>
      <c r="B24" s="4"/>
      <c r="C24" s="566"/>
      <c r="D24" s="567"/>
      <c r="E24" s="568"/>
      <c r="F24" s="149"/>
      <c r="G24" s="594"/>
      <c r="H24" s="149"/>
      <c r="I24" s="579">
        <f>+I13</f>
        <v>2021</v>
      </c>
      <c r="J24" s="561"/>
      <c r="K24" s="47">
        <f>+I24+1</f>
        <v>2022</v>
      </c>
      <c r="L24" s="579">
        <f>+K24+1</f>
        <v>2023</v>
      </c>
      <c r="M24" s="561"/>
      <c r="N24" s="579">
        <f>+L24+1</f>
        <v>2024</v>
      </c>
      <c r="O24" s="608"/>
      <c r="P24" s="47">
        <f>+N24+1</f>
        <v>2025</v>
      </c>
      <c r="Q24" s="175">
        <f t="shared" ref="Q24:R24" si="1">+P24+1</f>
        <v>2026</v>
      </c>
      <c r="R24" s="763">
        <f t="shared" si="1"/>
        <v>2027</v>
      </c>
      <c r="S24" s="701"/>
      <c r="T24" s="784">
        <f>+R24+1</f>
        <v>2028</v>
      </c>
      <c r="U24" s="785"/>
      <c r="V24" s="579">
        <f>+T24+1</f>
        <v>2029</v>
      </c>
      <c r="W24" s="561"/>
      <c r="X24" s="175">
        <f>+V24+1</f>
        <v>2030</v>
      </c>
      <c r="Y24" s="47">
        <f>+X24+1</f>
        <v>2031</v>
      </c>
      <c r="Z24" s="148"/>
      <c r="AA24" s="4"/>
      <c r="AB24" s="4"/>
      <c r="AC24" s="4"/>
      <c r="AD24" s="4"/>
      <c r="AE24" s="4"/>
      <c r="AF24" s="4"/>
      <c r="AG24" s="151"/>
      <c r="AH24" s="151"/>
    </row>
    <row r="25" spans="1:34" ht="41.25" customHeight="1" x14ac:dyDescent="0.25">
      <c r="A25" s="4"/>
      <c r="B25" s="4"/>
      <c r="C25" s="590" t="str">
        <f>+C14</f>
        <v>Población con adecuado acceso a vías locales</v>
      </c>
      <c r="D25" s="560"/>
      <c r="E25" s="561"/>
      <c r="F25" s="149"/>
      <c r="G25" s="176" t="s">
        <v>48</v>
      </c>
      <c r="H25" s="149"/>
      <c r="I25" s="761">
        <f>+ROUND(($I$20*(1+'Identificación 3'!$O$42/100)^(I24-'Identificación 3'!$R$40)),0)</f>
        <v>289</v>
      </c>
      <c r="J25" s="701"/>
      <c r="K25" s="177">
        <f>+ROUND(($I$25*(1+('Identificación 3'!$O$42/100))^(1)),0)</f>
        <v>296</v>
      </c>
      <c r="L25" s="761">
        <f>+ROUND(($I$25*(1+'Identificación 3'!$O$42/100)^(2)),0)</f>
        <v>303</v>
      </c>
      <c r="M25" s="701"/>
      <c r="N25" s="761">
        <f>+ROUND(($I$25*(1+'Identificación 3'!$O$42/100)^(3)),0)</f>
        <v>310</v>
      </c>
      <c r="O25" s="701"/>
      <c r="P25" s="177">
        <f>+ROUND(($I$25*(1+'Identificación 3'!$O$42/100)^(4)),0)</f>
        <v>317</v>
      </c>
      <c r="Q25" s="178">
        <f>+ROUND(($I$25*(1+'Identificación 3'!$O$42/100)^(5)),0)</f>
        <v>324</v>
      </c>
      <c r="R25" s="761">
        <f>+ROUND(($I$25*(1+'Identificación 3'!$O$42/100)^(6)),0)</f>
        <v>332</v>
      </c>
      <c r="S25" s="701"/>
      <c r="T25" s="761">
        <f>+ROUND(($I$25*(1+'Identificación 3'!$O$42/100)^(7)),0)</f>
        <v>339</v>
      </c>
      <c r="U25" s="701"/>
      <c r="V25" s="766">
        <f>+ROUND(($I$25*(1+'Identificación 3'!$O$42/100)^(8)),0)</f>
        <v>347</v>
      </c>
      <c r="W25" s="561"/>
      <c r="X25" s="178">
        <f>+ROUND(($I$25*(1+'Identificación 3'!$O$42/100)^(9)),0)</f>
        <v>355</v>
      </c>
      <c r="Y25" s="177">
        <f>+ROUND(($I$25*(1+'Identificación 3'!$O$42/100)^(10)),0)</f>
        <v>363</v>
      </c>
      <c r="Z25" s="148"/>
      <c r="AA25" s="4"/>
      <c r="AB25" s="4"/>
      <c r="AC25" s="4"/>
      <c r="AD25" s="4"/>
      <c r="AE25" s="4"/>
      <c r="AF25" s="4"/>
      <c r="AG25" s="151"/>
      <c r="AH25" s="151"/>
    </row>
    <row r="26" spans="1:34" ht="12" customHeight="1" x14ac:dyDescent="0.25">
      <c r="A26" s="4"/>
      <c r="B26" s="4"/>
      <c r="C26" s="183"/>
      <c r="D26" s="183"/>
      <c r="E26" s="183"/>
      <c r="F26" s="183"/>
      <c r="G26" s="53"/>
      <c r="H26" s="53"/>
      <c r="I26" s="4"/>
      <c r="J26" s="4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4"/>
      <c r="AB26" s="4"/>
      <c r="AC26" s="4"/>
      <c r="AD26" s="4"/>
      <c r="AE26" s="4"/>
      <c r="AF26" s="4"/>
      <c r="AG26" s="151"/>
      <c r="AH26" s="151"/>
    </row>
    <row r="27" spans="1:34" ht="19.5" customHeight="1" x14ac:dyDescent="0.25">
      <c r="A27" s="4"/>
      <c r="B27" s="4"/>
      <c r="C27" s="159" t="s">
        <v>323</v>
      </c>
      <c r="D27" s="159"/>
      <c r="E27" s="148"/>
      <c r="F27" s="148"/>
      <c r="G27" s="148"/>
      <c r="H27" s="148"/>
      <c r="I27" s="4"/>
      <c r="J27" s="4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4"/>
      <c r="AB27" s="4"/>
      <c r="AC27" s="4"/>
      <c r="AD27" s="4"/>
      <c r="AE27" s="4"/>
      <c r="AF27" s="4"/>
      <c r="AG27" s="151"/>
      <c r="AH27" s="151"/>
    </row>
    <row r="28" spans="1:34" ht="13.5" customHeight="1" x14ac:dyDescent="0.25">
      <c r="A28" s="4"/>
      <c r="B28" s="4"/>
      <c r="C28" s="765" t="s">
        <v>304</v>
      </c>
      <c r="D28" s="564"/>
      <c r="E28" s="565"/>
      <c r="F28" s="149"/>
      <c r="G28" s="593" t="s">
        <v>209</v>
      </c>
      <c r="H28" s="149"/>
      <c r="I28" s="579" t="s">
        <v>305</v>
      </c>
      <c r="J28" s="561"/>
      <c r="K28" s="47" t="s">
        <v>322</v>
      </c>
      <c r="L28" s="579" t="s">
        <v>307</v>
      </c>
      <c r="M28" s="561"/>
      <c r="N28" s="579" t="s">
        <v>308</v>
      </c>
      <c r="O28" s="608"/>
      <c r="P28" s="47" t="s">
        <v>309</v>
      </c>
      <c r="Q28" s="175" t="s">
        <v>310</v>
      </c>
      <c r="R28" s="763" t="s">
        <v>311</v>
      </c>
      <c r="S28" s="768"/>
      <c r="T28" s="555" t="s">
        <v>312</v>
      </c>
      <c r="U28" s="533"/>
      <c r="V28" s="769" t="s">
        <v>313</v>
      </c>
      <c r="W28" s="561"/>
      <c r="X28" s="47" t="s">
        <v>314</v>
      </c>
      <c r="Y28" s="47" t="s">
        <v>315</v>
      </c>
      <c r="Z28" s="148"/>
      <c r="AA28" s="4"/>
      <c r="AB28" s="4"/>
      <c r="AC28" s="4"/>
      <c r="AD28" s="4"/>
      <c r="AE28" s="4"/>
      <c r="AF28" s="4"/>
      <c r="AG28" s="151"/>
      <c r="AH28" s="151"/>
    </row>
    <row r="29" spans="1:34" ht="11.25" customHeight="1" x14ac:dyDescent="0.25">
      <c r="A29" s="4"/>
      <c r="B29" s="4"/>
      <c r="C29" s="566"/>
      <c r="D29" s="567"/>
      <c r="E29" s="568"/>
      <c r="F29" s="149"/>
      <c r="G29" s="594"/>
      <c r="H29" s="149"/>
      <c r="I29" s="579">
        <f>+I13</f>
        <v>2021</v>
      </c>
      <c r="J29" s="561"/>
      <c r="K29" s="47">
        <f>+I29+1</f>
        <v>2022</v>
      </c>
      <c r="L29" s="579">
        <f>+K29+1</f>
        <v>2023</v>
      </c>
      <c r="M29" s="561"/>
      <c r="N29" s="579">
        <f>+L29+1</f>
        <v>2024</v>
      </c>
      <c r="O29" s="608"/>
      <c r="P29" s="47">
        <f>+N29+1</f>
        <v>2025</v>
      </c>
      <c r="Q29" s="175">
        <f t="shared" ref="Q29:R29" si="2">+P29+1</f>
        <v>2026</v>
      </c>
      <c r="R29" s="763">
        <f t="shared" si="2"/>
        <v>2027</v>
      </c>
      <c r="S29" s="701"/>
      <c r="T29" s="770">
        <f>+R29+1</f>
        <v>2028</v>
      </c>
      <c r="U29" s="771"/>
      <c r="V29" s="579">
        <f>+T29+1</f>
        <v>2029</v>
      </c>
      <c r="W29" s="561"/>
      <c r="X29" s="175">
        <f>+V29+1</f>
        <v>2030</v>
      </c>
      <c r="Y29" s="47">
        <f>+X29+1</f>
        <v>2031</v>
      </c>
      <c r="Z29" s="148"/>
      <c r="AA29" s="4"/>
      <c r="AB29" s="4"/>
      <c r="AC29" s="4"/>
      <c r="AD29" s="4"/>
      <c r="AE29" s="4"/>
      <c r="AF29" s="4"/>
      <c r="AG29" s="151"/>
      <c r="AH29" s="151"/>
    </row>
    <row r="30" spans="1:34" ht="38.25" customHeight="1" x14ac:dyDescent="0.25">
      <c r="A30" s="4"/>
      <c r="B30" s="4"/>
      <c r="C30" s="590" t="str">
        <f>+C14</f>
        <v>Población con adecuado acceso a vías locales</v>
      </c>
      <c r="D30" s="560"/>
      <c r="E30" s="561"/>
      <c r="F30" s="149"/>
      <c r="G30" s="56" t="s">
        <v>48</v>
      </c>
      <c r="H30" s="149"/>
      <c r="I30" s="764">
        <f>+I25-I14</f>
        <v>-1470</v>
      </c>
      <c r="J30" s="561"/>
      <c r="K30" s="177">
        <f t="shared" ref="K30:L30" si="3">+K25-K14</f>
        <v>-1504</v>
      </c>
      <c r="L30" s="766">
        <f t="shared" si="3"/>
        <v>-1539</v>
      </c>
      <c r="M30" s="561"/>
      <c r="N30" s="766">
        <f>+N25-N14</f>
        <v>-1574</v>
      </c>
      <c r="O30" s="608"/>
      <c r="P30" s="177">
        <f t="shared" ref="P30:R30" si="4">+P25-P14</f>
        <v>-1611</v>
      </c>
      <c r="Q30" s="178">
        <f t="shared" si="4"/>
        <v>-1649</v>
      </c>
      <c r="R30" s="761">
        <f t="shared" si="4"/>
        <v>-1687</v>
      </c>
      <c r="S30" s="768"/>
      <c r="T30" s="772">
        <f>+T25-T14</f>
        <v>-1726</v>
      </c>
      <c r="U30" s="533"/>
      <c r="V30" s="773">
        <f>+V25-V14</f>
        <v>-1766</v>
      </c>
      <c r="W30" s="561"/>
      <c r="X30" s="177">
        <f t="shared" ref="X30:Y30" si="5">+X25-X14</f>
        <v>-1807</v>
      </c>
      <c r="Y30" s="177">
        <f t="shared" si="5"/>
        <v>-1849</v>
      </c>
      <c r="Z30" s="148"/>
      <c r="AA30" s="4"/>
      <c r="AB30" s="179"/>
      <c r="AC30" s="179"/>
      <c r="AD30" s="4"/>
      <c r="AE30" s="4"/>
      <c r="AF30" s="4"/>
      <c r="AG30" s="151"/>
      <c r="AH30" s="151"/>
    </row>
    <row r="31" spans="1:34" ht="15" customHeight="1" x14ac:dyDescent="0.25">
      <c r="A31" s="4"/>
      <c r="B31" s="4"/>
      <c r="C31" s="183"/>
      <c r="D31" s="183"/>
      <c r="E31" s="183"/>
      <c r="F31" s="183"/>
      <c r="G31" s="183"/>
      <c r="H31" s="183"/>
      <c r="I31" s="53"/>
      <c r="J31" s="53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4"/>
      <c r="AB31" s="4"/>
      <c r="AC31" s="4"/>
      <c r="AD31" s="4"/>
      <c r="AE31" s="4"/>
      <c r="AF31" s="4"/>
      <c r="AG31" s="151"/>
      <c r="AH31" s="151"/>
    </row>
    <row r="32" spans="1:34" ht="18.75" customHeight="1" x14ac:dyDescent="0.25">
      <c r="A32" s="4"/>
      <c r="B32" s="4"/>
      <c r="C32" s="774" t="s">
        <v>324</v>
      </c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30"/>
      <c r="Z32" s="148"/>
      <c r="AA32" s="4"/>
      <c r="AB32" s="4"/>
      <c r="AC32" s="4"/>
      <c r="AD32" s="4"/>
      <c r="AE32" s="4"/>
      <c r="AF32" s="4"/>
      <c r="AG32" s="151"/>
      <c r="AH32" s="151"/>
    </row>
    <row r="33" spans="1:34" ht="19.5" customHeight="1" x14ac:dyDescent="0.25">
      <c r="A33" s="4"/>
      <c r="B33" s="4"/>
      <c r="C33" s="159" t="s">
        <v>325</v>
      </c>
      <c r="D33" s="159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4"/>
      <c r="AB33" s="4"/>
      <c r="AC33" s="4"/>
      <c r="AD33" s="4"/>
      <c r="AE33" s="4"/>
      <c r="AF33" s="4"/>
      <c r="AG33" s="151"/>
      <c r="AH33" s="151"/>
    </row>
    <row r="34" spans="1:34" ht="18.75" customHeight="1" x14ac:dyDescent="0.25">
      <c r="A34" s="4"/>
      <c r="B34" s="4"/>
      <c r="C34" s="767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5"/>
      <c r="Z34" s="148"/>
      <c r="AA34" s="4"/>
      <c r="AB34" s="4"/>
      <c r="AC34" s="4"/>
      <c r="AD34" s="4"/>
      <c r="AE34" s="4"/>
      <c r="AF34" s="4"/>
      <c r="AG34" s="151"/>
      <c r="AH34" s="151"/>
    </row>
    <row r="35" spans="1:34" ht="18.75" customHeight="1" x14ac:dyDescent="0.25">
      <c r="A35" s="4"/>
      <c r="B35" s="4"/>
      <c r="C35" s="735"/>
      <c r="D35" s="538"/>
      <c r="E35" s="538"/>
      <c r="F35" s="538"/>
      <c r="G35" s="538"/>
      <c r="H35" s="538"/>
      <c r="I35" s="538"/>
      <c r="J35" s="538"/>
      <c r="K35" s="538"/>
      <c r="L35" s="538"/>
      <c r="M35" s="538"/>
      <c r="N35" s="538"/>
      <c r="O35" s="538"/>
      <c r="P35" s="538"/>
      <c r="Q35" s="538"/>
      <c r="R35" s="538"/>
      <c r="S35" s="538"/>
      <c r="T35" s="538"/>
      <c r="U35" s="538"/>
      <c r="V35" s="538"/>
      <c r="W35" s="538"/>
      <c r="X35" s="538"/>
      <c r="Y35" s="736"/>
      <c r="Z35" s="148"/>
      <c r="AA35" s="4"/>
      <c r="AB35" s="4"/>
      <c r="AC35" s="4"/>
      <c r="AD35" s="4"/>
      <c r="AE35" s="4"/>
      <c r="AF35" s="4"/>
      <c r="AG35" s="151"/>
      <c r="AH35" s="151"/>
    </row>
    <row r="36" spans="1:34" ht="18.75" customHeight="1" x14ac:dyDescent="0.25">
      <c r="A36" s="4"/>
      <c r="B36" s="4"/>
      <c r="C36" s="735"/>
      <c r="D36" s="538"/>
      <c r="E36" s="538"/>
      <c r="F36" s="538"/>
      <c r="G36" s="538"/>
      <c r="H36" s="538"/>
      <c r="I36" s="538"/>
      <c r="J36" s="538"/>
      <c r="K36" s="538"/>
      <c r="L36" s="538"/>
      <c r="M36" s="538"/>
      <c r="N36" s="538"/>
      <c r="O36" s="538"/>
      <c r="P36" s="538"/>
      <c r="Q36" s="538"/>
      <c r="R36" s="538"/>
      <c r="S36" s="538"/>
      <c r="T36" s="538"/>
      <c r="U36" s="538"/>
      <c r="V36" s="538"/>
      <c r="W36" s="538"/>
      <c r="X36" s="538"/>
      <c r="Y36" s="736"/>
      <c r="Z36" s="148"/>
      <c r="AA36" s="4"/>
      <c r="AB36" s="4"/>
      <c r="AC36" s="4"/>
      <c r="AD36" s="4"/>
      <c r="AE36" s="4"/>
      <c r="AF36" s="4"/>
      <c r="AG36" s="151"/>
      <c r="AH36" s="151"/>
    </row>
    <row r="37" spans="1:34" ht="18.75" customHeight="1" x14ac:dyDescent="0.25">
      <c r="A37" s="4"/>
      <c r="B37" s="4"/>
      <c r="C37" s="735"/>
      <c r="D37" s="538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38"/>
      <c r="P37" s="538"/>
      <c r="Q37" s="538"/>
      <c r="R37" s="538"/>
      <c r="S37" s="538"/>
      <c r="T37" s="538"/>
      <c r="U37" s="538"/>
      <c r="V37" s="538"/>
      <c r="W37" s="538"/>
      <c r="X37" s="538"/>
      <c r="Y37" s="736"/>
      <c r="Z37" s="148"/>
      <c r="AA37" s="4"/>
      <c r="AB37" s="4"/>
      <c r="AC37" s="4"/>
      <c r="AD37" s="4"/>
      <c r="AE37" s="4"/>
      <c r="AF37" s="4"/>
      <c r="AG37" s="151"/>
      <c r="AH37" s="151"/>
    </row>
    <row r="38" spans="1:34" ht="18.75" customHeight="1" x14ac:dyDescent="0.25">
      <c r="A38" s="4"/>
      <c r="B38" s="4"/>
      <c r="C38" s="735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538"/>
      <c r="X38" s="538"/>
      <c r="Y38" s="736"/>
      <c r="Z38" s="148"/>
      <c r="AA38" s="4"/>
      <c r="AB38" s="4"/>
      <c r="AC38" s="4"/>
      <c r="AD38" s="4"/>
      <c r="AE38" s="4"/>
      <c r="AF38" s="4"/>
      <c r="AG38" s="151"/>
      <c r="AH38" s="151"/>
    </row>
    <row r="39" spans="1:34" ht="18.75" customHeight="1" x14ac:dyDescent="0.25">
      <c r="A39" s="4"/>
      <c r="B39" s="4"/>
      <c r="C39" s="735"/>
      <c r="D39" s="538"/>
      <c r="E39" s="538"/>
      <c r="F39" s="538"/>
      <c r="G39" s="538"/>
      <c r="H39" s="538"/>
      <c r="I39" s="538"/>
      <c r="J39" s="538"/>
      <c r="K39" s="538"/>
      <c r="L39" s="538"/>
      <c r="M39" s="538"/>
      <c r="N39" s="538"/>
      <c r="O39" s="538"/>
      <c r="P39" s="538"/>
      <c r="Q39" s="538"/>
      <c r="R39" s="538"/>
      <c r="S39" s="538"/>
      <c r="T39" s="538"/>
      <c r="U39" s="538"/>
      <c r="V39" s="538"/>
      <c r="W39" s="538"/>
      <c r="X39" s="538"/>
      <c r="Y39" s="736"/>
      <c r="Z39" s="148"/>
      <c r="AA39" s="4"/>
      <c r="AB39" s="4"/>
      <c r="AC39" s="4"/>
      <c r="AD39" s="4"/>
      <c r="AE39" s="4"/>
      <c r="AF39" s="4"/>
      <c r="AG39" s="151"/>
      <c r="AH39" s="151"/>
    </row>
    <row r="40" spans="1:34" ht="18.75" customHeight="1" x14ac:dyDescent="0.25">
      <c r="A40" s="4"/>
      <c r="B40" s="4"/>
      <c r="C40" s="735"/>
      <c r="D40" s="538"/>
      <c r="E40" s="538"/>
      <c r="F40" s="538"/>
      <c r="G40" s="538"/>
      <c r="H40" s="538"/>
      <c r="I40" s="538"/>
      <c r="J40" s="538"/>
      <c r="K40" s="538"/>
      <c r="L40" s="538"/>
      <c r="M40" s="538"/>
      <c r="N40" s="538"/>
      <c r="O40" s="538"/>
      <c r="P40" s="538"/>
      <c r="Q40" s="538"/>
      <c r="R40" s="538"/>
      <c r="S40" s="538"/>
      <c r="T40" s="538"/>
      <c r="U40" s="538"/>
      <c r="V40" s="538"/>
      <c r="W40" s="538"/>
      <c r="X40" s="538"/>
      <c r="Y40" s="736"/>
      <c r="Z40" s="148"/>
      <c r="AA40" s="4"/>
      <c r="AB40" s="4"/>
      <c r="AC40" s="4"/>
      <c r="AD40" s="4"/>
      <c r="AE40" s="4"/>
      <c r="AF40" s="4"/>
      <c r="AG40" s="151"/>
      <c r="AH40" s="151"/>
    </row>
    <row r="41" spans="1:34" ht="18.75" customHeight="1" x14ac:dyDescent="0.25">
      <c r="A41" s="4"/>
      <c r="B41" s="4"/>
      <c r="C41" s="735"/>
      <c r="D41" s="538"/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  <c r="P41" s="538"/>
      <c r="Q41" s="538"/>
      <c r="R41" s="538"/>
      <c r="S41" s="538"/>
      <c r="T41" s="538"/>
      <c r="U41" s="538"/>
      <c r="V41" s="538"/>
      <c r="W41" s="538"/>
      <c r="X41" s="538"/>
      <c r="Y41" s="736"/>
      <c r="Z41" s="148"/>
      <c r="AA41" s="4"/>
      <c r="AB41" s="4"/>
      <c r="AC41" s="4"/>
      <c r="AD41" s="4"/>
      <c r="AE41" s="4"/>
      <c r="AF41" s="4"/>
      <c r="AG41" s="151"/>
      <c r="AH41" s="151"/>
    </row>
    <row r="42" spans="1:34" ht="18.75" customHeight="1" x14ac:dyDescent="0.25">
      <c r="A42" s="4"/>
      <c r="B42" s="4"/>
      <c r="C42" s="566"/>
      <c r="D42" s="567"/>
      <c r="E42" s="567"/>
      <c r="F42" s="567"/>
      <c r="G42" s="567"/>
      <c r="H42" s="567"/>
      <c r="I42" s="567"/>
      <c r="J42" s="567"/>
      <c r="K42" s="567"/>
      <c r="L42" s="567"/>
      <c r="M42" s="567"/>
      <c r="N42" s="567"/>
      <c r="O42" s="567"/>
      <c r="P42" s="567"/>
      <c r="Q42" s="567"/>
      <c r="R42" s="567"/>
      <c r="S42" s="567"/>
      <c r="T42" s="567"/>
      <c r="U42" s="567"/>
      <c r="V42" s="567"/>
      <c r="W42" s="567"/>
      <c r="X42" s="567"/>
      <c r="Y42" s="568"/>
      <c r="Z42" s="148"/>
      <c r="AA42" s="4"/>
      <c r="AB42" s="4"/>
      <c r="AC42" s="4"/>
      <c r="AD42" s="4"/>
      <c r="AE42" s="4"/>
      <c r="AF42" s="4"/>
      <c r="AG42" s="151"/>
      <c r="AH42" s="151"/>
    </row>
    <row r="43" spans="1:34" ht="20.25" customHeight="1" x14ac:dyDescent="0.25">
      <c r="A43" s="4"/>
      <c r="B43" s="4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148"/>
      <c r="AA43" s="4"/>
      <c r="AB43" s="4"/>
      <c r="AC43" s="4"/>
      <c r="AD43" s="4"/>
      <c r="AE43" s="4"/>
      <c r="AF43" s="4"/>
      <c r="AG43" s="151"/>
      <c r="AH43" s="151"/>
    </row>
    <row r="44" spans="1:34" ht="13.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151"/>
      <c r="AH44" s="151"/>
    </row>
    <row r="45" spans="1:34" ht="13.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151"/>
      <c r="AH45" s="151"/>
    </row>
    <row r="46" spans="1:34" ht="13.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151"/>
      <c r="AH46" s="151"/>
    </row>
    <row r="47" spans="1:34" ht="13.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151"/>
      <c r="AH47" s="151"/>
    </row>
    <row r="48" spans="1:34" ht="13.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151"/>
      <c r="AH48" s="151"/>
    </row>
    <row r="49" spans="1:34" ht="13.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151"/>
      <c r="AH49" s="151"/>
    </row>
    <row r="50" spans="1:34" ht="13.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151"/>
      <c r="AH50" s="151"/>
    </row>
    <row r="51" spans="1:34" ht="13.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151"/>
      <c r="AH51" s="151"/>
    </row>
    <row r="52" spans="1:34" ht="13.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151"/>
      <c r="AH52" s="151"/>
    </row>
    <row r="53" spans="1:34" ht="13.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151"/>
      <c r="AH53" s="151"/>
    </row>
    <row r="54" spans="1:34" ht="13.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151"/>
      <c r="AH54" s="151"/>
    </row>
    <row r="55" spans="1:34" ht="13.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151"/>
      <c r="AH55" s="151"/>
    </row>
    <row r="56" spans="1:34" ht="13.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151"/>
      <c r="AH56" s="151"/>
    </row>
    <row r="57" spans="1:34" ht="13.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151"/>
      <c r="AH57" s="151"/>
    </row>
    <row r="58" spans="1:34" ht="13.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151"/>
      <c r="AH58" s="151"/>
    </row>
    <row r="59" spans="1:34" ht="13.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151"/>
      <c r="AH59" s="151"/>
    </row>
    <row r="60" spans="1:34" ht="13.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151"/>
      <c r="AH60" s="151"/>
    </row>
    <row r="61" spans="1:34" ht="13.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151"/>
      <c r="AH61" s="151"/>
    </row>
    <row r="62" spans="1:34" ht="13.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151"/>
      <c r="AH62" s="151"/>
    </row>
    <row r="63" spans="1:34" ht="13.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151"/>
      <c r="AH63" s="151"/>
    </row>
    <row r="64" spans="1:34" ht="13.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151"/>
      <c r="AH64" s="151"/>
    </row>
    <row r="65" spans="1:34" ht="13.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151"/>
      <c r="AH65" s="151"/>
    </row>
    <row r="66" spans="1:34" ht="13.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151"/>
      <c r="AH66" s="151"/>
    </row>
    <row r="67" spans="1:34" ht="13.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151"/>
      <c r="AH67" s="151"/>
    </row>
    <row r="68" spans="1:34" ht="13.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151"/>
      <c r="AH68" s="151"/>
    </row>
    <row r="69" spans="1:34" ht="13.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151"/>
      <c r="AH69" s="151"/>
    </row>
    <row r="70" spans="1:34" ht="13.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151"/>
      <c r="AH70" s="151"/>
    </row>
    <row r="71" spans="1:34" ht="13.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151"/>
      <c r="AH71" s="151"/>
    </row>
    <row r="72" spans="1:34" ht="13.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151"/>
      <c r="AH72" s="151"/>
    </row>
    <row r="73" spans="1:34" ht="13.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151"/>
      <c r="AH73" s="151"/>
    </row>
    <row r="74" spans="1:34" ht="13.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151"/>
      <c r="AH74" s="151"/>
    </row>
    <row r="75" spans="1:34" ht="13.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151"/>
      <c r="AH75" s="151"/>
    </row>
    <row r="76" spans="1:34" ht="13.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151"/>
      <c r="AH76" s="151"/>
    </row>
    <row r="77" spans="1:34" ht="13.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151"/>
      <c r="AH77" s="151"/>
    </row>
    <row r="78" spans="1:34" ht="13.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151"/>
      <c r="AH78" s="151"/>
    </row>
    <row r="79" spans="1:34" ht="13.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151"/>
      <c r="AH79" s="151"/>
    </row>
    <row r="80" spans="1:34" ht="13.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151"/>
      <c r="AH80" s="151"/>
    </row>
    <row r="81" spans="1:34" ht="13.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151"/>
      <c r="AH81" s="151"/>
    </row>
    <row r="82" spans="1:34" ht="13.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151"/>
      <c r="AH82" s="151"/>
    </row>
    <row r="83" spans="1:34" ht="13.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151"/>
      <c r="AH83" s="151"/>
    </row>
    <row r="84" spans="1:34" ht="13.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151"/>
      <c r="AH84" s="151"/>
    </row>
    <row r="85" spans="1:34" ht="13.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151"/>
      <c r="AH85" s="151"/>
    </row>
    <row r="86" spans="1:34" ht="13.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151"/>
      <c r="AH86" s="151"/>
    </row>
    <row r="87" spans="1:34" ht="13.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151"/>
      <c r="AH87" s="151"/>
    </row>
    <row r="88" spans="1:34" ht="13.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151"/>
      <c r="AH88" s="151"/>
    </row>
    <row r="89" spans="1:34" ht="13.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151"/>
      <c r="AH89" s="151"/>
    </row>
    <row r="90" spans="1:34" ht="13.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151"/>
      <c r="AH90" s="151"/>
    </row>
    <row r="91" spans="1:34" ht="13.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151"/>
      <c r="AH91" s="151"/>
    </row>
    <row r="92" spans="1:34" ht="13.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151"/>
      <c r="AH92" s="151"/>
    </row>
    <row r="93" spans="1:34" ht="13.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151"/>
      <c r="AH93" s="151"/>
    </row>
    <row r="94" spans="1:34" ht="13.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151"/>
      <c r="AH94" s="151"/>
    </row>
    <row r="95" spans="1:34" ht="13.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151"/>
      <c r="AH95" s="151"/>
    </row>
    <row r="96" spans="1:34" ht="13.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151"/>
      <c r="AH96" s="151"/>
    </row>
    <row r="97" spans="1:34" ht="13.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151"/>
      <c r="AH97" s="151"/>
    </row>
    <row r="98" spans="1:34" ht="13.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151"/>
      <c r="AH98" s="151"/>
    </row>
    <row r="99" spans="1:34" ht="13.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151"/>
      <c r="AH99" s="151"/>
    </row>
    <row r="100" spans="1:34" ht="13.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151"/>
      <c r="AH100" s="151"/>
    </row>
    <row r="101" spans="1:34" ht="13.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151"/>
      <c r="AH101" s="151"/>
    </row>
    <row r="102" spans="1:34" ht="13.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151"/>
      <c r="AH102" s="151"/>
    </row>
    <row r="103" spans="1:34" ht="13.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151"/>
      <c r="AH103" s="151"/>
    </row>
    <row r="104" spans="1:34" ht="13.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151"/>
      <c r="AH104" s="151"/>
    </row>
    <row r="105" spans="1:34" ht="13.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151"/>
      <c r="AH105" s="151"/>
    </row>
    <row r="106" spans="1:34" ht="13.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151"/>
      <c r="AH106" s="151"/>
    </row>
    <row r="107" spans="1:34" ht="13.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151"/>
      <c r="AH107" s="151"/>
    </row>
    <row r="108" spans="1:34" ht="13.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151"/>
      <c r="AH108" s="151"/>
    </row>
    <row r="109" spans="1:34" ht="13.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151"/>
      <c r="AH109" s="151"/>
    </row>
    <row r="110" spans="1:34" ht="13.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151"/>
      <c r="AH110" s="151"/>
    </row>
    <row r="111" spans="1:34" ht="13.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151"/>
      <c r="AH111" s="151"/>
    </row>
    <row r="112" spans="1:34" ht="13.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151"/>
      <c r="AH112" s="151"/>
    </row>
    <row r="113" spans="1:34" ht="13.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151"/>
      <c r="AH113" s="151"/>
    </row>
    <row r="114" spans="1:34" ht="13.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151"/>
      <c r="AH114" s="151"/>
    </row>
    <row r="115" spans="1:34" ht="13.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151"/>
      <c r="AH115" s="151"/>
    </row>
    <row r="116" spans="1:34" ht="13.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151"/>
      <c r="AH116" s="151"/>
    </row>
    <row r="117" spans="1:34" ht="13.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151"/>
      <c r="AH117" s="151"/>
    </row>
    <row r="118" spans="1:34" ht="13.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151"/>
      <c r="AH118" s="151"/>
    </row>
    <row r="119" spans="1:34" ht="13.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151"/>
      <c r="AH119" s="151"/>
    </row>
    <row r="120" spans="1:34" ht="13.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151"/>
      <c r="AH120" s="151"/>
    </row>
    <row r="121" spans="1:34" ht="13.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151"/>
      <c r="AH121" s="151"/>
    </row>
    <row r="122" spans="1:34" ht="13.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151"/>
      <c r="AH122" s="151"/>
    </row>
    <row r="123" spans="1:34" ht="13.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151"/>
      <c r="AH123" s="151"/>
    </row>
    <row r="124" spans="1:34" ht="13.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151"/>
      <c r="AH124" s="151"/>
    </row>
    <row r="125" spans="1:34" ht="13.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151"/>
      <c r="AH125" s="151"/>
    </row>
    <row r="126" spans="1:34" ht="13.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151"/>
      <c r="AH126" s="151"/>
    </row>
    <row r="127" spans="1:34" ht="13.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151"/>
      <c r="AH127" s="151"/>
    </row>
    <row r="128" spans="1:34" ht="13.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151"/>
      <c r="AH128" s="151"/>
    </row>
    <row r="129" spans="1:34" ht="13.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151"/>
      <c r="AH129" s="151"/>
    </row>
    <row r="130" spans="1:34" ht="13.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151"/>
      <c r="AH130" s="151"/>
    </row>
    <row r="131" spans="1:34" ht="13.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151"/>
      <c r="AH131" s="151"/>
    </row>
    <row r="132" spans="1:34" ht="13.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151"/>
      <c r="AH132" s="151"/>
    </row>
    <row r="133" spans="1:34" ht="13.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151"/>
      <c r="AH133" s="151"/>
    </row>
    <row r="134" spans="1:34" ht="13.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151"/>
      <c r="AH134" s="151"/>
    </row>
    <row r="135" spans="1:34" ht="13.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151"/>
      <c r="AH135" s="151"/>
    </row>
    <row r="136" spans="1:34" ht="13.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151"/>
      <c r="AH136" s="151"/>
    </row>
    <row r="137" spans="1:34" ht="13.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151"/>
      <c r="AH137" s="151"/>
    </row>
    <row r="138" spans="1:34" ht="13.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151"/>
      <c r="AH138" s="151"/>
    </row>
    <row r="139" spans="1:34" ht="13.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151"/>
      <c r="AH139" s="151"/>
    </row>
    <row r="140" spans="1:34" ht="13.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151"/>
      <c r="AH140" s="151"/>
    </row>
    <row r="141" spans="1:34" ht="13.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151"/>
      <c r="AH141" s="151"/>
    </row>
    <row r="142" spans="1:34" ht="13.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151"/>
      <c r="AH142" s="151"/>
    </row>
    <row r="143" spans="1:34" ht="13.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151"/>
      <c r="AH143" s="151"/>
    </row>
    <row r="144" spans="1:34" ht="13.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151"/>
      <c r="AH144" s="151"/>
    </row>
    <row r="145" spans="1:34" ht="13.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151"/>
      <c r="AH145" s="151"/>
    </row>
    <row r="146" spans="1:34" ht="13.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151"/>
      <c r="AH146" s="151"/>
    </row>
    <row r="147" spans="1:34" ht="13.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151"/>
      <c r="AH147" s="151"/>
    </row>
    <row r="148" spans="1:34" ht="13.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151"/>
      <c r="AH148" s="151"/>
    </row>
    <row r="149" spans="1:34" ht="13.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151"/>
      <c r="AH149" s="151"/>
    </row>
    <row r="150" spans="1:34" ht="13.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151"/>
      <c r="AH150" s="151"/>
    </row>
    <row r="151" spans="1:34" ht="13.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151"/>
      <c r="AH151" s="151"/>
    </row>
    <row r="152" spans="1:34" ht="13.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151"/>
      <c r="AH152" s="151"/>
    </row>
    <row r="153" spans="1:34" ht="13.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151"/>
      <c r="AH153" s="151"/>
    </row>
    <row r="154" spans="1:34" ht="13.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151"/>
      <c r="AH154" s="151"/>
    </row>
    <row r="155" spans="1:34" ht="13.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151"/>
      <c r="AH155" s="151"/>
    </row>
    <row r="156" spans="1:34" ht="13.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151"/>
      <c r="AH156" s="151"/>
    </row>
    <row r="157" spans="1:34" ht="13.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151"/>
      <c r="AH157" s="151"/>
    </row>
    <row r="158" spans="1:34" ht="13.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151"/>
      <c r="AH158" s="151"/>
    </row>
    <row r="159" spans="1:34" ht="13.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151"/>
      <c r="AH159" s="151"/>
    </row>
    <row r="160" spans="1:34" ht="13.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151"/>
      <c r="AH160" s="151"/>
    </row>
    <row r="161" spans="1:34" ht="13.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151"/>
      <c r="AH161" s="151"/>
    </row>
    <row r="162" spans="1:34" ht="13.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151"/>
      <c r="AH162" s="151"/>
    </row>
    <row r="163" spans="1:34" ht="13.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151"/>
      <c r="AH163" s="151"/>
    </row>
    <row r="164" spans="1:34" ht="13.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151"/>
      <c r="AH164" s="151"/>
    </row>
    <row r="165" spans="1:34" ht="13.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151"/>
      <c r="AH165" s="151"/>
    </row>
    <row r="166" spans="1:34" ht="13.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151"/>
      <c r="AH166" s="151"/>
    </row>
    <row r="167" spans="1:34" ht="13.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151"/>
      <c r="AH167" s="151"/>
    </row>
    <row r="168" spans="1:34" ht="13.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151"/>
      <c r="AH168" s="151"/>
    </row>
    <row r="169" spans="1:34" ht="13.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151"/>
      <c r="AH169" s="151"/>
    </row>
    <row r="170" spans="1:34" ht="13.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151"/>
      <c r="AH170" s="151"/>
    </row>
    <row r="171" spans="1:34" ht="13.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151"/>
      <c r="AH171" s="151"/>
    </row>
    <row r="172" spans="1:34" ht="13.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151"/>
      <c r="AH172" s="151"/>
    </row>
    <row r="173" spans="1:34" ht="13.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151"/>
      <c r="AH173" s="151"/>
    </row>
    <row r="174" spans="1:34" ht="13.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151"/>
      <c r="AH174" s="151"/>
    </row>
    <row r="175" spans="1:34" ht="13.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151"/>
      <c r="AH175" s="151"/>
    </row>
    <row r="176" spans="1:34" ht="13.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151"/>
      <c r="AH176" s="151"/>
    </row>
    <row r="177" spans="1:34" ht="13.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151"/>
      <c r="AH177" s="151"/>
    </row>
    <row r="178" spans="1:34" ht="13.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151"/>
      <c r="AH178" s="151"/>
    </row>
    <row r="179" spans="1:34" ht="13.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151"/>
      <c r="AH179" s="151"/>
    </row>
    <row r="180" spans="1:34" ht="13.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151"/>
      <c r="AH180" s="151"/>
    </row>
    <row r="181" spans="1:34" ht="13.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151"/>
      <c r="AH181" s="151"/>
    </row>
    <row r="182" spans="1:34" ht="13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151"/>
      <c r="AH182" s="151"/>
    </row>
    <row r="183" spans="1:34" ht="13.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151"/>
      <c r="AH183" s="151"/>
    </row>
    <row r="184" spans="1:34" ht="13.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151"/>
      <c r="AH184" s="151"/>
    </row>
    <row r="185" spans="1:34" ht="13.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151"/>
      <c r="AH185" s="151"/>
    </row>
    <row r="186" spans="1:34" ht="13.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151"/>
      <c r="AH186" s="151"/>
    </row>
    <row r="187" spans="1:34" ht="13.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151"/>
      <c r="AH187" s="151"/>
    </row>
    <row r="188" spans="1:34" ht="13.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151"/>
      <c r="AH188" s="151"/>
    </row>
    <row r="189" spans="1:34" ht="13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151"/>
      <c r="AH189" s="151"/>
    </row>
    <row r="190" spans="1:34" ht="13.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151"/>
      <c r="AH190" s="151"/>
    </row>
    <row r="191" spans="1:34" ht="13.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151"/>
      <c r="AH191" s="151"/>
    </row>
    <row r="192" spans="1:34" ht="13.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151"/>
      <c r="AH192" s="151"/>
    </row>
    <row r="193" spans="1:34" ht="13.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151"/>
      <c r="AH193" s="151"/>
    </row>
    <row r="194" spans="1:34" ht="13.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151"/>
      <c r="AH194" s="151"/>
    </row>
    <row r="195" spans="1:34" ht="13.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151"/>
      <c r="AH195" s="151"/>
    </row>
    <row r="196" spans="1:34" ht="13.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151"/>
      <c r="AH196" s="151"/>
    </row>
    <row r="197" spans="1:34" ht="13.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151"/>
      <c r="AH197" s="151"/>
    </row>
    <row r="198" spans="1:34" ht="13.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151"/>
      <c r="AH198" s="151"/>
    </row>
    <row r="199" spans="1:34" ht="13.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151"/>
      <c r="AH199" s="151"/>
    </row>
    <row r="200" spans="1:34" ht="13.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151"/>
      <c r="AH200" s="151"/>
    </row>
    <row r="201" spans="1:34" ht="13.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151"/>
      <c r="AH201" s="151"/>
    </row>
    <row r="202" spans="1:34" ht="13.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151"/>
      <c r="AH202" s="151"/>
    </row>
    <row r="203" spans="1:34" ht="13.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151"/>
      <c r="AH203" s="151"/>
    </row>
    <row r="204" spans="1:34" ht="13.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151"/>
      <c r="AH204" s="151"/>
    </row>
    <row r="205" spans="1:34" ht="13.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151"/>
      <c r="AH205" s="151"/>
    </row>
    <row r="206" spans="1:34" ht="13.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151"/>
      <c r="AH206" s="151"/>
    </row>
    <row r="207" spans="1:34" ht="13.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151"/>
      <c r="AH207" s="151"/>
    </row>
    <row r="208" spans="1:34" ht="13.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151"/>
      <c r="AH208" s="151"/>
    </row>
    <row r="209" spans="1:34" ht="13.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151"/>
      <c r="AH209" s="151"/>
    </row>
    <row r="210" spans="1:34" ht="13.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151"/>
      <c r="AH210" s="151"/>
    </row>
    <row r="211" spans="1:34" ht="13.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151"/>
      <c r="AH211" s="151"/>
    </row>
    <row r="212" spans="1:34" ht="13.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151"/>
      <c r="AH212" s="151"/>
    </row>
    <row r="213" spans="1:34" ht="13.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151"/>
      <c r="AH213" s="151"/>
    </row>
    <row r="214" spans="1:34" ht="13.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151"/>
      <c r="AH214" s="151"/>
    </row>
    <row r="215" spans="1:34" ht="13.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151"/>
      <c r="AH215" s="151"/>
    </row>
    <row r="216" spans="1:34" ht="13.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151"/>
      <c r="AH216" s="151"/>
    </row>
    <row r="217" spans="1:34" ht="13.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151"/>
      <c r="AH217" s="151"/>
    </row>
    <row r="218" spans="1:34" ht="13.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151"/>
      <c r="AH218" s="151"/>
    </row>
    <row r="219" spans="1:34" ht="13.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151"/>
      <c r="AH219" s="151"/>
    </row>
    <row r="220" spans="1:34" ht="13.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151"/>
      <c r="AH220" s="151"/>
    </row>
    <row r="221" spans="1:34" ht="13.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151"/>
      <c r="AH221" s="151"/>
    </row>
    <row r="222" spans="1:34" ht="13.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151"/>
      <c r="AH222" s="151"/>
    </row>
    <row r="223" spans="1:34" ht="13.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151"/>
      <c r="AH223" s="151"/>
    </row>
    <row r="224" spans="1:34" ht="13.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151"/>
      <c r="AH224" s="151"/>
    </row>
    <row r="225" spans="1:34" ht="13.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151"/>
      <c r="AH225" s="151"/>
    </row>
    <row r="226" spans="1:34" ht="13.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151"/>
      <c r="AH226" s="151"/>
    </row>
    <row r="227" spans="1:34" ht="13.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151"/>
      <c r="AH227" s="151"/>
    </row>
    <row r="228" spans="1:34" ht="13.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151"/>
      <c r="AH228" s="151"/>
    </row>
    <row r="229" spans="1:34" ht="13.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151"/>
      <c r="AH229" s="151"/>
    </row>
    <row r="230" spans="1:34" ht="13.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151"/>
      <c r="AH230" s="151"/>
    </row>
    <row r="231" spans="1:34" ht="13.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151"/>
      <c r="AH231" s="151"/>
    </row>
    <row r="232" spans="1:34" ht="13.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151"/>
      <c r="AH232" s="151"/>
    </row>
    <row r="233" spans="1:34" ht="13.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151"/>
      <c r="AH233" s="151"/>
    </row>
    <row r="234" spans="1:34" ht="13.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151"/>
      <c r="AH234" s="151"/>
    </row>
    <row r="235" spans="1:34" ht="13.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151"/>
      <c r="AH235" s="151"/>
    </row>
    <row r="236" spans="1:34" ht="13.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151"/>
      <c r="AH236" s="151"/>
    </row>
    <row r="237" spans="1:34" ht="13.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151"/>
      <c r="AH237" s="151"/>
    </row>
    <row r="238" spans="1:34" ht="13.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151"/>
      <c r="AH238" s="151"/>
    </row>
    <row r="239" spans="1:34" ht="13.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151"/>
      <c r="AH239" s="151"/>
    </row>
    <row r="240" spans="1:34" ht="13.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151"/>
      <c r="AH240" s="151"/>
    </row>
    <row r="241" spans="1:34" ht="13.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151"/>
      <c r="AH241" s="151"/>
    </row>
    <row r="242" spans="1:34" ht="13.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151"/>
      <c r="AH242" s="151"/>
    </row>
    <row r="243" spans="1:34" ht="13.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151"/>
      <c r="AH243" s="151"/>
    </row>
    <row r="244" spans="1:34" ht="13.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151"/>
      <c r="AH244" s="151"/>
    </row>
    <row r="245" spans="1:34" ht="13.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151"/>
      <c r="AH245" s="151"/>
    </row>
    <row r="246" spans="1:34" ht="13.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151"/>
      <c r="AH246" s="151"/>
    </row>
    <row r="247" spans="1:34" ht="13.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151"/>
      <c r="AH247" s="151"/>
    </row>
    <row r="248" spans="1:34" ht="13.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151"/>
      <c r="AH248" s="151"/>
    </row>
    <row r="249" spans="1:34" ht="13.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151"/>
      <c r="AH249" s="151"/>
    </row>
    <row r="250" spans="1:34" ht="13.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151"/>
      <c r="AH250" s="151"/>
    </row>
    <row r="251" spans="1:34" ht="13.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151"/>
      <c r="AH251" s="151"/>
    </row>
    <row r="252" spans="1:34" ht="13.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151"/>
      <c r="AH252" s="151"/>
    </row>
    <row r="253" spans="1:34" ht="13.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151"/>
      <c r="AH253" s="151"/>
    </row>
    <row r="254" spans="1:34" ht="13.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151"/>
      <c r="AH254" s="151"/>
    </row>
    <row r="255" spans="1:34" ht="13.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151"/>
      <c r="AH255" s="151"/>
    </row>
    <row r="256" spans="1:34" ht="13.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151"/>
      <c r="AH256" s="151"/>
    </row>
    <row r="257" spans="1:34" ht="13.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151"/>
      <c r="AH257" s="151"/>
    </row>
    <row r="258" spans="1:34" ht="13.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151"/>
      <c r="AH258" s="151"/>
    </row>
    <row r="259" spans="1:34" ht="13.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151"/>
      <c r="AH259" s="151"/>
    </row>
    <row r="260" spans="1:34" ht="13.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151"/>
      <c r="AH260" s="151"/>
    </row>
    <row r="261" spans="1:34" ht="13.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151"/>
      <c r="AH261" s="151"/>
    </row>
    <row r="262" spans="1:34" ht="13.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151"/>
      <c r="AH262" s="151"/>
    </row>
    <row r="263" spans="1:34" ht="13.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151"/>
      <c r="AH263" s="151"/>
    </row>
    <row r="264" spans="1:34" ht="13.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151"/>
      <c r="AH264" s="151"/>
    </row>
    <row r="265" spans="1:34" ht="13.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151"/>
      <c r="AH265" s="151"/>
    </row>
    <row r="266" spans="1:34" ht="13.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151"/>
      <c r="AH266" s="151"/>
    </row>
    <row r="267" spans="1:34" ht="13.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151"/>
      <c r="AH267" s="151"/>
    </row>
    <row r="268" spans="1:34" ht="13.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151"/>
      <c r="AH268" s="151"/>
    </row>
    <row r="269" spans="1:34" ht="13.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151"/>
      <c r="AH269" s="151"/>
    </row>
    <row r="270" spans="1:34" ht="13.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151"/>
      <c r="AH270" s="151"/>
    </row>
    <row r="271" spans="1:34" ht="13.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151"/>
      <c r="AH271" s="151"/>
    </row>
    <row r="272" spans="1:34" ht="13.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151"/>
      <c r="AH272" s="151"/>
    </row>
    <row r="273" spans="1:34" ht="13.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151"/>
      <c r="AH273" s="151"/>
    </row>
    <row r="274" spans="1:34" ht="13.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151"/>
      <c r="AH274" s="151"/>
    </row>
    <row r="275" spans="1:34" ht="13.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151"/>
      <c r="AH275" s="151"/>
    </row>
    <row r="276" spans="1:34" ht="13.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151"/>
      <c r="AH276" s="151"/>
    </row>
    <row r="277" spans="1:34" ht="13.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151"/>
      <c r="AH277" s="151"/>
    </row>
    <row r="278" spans="1:34" ht="13.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151"/>
      <c r="AH278" s="151"/>
    </row>
    <row r="279" spans="1:34" ht="13.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151"/>
      <c r="AH279" s="151"/>
    </row>
    <row r="280" spans="1:34" ht="13.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151"/>
      <c r="AH280" s="151"/>
    </row>
    <row r="281" spans="1:34" ht="13.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151"/>
      <c r="AH281" s="151"/>
    </row>
    <row r="282" spans="1:34" ht="13.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151"/>
      <c r="AH282" s="151"/>
    </row>
    <row r="283" spans="1:34" ht="13.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151"/>
      <c r="AH283" s="151"/>
    </row>
    <row r="284" spans="1:34" ht="13.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151"/>
      <c r="AH284" s="151"/>
    </row>
    <row r="285" spans="1:34" ht="13.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151"/>
      <c r="AH285" s="151"/>
    </row>
    <row r="286" spans="1:34" ht="13.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151"/>
      <c r="AH286" s="151"/>
    </row>
    <row r="287" spans="1:34" ht="13.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151"/>
      <c r="AH287" s="151"/>
    </row>
    <row r="288" spans="1:34" ht="13.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151"/>
      <c r="AH288" s="151"/>
    </row>
    <row r="289" spans="1:34" ht="13.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151"/>
      <c r="AH289" s="151"/>
    </row>
    <row r="290" spans="1:34" ht="13.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151"/>
      <c r="AH290" s="151"/>
    </row>
    <row r="291" spans="1:34" ht="13.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151"/>
      <c r="AH291" s="151"/>
    </row>
    <row r="292" spans="1:34" ht="13.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151"/>
      <c r="AH292" s="151"/>
    </row>
    <row r="293" spans="1:34" ht="13.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151"/>
      <c r="AH293" s="151"/>
    </row>
    <row r="294" spans="1:34" ht="13.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151"/>
      <c r="AH294" s="151"/>
    </row>
    <row r="295" spans="1:34" ht="13.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151"/>
      <c r="AH295" s="151"/>
    </row>
    <row r="296" spans="1:34" ht="13.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151"/>
      <c r="AH296" s="151"/>
    </row>
    <row r="297" spans="1:34" ht="13.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151"/>
      <c r="AH297" s="151"/>
    </row>
    <row r="298" spans="1:34" ht="13.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151"/>
      <c r="AH298" s="151"/>
    </row>
    <row r="299" spans="1:34" ht="13.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151"/>
      <c r="AH299" s="151"/>
    </row>
    <row r="300" spans="1:34" ht="13.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151"/>
      <c r="AH300" s="151"/>
    </row>
    <row r="301" spans="1:34" ht="13.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151"/>
      <c r="AH301" s="151"/>
    </row>
    <row r="302" spans="1:34" ht="13.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151"/>
      <c r="AH302" s="151"/>
    </row>
    <row r="303" spans="1:34" ht="13.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151"/>
      <c r="AH303" s="151"/>
    </row>
    <row r="304" spans="1:34" ht="13.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151"/>
      <c r="AH304" s="151"/>
    </row>
    <row r="305" spans="1:34" ht="13.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151"/>
      <c r="AH305" s="151"/>
    </row>
    <row r="306" spans="1:34" ht="13.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151"/>
      <c r="AH306" s="151"/>
    </row>
    <row r="307" spans="1:34" ht="13.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151"/>
      <c r="AH307" s="151"/>
    </row>
    <row r="308" spans="1:34" ht="13.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151"/>
      <c r="AH308" s="151"/>
    </row>
    <row r="309" spans="1:34" ht="13.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151"/>
      <c r="AH309" s="151"/>
    </row>
    <row r="310" spans="1:34" ht="13.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151"/>
      <c r="AH310" s="151"/>
    </row>
    <row r="311" spans="1:34" ht="13.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151"/>
      <c r="AH311" s="151"/>
    </row>
    <row r="312" spans="1:34" ht="13.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151"/>
      <c r="AH312" s="151"/>
    </row>
    <row r="313" spans="1:34" ht="13.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151"/>
      <c r="AH313" s="151"/>
    </row>
    <row r="314" spans="1:34" ht="13.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151"/>
      <c r="AH314" s="151"/>
    </row>
    <row r="315" spans="1:34" ht="13.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151"/>
      <c r="AH315" s="151"/>
    </row>
    <row r="316" spans="1:34" ht="13.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151"/>
      <c r="AH316" s="151"/>
    </row>
    <row r="317" spans="1:34" ht="13.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151"/>
      <c r="AH317" s="151"/>
    </row>
    <row r="318" spans="1:34" ht="13.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151"/>
      <c r="AH318" s="151"/>
    </row>
    <row r="319" spans="1:34" ht="13.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151"/>
      <c r="AH319" s="151"/>
    </row>
    <row r="320" spans="1:34" ht="13.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151"/>
      <c r="AH320" s="151"/>
    </row>
    <row r="321" spans="1:34" ht="13.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151"/>
      <c r="AH321" s="151"/>
    </row>
    <row r="322" spans="1:34" ht="13.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151"/>
      <c r="AH322" s="151"/>
    </row>
    <row r="323" spans="1:34" ht="13.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151"/>
      <c r="AH323" s="151"/>
    </row>
    <row r="324" spans="1:34" ht="13.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151"/>
      <c r="AH324" s="151"/>
    </row>
    <row r="325" spans="1:34" ht="13.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151"/>
      <c r="AH325" s="151"/>
    </row>
    <row r="326" spans="1:34" ht="13.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151"/>
      <c r="AH326" s="151"/>
    </row>
    <row r="327" spans="1:34" ht="13.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151"/>
      <c r="AH327" s="151"/>
    </row>
    <row r="328" spans="1:34" ht="13.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151"/>
      <c r="AH328" s="151"/>
    </row>
    <row r="329" spans="1:34" ht="13.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151"/>
      <c r="AH329" s="151"/>
    </row>
    <row r="330" spans="1:34" ht="13.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151"/>
      <c r="AH330" s="151"/>
    </row>
    <row r="331" spans="1:34" ht="13.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151"/>
      <c r="AH331" s="151"/>
    </row>
    <row r="332" spans="1:34" ht="13.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151"/>
      <c r="AH332" s="151"/>
    </row>
    <row r="333" spans="1:34" ht="13.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151"/>
      <c r="AH333" s="151"/>
    </row>
    <row r="334" spans="1:34" ht="13.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151"/>
      <c r="AH334" s="151"/>
    </row>
    <row r="335" spans="1:34" ht="13.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151"/>
      <c r="AH335" s="151"/>
    </row>
    <row r="336" spans="1:34" ht="13.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151"/>
      <c r="AH336" s="151"/>
    </row>
    <row r="337" spans="1:34" ht="13.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151"/>
      <c r="AH337" s="151"/>
    </row>
    <row r="338" spans="1:34" ht="13.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151"/>
      <c r="AH338" s="151"/>
    </row>
    <row r="339" spans="1:34" ht="13.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151"/>
      <c r="AH339" s="151"/>
    </row>
    <row r="340" spans="1:34" ht="13.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151"/>
      <c r="AH340" s="151"/>
    </row>
    <row r="341" spans="1:34" ht="13.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151"/>
      <c r="AH341" s="151"/>
    </row>
    <row r="342" spans="1:34" ht="13.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151"/>
      <c r="AH342" s="151"/>
    </row>
    <row r="343" spans="1:34" ht="13.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151"/>
      <c r="AH343" s="151"/>
    </row>
    <row r="344" spans="1:34" ht="13.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151"/>
      <c r="AH344" s="151"/>
    </row>
    <row r="345" spans="1:34" ht="13.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151"/>
      <c r="AH345" s="151"/>
    </row>
    <row r="346" spans="1:34" ht="13.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151"/>
      <c r="AH346" s="151"/>
    </row>
    <row r="347" spans="1:34" ht="13.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151"/>
      <c r="AH347" s="151"/>
    </row>
    <row r="348" spans="1:34" ht="13.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151"/>
      <c r="AH348" s="151"/>
    </row>
    <row r="349" spans="1:34" ht="13.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151"/>
      <c r="AH349" s="151"/>
    </row>
    <row r="350" spans="1:34" ht="13.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151"/>
      <c r="AH350" s="151"/>
    </row>
    <row r="351" spans="1:34" ht="13.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151"/>
      <c r="AH351" s="151"/>
    </row>
    <row r="352" spans="1:34" ht="13.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151"/>
      <c r="AH352" s="151"/>
    </row>
    <row r="353" spans="1:34" ht="13.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151"/>
      <c r="AH353" s="151"/>
    </row>
    <row r="354" spans="1:34" ht="13.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151"/>
      <c r="AH354" s="151"/>
    </row>
    <row r="355" spans="1:34" ht="13.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151"/>
      <c r="AH355" s="151"/>
    </row>
    <row r="356" spans="1:34" ht="13.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151"/>
      <c r="AH356" s="151"/>
    </row>
    <row r="357" spans="1:34" ht="13.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151"/>
      <c r="AH357" s="151"/>
    </row>
    <row r="358" spans="1:34" ht="13.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151"/>
      <c r="AH358" s="151"/>
    </row>
    <row r="359" spans="1:34" ht="13.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151"/>
      <c r="AH359" s="151"/>
    </row>
    <row r="360" spans="1:34" ht="13.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151"/>
      <c r="AH360" s="151"/>
    </row>
    <row r="361" spans="1:34" ht="13.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151"/>
      <c r="AH361" s="151"/>
    </row>
    <row r="362" spans="1:34" ht="13.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151"/>
      <c r="AH362" s="151"/>
    </row>
    <row r="363" spans="1:34" ht="13.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151"/>
      <c r="AH363" s="151"/>
    </row>
    <row r="364" spans="1:34" ht="13.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151"/>
      <c r="AH364" s="151"/>
    </row>
    <row r="365" spans="1:34" ht="13.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151"/>
      <c r="AH365" s="151"/>
    </row>
    <row r="366" spans="1:34" ht="13.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151"/>
      <c r="AH366" s="151"/>
    </row>
    <row r="367" spans="1:34" ht="13.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151"/>
      <c r="AH367" s="151"/>
    </row>
    <row r="368" spans="1:34" ht="13.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151"/>
      <c r="AH368" s="151"/>
    </row>
    <row r="369" spans="1:34" ht="13.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151"/>
      <c r="AH369" s="151"/>
    </row>
    <row r="370" spans="1:34" ht="13.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151"/>
      <c r="AH370" s="151"/>
    </row>
    <row r="371" spans="1:34" ht="13.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151"/>
      <c r="AH371" s="151"/>
    </row>
    <row r="372" spans="1:34" ht="13.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151"/>
      <c r="AH372" s="151"/>
    </row>
    <row r="373" spans="1:34" ht="13.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151"/>
      <c r="AH373" s="151"/>
    </row>
    <row r="374" spans="1:34" ht="13.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151"/>
      <c r="AH374" s="151"/>
    </row>
    <row r="375" spans="1:34" ht="13.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151"/>
      <c r="AH375" s="151"/>
    </row>
    <row r="376" spans="1:34" ht="13.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151"/>
      <c r="AH376" s="151"/>
    </row>
    <row r="377" spans="1:34" ht="13.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151"/>
      <c r="AH377" s="151"/>
    </row>
    <row r="378" spans="1:34" ht="13.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151"/>
      <c r="AH378" s="151"/>
    </row>
    <row r="379" spans="1:34" ht="13.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151"/>
      <c r="AH379" s="151"/>
    </row>
    <row r="380" spans="1:34" ht="13.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151"/>
      <c r="AH380" s="151"/>
    </row>
    <row r="381" spans="1:34" ht="13.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151"/>
      <c r="AH381" s="151"/>
    </row>
    <row r="382" spans="1:34" ht="13.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151"/>
      <c r="AH382" s="151"/>
    </row>
    <row r="383" spans="1:34" ht="13.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151"/>
      <c r="AH383" s="151"/>
    </row>
    <row r="384" spans="1:34" ht="13.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151"/>
      <c r="AH384" s="151"/>
    </row>
    <row r="385" spans="1:34" ht="13.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151"/>
      <c r="AH385" s="151"/>
    </row>
    <row r="386" spans="1:34" ht="13.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151"/>
      <c r="AH386" s="151"/>
    </row>
    <row r="387" spans="1:34" ht="13.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151"/>
      <c r="AH387" s="151"/>
    </row>
    <row r="388" spans="1:34" ht="13.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151"/>
      <c r="AH388" s="151"/>
    </row>
    <row r="389" spans="1:34" ht="13.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151"/>
      <c r="AH389" s="151"/>
    </row>
    <row r="390" spans="1:34" ht="13.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151"/>
      <c r="AH390" s="151"/>
    </row>
    <row r="391" spans="1:34" ht="13.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151"/>
      <c r="AH391" s="151"/>
    </row>
    <row r="392" spans="1:34" ht="13.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151"/>
      <c r="AH392" s="151"/>
    </row>
    <row r="393" spans="1:34" ht="13.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151"/>
      <c r="AH393" s="151"/>
    </row>
    <row r="394" spans="1:34" ht="13.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151"/>
      <c r="AH394" s="151"/>
    </row>
    <row r="395" spans="1:34" ht="13.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151"/>
      <c r="AH395" s="151"/>
    </row>
    <row r="396" spans="1:34" ht="13.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151"/>
      <c r="AH396" s="151"/>
    </row>
    <row r="397" spans="1:34" ht="13.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151"/>
      <c r="AH397" s="151"/>
    </row>
    <row r="398" spans="1:34" ht="13.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151"/>
      <c r="AH398" s="151"/>
    </row>
    <row r="399" spans="1:34" ht="13.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151"/>
      <c r="AH399" s="151"/>
    </row>
    <row r="400" spans="1:34" ht="13.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151"/>
      <c r="AH400" s="151"/>
    </row>
    <row r="401" spans="1:34" ht="13.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151"/>
      <c r="AH401" s="151"/>
    </row>
    <row r="402" spans="1:34" ht="13.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151"/>
      <c r="AH402" s="151"/>
    </row>
    <row r="403" spans="1:34" ht="13.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151"/>
      <c r="AH403" s="151"/>
    </row>
    <row r="404" spans="1:34" ht="13.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151"/>
      <c r="AH404" s="151"/>
    </row>
    <row r="405" spans="1:34" ht="13.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151"/>
      <c r="AH405" s="151"/>
    </row>
    <row r="406" spans="1:34" ht="13.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151"/>
      <c r="AH406" s="151"/>
    </row>
    <row r="407" spans="1:34" ht="13.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151"/>
      <c r="AH407" s="151"/>
    </row>
    <row r="408" spans="1:34" ht="13.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151"/>
      <c r="AH408" s="151"/>
    </row>
    <row r="409" spans="1:34" ht="13.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151"/>
      <c r="AH409" s="151"/>
    </row>
    <row r="410" spans="1:34" ht="13.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151"/>
      <c r="AH410" s="151"/>
    </row>
    <row r="411" spans="1:34" ht="13.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151"/>
      <c r="AH411" s="151"/>
    </row>
    <row r="412" spans="1:34" ht="13.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151"/>
      <c r="AH412" s="151"/>
    </row>
    <row r="413" spans="1:34" ht="13.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151"/>
      <c r="AH413" s="151"/>
    </row>
    <row r="414" spans="1:34" ht="13.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151"/>
      <c r="AH414" s="151"/>
    </row>
    <row r="415" spans="1:34" ht="13.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151"/>
      <c r="AH415" s="151"/>
    </row>
    <row r="416" spans="1:34" ht="13.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151"/>
      <c r="AH416" s="151"/>
    </row>
    <row r="417" spans="1:34" ht="13.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151"/>
      <c r="AH417" s="151"/>
    </row>
    <row r="418" spans="1:34" ht="13.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151"/>
      <c r="AH418" s="151"/>
    </row>
    <row r="419" spans="1:34" ht="13.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151"/>
      <c r="AH419" s="151"/>
    </row>
    <row r="420" spans="1:34" ht="13.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151"/>
      <c r="AH420" s="151"/>
    </row>
    <row r="421" spans="1:34" ht="13.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151"/>
      <c r="AH421" s="151"/>
    </row>
    <row r="422" spans="1:34" ht="13.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151"/>
      <c r="AH422" s="151"/>
    </row>
    <row r="423" spans="1:34" ht="13.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151"/>
      <c r="AH423" s="151"/>
    </row>
    <row r="424" spans="1:34" ht="13.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151"/>
      <c r="AH424" s="151"/>
    </row>
    <row r="425" spans="1:34" ht="13.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151"/>
      <c r="AH425" s="151"/>
    </row>
    <row r="426" spans="1:34" ht="13.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151"/>
      <c r="AH426" s="151"/>
    </row>
    <row r="427" spans="1:34" ht="13.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151"/>
      <c r="AH427" s="151"/>
    </row>
    <row r="428" spans="1:34" ht="13.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151"/>
      <c r="AH428" s="151"/>
    </row>
    <row r="429" spans="1:34" ht="13.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151"/>
      <c r="AH429" s="151"/>
    </row>
    <row r="430" spans="1:34" ht="13.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151"/>
      <c r="AH430" s="151"/>
    </row>
    <row r="431" spans="1:34" ht="13.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151"/>
      <c r="AH431" s="151"/>
    </row>
    <row r="432" spans="1:34" ht="13.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151"/>
      <c r="AH432" s="151"/>
    </row>
    <row r="433" spans="1:34" ht="13.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151"/>
      <c r="AH433" s="151"/>
    </row>
    <row r="434" spans="1:34" ht="13.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151"/>
      <c r="AH434" s="151"/>
    </row>
    <row r="435" spans="1:34" ht="13.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151"/>
      <c r="AH435" s="151"/>
    </row>
    <row r="436" spans="1:34" ht="13.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151"/>
      <c r="AH436" s="151"/>
    </row>
    <row r="437" spans="1:34" ht="13.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151"/>
      <c r="AH437" s="151"/>
    </row>
    <row r="438" spans="1:34" ht="13.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151"/>
      <c r="AH438" s="151"/>
    </row>
    <row r="439" spans="1:34" ht="13.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151"/>
      <c r="AH439" s="151"/>
    </row>
    <row r="440" spans="1:34" ht="13.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151"/>
      <c r="AH440" s="151"/>
    </row>
    <row r="441" spans="1:34" ht="13.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151"/>
      <c r="AH441" s="151"/>
    </row>
    <row r="442" spans="1:34" ht="13.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151"/>
      <c r="AH442" s="151"/>
    </row>
    <row r="443" spans="1:34" ht="13.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151"/>
      <c r="AH443" s="151"/>
    </row>
    <row r="444" spans="1:34" ht="13.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151"/>
      <c r="AH444" s="151"/>
    </row>
    <row r="445" spans="1:34" ht="13.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151"/>
      <c r="AH445" s="151"/>
    </row>
    <row r="446" spans="1:34" ht="13.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151"/>
      <c r="AH446" s="151"/>
    </row>
    <row r="447" spans="1:34" ht="13.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151"/>
      <c r="AH447" s="151"/>
    </row>
    <row r="448" spans="1:34" ht="13.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151"/>
      <c r="AH448" s="151"/>
    </row>
    <row r="449" spans="1:34" ht="13.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151"/>
      <c r="AH449" s="151"/>
    </row>
    <row r="450" spans="1:34" ht="13.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151"/>
      <c r="AH450" s="151"/>
    </row>
    <row r="451" spans="1:34" ht="13.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151"/>
      <c r="AH451" s="151"/>
    </row>
    <row r="452" spans="1:34" ht="13.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151"/>
      <c r="AH452" s="151"/>
    </row>
    <row r="453" spans="1:34" ht="13.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151"/>
      <c r="AH453" s="151"/>
    </row>
    <row r="454" spans="1:34" ht="13.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151"/>
      <c r="AH454" s="151"/>
    </row>
    <row r="455" spans="1:34" ht="13.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151"/>
      <c r="AH455" s="151"/>
    </row>
    <row r="456" spans="1:34" ht="13.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151"/>
      <c r="AH456" s="151"/>
    </row>
    <row r="457" spans="1:34" ht="13.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151"/>
      <c r="AH457" s="151"/>
    </row>
    <row r="458" spans="1:34" ht="13.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151"/>
      <c r="AH458" s="151"/>
    </row>
    <row r="459" spans="1:34" ht="13.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151"/>
      <c r="AH459" s="151"/>
    </row>
    <row r="460" spans="1:34" ht="13.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151"/>
      <c r="AH460" s="151"/>
    </row>
    <row r="461" spans="1:34" ht="13.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151"/>
      <c r="AH461" s="151"/>
    </row>
    <row r="462" spans="1:34" ht="13.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151"/>
      <c r="AH462" s="151"/>
    </row>
    <row r="463" spans="1:34" ht="13.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151"/>
      <c r="AH463" s="151"/>
    </row>
    <row r="464" spans="1:34" ht="13.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151"/>
      <c r="AH464" s="151"/>
    </row>
    <row r="465" spans="1:34" ht="13.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151"/>
      <c r="AH465" s="151"/>
    </row>
    <row r="466" spans="1:34" ht="13.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151"/>
      <c r="AH466" s="151"/>
    </row>
    <row r="467" spans="1:34" ht="13.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151"/>
      <c r="AH467" s="151"/>
    </row>
    <row r="468" spans="1:34" ht="13.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151"/>
      <c r="AH468" s="151"/>
    </row>
    <row r="469" spans="1:34" ht="13.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151"/>
      <c r="AH469" s="151"/>
    </row>
    <row r="470" spans="1:34" ht="13.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151"/>
      <c r="AH470" s="151"/>
    </row>
    <row r="471" spans="1:34" ht="13.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151"/>
      <c r="AH471" s="151"/>
    </row>
    <row r="472" spans="1:34" ht="13.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151"/>
      <c r="AH472" s="151"/>
    </row>
    <row r="473" spans="1:34" ht="13.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151"/>
      <c r="AH473" s="151"/>
    </row>
    <row r="474" spans="1:34" ht="13.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151"/>
      <c r="AH474" s="151"/>
    </row>
    <row r="475" spans="1:34" ht="13.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151"/>
      <c r="AH475" s="151"/>
    </row>
    <row r="476" spans="1:34" ht="13.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151"/>
      <c r="AH476" s="151"/>
    </row>
    <row r="477" spans="1:34" ht="13.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151"/>
      <c r="AH477" s="151"/>
    </row>
    <row r="478" spans="1:34" ht="13.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151"/>
      <c r="AH478" s="151"/>
    </row>
    <row r="479" spans="1:34" ht="13.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151"/>
      <c r="AH479" s="151"/>
    </row>
    <row r="480" spans="1:34" ht="13.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151"/>
      <c r="AH480" s="151"/>
    </row>
    <row r="481" spans="1:34" ht="13.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151"/>
      <c r="AH481" s="151"/>
    </row>
    <row r="482" spans="1:34" ht="13.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151"/>
      <c r="AH482" s="151"/>
    </row>
    <row r="483" spans="1:34" ht="13.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151"/>
      <c r="AH483" s="151"/>
    </row>
    <row r="484" spans="1:34" ht="13.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151"/>
      <c r="AH484" s="151"/>
    </row>
    <row r="485" spans="1:34" ht="13.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151"/>
      <c r="AH485" s="151"/>
    </row>
    <row r="486" spans="1:34" ht="13.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151"/>
      <c r="AH486" s="151"/>
    </row>
    <row r="487" spans="1:34" ht="13.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151"/>
      <c r="AH487" s="151"/>
    </row>
    <row r="488" spans="1:34" ht="13.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151"/>
      <c r="AH488" s="151"/>
    </row>
    <row r="489" spans="1:34" ht="13.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151"/>
      <c r="AH489" s="151"/>
    </row>
    <row r="490" spans="1:34" ht="13.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151"/>
      <c r="AH490" s="151"/>
    </row>
    <row r="491" spans="1:34" ht="13.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151"/>
      <c r="AH491" s="151"/>
    </row>
    <row r="492" spans="1:34" ht="13.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151"/>
      <c r="AH492" s="151"/>
    </row>
    <row r="493" spans="1:34" ht="13.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151"/>
      <c r="AH493" s="151"/>
    </row>
    <row r="494" spans="1:34" ht="13.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151"/>
      <c r="AH494" s="151"/>
    </row>
    <row r="495" spans="1:34" ht="13.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151"/>
      <c r="AH495" s="151"/>
    </row>
    <row r="496" spans="1:34" ht="13.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151"/>
      <c r="AH496" s="151"/>
    </row>
    <row r="497" spans="1:34" ht="13.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151"/>
      <c r="AH497" s="151"/>
    </row>
    <row r="498" spans="1:34" ht="13.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151"/>
      <c r="AH498" s="151"/>
    </row>
    <row r="499" spans="1:34" ht="13.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151"/>
      <c r="AH499" s="151"/>
    </row>
    <row r="500" spans="1:34" ht="13.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151"/>
      <c r="AH500" s="151"/>
    </row>
    <row r="501" spans="1:34" ht="13.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151"/>
      <c r="AH501" s="151"/>
    </row>
    <row r="502" spans="1:34" ht="13.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151"/>
      <c r="AH502" s="151"/>
    </row>
    <row r="503" spans="1:34" ht="13.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151"/>
      <c r="AH503" s="151"/>
    </row>
    <row r="504" spans="1:34" ht="13.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151"/>
      <c r="AH504" s="151"/>
    </row>
    <row r="505" spans="1:34" ht="13.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151"/>
      <c r="AH505" s="151"/>
    </row>
    <row r="506" spans="1:34" ht="13.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151"/>
      <c r="AH506" s="151"/>
    </row>
    <row r="507" spans="1:34" ht="13.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151"/>
      <c r="AH507" s="151"/>
    </row>
    <row r="508" spans="1:34" ht="13.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151"/>
      <c r="AH508" s="151"/>
    </row>
    <row r="509" spans="1:34" ht="13.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151"/>
      <c r="AH509" s="151"/>
    </row>
    <row r="510" spans="1:34" ht="13.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151"/>
      <c r="AH510" s="151"/>
    </row>
    <row r="511" spans="1:34" ht="13.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151"/>
      <c r="AH511" s="151"/>
    </row>
    <row r="512" spans="1:34" ht="13.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151"/>
      <c r="AH512" s="151"/>
    </row>
    <row r="513" spans="1:34" ht="13.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151"/>
      <c r="AH513" s="151"/>
    </row>
    <row r="514" spans="1:34" ht="13.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151"/>
      <c r="AH514" s="151"/>
    </row>
    <row r="515" spans="1:34" ht="13.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151"/>
      <c r="AH515" s="151"/>
    </row>
    <row r="516" spans="1:34" ht="13.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151"/>
      <c r="AH516" s="151"/>
    </row>
    <row r="517" spans="1:34" ht="13.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151"/>
      <c r="AH517" s="151"/>
    </row>
    <row r="518" spans="1:34" ht="13.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151"/>
      <c r="AH518" s="151"/>
    </row>
    <row r="519" spans="1:34" ht="13.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151"/>
      <c r="AH519" s="151"/>
    </row>
    <row r="520" spans="1:34" ht="13.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151"/>
      <c r="AH520" s="151"/>
    </row>
    <row r="521" spans="1:34" ht="13.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151"/>
      <c r="AH521" s="151"/>
    </row>
    <row r="522" spans="1:34" ht="13.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151"/>
      <c r="AH522" s="151"/>
    </row>
    <row r="523" spans="1:34" ht="13.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151"/>
      <c r="AH523" s="151"/>
    </row>
    <row r="524" spans="1:34" ht="13.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151"/>
      <c r="AH524" s="151"/>
    </row>
    <row r="525" spans="1:34" ht="13.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151"/>
      <c r="AH525" s="151"/>
    </row>
    <row r="526" spans="1:34" ht="13.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151"/>
      <c r="AH526" s="151"/>
    </row>
    <row r="527" spans="1:34" ht="13.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151"/>
      <c r="AH527" s="151"/>
    </row>
    <row r="528" spans="1:34" ht="13.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151"/>
      <c r="AH528" s="151"/>
    </row>
    <row r="529" spans="1:34" ht="13.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151"/>
      <c r="AH529" s="151"/>
    </row>
    <row r="530" spans="1:34" ht="13.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151"/>
      <c r="AH530" s="151"/>
    </row>
    <row r="531" spans="1:34" ht="13.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151"/>
      <c r="AH531" s="151"/>
    </row>
    <row r="532" spans="1:34" ht="13.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151"/>
      <c r="AH532" s="151"/>
    </row>
    <row r="533" spans="1:34" ht="13.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151"/>
      <c r="AH533" s="151"/>
    </row>
    <row r="534" spans="1:34" ht="13.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151"/>
      <c r="AH534" s="151"/>
    </row>
    <row r="535" spans="1:34" ht="13.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151"/>
      <c r="AH535" s="151"/>
    </row>
    <row r="536" spans="1:34" ht="13.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151"/>
      <c r="AH536" s="151"/>
    </row>
    <row r="537" spans="1:34" ht="13.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151"/>
      <c r="AH537" s="151"/>
    </row>
    <row r="538" spans="1:34" ht="13.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151"/>
      <c r="AH538" s="151"/>
    </row>
    <row r="539" spans="1:34" ht="13.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151"/>
      <c r="AH539" s="151"/>
    </row>
    <row r="540" spans="1:34" ht="13.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151"/>
      <c r="AH540" s="151"/>
    </row>
    <row r="541" spans="1:34" ht="13.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151"/>
      <c r="AH541" s="151"/>
    </row>
    <row r="542" spans="1:34" ht="13.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151"/>
      <c r="AH542" s="151"/>
    </row>
    <row r="543" spans="1:34" ht="13.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151"/>
      <c r="AH543" s="151"/>
    </row>
    <row r="544" spans="1:34" ht="13.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151"/>
      <c r="AH544" s="151"/>
    </row>
    <row r="545" spans="1:34" ht="13.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151"/>
      <c r="AH545" s="151"/>
    </row>
    <row r="546" spans="1:34" ht="13.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151"/>
      <c r="AH546" s="151"/>
    </row>
    <row r="547" spans="1:34" ht="13.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151"/>
      <c r="AH547" s="151"/>
    </row>
    <row r="548" spans="1:34" ht="13.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151"/>
      <c r="AH548" s="151"/>
    </row>
    <row r="549" spans="1:34" ht="13.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151"/>
      <c r="AH549" s="151"/>
    </row>
    <row r="550" spans="1:34" ht="13.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151"/>
      <c r="AH550" s="151"/>
    </row>
    <row r="551" spans="1:34" ht="13.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151"/>
      <c r="AH551" s="151"/>
    </row>
    <row r="552" spans="1:34" ht="13.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151"/>
      <c r="AH552" s="151"/>
    </row>
    <row r="553" spans="1:34" ht="13.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151"/>
      <c r="AH553" s="151"/>
    </row>
    <row r="554" spans="1:34" ht="13.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151"/>
      <c r="AH554" s="151"/>
    </row>
    <row r="555" spans="1:34" ht="13.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151"/>
      <c r="AH555" s="151"/>
    </row>
    <row r="556" spans="1:34" ht="13.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151"/>
      <c r="AH556" s="151"/>
    </row>
    <row r="557" spans="1:34" ht="13.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151"/>
      <c r="AH557" s="151"/>
    </row>
    <row r="558" spans="1:34" ht="13.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151"/>
      <c r="AH558" s="151"/>
    </row>
    <row r="559" spans="1:34" ht="13.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151"/>
      <c r="AH559" s="151"/>
    </row>
    <row r="560" spans="1:34" ht="13.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151"/>
      <c r="AH560" s="151"/>
    </row>
    <row r="561" spans="1:34" ht="13.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151"/>
      <c r="AH561" s="151"/>
    </row>
    <row r="562" spans="1:34" ht="13.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151"/>
      <c r="AH562" s="151"/>
    </row>
    <row r="563" spans="1:34" ht="13.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151"/>
      <c r="AH563" s="151"/>
    </row>
    <row r="564" spans="1:34" ht="13.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151"/>
      <c r="AH564" s="151"/>
    </row>
    <row r="565" spans="1:34" ht="13.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151"/>
      <c r="AH565" s="151"/>
    </row>
    <row r="566" spans="1:34" ht="13.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151"/>
      <c r="AH566" s="151"/>
    </row>
    <row r="567" spans="1:34" ht="13.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151"/>
      <c r="AH567" s="151"/>
    </row>
    <row r="568" spans="1:34" ht="13.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151"/>
      <c r="AH568" s="151"/>
    </row>
    <row r="569" spans="1:34" ht="13.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151"/>
      <c r="AH569" s="151"/>
    </row>
    <row r="570" spans="1:34" ht="13.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151"/>
      <c r="AH570" s="151"/>
    </row>
    <row r="571" spans="1:34" ht="13.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151"/>
      <c r="AH571" s="151"/>
    </row>
    <row r="572" spans="1:34" ht="13.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151"/>
      <c r="AH572" s="151"/>
    </row>
    <row r="573" spans="1:34" ht="13.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151"/>
      <c r="AH573" s="151"/>
    </row>
    <row r="574" spans="1:34" ht="13.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151"/>
      <c r="AH574" s="151"/>
    </row>
    <row r="575" spans="1:34" ht="13.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151"/>
      <c r="AH575" s="151"/>
    </row>
    <row r="576" spans="1:34" ht="13.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151"/>
      <c r="AH576" s="151"/>
    </row>
    <row r="577" spans="1:34" ht="13.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151"/>
      <c r="AH577" s="151"/>
    </row>
    <row r="578" spans="1:34" ht="13.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151"/>
      <c r="AH578" s="151"/>
    </row>
    <row r="579" spans="1:34" ht="13.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151"/>
      <c r="AH579" s="151"/>
    </row>
    <row r="580" spans="1:34" ht="13.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151"/>
      <c r="AH580" s="151"/>
    </row>
    <row r="581" spans="1:34" ht="13.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151"/>
      <c r="AH581" s="151"/>
    </row>
    <row r="582" spans="1:34" ht="13.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151"/>
      <c r="AH582" s="151"/>
    </row>
    <row r="583" spans="1:34" ht="13.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151"/>
      <c r="AH583" s="151"/>
    </row>
    <row r="584" spans="1:34" ht="13.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151"/>
      <c r="AH584" s="151"/>
    </row>
    <row r="585" spans="1:34" ht="13.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151"/>
      <c r="AH585" s="151"/>
    </row>
    <row r="586" spans="1:34" ht="13.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151"/>
      <c r="AH586" s="151"/>
    </row>
    <row r="587" spans="1:34" ht="13.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151"/>
      <c r="AH587" s="151"/>
    </row>
    <row r="588" spans="1:34" ht="13.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151"/>
      <c r="AH588" s="151"/>
    </row>
    <row r="589" spans="1:34" ht="13.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151"/>
      <c r="AH589" s="151"/>
    </row>
    <row r="590" spans="1:34" ht="13.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151"/>
      <c r="AH590" s="151"/>
    </row>
    <row r="591" spans="1:34" ht="13.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151"/>
      <c r="AH591" s="151"/>
    </row>
    <row r="592" spans="1:34" ht="13.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151"/>
      <c r="AH592" s="151"/>
    </row>
    <row r="593" spans="1:34" ht="13.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151"/>
      <c r="AH593" s="151"/>
    </row>
    <row r="594" spans="1:34" ht="13.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151"/>
      <c r="AH594" s="151"/>
    </row>
    <row r="595" spans="1:34" ht="13.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151"/>
      <c r="AH595" s="151"/>
    </row>
    <row r="596" spans="1:34" ht="13.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151"/>
      <c r="AH596" s="151"/>
    </row>
    <row r="597" spans="1:34" ht="13.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151"/>
      <c r="AH597" s="151"/>
    </row>
    <row r="598" spans="1:34" ht="13.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151"/>
      <c r="AH598" s="151"/>
    </row>
    <row r="599" spans="1:34" ht="13.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151"/>
      <c r="AH599" s="151"/>
    </row>
    <row r="600" spans="1:34" ht="13.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151"/>
      <c r="AH600" s="151"/>
    </row>
    <row r="601" spans="1:34" ht="13.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151"/>
      <c r="AH601" s="151"/>
    </row>
    <row r="602" spans="1:34" ht="13.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151"/>
      <c r="AH602" s="151"/>
    </row>
    <row r="603" spans="1:34" ht="13.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151"/>
      <c r="AH603" s="151"/>
    </row>
    <row r="604" spans="1:34" ht="13.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151"/>
      <c r="AH604" s="151"/>
    </row>
    <row r="605" spans="1:34" ht="13.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151"/>
      <c r="AH605" s="151"/>
    </row>
    <row r="606" spans="1:34" ht="13.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151"/>
      <c r="AH606" s="151"/>
    </row>
    <row r="607" spans="1:34" ht="13.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151"/>
      <c r="AH607" s="151"/>
    </row>
    <row r="608" spans="1:34" ht="13.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151"/>
      <c r="AH608" s="151"/>
    </row>
    <row r="609" spans="1:34" ht="13.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151"/>
      <c r="AH609" s="151"/>
    </row>
    <row r="610" spans="1:34" ht="13.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151"/>
      <c r="AH610" s="151"/>
    </row>
    <row r="611" spans="1:34" ht="13.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151"/>
      <c r="AH611" s="151"/>
    </row>
    <row r="612" spans="1:34" ht="13.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151"/>
      <c r="AH612" s="151"/>
    </row>
    <row r="613" spans="1:34" ht="13.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151"/>
      <c r="AH613" s="151"/>
    </row>
    <row r="614" spans="1:34" ht="13.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151"/>
      <c r="AH614" s="151"/>
    </row>
    <row r="615" spans="1:34" ht="13.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151"/>
      <c r="AH615" s="151"/>
    </row>
    <row r="616" spans="1:34" ht="13.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151"/>
      <c r="AH616" s="151"/>
    </row>
    <row r="617" spans="1:34" ht="13.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151"/>
      <c r="AH617" s="151"/>
    </row>
    <row r="618" spans="1:34" ht="13.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151"/>
      <c r="AH618" s="151"/>
    </row>
    <row r="619" spans="1:34" ht="13.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151"/>
      <c r="AH619" s="151"/>
    </row>
    <row r="620" spans="1:34" ht="13.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151"/>
      <c r="AH620" s="151"/>
    </row>
    <row r="621" spans="1:34" ht="13.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151"/>
      <c r="AH621" s="151"/>
    </row>
    <row r="622" spans="1:34" ht="13.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151"/>
      <c r="AH622" s="151"/>
    </row>
    <row r="623" spans="1:34" ht="13.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151"/>
      <c r="AH623" s="151"/>
    </row>
    <row r="624" spans="1:34" ht="13.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151"/>
      <c r="AH624" s="151"/>
    </row>
    <row r="625" spans="1:34" ht="13.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151"/>
      <c r="AH625" s="151"/>
    </row>
    <row r="626" spans="1:34" ht="13.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151"/>
      <c r="AH626" s="151"/>
    </row>
    <row r="627" spans="1:34" ht="13.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151"/>
      <c r="AH627" s="151"/>
    </row>
    <row r="628" spans="1:34" ht="13.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151"/>
      <c r="AH628" s="151"/>
    </row>
    <row r="629" spans="1:34" ht="13.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151"/>
      <c r="AH629" s="151"/>
    </row>
    <row r="630" spans="1:34" ht="13.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151"/>
      <c r="AH630" s="151"/>
    </row>
    <row r="631" spans="1:34" ht="13.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151"/>
      <c r="AH631" s="151"/>
    </row>
    <row r="632" spans="1:34" ht="13.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151"/>
      <c r="AH632" s="151"/>
    </row>
    <row r="633" spans="1:34" ht="13.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151"/>
      <c r="AH633" s="151"/>
    </row>
    <row r="634" spans="1:34" ht="13.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151"/>
      <c r="AH634" s="151"/>
    </row>
    <row r="635" spans="1:34" ht="13.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151"/>
      <c r="AH635" s="151"/>
    </row>
    <row r="636" spans="1:34" ht="13.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151"/>
      <c r="AH636" s="151"/>
    </row>
    <row r="637" spans="1:34" ht="13.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151"/>
      <c r="AH637" s="151"/>
    </row>
    <row r="638" spans="1:34" ht="13.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151"/>
      <c r="AH638" s="151"/>
    </row>
    <row r="639" spans="1:34" ht="13.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151"/>
      <c r="AH639" s="151"/>
    </row>
    <row r="640" spans="1:34" ht="13.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151"/>
      <c r="AH640" s="151"/>
    </row>
    <row r="641" spans="1:34" ht="13.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151"/>
      <c r="AH641" s="151"/>
    </row>
    <row r="642" spans="1:34" ht="13.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151"/>
      <c r="AH642" s="151"/>
    </row>
    <row r="643" spans="1:34" ht="13.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151"/>
      <c r="AH643" s="151"/>
    </row>
    <row r="644" spans="1:34" ht="13.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151"/>
      <c r="AH644" s="151"/>
    </row>
    <row r="645" spans="1:34" ht="13.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151"/>
      <c r="AH645" s="151"/>
    </row>
    <row r="646" spans="1:34" ht="13.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151"/>
      <c r="AH646" s="151"/>
    </row>
    <row r="647" spans="1:34" ht="13.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151"/>
      <c r="AH647" s="151"/>
    </row>
    <row r="648" spans="1:34" ht="13.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151"/>
      <c r="AH648" s="151"/>
    </row>
    <row r="649" spans="1:34" ht="13.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151"/>
      <c r="AH649" s="151"/>
    </row>
    <row r="650" spans="1:34" ht="13.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151"/>
      <c r="AH650" s="151"/>
    </row>
    <row r="651" spans="1:34" ht="13.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151"/>
      <c r="AH651" s="151"/>
    </row>
    <row r="652" spans="1:34" ht="13.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151"/>
      <c r="AH652" s="151"/>
    </row>
    <row r="653" spans="1:34" ht="13.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151"/>
      <c r="AH653" s="151"/>
    </row>
    <row r="654" spans="1:34" ht="13.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151"/>
      <c r="AH654" s="151"/>
    </row>
    <row r="655" spans="1:34" ht="13.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151"/>
      <c r="AH655" s="151"/>
    </row>
    <row r="656" spans="1:34" ht="13.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151"/>
      <c r="AH656" s="151"/>
    </row>
    <row r="657" spans="1:34" ht="13.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151"/>
      <c r="AH657" s="151"/>
    </row>
    <row r="658" spans="1:34" ht="13.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151"/>
      <c r="AH658" s="151"/>
    </row>
    <row r="659" spans="1:34" ht="13.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151"/>
      <c r="AH659" s="151"/>
    </row>
    <row r="660" spans="1:34" ht="13.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151"/>
      <c r="AH660" s="151"/>
    </row>
    <row r="661" spans="1:34" ht="13.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151"/>
      <c r="AH661" s="151"/>
    </row>
    <row r="662" spans="1:34" ht="13.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151"/>
      <c r="AH662" s="151"/>
    </row>
    <row r="663" spans="1:34" ht="13.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151"/>
      <c r="AH663" s="151"/>
    </row>
    <row r="664" spans="1:34" ht="13.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151"/>
      <c r="AH664" s="151"/>
    </row>
    <row r="665" spans="1:34" ht="13.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151"/>
      <c r="AH665" s="151"/>
    </row>
    <row r="666" spans="1:34" ht="13.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151"/>
      <c r="AH666" s="151"/>
    </row>
    <row r="667" spans="1:34" ht="13.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151"/>
      <c r="AH667" s="151"/>
    </row>
    <row r="668" spans="1:34" ht="13.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151"/>
      <c r="AH668" s="151"/>
    </row>
    <row r="669" spans="1:34" ht="13.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151"/>
      <c r="AH669" s="151"/>
    </row>
    <row r="670" spans="1:34" ht="13.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151"/>
      <c r="AH670" s="151"/>
    </row>
    <row r="671" spans="1:34" ht="13.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151"/>
      <c r="AH671" s="151"/>
    </row>
    <row r="672" spans="1:34" ht="13.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151"/>
      <c r="AH672" s="151"/>
    </row>
    <row r="673" spans="1:34" ht="13.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151"/>
      <c r="AH673" s="151"/>
    </row>
    <row r="674" spans="1:34" ht="13.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151"/>
      <c r="AH674" s="151"/>
    </row>
    <row r="675" spans="1:34" ht="13.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151"/>
      <c r="AH675" s="151"/>
    </row>
    <row r="676" spans="1:34" ht="13.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151"/>
      <c r="AH676" s="151"/>
    </row>
    <row r="677" spans="1:34" ht="13.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151"/>
      <c r="AH677" s="151"/>
    </row>
    <row r="678" spans="1:34" ht="13.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151"/>
      <c r="AH678" s="151"/>
    </row>
    <row r="679" spans="1:34" ht="13.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151"/>
      <c r="AH679" s="151"/>
    </row>
    <row r="680" spans="1:34" ht="13.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151"/>
      <c r="AH680" s="151"/>
    </row>
    <row r="681" spans="1:34" ht="13.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151"/>
      <c r="AH681" s="151"/>
    </row>
    <row r="682" spans="1:34" ht="13.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151"/>
      <c r="AH682" s="151"/>
    </row>
    <row r="683" spans="1:34" ht="13.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151"/>
      <c r="AH683" s="151"/>
    </row>
    <row r="684" spans="1:34" ht="13.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151"/>
      <c r="AH684" s="151"/>
    </row>
    <row r="685" spans="1:34" ht="13.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151"/>
      <c r="AH685" s="151"/>
    </row>
    <row r="686" spans="1:34" ht="13.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151"/>
      <c r="AH686" s="151"/>
    </row>
    <row r="687" spans="1:34" ht="13.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151"/>
      <c r="AH687" s="151"/>
    </row>
    <row r="688" spans="1:34" ht="13.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151"/>
      <c r="AH688" s="151"/>
    </row>
    <row r="689" spans="1:34" ht="13.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151"/>
      <c r="AH689" s="151"/>
    </row>
    <row r="690" spans="1:34" ht="13.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151"/>
      <c r="AH690" s="151"/>
    </row>
    <row r="691" spans="1:34" ht="13.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151"/>
      <c r="AH691" s="151"/>
    </row>
    <row r="692" spans="1:34" ht="13.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151"/>
      <c r="AH692" s="151"/>
    </row>
    <row r="693" spans="1:34" ht="13.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151"/>
      <c r="AH693" s="151"/>
    </row>
    <row r="694" spans="1:34" ht="13.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151"/>
      <c r="AH694" s="151"/>
    </row>
    <row r="695" spans="1:34" ht="13.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151"/>
      <c r="AH695" s="151"/>
    </row>
    <row r="696" spans="1:34" ht="13.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151"/>
      <c r="AH696" s="151"/>
    </row>
    <row r="697" spans="1:34" ht="13.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151"/>
      <c r="AH697" s="151"/>
    </row>
    <row r="698" spans="1:34" ht="13.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151"/>
      <c r="AH698" s="151"/>
    </row>
    <row r="699" spans="1:34" ht="13.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151"/>
      <c r="AH699" s="151"/>
    </row>
    <row r="700" spans="1:34" ht="13.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151"/>
      <c r="AH700" s="151"/>
    </row>
    <row r="701" spans="1:34" ht="13.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151"/>
      <c r="AH701" s="151"/>
    </row>
    <row r="702" spans="1:34" ht="13.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151"/>
      <c r="AH702" s="151"/>
    </row>
    <row r="703" spans="1:34" ht="13.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151"/>
      <c r="AH703" s="151"/>
    </row>
    <row r="704" spans="1:34" ht="13.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151"/>
      <c r="AH704" s="151"/>
    </row>
    <row r="705" spans="1:34" ht="13.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151"/>
      <c r="AH705" s="151"/>
    </row>
    <row r="706" spans="1:34" ht="13.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151"/>
      <c r="AH706" s="151"/>
    </row>
    <row r="707" spans="1:34" ht="13.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151"/>
      <c r="AH707" s="151"/>
    </row>
    <row r="708" spans="1:34" ht="13.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151"/>
      <c r="AH708" s="151"/>
    </row>
    <row r="709" spans="1:34" ht="13.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151"/>
      <c r="AH709" s="151"/>
    </row>
    <row r="710" spans="1:34" ht="13.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151"/>
      <c r="AH710" s="151"/>
    </row>
    <row r="711" spans="1:34" ht="13.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151"/>
      <c r="AH711" s="151"/>
    </row>
    <row r="712" spans="1:34" ht="13.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151"/>
      <c r="AH712" s="151"/>
    </row>
    <row r="713" spans="1:34" ht="13.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151"/>
      <c r="AH713" s="151"/>
    </row>
    <row r="714" spans="1:34" ht="13.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151"/>
      <c r="AH714" s="151"/>
    </row>
    <row r="715" spans="1:34" ht="13.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151"/>
      <c r="AH715" s="151"/>
    </row>
    <row r="716" spans="1:34" ht="13.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151"/>
      <c r="AH716" s="151"/>
    </row>
    <row r="717" spans="1:34" ht="13.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151"/>
      <c r="AH717" s="151"/>
    </row>
    <row r="718" spans="1:34" ht="13.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151"/>
      <c r="AH718" s="151"/>
    </row>
    <row r="719" spans="1:34" ht="13.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151"/>
      <c r="AH719" s="151"/>
    </row>
    <row r="720" spans="1:34" ht="13.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151"/>
      <c r="AH720" s="151"/>
    </row>
    <row r="721" spans="1:34" ht="13.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151"/>
      <c r="AH721" s="151"/>
    </row>
    <row r="722" spans="1:34" ht="13.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151"/>
      <c r="AH722" s="151"/>
    </row>
    <row r="723" spans="1:34" ht="13.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151"/>
      <c r="AH723" s="151"/>
    </row>
    <row r="724" spans="1:34" ht="13.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151"/>
      <c r="AH724" s="151"/>
    </row>
    <row r="725" spans="1:34" ht="13.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151"/>
      <c r="AH725" s="151"/>
    </row>
    <row r="726" spans="1:34" ht="13.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151"/>
      <c r="AH726" s="151"/>
    </row>
    <row r="727" spans="1:34" ht="13.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151"/>
      <c r="AH727" s="151"/>
    </row>
    <row r="728" spans="1:34" ht="13.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151"/>
      <c r="AH728" s="151"/>
    </row>
    <row r="729" spans="1:34" ht="13.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151"/>
      <c r="AH729" s="151"/>
    </row>
    <row r="730" spans="1:34" ht="13.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151"/>
      <c r="AH730" s="151"/>
    </row>
    <row r="731" spans="1:34" ht="13.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151"/>
      <c r="AH731" s="151"/>
    </row>
    <row r="732" spans="1:34" ht="13.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151"/>
      <c r="AH732" s="151"/>
    </row>
    <row r="733" spans="1:34" ht="13.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151"/>
      <c r="AH733" s="151"/>
    </row>
    <row r="734" spans="1:34" ht="13.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151"/>
      <c r="AH734" s="151"/>
    </row>
    <row r="735" spans="1:34" ht="13.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151"/>
      <c r="AH735" s="151"/>
    </row>
    <row r="736" spans="1:34" ht="13.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151"/>
      <c r="AH736" s="151"/>
    </row>
    <row r="737" spans="1:34" ht="13.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151"/>
      <c r="AH737" s="151"/>
    </row>
    <row r="738" spans="1:34" ht="13.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151"/>
      <c r="AH738" s="151"/>
    </row>
    <row r="739" spans="1:34" ht="13.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151"/>
      <c r="AH739" s="151"/>
    </row>
    <row r="740" spans="1:34" ht="13.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151"/>
      <c r="AH740" s="151"/>
    </row>
    <row r="741" spans="1:34" ht="13.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151"/>
      <c r="AH741" s="151"/>
    </row>
    <row r="742" spans="1:34" ht="13.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151"/>
      <c r="AH742" s="151"/>
    </row>
    <row r="743" spans="1:34" ht="13.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151"/>
      <c r="AH743" s="151"/>
    </row>
    <row r="744" spans="1:34" ht="13.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151"/>
      <c r="AH744" s="151"/>
    </row>
    <row r="745" spans="1:34" ht="13.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151"/>
      <c r="AH745" s="151"/>
    </row>
    <row r="746" spans="1:34" ht="13.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151"/>
      <c r="AH746" s="151"/>
    </row>
    <row r="747" spans="1:34" ht="13.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151"/>
      <c r="AH747" s="151"/>
    </row>
    <row r="748" spans="1:34" ht="13.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151"/>
      <c r="AH748" s="151"/>
    </row>
    <row r="749" spans="1:34" ht="13.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151"/>
      <c r="AH749" s="151"/>
    </row>
    <row r="750" spans="1:34" ht="13.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151"/>
      <c r="AH750" s="151"/>
    </row>
    <row r="751" spans="1:34" ht="13.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151"/>
      <c r="AH751" s="151"/>
    </row>
    <row r="752" spans="1:34" ht="13.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151"/>
      <c r="AH752" s="151"/>
    </row>
    <row r="753" spans="1:34" ht="13.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151"/>
      <c r="AH753" s="151"/>
    </row>
    <row r="754" spans="1:34" ht="13.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151"/>
      <c r="AH754" s="151"/>
    </row>
    <row r="755" spans="1:34" ht="13.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151"/>
      <c r="AH755" s="151"/>
    </row>
    <row r="756" spans="1:34" ht="13.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151"/>
      <c r="AH756" s="151"/>
    </row>
    <row r="757" spans="1:34" ht="13.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151"/>
      <c r="AH757" s="151"/>
    </row>
    <row r="758" spans="1:34" ht="13.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151"/>
      <c r="AH758" s="151"/>
    </row>
    <row r="759" spans="1:34" ht="13.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151"/>
      <c r="AH759" s="151"/>
    </row>
    <row r="760" spans="1:34" ht="13.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151"/>
      <c r="AH760" s="151"/>
    </row>
    <row r="761" spans="1:34" ht="13.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151"/>
      <c r="AH761" s="151"/>
    </row>
    <row r="762" spans="1:34" ht="13.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151"/>
      <c r="AH762" s="151"/>
    </row>
    <row r="763" spans="1:34" ht="13.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151"/>
      <c r="AH763" s="151"/>
    </row>
    <row r="764" spans="1:34" ht="13.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151"/>
      <c r="AH764" s="151"/>
    </row>
    <row r="765" spans="1:34" ht="13.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151"/>
      <c r="AH765" s="151"/>
    </row>
    <row r="766" spans="1:34" ht="13.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151"/>
      <c r="AH766" s="151"/>
    </row>
    <row r="767" spans="1:34" ht="13.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151"/>
      <c r="AH767" s="151"/>
    </row>
    <row r="768" spans="1:34" ht="13.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151"/>
      <c r="AH768" s="151"/>
    </row>
    <row r="769" spans="1:34" ht="13.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151"/>
      <c r="AH769" s="151"/>
    </row>
    <row r="770" spans="1:34" ht="13.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151"/>
      <c r="AH770" s="151"/>
    </row>
    <row r="771" spans="1:34" ht="13.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151"/>
      <c r="AH771" s="151"/>
    </row>
    <row r="772" spans="1:34" ht="13.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151"/>
      <c r="AH772" s="151"/>
    </row>
    <row r="773" spans="1:34" ht="13.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151"/>
      <c r="AH773" s="151"/>
    </row>
    <row r="774" spans="1:34" ht="13.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151"/>
      <c r="AH774" s="151"/>
    </row>
    <row r="775" spans="1:34" ht="13.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151"/>
      <c r="AH775" s="151"/>
    </row>
    <row r="776" spans="1:34" ht="13.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151"/>
      <c r="AH776" s="151"/>
    </row>
    <row r="777" spans="1:34" ht="13.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151"/>
      <c r="AH777" s="151"/>
    </row>
    <row r="778" spans="1:34" ht="13.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151"/>
      <c r="AH778" s="151"/>
    </row>
    <row r="779" spans="1:34" ht="13.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151"/>
      <c r="AH779" s="151"/>
    </row>
    <row r="780" spans="1:34" ht="13.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151"/>
      <c r="AH780" s="151"/>
    </row>
    <row r="781" spans="1:34" ht="13.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151"/>
      <c r="AH781" s="151"/>
    </row>
    <row r="782" spans="1:34" ht="13.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151"/>
      <c r="AH782" s="151"/>
    </row>
    <row r="783" spans="1:34" ht="13.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151"/>
      <c r="AH783" s="151"/>
    </row>
    <row r="784" spans="1:34" ht="13.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151"/>
      <c r="AH784" s="151"/>
    </row>
    <row r="785" spans="1:34" ht="13.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151"/>
      <c r="AH785" s="151"/>
    </row>
    <row r="786" spans="1:34" ht="13.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151"/>
      <c r="AH786" s="151"/>
    </row>
    <row r="787" spans="1:34" ht="13.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151"/>
      <c r="AH787" s="151"/>
    </row>
    <row r="788" spans="1:34" ht="13.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151"/>
      <c r="AH788" s="151"/>
    </row>
    <row r="789" spans="1:34" ht="13.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151"/>
      <c r="AH789" s="151"/>
    </row>
    <row r="790" spans="1:34" ht="13.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151"/>
      <c r="AH790" s="151"/>
    </row>
    <row r="791" spans="1:34" ht="13.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151"/>
      <c r="AH791" s="151"/>
    </row>
    <row r="792" spans="1:34" ht="13.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151"/>
      <c r="AH792" s="151"/>
    </row>
    <row r="793" spans="1:34" ht="13.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151"/>
      <c r="AH793" s="151"/>
    </row>
    <row r="794" spans="1:34" ht="13.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151"/>
      <c r="AH794" s="151"/>
    </row>
    <row r="795" spans="1:34" ht="13.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151"/>
      <c r="AH795" s="151"/>
    </row>
    <row r="796" spans="1:34" ht="13.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151"/>
      <c r="AH796" s="151"/>
    </row>
    <row r="797" spans="1:34" ht="13.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151"/>
      <c r="AH797" s="151"/>
    </row>
    <row r="798" spans="1:34" ht="13.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151"/>
      <c r="AH798" s="151"/>
    </row>
    <row r="799" spans="1:34" ht="13.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151"/>
      <c r="AH799" s="151"/>
    </row>
    <row r="800" spans="1:34" ht="13.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151"/>
      <c r="AH800" s="151"/>
    </row>
    <row r="801" spans="1:34" ht="13.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151"/>
      <c r="AH801" s="151"/>
    </row>
    <row r="802" spans="1:34" ht="13.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151"/>
      <c r="AH802" s="151"/>
    </row>
    <row r="803" spans="1:34" ht="13.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151"/>
      <c r="AH803" s="151"/>
    </row>
    <row r="804" spans="1:34" ht="13.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151"/>
      <c r="AH804" s="151"/>
    </row>
    <row r="805" spans="1:34" ht="13.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151"/>
      <c r="AH805" s="151"/>
    </row>
    <row r="806" spans="1:34" ht="13.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151"/>
      <c r="AH806" s="151"/>
    </row>
    <row r="807" spans="1:34" ht="13.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151"/>
      <c r="AH807" s="151"/>
    </row>
    <row r="808" spans="1:34" ht="13.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151"/>
      <c r="AH808" s="151"/>
    </row>
    <row r="809" spans="1:34" ht="13.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151"/>
      <c r="AH809" s="151"/>
    </row>
    <row r="810" spans="1:34" ht="13.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151"/>
      <c r="AH810" s="151"/>
    </row>
    <row r="811" spans="1:34" ht="13.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151"/>
      <c r="AH811" s="151"/>
    </row>
    <row r="812" spans="1:34" ht="13.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151"/>
      <c r="AH812" s="151"/>
    </row>
    <row r="813" spans="1:34" ht="13.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151"/>
      <c r="AH813" s="151"/>
    </row>
    <row r="814" spans="1:34" ht="13.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151"/>
      <c r="AH814" s="151"/>
    </row>
    <row r="815" spans="1:34" ht="13.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151"/>
      <c r="AH815" s="151"/>
    </row>
    <row r="816" spans="1:34" ht="13.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151"/>
      <c r="AH816" s="151"/>
    </row>
    <row r="817" spans="1:34" ht="13.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151"/>
      <c r="AH817" s="151"/>
    </row>
    <row r="818" spans="1:34" ht="13.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151"/>
      <c r="AH818" s="151"/>
    </row>
    <row r="819" spans="1:34" ht="13.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151"/>
      <c r="AH819" s="151"/>
    </row>
    <row r="820" spans="1:34" ht="13.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151"/>
      <c r="AH820" s="151"/>
    </row>
    <row r="821" spans="1:34" ht="13.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151"/>
      <c r="AH821" s="151"/>
    </row>
    <row r="822" spans="1:34" ht="13.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151"/>
      <c r="AH822" s="151"/>
    </row>
    <row r="823" spans="1:34" ht="13.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151"/>
      <c r="AH823" s="151"/>
    </row>
    <row r="824" spans="1:34" ht="13.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151"/>
      <c r="AH824" s="151"/>
    </row>
    <row r="825" spans="1:34" ht="13.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151"/>
      <c r="AH825" s="151"/>
    </row>
    <row r="826" spans="1:34" ht="13.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151"/>
      <c r="AH826" s="151"/>
    </row>
    <row r="827" spans="1:34" ht="13.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151"/>
      <c r="AH827" s="151"/>
    </row>
    <row r="828" spans="1:34" ht="13.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151"/>
      <c r="AH828" s="151"/>
    </row>
    <row r="829" spans="1:34" ht="13.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151"/>
      <c r="AH829" s="151"/>
    </row>
    <row r="830" spans="1:34" ht="13.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151"/>
      <c r="AH830" s="151"/>
    </row>
    <row r="831" spans="1:34" ht="13.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151"/>
      <c r="AH831" s="151"/>
    </row>
    <row r="832" spans="1:34" ht="13.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151"/>
      <c r="AH832" s="151"/>
    </row>
    <row r="833" spans="1:34" ht="13.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151"/>
      <c r="AH833" s="151"/>
    </row>
    <row r="834" spans="1:34" ht="13.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151"/>
      <c r="AH834" s="151"/>
    </row>
    <row r="835" spans="1:34" ht="13.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151"/>
      <c r="AH835" s="151"/>
    </row>
    <row r="836" spans="1:34" ht="13.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151"/>
      <c r="AH836" s="151"/>
    </row>
    <row r="837" spans="1:34" ht="13.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151"/>
      <c r="AH837" s="151"/>
    </row>
    <row r="838" spans="1:34" ht="13.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151"/>
      <c r="AH838" s="151"/>
    </row>
    <row r="839" spans="1:34" ht="13.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151"/>
      <c r="AH839" s="151"/>
    </row>
    <row r="840" spans="1:34" ht="13.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151"/>
      <c r="AH840" s="151"/>
    </row>
    <row r="841" spans="1:34" ht="13.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151"/>
      <c r="AH841" s="151"/>
    </row>
    <row r="842" spans="1:34" ht="13.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151"/>
      <c r="AH842" s="151"/>
    </row>
    <row r="843" spans="1:34" ht="13.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151"/>
      <c r="AH843" s="151"/>
    </row>
    <row r="844" spans="1:34" ht="13.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151"/>
      <c r="AH844" s="151"/>
    </row>
    <row r="845" spans="1:34" ht="13.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151"/>
      <c r="AH845" s="151"/>
    </row>
    <row r="846" spans="1:34" ht="13.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151"/>
      <c r="AH846" s="151"/>
    </row>
    <row r="847" spans="1:34" ht="13.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151"/>
      <c r="AH847" s="151"/>
    </row>
    <row r="848" spans="1:34" ht="13.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151"/>
      <c r="AH848" s="151"/>
    </row>
    <row r="849" spans="1:34" ht="13.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151"/>
      <c r="AH849" s="151"/>
    </row>
    <row r="850" spans="1:34" ht="13.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151"/>
      <c r="AH850" s="151"/>
    </row>
    <row r="851" spans="1:34" ht="13.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151"/>
      <c r="AH851" s="151"/>
    </row>
    <row r="852" spans="1:34" ht="13.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151"/>
      <c r="AH852" s="151"/>
    </row>
    <row r="853" spans="1:34" ht="13.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151"/>
      <c r="AH853" s="151"/>
    </row>
    <row r="854" spans="1:34" ht="13.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151"/>
      <c r="AH854" s="151"/>
    </row>
    <row r="855" spans="1:34" ht="13.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151"/>
      <c r="AH855" s="151"/>
    </row>
    <row r="856" spans="1:34" ht="13.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151"/>
      <c r="AH856" s="151"/>
    </row>
    <row r="857" spans="1:34" ht="13.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151"/>
      <c r="AH857" s="151"/>
    </row>
    <row r="858" spans="1:34" ht="13.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151"/>
      <c r="AH858" s="151"/>
    </row>
    <row r="859" spans="1:34" ht="13.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151"/>
      <c r="AH859" s="151"/>
    </row>
    <row r="860" spans="1:34" ht="13.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151"/>
      <c r="AH860" s="151"/>
    </row>
    <row r="861" spans="1:34" ht="13.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151"/>
      <c r="AH861" s="151"/>
    </row>
    <row r="862" spans="1:34" ht="13.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151"/>
      <c r="AH862" s="151"/>
    </row>
    <row r="863" spans="1:34" ht="13.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151"/>
      <c r="AH863" s="151"/>
    </row>
    <row r="864" spans="1:34" ht="13.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151"/>
      <c r="AH864" s="151"/>
    </row>
    <row r="865" spans="1:34" ht="13.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151"/>
      <c r="AH865" s="151"/>
    </row>
    <row r="866" spans="1:34" ht="13.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151"/>
      <c r="AH866" s="151"/>
    </row>
    <row r="867" spans="1:34" ht="13.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151"/>
      <c r="AH867" s="151"/>
    </row>
    <row r="868" spans="1:34" ht="13.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151"/>
      <c r="AH868" s="151"/>
    </row>
    <row r="869" spans="1:34" ht="13.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151"/>
      <c r="AH869" s="151"/>
    </row>
    <row r="870" spans="1:34" ht="13.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151"/>
      <c r="AH870" s="151"/>
    </row>
    <row r="871" spans="1:34" ht="13.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151"/>
      <c r="AH871" s="151"/>
    </row>
    <row r="872" spans="1:34" ht="13.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151"/>
      <c r="AH872" s="151"/>
    </row>
    <row r="873" spans="1:34" ht="13.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151"/>
      <c r="AH873" s="151"/>
    </row>
    <row r="874" spans="1:34" ht="13.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151"/>
      <c r="AH874" s="151"/>
    </row>
    <row r="875" spans="1:34" ht="13.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151"/>
      <c r="AH875" s="151"/>
    </row>
    <row r="876" spans="1:34" ht="13.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151"/>
      <c r="AH876" s="151"/>
    </row>
    <row r="877" spans="1:34" ht="13.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151"/>
      <c r="AH877" s="151"/>
    </row>
    <row r="878" spans="1:34" ht="13.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151"/>
      <c r="AH878" s="151"/>
    </row>
    <row r="879" spans="1:34" ht="13.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151"/>
      <c r="AH879" s="151"/>
    </row>
    <row r="880" spans="1:34" ht="13.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151"/>
      <c r="AH880" s="151"/>
    </row>
    <row r="881" spans="1:34" ht="13.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151"/>
      <c r="AH881" s="151"/>
    </row>
    <row r="882" spans="1:34" ht="13.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151"/>
      <c r="AH882" s="151"/>
    </row>
    <row r="883" spans="1:34" ht="13.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151"/>
      <c r="AH883" s="151"/>
    </row>
    <row r="884" spans="1:34" ht="13.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151"/>
      <c r="AH884" s="151"/>
    </row>
    <row r="885" spans="1:34" ht="13.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151"/>
      <c r="AH885" s="151"/>
    </row>
    <row r="886" spans="1:34" ht="13.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151"/>
      <c r="AH886" s="151"/>
    </row>
    <row r="887" spans="1:34" ht="13.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151"/>
      <c r="AH887" s="151"/>
    </row>
    <row r="888" spans="1:34" ht="13.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151"/>
      <c r="AH888" s="151"/>
    </row>
    <row r="889" spans="1:34" ht="13.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151"/>
      <c r="AH889" s="151"/>
    </row>
    <row r="890" spans="1:34" ht="13.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151"/>
      <c r="AH890" s="151"/>
    </row>
    <row r="891" spans="1:34" ht="13.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151"/>
      <c r="AH891" s="151"/>
    </row>
    <row r="892" spans="1:34" ht="13.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151"/>
      <c r="AH892" s="151"/>
    </row>
    <row r="893" spans="1:34" ht="13.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151"/>
      <c r="AH893" s="151"/>
    </row>
    <row r="894" spans="1:34" ht="13.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151"/>
      <c r="AH894" s="151"/>
    </row>
    <row r="895" spans="1:34" ht="13.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151"/>
      <c r="AH895" s="151"/>
    </row>
    <row r="896" spans="1:34" ht="13.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151"/>
      <c r="AH896" s="151"/>
    </row>
    <row r="897" spans="1:34" ht="13.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151"/>
      <c r="AH897" s="151"/>
    </row>
    <row r="898" spans="1:34" ht="13.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151"/>
      <c r="AH898" s="151"/>
    </row>
    <row r="899" spans="1:34" ht="13.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151"/>
      <c r="AH899" s="151"/>
    </row>
    <row r="900" spans="1:34" ht="13.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151"/>
      <c r="AH900" s="151"/>
    </row>
    <row r="901" spans="1:34" ht="13.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151"/>
      <c r="AH901" s="151"/>
    </row>
    <row r="902" spans="1:34" ht="13.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151"/>
      <c r="AH902" s="151"/>
    </row>
    <row r="903" spans="1:34" ht="13.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151"/>
      <c r="AH903" s="151"/>
    </row>
    <row r="904" spans="1:34" ht="13.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151"/>
      <c r="AH904" s="151"/>
    </row>
    <row r="905" spans="1:34" ht="13.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151"/>
      <c r="AH905" s="151"/>
    </row>
    <row r="906" spans="1:34" ht="13.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151"/>
      <c r="AH906" s="151"/>
    </row>
    <row r="907" spans="1:34" ht="13.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151"/>
      <c r="AH907" s="151"/>
    </row>
    <row r="908" spans="1:34" ht="13.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151"/>
      <c r="AH908" s="151"/>
    </row>
    <row r="909" spans="1:34" ht="13.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151"/>
      <c r="AH909" s="151"/>
    </row>
    <row r="910" spans="1:34" ht="13.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151"/>
      <c r="AH910" s="151"/>
    </row>
    <row r="911" spans="1:34" ht="13.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151"/>
      <c r="AH911" s="151"/>
    </row>
    <row r="912" spans="1:34" ht="13.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151"/>
      <c r="AH912" s="151"/>
    </row>
    <row r="913" spans="1:34" ht="13.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151"/>
      <c r="AH913" s="151"/>
    </row>
    <row r="914" spans="1:34" ht="13.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151"/>
      <c r="AH914" s="151"/>
    </row>
    <row r="915" spans="1:34" ht="13.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151"/>
      <c r="AH915" s="151"/>
    </row>
    <row r="916" spans="1:34" ht="13.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151"/>
      <c r="AH916" s="151"/>
    </row>
    <row r="917" spans="1:34" ht="13.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151"/>
      <c r="AH917" s="151"/>
    </row>
    <row r="918" spans="1:34" ht="13.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151"/>
      <c r="AH918" s="151"/>
    </row>
    <row r="919" spans="1:34" ht="13.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151"/>
      <c r="AH919" s="151"/>
    </row>
    <row r="920" spans="1:34" ht="13.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151"/>
      <c r="AH920" s="151"/>
    </row>
    <row r="921" spans="1:34" ht="13.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151"/>
      <c r="AH921" s="151"/>
    </row>
    <row r="922" spans="1:34" ht="13.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151"/>
      <c r="AH922" s="151"/>
    </row>
    <row r="923" spans="1:34" ht="13.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151"/>
      <c r="AH923" s="151"/>
    </row>
    <row r="924" spans="1:34" ht="13.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151"/>
      <c r="AH924" s="151"/>
    </row>
    <row r="925" spans="1:34" ht="13.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151"/>
      <c r="AH925" s="151"/>
    </row>
    <row r="926" spans="1:34" ht="13.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151"/>
      <c r="AH926" s="151"/>
    </row>
    <row r="927" spans="1:34" ht="13.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151"/>
      <c r="AH927" s="151"/>
    </row>
    <row r="928" spans="1:34" ht="13.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151"/>
      <c r="AH928" s="151"/>
    </row>
    <row r="929" spans="1:34" ht="13.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151"/>
      <c r="AH929" s="151"/>
    </row>
    <row r="930" spans="1:34" ht="13.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151"/>
      <c r="AH930" s="151"/>
    </row>
    <row r="931" spans="1:34" ht="13.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151"/>
      <c r="AH931" s="151"/>
    </row>
    <row r="932" spans="1:34" ht="13.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151"/>
      <c r="AH932" s="151"/>
    </row>
    <row r="933" spans="1:34" ht="13.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151"/>
      <c r="AH933" s="151"/>
    </row>
    <row r="934" spans="1:34" ht="13.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151"/>
      <c r="AH934" s="151"/>
    </row>
    <row r="935" spans="1:34" ht="13.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151"/>
      <c r="AH935" s="151"/>
    </row>
    <row r="936" spans="1:34" ht="13.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151"/>
      <c r="AH936" s="151"/>
    </row>
    <row r="937" spans="1:34" ht="13.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151"/>
      <c r="AH937" s="151"/>
    </row>
    <row r="938" spans="1:34" ht="13.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151"/>
      <c r="AH938" s="151"/>
    </row>
    <row r="939" spans="1:34" ht="13.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151"/>
      <c r="AH939" s="151"/>
    </row>
    <row r="940" spans="1:34" ht="13.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151"/>
      <c r="AH940" s="151"/>
    </row>
    <row r="941" spans="1:34" ht="13.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151"/>
      <c r="AH941" s="151"/>
    </row>
    <row r="942" spans="1:34" ht="13.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151"/>
      <c r="AH942" s="151"/>
    </row>
    <row r="943" spans="1:34" ht="13.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151"/>
      <c r="AH943" s="151"/>
    </row>
    <row r="944" spans="1:34" ht="13.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151"/>
      <c r="AH944" s="151"/>
    </row>
    <row r="945" spans="1:34" ht="13.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151"/>
      <c r="AH945" s="151"/>
    </row>
    <row r="946" spans="1:34" ht="13.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151"/>
      <c r="AH946" s="151"/>
    </row>
    <row r="947" spans="1:34" ht="13.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151"/>
      <c r="AH947" s="151"/>
    </row>
    <row r="948" spans="1:34" ht="13.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151"/>
      <c r="AH948" s="151"/>
    </row>
    <row r="949" spans="1:34" ht="13.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151"/>
      <c r="AH949" s="151"/>
    </row>
    <row r="950" spans="1:34" ht="13.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151"/>
      <c r="AH950" s="151"/>
    </row>
    <row r="951" spans="1:34" ht="13.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151"/>
      <c r="AH951" s="151"/>
    </row>
    <row r="952" spans="1:34" ht="13.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151"/>
      <c r="AH952" s="151"/>
    </row>
    <row r="953" spans="1:34" ht="13.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151"/>
      <c r="AH953" s="151"/>
    </row>
    <row r="954" spans="1:34" ht="13.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151"/>
      <c r="AH954" s="151"/>
    </row>
    <row r="955" spans="1:34" ht="13.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151"/>
      <c r="AH955" s="151"/>
    </row>
    <row r="956" spans="1:34" ht="13.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151"/>
      <c r="AH956" s="151"/>
    </row>
    <row r="957" spans="1:34" ht="13.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151"/>
      <c r="AH957" s="151"/>
    </row>
    <row r="958" spans="1:34" ht="13.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151"/>
      <c r="AH958" s="151"/>
    </row>
    <row r="959" spans="1:34" ht="13.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151"/>
      <c r="AH959" s="151"/>
    </row>
    <row r="960" spans="1:34" ht="13.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151"/>
      <c r="AH960" s="151"/>
    </row>
    <row r="961" spans="1:34" ht="13.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151"/>
      <c r="AH961" s="151"/>
    </row>
    <row r="962" spans="1:34" ht="13.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151"/>
      <c r="AH962" s="151"/>
    </row>
    <row r="963" spans="1:34" ht="13.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151"/>
      <c r="AH963" s="151"/>
    </row>
    <row r="964" spans="1:34" ht="13.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151"/>
      <c r="AH964" s="151"/>
    </row>
    <row r="965" spans="1:34" ht="13.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151"/>
      <c r="AH965" s="151"/>
    </row>
    <row r="966" spans="1:34" ht="13.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151"/>
      <c r="AH966" s="151"/>
    </row>
    <row r="967" spans="1:34" ht="13.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151"/>
      <c r="AH967" s="151"/>
    </row>
    <row r="968" spans="1:34" ht="13.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151"/>
      <c r="AH968" s="151"/>
    </row>
    <row r="969" spans="1:34" ht="13.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151"/>
      <c r="AH969" s="151"/>
    </row>
    <row r="970" spans="1:34" ht="13.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151"/>
      <c r="AH970" s="151"/>
    </row>
    <row r="971" spans="1:34" ht="13.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151"/>
      <c r="AH971" s="151"/>
    </row>
    <row r="972" spans="1:34" ht="13.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151"/>
      <c r="AH972" s="151"/>
    </row>
    <row r="973" spans="1:34" ht="13.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151"/>
      <c r="AH973" s="151"/>
    </row>
    <row r="974" spans="1:34" ht="13.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151"/>
      <c r="AH974" s="151"/>
    </row>
    <row r="975" spans="1:34" ht="13.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151"/>
      <c r="AH975" s="151"/>
    </row>
    <row r="976" spans="1:34" ht="13.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151"/>
      <c r="AH976" s="151"/>
    </row>
    <row r="977" spans="1:34" ht="13.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151"/>
      <c r="AH977" s="151"/>
    </row>
    <row r="978" spans="1:34" ht="13.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151"/>
      <c r="AH978" s="151"/>
    </row>
    <row r="979" spans="1:34" ht="13.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151"/>
      <c r="AH979" s="151"/>
    </row>
    <row r="980" spans="1:34" ht="13.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151"/>
      <c r="AH980" s="151"/>
    </row>
    <row r="981" spans="1:34" ht="13.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151"/>
      <c r="AH981" s="151"/>
    </row>
    <row r="982" spans="1:34" ht="13.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151"/>
      <c r="AH982" s="151"/>
    </row>
    <row r="983" spans="1:34" ht="13.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151"/>
      <c r="AH983" s="151"/>
    </row>
    <row r="984" spans="1:34" ht="13.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151"/>
      <c r="AH984" s="151"/>
    </row>
    <row r="985" spans="1:34" ht="13.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151"/>
      <c r="AH985" s="151"/>
    </row>
    <row r="986" spans="1:34" ht="13.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151"/>
      <c r="AH986" s="151"/>
    </row>
    <row r="987" spans="1:34" ht="13.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151"/>
      <c r="AH987" s="151"/>
    </row>
    <row r="988" spans="1:34" ht="13.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151"/>
      <c r="AH988" s="151"/>
    </row>
    <row r="989" spans="1:34" ht="13.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151"/>
      <c r="AH989" s="151"/>
    </row>
    <row r="990" spans="1:34" ht="13.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151"/>
      <c r="AH990" s="151"/>
    </row>
    <row r="991" spans="1:34" ht="13.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151"/>
      <c r="AH991" s="151"/>
    </row>
    <row r="992" spans="1:34" ht="13.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151"/>
      <c r="AH992" s="151"/>
    </row>
    <row r="993" spans="1:34" ht="13.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151"/>
      <c r="AH993" s="151"/>
    </row>
    <row r="994" spans="1:34" ht="13.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151"/>
      <c r="AH994" s="151"/>
    </row>
    <row r="995" spans="1:34" ht="13.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151"/>
      <c r="AH995" s="151"/>
    </row>
    <row r="996" spans="1:34" ht="13.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151"/>
      <c r="AH996" s="151"/>
    </row>
    <row r="997" spans="1:34" ht="13.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151"/>
      <c r="AH997" s="151"/>
    </row>
    <row r="998" spans="1:34" ht="13.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151"/>
      <c r="AH998" s="151"/>
    </row>
    <row r="999" spans="1:34" ht="13.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151"/>
      <c r="AH999" s="151"/>
    </row>
    <row r="1000" spans="1:34" ht="13.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151"/>
      <c r="AH1000" s="151"/>
    </row>
  </sheetData>
  <mergeCells count="81">
    <mergeCell ref="C20:E20"/>
    <mergeCell ref="C21:E21"/>
    <mergeCell ref="C22:Y22"/>
    <mergeCell ref="N23:O23"/>
    <mergeCell ref="R23:S23"/>
    <mergeCell ref="T23:U23"/>
    <mergeCell ref="V23:W23"/>
    <mergeCell ref="L23:M23"/>
    <mergeCell ref="I20:J20"/>
    <mergeCell ref="G23:G24"/>
    <mergeCell ref="C23:E24"/>
    <mergeCell ref="I21:J21"/>
    <mergeCell ref="I23:J23"/>
    <mergeCell ref="R24:S24"/>
    <mergeCell ref="T24:U24"/>
    <mergeCell ref="V24:W24"/>
    <mergeCell ref="V13:W13"/>
    <mergeCell ref="R14:S14"/>
    <mergeCell ref="T14:U14"/>
    <mergeCell ref="V14:W14"/>
    <mergeCell ref="B2:Z2"/>
    <mergeCell ref="C3:Y3"/>
    <mergeCell ref="C6:E6"/>
    <mergeCell ref="I6:K6"/>
    <mergeCell ref="P6:T6"/>
    <mergeCell ref="U6:V6"/>
    <mergeCell ref="V12:W12"/>
    <mergeCell ref="C12:E13"/>
    <mergeCell ref="L13:M13"/>
    <mergeCell ref="N13:O13"/>
    <mergeCell ref="C14:E14"/>
    <mergeCell ref="I14:J14"/>
    <mergeCell ref="C34:Y42"/>
    <mergeCell ref="R25:S25"/>
    <mergeCell ref="T25:U25"/>
    <mergeCell ref="R28:S28"/>
    <mergeCell ref="T28:U28"/>
    <mergeCell ref="V28:W28"/>
    <mergeCell ref="T29:U29"/>
    <mergeCell ref="V29:W29"/>
    <mergeCell ref="C25:E25"/>
    <mergeCell ref="R29:S29"/>
    <mergeCell ref="R30:S30"/>
    <mergeCell ref="T30:U30"/>
    <mergeCell ref="V30:W30"/>
    <mergeCell ref="C32:Y32"/>
    <mergeCell ref="L30:M30"/>
    <mergeCell ref="N30:O30"/>
    <mergeCell ref="I25:J25"/>
    <mergeCell ref="V25:W25"/>
    <mergeCell ref="L24:M24"/>
    <mergeCell ref="N24:O24"/>
    <mergeCell ref="L25:M25"/>
    <mergeCell ref="N25:O25"/>
    <mergeCell ref="I24:J24"/>
    <mergeCell ref="L28:M28"/>
    <mergeCell ref="N28:O28"/>
    <mergeCell ref="L29:M29"/>
    <mergeCell ref="N29:O29"/>
    <mergeCell ref="C30:E30"/>
    <mergeCell ref="I30:J30"/>
    <mergeCell ref="C28:E29"/>
    <mergeCell ref="G28:G29"/>
    <mergeCell ref="I28:J28"/>
    <mergeCell ref="I29:J29"/>
    <mergeCell ref="G12:G13"/>
    <mergeCell ref="I12:J12"/>
    <mergeCell ref="I13:J13"/>
    <mergeCell ref="I18:J18"/>
    <mergeCell ref="I19:J19"/>
    <mergeCell ref="C16:Y16"/>
    <mergeCell ref="C17:Y17"/>
    <mergeCell ref="L14:M14"/>
    <mergeCell ref="N14:O14"/>
    <mergeCell ref="C19:E19"/>
    <mergeCell ref="L12:M12"/>
    <mergeCell ref="N12:O12"/>
    <mergeCell ref="R12:S12"/>
    <mergeCell ref="T12:U12"/>
    <mergeCell ref="R13:S13"/>
    <mergeCell ref="T13:U13"/>
  </mergeCells>
  <printOptions horizontalCentered="1"/>
  <pageMargins left="0.31496062992125984" right="0.31496062992125984" top="0.55118110236220474" bottom="0.55118110236220474" header="0" footer="0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  <outlinePr summaryBelow="0"/>
  </sheetPr>
  <dimension ref="A1:AK1000"/>
  <sheetViews>
    <sheetView zoomScale="89" zoomScaleNormal="89" workbookViewId="0">
      <selection activeCell="I101" sqref="I101:J101"/>
    </sheetView>
  </sheetViews>
  <sheetFormatPr baseColWidth="10" defaultColWidth="12.54296875" defaultRowHeight="15" customHeight="1" outlineLevelRow="1" x14ac:dyDescent="0.25"/>
  <cols>
    <col min="1" max="1" width="2" customWidth="1"/>
    <col min="2" max="2" width="1.7265625" customWidth="1"/>
    <col min="3" max="3" width="7.54296875" customWidth="1"/>
    <col min="4" max="4" width="0.54296875" customWidth="1"/>
    <col min="5" max="5" width="7.7265625" customWidth="1"/>
    <col min="6" max="6" width="9.1796875" customWidth="1"/>
    <col min="7" max="7" width="7.26953125" customWidth="1"/>
    <col min="8" max="8" width="0.54296875" customWidth="1"/>
    <col min="9" max="9" width="9.1796875" customWidth="1"/>
    <col min="10" max="10" width="7.7265625" customWidth="1"/>
    <col min="11" max="12" width="4.7265625" customWidth="1"/>
    <col min="13" max="14" width="4" customWidth="1"/>
    <col min="15" max="15" width="8.1796875" customWidth="1"/>
    <col min="16" max="16" width="8.81640625" customWidth="1"/>
    <col min="17" max="17" width="8.26953125" customWidth="1"/>
    <col min="18" max="18" width="2.453125" customWidth="1"/>
    <col min="19" max="19" width="4.54296875" customWidth="1"/>
    <col min="20" max="20" width="0.26953125" customWidth="1"/>
    <col min="21" max="21" width="5.453125" customWidth="1"/>
    <col min="22" max="22" width="3.54296875" customWidth="1"/>
    <col min="23" max="24" width="4.81640625" customWidth="1"/>
    <col min="25" max="25" width="8.453125" customWidth="1"/>
    <col min="26" max="26" width="2.7265625" customWidth="1"/>
    <col min="27" max="27" width="4.81640625" customWidth="1"/>
    <col min="28" max="28" width="3.453125" customWidth="1"/>
    <col min="29" max="29" width="3.54296875" customWidth="1"/>
    <col min="30" max="30" width="6.26953125" customWidth="1"/>
    <col min="31" max="31" width="0.453125" customWidth="1"/>
    <col min="32" max="32" width="7.54296875" customWidth="1"/>
    <col min="33" max="33" width="6.54296875" customWidth="1"/>
    <col min="34" max="34" width="0.26953125" customWidth="1"/>
    <col min="35" max="35" width="14.453125" customWidth="1"/>
    <col min="36" max="37" width="11.453125" customWidth="1"/>
  </cols>
  <sheetData>
    <row r="1" spans="1:37" ht="12.75" customHeight="1" x14ac:dyDescent="0.25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ht="12.75" customHeight="1" x14ac:dyDescent="0.25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</row>
    <row r="3" spans="1:37" ht="12.75" customHeight="1" x14ac:dyDescent="0.25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</row>
    <row r="4" spans="1:37" ht="19.5" customHeight="1" x14ac:dyDescent="0.25">
      <c r="A4" s="4"/>
      <c r="B4" s="184"/>
      <c r="C4" s="774" t="s">
        <v>326</v>
      </c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30"/>
      <c r="AJ4" s="4"/>
      <c r="AK4" s="4"/>
    </row>
    <row r="5" spans="1:37" ht="24" customHeight="1" x14ac:dyDescent="0.25">
      <c r="A5" s="4"/>
      <c r="B5" s="184"/>
      <c r="C5" s="159"/>
      <c r="D5" s="159"/>
      <c r="E5" s="53"/>
      <c r="F5" s="53"/>
      <c r="G5" s="53"/>
      <c r="H5" s="53"/>
      <c r="I5" s="597" t="str">
        <f>+IF('Identificación 2'!T200="Bueno","-.-","Infraestructura vehicular - Pista")</f>
        <v>Infraestructura vehicular - Pista</v>
      </c>
      <c r="J5" s="536"/>
      <c r="K5" s="536"/>
      <c r="L5" s="536"/>
      <c r="M5" s="536"/>
      <c r="N5" s="536"/>
      <c r="O5" s="536"/>
      <c r="P5" s="536"/>
      <c r="Q5" s="536"/>
      <c r="R5" s="536"/>
      <c r="S5" s="533"/>
      <c r="T5" s="149"/>
      <c r="U5" s="597" t="str">
        <f>+IF('Identificación 2'!AI200="Bueno","-.-","Infraestructura peatonal - Vereda")</f>
        <v>Infraestructura peatonal - Vereda</v>
      </c>
      <c r="V5" s="536"/>
      <c r="W5" s="536"/>
      <c r="X5" s="536"/>
      <c r="Y5" s="536"/>
      <c r="Z5" s="536"/>
      <c r="AA5" s="536"/>
      <c r="AB5" s="536"/>
      <c r="AC5" s="536"/>
      <c r="AD5" s="533"/>
      <c r="AE5" s="4"/>
      <c r="AF5" s="597" t="str">
        <f>+IF('Identificación 2'!Z200="Bueno","-.-","Infraest. Tránsito de bicicletas - Ciclovía")</f>
        <v>Infraest. Tránsito de bicicletas - Ciclovía</v>
      </c>
      <c r="AG5" s="533"/>
      <c r="AH5" s="185"/>
      <c r="AI5" s="4"/>
      <c r="AJ5" s="4"/>
      <c r="AK5" s="4"/>
    </row>
    <row r="6" spans="1:37" ht="36" customHeight="1" x14ac:dyDescent="0.25">
      <c r="A6" s="4"/>
      <c r="B6" s="184"/>
      <c r="C6" s="47" t="s">
        <v>90</v>
      </c>
      <c r="D6" s="149"/>
      <c r="E6" s="797" t="s">
        <v>327</v>
      </c>
      <c r="F6" s="560"/>
      <c r="G6" s="561"/>
      <c r="H6" s="149"/>
      <c r="I6" s="798" t="s">
        <v>328</v>
      </c>
      <c r="J6" s="799"/>
      <c r="K6" s="595" t="s">
        <v>329</v>
      </c>
      <c r="L6" s="544"/>
      <c r="M6" s="805" t="s">
        <v>330</v>
      </c>
      <c r="N6" s="632"/>
      <c r="O6" s="186" t="s">
        <v>331</v>
      </c>
      <c r="P6" s="187" t="s">
        <v>332</v>
      </c>
      <c r="Q6" s="91" t="s">
        <v>333</v>
      </c>
      <c r="R6" s="597" t="s">
        <v>334</v>
      </c>
      <c r="S6" s="533"/>
      <c r="T6" s="149"/>
      <c r="U6" s="595" t="s">
        <v>335</v>
      </c>
      <c r="V6" s="615"/>
      <c r="W6" s="595" t="s">
        <v>336</v>
      </c>
      <c r="X6" s="544"/>
      <c r="Y6" s="186" t="s">
        <v>337</v>
      </c>
      <c r="Z6" s="595" t="s">
        <v>331</v>
      </c>
      <c r="AA6" s="544"/>
      <c r="AB6" s="595" t="s">
        <v>334</v>
      </c>
      <c r="AC6" s="544"/>
      <c r="AD6" s="186" t="s">
        <v>338</v>
      </c>
      <c r="AE6" s="4"/>
      <c r="AF6" s="187" t="s">
        <v>339</v>
      </c>
      <c r="AG6" s="188" t="s">
        <v>340</v>
      </c>
      <c r="AH6" s="185"/>
      <c r="AI6" s="29" t="s">
        <v>341</v>
      </c>
      <c r="AJ6" s="4"/>
      <c r="AK6" s="4"/>
    </row>
    <row r="7" spans="1:37" ht="2.25" customHeight="1" x14ac:dyDescent="0.25">
      <c r="A7" s="4"/>
      <c r="B7" s="184"/>
      <c r="C7" s="148"/>
      <c r="D7" s="148"/>
      <c r="E7" s="148"/>
      <c r="F7" s="149"/>
      <c r="G7" s="148"/>
      <c r="H7" s="148"/>
      <c r="I7" s="148"/>
      <c r="J7" s="148"/>
      <c r="K7" s="148"/>
      <c r="L7" s="4"/>
      <c r="M7" s="4"/>
      <c r="N7" s="4"/>
      <c r="O7" s="4"/>
      <c r="P7" s="148"/>
      <c r="Q7" s="148"/>
      <c r="R7" s="4"/>
      <c r="S7" s="148"/>
      <c r="T7" s="148"/>
      <c r="U7" s="148"/>
      <c r="V7" s="148"/>
      <c r="W7" s="149"/>
      <c r="X7" s="4"/>
      <c r="Y7" s="148"/>
      <c r="Z7" s="149"/>
      <c r="AA7" s="4"/>
      <c r="AB7" s="148"/>
      <c r="AC7" s="4"/>
      <c r="AD7" s="4"/>
      <c r="AE7" s="4"/>
      <c r="AF7" s="4"/>
      <c r="AG7" s="151"/>
      <c r="AH7" s="151"/>
      <c r="AI7" s="4"/>
      <c r="AJ7" s="4"/>
      <c r="AK7" s="4"/>
    </row>
    <row r="8" spans="1:37" ht="12.75" customHeight="1" x14ac:dyDescent="0.25">
      <c r="A8" s="4"/>
      <c r="B8" s="184"/>
      <c r="C8" s="75" t="str">
        <f>+'Identificación 2'!C8</f>
        <v>UP1</v>
      </c>
      <c r="D8" s="149"/>
      <c r="E8" s="802" t="str">
        <f>+'Identificación 2'!E8</f>
        <v>Vías locales barrio Los Cedros</v>
      </c>
      <c r="F8" s="536"/>
      <c r="G8" s="536"/>
      <c r="H8" s="189"/>
      <c r="I8" s="789"/>
      <c r="J8" s="536"/>
      <c r="K8" s="787">
        <f>SUM(K9:L38)</f>
        <v>6502.6</v>
      </c>
      <c r="L8" s="536"/>
      <c r="M8" s="794">
        <f>SUM(M9:N38)</f>
        <v>262</v>
      </c>
      <c r="N8" s="536"/>
      <c r="O8" s="191">
        <f t="shared" ref="O8:Q8" si="0">SUM(O9:O38)</f>
        <v>84</v>
      </c>
      <c r="P8" s="191">
        <f t="shared" si="0"/>
        <v>2308.6000000000004</v>
      </c>
      <c r="Q8" s="191">
        <f t="shared" si="0"/>
        <v>0</v>
      </c>
      <c r="R8" s="787">
        <f>SUM(R9:S38)</f>
        <v>0</v>
      </c>
      <c r="S8" s="536"/>
      <c r="T8" s="189"/>
      <c r="U8" s="789"/>
      <c r="V8" s="536"/>
      <c r="W8" s="787">
        <f>SUM(W9:X38)</f>
        <v>2889.6</v>
      </c>
      <c r="X8" s="536"/>
      <c r="Y8" s="191">
        <f>SUM(Y9:Y38)</f>
        <v>2308</v>
      </c>
      <c r="Z8" s="794">
        <f>SUM(Z9:AA38)</f>
        <v>66</v>
      </c>
      <c r="AA8" s="536"/>
      <c r="AB8" s="794">
        <f>SUM(AB9:AC38)</f>
        <v>0</v>
      </c>
      <c r="AC8" s="536"/>
      <c r="AD8" s="192">
        <f>SUM(AD9:AD38)</f>
        <v>44</v>
      </c>
      <c r="AE8" s="189"/>
      <c r="AF8" s="189">
        <f t="shared" ref="AF8:AG8" si="1">SUM(AF9:AF38)</f>
        <v>1051.8</v>
      </c>
      <c r="AG8" s="189">
        <f t="shared" si="1"/>
        <v>3</v>
      </c>
      <c r="AH8" s="189"/>
      <c r="AI8" s="193"/>
      <c r="AJ8" s="4"/>
      <c r="AK8" s="4"/>
    </row>
    <row r="9" spans="1:37" ht="12.75" customHeight="1" outlineLevel="1" x14ac:dyDescent="0.25">
      <c r="A9" s="4"/>
      <c r="B9" s="184"/>
      <c r="C9" s="56" t="str">
        <f>+'Identificación 2'!C9</f>
        <v>Tramo 1</v>
      </c>
      <c r="D9" s="149"/>
      <c r="E9" s="792" t="str">
        <f>CONCATENATE('Identificación 2'!E9," ",'Identificación 2'!F9)</f>
        <v>Jr. Las Palmas</v>
      </c>
      <c r="F9" s="567"/>
      <c r="G9" s="568"/>
      <c r="H9" s="149"/>
      <c r="I9" s="803" t="s">
        <v>164</v>
      </c>
      <c r="J9" s="804"/>
      <c r="K9" s="800">
        <v>2107</v>
      </c>
      <c r="L9" s="544"/>
      <c r="M9" s="801">
        <v>0</v>
      </c>
      <c r="N9" s="544"/>
      <c r="O9" s="194">
        <v>0</v>
      </c>
      <c r="P9" s="195">
        <f>390*2-(5.4*5)</f>
        <v>753</v>
      </c>
      <c r="Q9" s="196">
        <v>0</v>
      </c>
      <c r="R9" s="806">
        <v>0</v>
      </c>
      <c r="S9" s="544"/>
      <c r="T9" s="149"/>
      <c r="U9" s="601" t="s">
        <v>164</v>
      </c>
      <c r="V9" s="615"/>
      <c r="W9" s="800">
        <f>390*(1.2+1.2)</f>
        <v>936</v>
      </c>
      <c r="X9" s="544"/>
      <c r="Y9" s="197">
        <v>753</v>
      </c>
      <c r="Z9" s="801">
        <f>1*2*3*6</f>
        <v>36</v>
      </c>
      <c r="AA9" s="544"/>
      <c r="AB9" s="801">
        <v>0</v>
      </c>
      <c r="AC9" s="544"/>
      <c r="AD9" s="198">
        <v>14</v>
      </c>
      <c r="AE9" s="4"/>
      <c r="AF9" s="199">
        <f>753/2*1.2</f>
        <v>451.8</v>
      </c>
      <c r="AG9" s="199">
        <v>1</v>
      </c>
      <c r="AH9" s="151"/>
      <c r="AI9" s="24" t="s">
        <v>108</v>
      </c>
      <c r="AJ9" s="4"/>
      <c r="AK9" s="4"/>
    </row>
    <row r="10" spans="1:37" ht="12.75" customHeight="1" outlineLevel="1" x14ac:dyDescent="0.25">
      <c r="A10" s="200"/>
      <c r="B10" s="184"/>
      <c r="C10" s="56" t="str">
        <f>+'Identificación 2'!C10</f>
        <v>Tramo 2</v>
      </c>
      <c r="D10" s="149"/>
      <c r="E10" s="792" t="str">
        <f>CONCATENATE('Identificación 2'!E10," ",'Identificación 2'!F10)</f>
        <v>Jr. Las Palmas</v>
      </c>
      <c r="F10" s="567"/>
      <c r="G10" s="568"/>
      <c r="H10" s="149"/>
      <c r="I10" s="562" t="s">
        <v>164</v>
      </c>
      <c r="J10" s="561"/>
      <c r="K10" s="786">
        <f>100*5.4*5</f>
        <v>2700</v>
      </c>
      <c r="L10" s="533"/>
      <c r="M10" s="793">
        <v>0</v>
      </c>
      <c r="N10" s="533"/>
      <c r="O10" s="201">
        <v>0</v>
      </c>
      <c r="P10" s="202">
        <f>960-(5.4*4)</f>
        <v>938.4</v>
      </c>
      <c r="Q10" s="203">
        <v>0</v>
      </c>
      <c r="R10" s="788">
        <v>0</v>
      </c>
      <c r="S10" s="533"/>
      <c r="T10" s="149"/>
      <c r="U10" s="554" t="s">
        <v>164</v>
      </c>
      <c r="V10" s="628"/>
      <c r="W10" s="786">
        <f>+(1.2+1.2)*100*5</f>
        <v>1200</v>
      </c>
      <c r="X10" s="533"/>
      <c r="Y10" s="204">
        <v>938</v>
      </c>
      <c r="Z10" s="793">
        <f>1*2*3*5</f>
        <v>30</v>
      </c>
      <c r="AA10" s="533"/>
      <c r="AB10" s="793">
        <v>0</v>
      </c>
      <c r="AC10" s="533"/>
      <c r="AD10" s="205">
        <v>18</v>
      </c>
      <c r="AE10" s="4"/>
      <c r="AF10" s="206">
        <f>100*5*1.2</f>
        <v>600</v>
      </c>
      <c r="AG10" s="206">
        <v>2</v>
      </c>
      <c r="AH10" s="151"/>
      <c r="AI10" s="23" t="s">
        <v>108</v>
      </c>
      <c r="AJ10" s="4"/>
      <c r="AK10" s="4"/>
    </row>
    <row r="11" spans="1:37" ht="12.75" customHeight="1" outlineLevel="1" x14ac:dyDescent="0.25">
      <c r="A11" s="200"/>
      <c r="B11" s="184"/>
      <c r="C11" s="56" t="str">
        <f>+'Identificación 2'!C11</f>
        <v>Tramo 3</v>
      </c>
      <c r="D11" s="149"/>
      <c r="E11" s="792" t="str">
        <f>CONCATENATE('Identificación 2'!E11," ",'Identificación 2'!F11)</f>
        <v>Calle Prado</v>
      </c>
      <c r="F11" s="567"/>
      <c r="G11" s="568"/>
      <c r="H11" s="149"/>
      <c r="I11" s="562" t="s">
        <v>164</v>
      </c>
      <c r="J11" s="561"/>
      <c r="K11" s="786">
        <v>1695.6</v>
      </c>
      <c r="L11" s="533"/>
      <c r="M11" s="793">
        <v>262</v>
      </c>
      <c r="N11" s="533"/>
      <c r="O11" s="201">
        <v>84</v>
      </c>
      <c r="P11" s="202">
        <f>314*2-(5.4*2)</f>
        <v>617.20000000000005</v>
      </c>
      <c r="Q11" s="203">
        <v>0</v>
      </c>
      <c r="R11" s="788">
        <v>0</v>
      </c>
      <c r="S11" s="533"/>
      <c r="T11" s="149"/>
      <c r="U11" s="554" t="s">
        <v>164</v>
      </c>
      <c r="V11" s="628"/>
      <c r="W11" s="786">
        <v>753.6</v>
      </c>
      <c r="X11" s="533"/>
      <c r="Y11" s="204">
        <v>617</v>
      </c>
      <c r="Z11" s="793">
        <v>0</v>
      </c>
      <c r="AA11" s="533"/>
      <c r="AB11" s="793">
        <v>0</v>
      </c>
      <c r="AC11" s="533"/>
      <c r="AD11" s="205">
        <v>12</v>
      </c>
      <c r="AE11" s="4"/>
      <c r="AF11" s="206">
        <v>0</v>
      </c>
      <c r="AG11" s="206">
        <v>0</v>
      </c>
      <c r="AH11" s="151"/>
      <c r="AI11" s="23" t="s">
        <v>342</v>
      </c>
      <c r="AJ11" s="4"/>
      <c r="AK11" s="4"/>
    </row>
    <row r="12" spans="1:37" ht="12.75" customHeight="1" outlineLevel="1" x14ac:dyDescent="0.25">
      <c r="A12" s="4"/>
      <c r="B12" s="184"/>
      <c r="C12" s="56" t="str">
        <f>+'Identificación 2'!C12</f>
        <v>Tramo 4</v>
      </c>
      <c r="D12" s="149"/>
      <c r="E12" s="792" t="str">
        <f>CONCATENATE('Identificación 2'!E12," ",'Identificación 2'!F12)</f>
        <v>Psje. Jazmines</v>
      </c>
      <c r="F12" s="567"/>
      <c r="G12" s="568"/>
      <c r="H12" s="149"/>
      <c r="I12" s="562" t="s">
        <v>343</v>
      </c>
      <c r="J12" s="561"/>
      <c r="K12" s="786"/>
      <c r="L12" s="533"/>
      <c r="M12" s="793"/>
      <c r="N12" s="533"/>
      <c r="O12" s="201"/>
      <c r="P12" s="202"/>
      <c r="Q12" s="203"/>
      <c r="R12" s="788"/>
      <c r="S12" s="533"/>
      <c r="T12" s="149"/>
      <c r="U12" s="554"/>
      <c r="V12" s="628"/>
      <c r="W12" s="786"/>
      <c r="X12" s="533"/>
      <c r="Y12" s="204"/>
      <c r="Z12" s="793"/>
      <c r="AA12" s="533"/>
      <c r="AB12" s="793"/>
      <c r="AC12" s="533"/>
      <c r="AD12" s="205"/>
      <c r="AE12" s="4"/>
      <c r="AF12" s="206"/>
      <c r="AG12" s="206"/>
      <c r="AH12" s="151"/>
      <c r="AI12" s="23"/>
      <c r="AJ12" s="4"/>
      <c r="AK12" s="4"/>
    </row>
    <row r="13" spans="1:37" ht="12.75" customHeight="1" outlineLevel="1" x14ac:dyDescent="0.25">
      <c r="A13" s="4"/>
      <c r="B13" s="184"/>
      <c r="C13" s="56" t="str">
        <f>+'Identificación 2'!C13</f>
        <v>Tramo 5</v>
      </c>
      <c r="D13" s="149"/>
      <c r="E13" s="792" t="str">
        <f>CONCATENATE('Identificación 2'!E13," ",'Identificación 2'!F13)</f>
        <v xml:space="preserve"> </v>
      </c>
      <c r="F13" s="567"/>
      <c r="G13" s="568"/>
      <c r="H13" s="149"/>
      <c r="I13" s="562"/>
      <c r="J13" s="561"/>
      <c r="K13" s="786"/>
      <c r="L13" s="533"/>
      <c r="M13" s="793"/>
      <c r="N13" s="533"/>
      <c r="O13" s="201"/>
      <c r="P13" s="202"/>
      <c r="Q13" s="203"/>
      <c r="R13" s="788"/>
      <c r="S13" s="533"/>
      <c r="T13" s="149"/>
      <c r="U13" s="554"/>
      <c r="V13" s="628"/>
      <c r="W13" s="786"/>
      <c r="X13" s="533"/>
      <c r="Y13" s="204"/>
      <c r="Z13" s="793"/>
      <c r="AA13" s="533"/>
      <c r="AB13" s="793"/>
      <c r="AC13" s="533"/>
      <c r="AD13" s="205"/>
      <c r="AE13" s="4"/>
      <c r="AF13" s="206"/>
      <c r="AG13" s="206"/>
      <c r="AH13" s="151"/>
      <c r="AI13" s="23"/>
      <c r="AJ13" s="4"/>
      <c r="AK13" s="4"/>
    </row>
    <row r="14" spans="1:37" ht="12.75" customHeight="1" outlineLevel="1" x14ac:dyDescent="0.25">
      <c r="A14" s="4"/>
      <c r="B14" s="184"/>
      <c r="C14" s="56" t="str">
        <f>+'Identificación 2'!C14</f>
        <v>Tramo 6</v>
      </c>
      <c r="D14" s="149"/>
      <c r="E14" s="792" t="str">
        <f>CONCATENATE('Identificación 2'!E14," ",'Identificación 2'!F14)</f>
        <v xml:space="preserve"> </v>
      </c>
      <c r="F14" s="567"/>
      <c r="G14" s="568"/>
      <c r="H14" s="149"/>
      <c r="I14" s="562"/>
      <c r="J14" s="561"/>
      <c r="K14" s="786"/>
      <c r="L14" s="533"/>
      <c r="M14" s="793"/>
      <c r="N14" s="533"/>
      <c r="O14" s="201"/>
      <c r="P14" s="202"/>
      <c r="Q14" s="203"/>
      <c r="R14" s="788"/>
      <c r="S14" s="533"/>
      <c r="T14" s="149"/>
      <c r="U14" s="554"/>
      <c r="V14" s="628"/>
      <c r="W14" s="786"/>
      <c r="X14" s="533"/>
      <c r="Y14" s="204"/>
      <c r="Z14" s="793"/>
      <c r="AA14" s="533"/>
      <c r="AB14" s="793"/>
      <c r="AC14" s="533"/>
      <c r="AD14" s="205"/>
      <c r="AE14" s="4"/>
      <c r="AF14" s="206"/>
      <c r="AG14" s="206"/>
      <c r="AH14" s="151"/>
      <c r="AI14" s="23"/>
      <c r="AJ14" s="4"/>
      <c r="AK14" s="4"/>
    </row>
    <row r="15" spans="1:37" ht="12.75" customHeight="1" outlineLevel="1" x14ac:dyDescent="0.25">
      <c r="A15" s="4"/>
      <c r="B15" s="184"/>
      <c r="C15" s="56" t="str">
        <f>+'Identificación 2'!C15</f>
        <v>Tramo 7</v>
      </c>
      <c r="D15" s="149"/>
      <c r="E15" s="792" t="str">
        <f>CONCATENATE('Identificación 2'!E15," ",'Identificación 2'!F15)</f>
        <v xml:space="preserve"> </v>
      </c>
      <c r="F15" s="567"/>
      <c r="G15" s="568"/>
      <c r="H15" s="149"/>
      <c r="I15" s="562"/>
      <c r="J15" s="561"/>
      <c r="K15" s="786"/>
      <c r="L15" s="533"/>
      <c r="M15" s="793"/>
      <c r="N15" s="533"/>
      <c r="O15" s="201"/>
      <c r="P15" s="202"/>
      <c r="Q15" s="203"/>
      <c r="R15" s="788"/>
      <c r="S15" s="533"/>
      <c r="T15" s="149"/>
      <c r="U15" s="554"/>
      <c r="V15" s="628"/>
      <c r="W15" s="786"/>
      <c r="X15" s="533"/>
      <c r="Y15" s="204"/>
      <c r="Z15" s="793"/>
      <c r="AA15" s="533"/>
      <c r="AB15" s="793"/>
      <c r="AC15" s="533"/>
      <c r="AD15" s="205"/>
      <c r="AE15" s="4"/>
      <c r="AF15" s="206"/>
      <c r="AG15" s="206"/>
      <c r="AH15" s="151"/>
      <c r="AI15" s="23"/>
      <c r="AJ15" s="4"/>
      <c r="AK15" s="4"/>
    </row>
    <row r="16" spans="1:37" ht="12.75" customHeight="1" outlineLevel="1" x14ac:dyDescent="0.25">
      <c r="A16" s="4"/>
      <c r="B16" s="184"/>
      <c r="C16" s="56" t="str">
        <f>+'Identificación 2'!C16</f>
        <v>Tramo 8</v>
      </c>
      <c r="D16" s="149"/>
      <c r="E16" s="792" t="str">
        <f>CONCATENATE('Identificación 2'!E16," ",'Identificación 2'!F16)</f>
        <v xml:space="preserve"> </v>
      </c>
      <c r="F16" s="567"/>
      <c r="G16" s="568"/>
      <c r="H16" s="149"/>
      <c r="I16" s="562"/>
      <c r="J16" s="561"/>
      <c r="K16" s="786"/>
      <c r="L16" s="533"/>
      <c r="M16" s="793"/>
      <c r="N16" s="533"/>
      <c r="O16" s="201"/>
      <c r="P16" s="202"/>
      <c r="Q16" s="203"/>
      <c r="R16" s="788"/>
      <c r="S16" s="533"/>
      <c r="T16" s="149"/>
      <c r="U16" s="554"/>
      <c r="V16" s="628"/>
      <c r="W16" s="786"/>
      <c r="X16" s="533"/>
      <c r="Y16" s="204"/>
      <c r="Z16" s="793"/>
      <c r="AA16" s="533"/>
      <c r="AB16" s="793"/>
      <c r="AC16" s="533"/>
      <c r="AD16" s="205"/>
      <c r="AE16" s="4"/>
      <c r="AF16" s="206"/>
      <c r="AG16" s="206"/>
      <c r="AH16" s="151"/>
      <c r="AI16" s="23"/>
      <c r="AJ16" s="4"/>
      <c r="AK16" s="4"/>
    </row>
    <row r="17" spans="1:37" ht="12.75" hidden="1" customHeight="1" outlineLevel="1" x14ac:dyDescent="0.25">
      <c r="A17" s="4"/>
      <c r="B17" s="184"/>
      <c r="C17" s="56" t="str">
        <f>+'Identificación 2'!C17</f>
        <v>Tramo 9</v>
      </c>
      <c r="D17" s="149"/>
      <c r="E17" s="792" t="str">
        <f>CONCATENATE('Identificación 2'!E17," ",'Identificación 2'!F17)</f>
        <v xml:space="preserve"> </v>
      </c>
      <c r="F17" s="567"/>
      <c r="G17" s="568"/>
      <c r="H17" s="149"/>
      <c r="I17" s="562"/>
      <c r="J17" s="561"/>
      <c r="K17" s="786"/>
      <c r="L17" s="533"/>
      <c r="M17" s="793"/>
      <c r="N17" s="533"/>
      <c r="O17" s="201"/>
      <c r="P17" s="202"/>
      <c r="Q17" s="203"/>
      <c r="R17" s="788"/>
      <c r="S17" s="533"/>
      <c r="T17" s="149"/>
      <c r="U17" s="554"/>
      <c r="V17" s="628"/>
      <c r="W17" s="786"/>
      <c r="X17" s="533"/>
      <c r="Y17" s="204"/>
      <c r="Z17" s="793"/>
      <c r="AA17" s="533"/>
      <c r="AB17" s="793"/>
      <c r="AC17" s="533"/>
      <c r="AD17" s="205"/>
      <c r="AE17" s="4"/>
      <c r="AF17" s="206"/>
      <c r="AG17" s="206"/>
      <c r="AH17" s="151"/>
      <c r="AI17" s="23"/>
      <c r="AJ17" s="4"/>
      <c r="AK17" s="4"/>
    </row>
    <row r="18" spans="1:37" ht="12.75" hidden="1" customHeight="1" outlineLevel="1" x14ac:dyDescent="0.25">
      <c r="A18" s="4"/>
      <c r="B18" s="184"/>
      <c r="C18" s="56" t="str">
        <f>+'Identificación 2'!C18</f>
        <v>Tramo 10</v>
      </c>
      <c r="D18" s="149"/>
      <c r="E18" s="792" t="str">
        <f>CONCATENATE('Identificación 2'!E18," ",'Identificación 2'!F18)</f>
        <v xml:space="preserve"> </v>
      </c>
      <c r="F18" s="567"/>
      <c r="G18" s="568"/>
      <c r="H18" s="149"/>
      <c r="I18" s="562"/>
      <c r="J18" s="561"/>
      <c r="K18" s="786"/>
      <c r="L18" s="533"/>
      <c r="M18" s="793"/>
      <c r="N18" s="533"/>
      <c r="O18" s="201"/>
      <c r="P18" s="202"/>
      <c r="Q18" s="203"/>
      <c r="R18" s="788"/>
      <c r="S18" s="533"/>
      <c r="T18" s="149"/>
      <c r="U18" s="554"/>
      <c r="V18" s="628"/>
      <c r="W18" s="786"/>
      <c r="X18" s="533"/>
      <c r="Y18" s="204"/>
      <c r="Z18" s="793"/>
      <c r="AA18" s="533"/>
      <c r="AB18" s="793"/>
      <c r="AC18" s="533"/>
      <c r="AD18" s="205"/>
      <c r="AE18" s="4"/>
      <c r="AF18" s="206"/>
      <c r="AG18" s="206"/>
      <c r="AH18" s="151"/>
      <c r="AI18" s="23"/>
      <c r="AJ18" s="4"/>
      <c r="AK18" s="4"/>
    </row>
    <row r="19" spans="1:37" ht="12.75" hidden="1" customHeight="1" outlineLevel="1" x14ac:dyDescent="0.25">
      <c r="A19" s="4"/>
      <c r="B19" s="184"/>
      <c r="C19" s="56" t="str">
        <f>+'Identificación 2'!C19</f>
        <v>Tramo 11</v>
      </c>
      <c r="D19" s="149"/>
      <c r="E19" s="792" t="str">
        <f>CONCATENATE('Identificación 2'!E19," ",'Identificación 2'!F19)</f>
        <v xml:space="preserve"> </v>
      </c>
      <c r="F19" s="567"/>
      <c r="G19" s="568"/>
      <c r="H19" s="149"/>
      <c r="I19" s="562"/>
      <c r="J19" s="561"/>
      <c r="K19" s="786"/>
      <c r="L19" s="533"/>
      <c r="M19" s="793"/>
      <c r="N19" s="533"/>
      <c r="O19" s="201"/>
      <c r="P19" s="202"/>
      <c r="Q19" s="203"/>
      <c r="R19" s="788"/>
      <c r="S19" s="533"/>
      <c r="T19" s="149"/>
      <c r="U19" s="554"/>
      <c r="V19" s="628"/>
      <c r="W19" s="786"/>
      <c r="X19" s="533"/>
      <c r="Y19" s="204"/>
      <c r="Z19" s="793"/>
      <c r="AA19" s="533"/>
      <c r="AB19" s="793"/>
      <c r="AC19" s="533"/>
      <c r="AD19" s="205"/>
      <c r="AE19" s="4"/>
      <c r="AF19" s="206"/>
      <c r="AG19" s="206"/>
      <c r="AH19" s="151"/>
      <c r="AI19" s="23"/>
      <c r="AJ19" s="4"/>
      <c r="AK19" s="4"/>
    </row>
    <row r="20" spans="1:37" ht="12.75" hidden="1" customHeight="1" outlineLevel="1" x14ac:dyDescent="0.25">
      <c r="A20" s="4"/>
      <c r="B20" s="184"/>
      <c r="C20" s="56" t="str">
        <f>+'Identificación 2'!C20</f>
        <v>Tramo 12</v>
      </c>
      <c r="D20" s="149"/>
      <c r="E20" s="792" t="str">
        <f>CONCATENATE('Identificación 2'!E20," ",'Identificación 2'!F20)</f>
        <v xml:space="preserve"> </v>
      </c>
      <c r="F20" s="567"/>
      <c r="G20" s="568"/>
      <c r="H20" s="149"/>
      <c r="I20" s="562"/>
      <c r="J20" s="561"/>
      <c r="K20" s="786"/>
      <c r="L20" s="533"/>
      <c r="M20" s="793"/>
      <c r="N20" s="533"/>
      <c r="O20" s="201"/>
      <c r="P20" s="202"/>
      <c r="Q20" s="203"/>
      <c r="R20" s="788"/>
      <c r="S20" s="533"/>
      <c r="T20" s="149"/>
      <c r="U20" s="554"/>
      <c r="V20" s="628"/>
      <c r="W20" s="786"/>
      <c r="X20" s="533"/>
      <c r="Y20" s="204"/>
      <c r="Z20" s="793"/>
      <c r="AA20" s="533"/>
      <c r="AB20" s="793"/>
      <c r="AC20" s="533"/>
      <c r="AD20" s="205"/>
      <c r="AE20" s="4"/>
      <c r="AF20" s="206"/>
      <c r="AG20" s="206"/>
      <c r="AH20" s="151"/>
      <c r="AI20" s="23"/>
      <c r="AJ20" s="4"/>
      <c r="AK20" s="4"/>
    </row>
    <row r="21" spans="1:37" ht="12.75" hidden="1" customHeight="1" outlineLevel="1" x14ac:dyDescent="0.25">
      <c r="A21" s="4"/>
      <c r="B21" s="184"/>
      <c r="C21" s="56" t="str">
        <f>+'Identificación 2'!C21</f>
        <v>Tramo 13</v>
      </c>
      <c r="D21" s="149"/>
      <c r="E21" s="792" t="str">
        <f>CONCATENATE('Identificación 2'!E21," ",'Identificación 2'!F21)</f>
        <v xml:space="preserve"> </v>
      </c>
      <c r="F21" s="567"/>
      <c r="G21" s="568"/>
      <c r="H21" s="149"/>
      <c r="I21" s="562"/>
      <c r="J21" s="561"/>
      <c r="K21" s="786"/>
      <c r="L21" s="533"/>
      <c r="M21" s="793"/>
      <c r="N21" s="533"/>
      <c r="O21" s="201"/>
      <c r="P21" s="202"/>
      <c r="Q21" s="203"/>
      <c r="R21" s="788"/>
      <c r="S21" s="533"/>
      <c r="T21" s="149"/>
      <c r="U21" s="554"/>
      <c r="V21" s="628"/>
      <c r="W21" s="786"/>
      <c r="X21" s="533"/>
      <c r="Y21" s="204"/>
      <c r="Z21" s="793"/>
      <c r="AA21" s="533"/>
      <c r="AB21" s="793"/>
      <c r="AC21" s="533"/>
      <c r="AD21" s="205"/>
      <c r="AE21" s="4"/>
      <c r="AF21" s="206"/>
      <c r="AG21" s="206"/>
      <c r="AH21" s="151"/>
      <c r="AI21" s="23"/>
      <c r="AJ21" s="4"/>
      <c r="AK21" s="4"/>
    </row>
    <row r="22" spans="1:37" ht="12.75" hidden="1" customHeight="1" outlineLevel="1" x14ac:dyDescent="0.25">
      <c r="A22" s="4"/>
      <c r="B22" s="184"/>
      <c r="C22" s="56" t="str">
        <f>+'Identificación 2'!C22</f>
        <v>Tramo 14</v>
      </c>
      <c r="D22" s="149"/>
      <c r="E22" s="792" t="str">
        <f>CONCATENATE('Identificación 2'!E22," ",'Identificación 2'!F22)</f>
        <v xml:space="preserve"> </v>
      </c>
      <c r="F22" s="567"/>
      <c r="G22" s="568"/>
      <c r="H22" s="149"/>
      <c r="I22" s="562"/>
      <c r="J22" s="561"/>
      <c r="K22" s="786"/>
      <c r="L22" s="533"/>
      <c r="M22" s="793"/>
      <c r="N22" s="533"/>
      <c r="O22" s="201"/>
      <c r="P22" s="202"/>
      <c r="Q22" s="203"/>
      <c r="R22" s="788"/>
      <c r="S22" s="533"/>
      <c r="T22" s="149"/>
      <c r="U22" s="554"/>
      <c r="V22" s="628"/>
      <c r="W22" s="786"/>
      <c r="X22" s="533"/>
      <c r="Y22" s="204"/>
      <c r="Z22" s="793"/>
      <c r="AA22" s="533"/>
      <c r="AB22" s="793"/>
      <c r="AC22" s="533"/>
      <c r="AD22" s="205"/>
      <c r="AE22" s="4"/>
      <c r="AF22" s="206"/>
      <c r="AG22" s="206"/>
      <c r="AH22" s="151"/>
      <c r="AI22" s="23"/>
      <c r="AJ22" s="4"/>
      <c r="AK22" s="4"/>
    </row>
    <row r="23" spans="1:37" ht="12.75" hidden="1" customHeight="1" outlineLevel="1" x14ac:dyDescent="0.25">
      <c r="A23" s="4"/>
      <c r="B23" s="184"/>
      <c r="C23" s="56" t="str">
        <f>+'Identificación 2'!C23</f>
        <v>Tramo 15</v>
      </c>
      <c r="D23" s="149"/>
      <c r="E23" s="792" t="str">
        <f>CONCATENATE('Identificación 2'!E23," ",'Identificación 2'!F23)</f>
        <v xml:space="preserve"> </v>
      </c>
      <c r="F23" s="567"/>
      <c r="G23" s="568"/>
      <c r="H23" s="149"/>
      <c r="I23" s="562"/>
      <c r="J23" s="561"/>
      <c r="K23" s="786"/>
      <c r="L23" s="533"/>
      <c r="M23" s="793"/>
      <c r="N23" s="533"/>
      <c r="O23" s="201"/>
      <c r="P23" s="202"/>
      <c r="Q23" s="203"/>
      <c r="R23" s="788"/>
      <c r="S23" s="533"/>
      <c r="T23" s="149"/>
      <c r="U23" s="554"/>
      <c r="V23" s="628"/>
      <c r="W23" s="786"/>
      <c r="X23" s="533"/>
      <c r="Y23" s="204"/>
      <c r="Z23" s="793"/>
      <c r="AA23" s="533"/>
      <c r="AB23" s="793"/>
      <c r="AC23" s="533"/>
      <c r="AD23" s="205"/>
      <c r="AE23" s="4"/>
      <c r="AF23" s="206"/>
      <c r="AG23" s="206"/>
      <c r="AH23" s="151"/>
      <c r="AI23" s="23"/>
      <c r="AJ23" s="4"/>
      <c r="AK23" s="4"/>
    </row>
    <row r="24" spans="1:37" ht="12.75" hidden="1" customHeight="1" outlineLevel="1" x14ac:dyDescent="0.25">
      <c r="A24" s="4"/>
      <c r="B24" s="184"/>
      <c r="C24" s="56" t="str">
        <f>+'Identificación 2'!C24</f>
        <v>Tramo 16</v>
      </c>
      <c r="D24" s="149"/>
      <c r="E24" s="792" t="str">
        <f>CONCATENATE('Identificación 2'!E24," ",'Identificación 2'!F24)</f>
        <v xml:space="preserve"> </v>
      </c>
      <c r="F24" s="567"/>
      <c r="G24" s="568"/>
      <c r="H24" s="149"/>
      <c r="I24" s="562"/>
      <c r="J24" s="561"/>
      <c r="K24" s="786"/>
      <c r="L24" s="533"/>
      <c r="M24" s="793"/>
      <c r="N24" s="533"/>
      <c r="O24" s="201"/>
      <c r="P24" s="202"/>
      <c r="Q24" s="203"/>
      <c r="R24" s="788"/>
      <c r="S24" s="533"/>
      <c r="T24" s="149"/>
      <c r="U24" s="554"/>
      <c r="V24" s="628"/>
      <c r="W24" s="786"/>
      <c r="X24" s="533"/>
      <c r="Y24" s="204"/>
      <c r="Z24" s="793"/>
      <c r="AA24" s="533"/>
      <c r="AB24" s="793"/>
      <c r="AC24" s="533"/>
      <c r="AD24" s="205"/>
      <c r="AE24" s="4"/>
      <c r="AF24" s="206"/>
      <c r="AG24" s="206"/>
      <c r="AH24" s="151"/>
      <c r="AI24" s="23"/>
      <c r="AJ24" s="4"/>
      <c r="AK24" s="4"/>
    </row>
    <row r="25" spans="1:37" ht="12.75" hidden="1" customHeight="1" outlineLevel="1" x14ac:dyDescent="0.25">
      <c r="A25" s="4"/>
      <c r="B25" s="184"/>
      <c r="C25" s="56" t="str">
        <f>+'Identificación 2'!C25</f>
        <v>Tramo 17</v>
      </c>
      <c r="D25" s="149"/>
      <c r="E25" s="792" t="str">
        <f>CONCATENATE('Identificación 2'!E25," ",'Identificación 2'!F25)</f>
        <v xml:space="preserve"> </v>
      </c>
      <c r="F25" s="567"/>
      <c r="G25" s="568"/>
      <c r="H25" s="149"/>
      <c r="I25" s="562"/>
      <c r="J25" s="561"/>
      <c r="K25" s="786"/>
      <c r="L25" s="533"/>
      <c r="M25" s="793"/>
      <c r="N25" s="533"/>
      <c r="O25" s="201"/>
      <c r="P25" s="202"/>
      <c r="Q25" s="203"/>
      <c r="R25" s="788"/>
      <c r="S25" s="533"/>
      <c r="T25" s="149"/>
      <c r="U25" s="554"/>
      <c r="V25" s="628"/>
      <c r="W25" s="786"/>
      <c r="X25" s="533"/>
      <c r="Y25" s="204"/>
      <c r="Z25" s="793"/>
      <c r="AA25" s="533"/>
      <c r="AB25" s="793"/>
      <c r="AC25" s="533"/>
      <c r="AD25" s="205"/>
      <c r="AE25" s="4"/>
      <c r="AF25" s="206"/>
      <c r="AG25" s="206"/>
      <c r="AH25" s="151"/>
      <c r="AI25" s="23"/>
      <c r="AJ25" s="4"/>
      <c r="AK25" s="4"/>
    </row>
    <row r="26" spans="1:37" ht="12.75" hidden="1" customHeight="1" outlineLevel="1" x14ac:dyDescent="0.25">
      <c r="A26" s="4"/>
      <c r="B26" s="184"/>
      <c r="C26" s="56" t="str">
        <f>+'Identificación 2'!C26</f>
        <v>Tramo 18</v>
      </c>
      <c r="D26" s="149"/>
      <c r="E26" s="792" t="str">
        <f>CONCATENATE('Identificación 2'!E26," ",'Identificación 2'!F26)</f>
        <v xml:space="preserve"> </v>
      </c>
      <c r="F26" s="567"/>
      <c r="G26" s="568"/>
      <c r="H26" s="149"/>
      <c r="I26" s="562"/>
      <c r="J26" s="561"/>
      <c r="K26" s="786"/>
      <c r="L26" s="533"/>
      <c r="M26" s="793"/>
      <c r="N26" s="533"/>
      <c r="O26" s="201"/>
      <c r="P26" s="202"/>
      <c r="Q26" s="203"/>
      <c r="R26" s="788"/>
      <c r="S26" s="533"/>
      <c r="T26" s="149"/>
      <c r="U26" s="554"/>
      <c r="V26" s="628"/>
      <c r="W26" s="786"/>
      <c r="X26" s="533"/>
      <c r="Y26" s="204"/>
      <c r="Z26" s="793"/>
      <c r="AA26" s="533"/>
      <c r="AB26" s="793"/>
      <c r="AC26" s="533"/>
      <c r="AD26" s="205"/>
      <c r="AE26" s="4"/>
      <c r="AF26" s="206"/>
      <c r="AG26" s="206"/>
      <c r="AH26" s="151"/>
      <c r="AI26" s="23"/>
      <c r="AJ26" s="4"/>
      <c r="AK26" s="4"/>
    </row>
    <row r="27" spans="1:37" ht="12.75" hidden="1" customHeight="1" outlineLevel="1" x14ac:dyDescent="0.25">
      <c r="A27" s="4"/>
      <c r="B27" s="184"/>
      <c r="C27" s="56" t="str">
        <f>+'Identificación 2'!C27</f>
        <v>Tramo 19</v>
      </c>
      <c r="D27" s="149"/>
      <c r="E27" s="792" t="str">
        <f>CONCATENATE('Identificación 2'!E27," ",'Identificación 2'!F27)</f>
        <v xml:space="preserve"> </v>
      </c>
      <c r="F27" s="567"/>
      <c r="G27" s="568"/>
      <c r="H27" s="149"/>
      <c r="I27" s="562"/>
      <c r="J27" s="561"/>
      <c r="K27" s="786"/>
      <c r="L27" s="533"/>
      <c r="M27" s="793"/>
      <c r="N27" s="533"/>
      <c r="O27" s="201"/>
      <c r="P27" s="202"/>
      <c r="Q27" s="203"/>
      <c r="R27" s="788"/>
      <c r="S27" s="533"/>
      <c r="T27" s="149"/>
      <c r="U27" s="554"/>
      <c r="V27" s="628"/>
      <c r="W27" s="786"/>
      <c r="X27" s="533"/>
      <c r="Y27" s="204"/>
      <c r="Z27" s="793"/>
      <c r="AA27" s="533"/>
      <c r="AB27" s="793"/>
      <c r="AC27" s="533"/>
      <c r="AD27" s="205"/>
      <c r="AE27" s="4"/>
      <c r="AF27" s="206"/>
      <c r="AG27" s="206"/>
      <c r="AH27" s="151"/>
      <c r="AI27" s="23"/>
      <c r="AJ27" s="4"/>
      <c r="AK27" s="4"/>
    </row>
    <row r="28" spans="1:37" ht="12.75" hidden="1" customHeight="1" outlineLevel="1" x14ac:dyDescent="0.25">
      <c r="A28" s="4"/>
      <c r="B28" s="184"/>
      <c r="C28" s="56" t="str">
        <f>+'Identificación 2'!C28</f>
        <v>Tramo 20</v>
      </c>
      <c r="D28" s="149"/>
      <c r="E28" s="792" t="str">
        <f>CONCATENATE('Identificación 2'!E28," ",'Identificación 2'!F28)</f>
        <v xml:space="preserve"> </v>
      </c>
      <c r="F28" s="567"/>
      <c r="G28" s="568"/>
      <c r="H28" s="149"/>
      <c r="I28" s="562"/>
      <c r="J28" s="561"/>
      <c r="K28" s="786"/>
      <c r="L28" s="533"/>
      <c r="M28" s="793"/>
      <c r="N28" s="533"/>
      <c r="O28" s="201"/>
      <c r="P28" s="202"/>
      <c r="Q28" s="203"/>
      <c r="R28" s="788"/>
      <c r="S28" s="533"/>
      <c r="T28" s="149"/>
      <c r="U28" s="554"/>
      <c r="V28" s="628"/>
      <c r="W28" s="786"/>
      <c r="X28" s="533"/>
      <c r="Y28" s="204"/>
      <c r="Z28" s="793"/>
      <c r="AA28" s="533"/>
      <c r="AB28" s="793"/>
      <c r="AC28" s="533"/>
      <c r="AD28" s="205"/>
      <c r="AE28" s="4"/>
      <c r="AF28" s="206"/>
      <c r="AG28" s="206"/>
      <c r="AH28" s="151"/>
      <c r="AI28" s="23"/>
      <c r="AJ28" s="4"/>
      <c r="AK28" s="4"/>
    </row>
    <row r="29" spans="1:37" ht="12.75" hidden="1" customHeight="1" outlineLevel="1" x14ac:dyDescent="0.25">
      <c r="A29" s="4"/>
      <c r="B29" s="184"/>
      <c r="C29" s="56" t="str">
        <f>+'Identificación 2'!C29</f>
        <v>Tramo 21</v>
      </c>
      <c r="D29" s="149"/>
      <c r="E29" s="792" t="str">
        <f>CONCATENATE('Identificación 2'!E29," ",'Identificación 2'!F29)</f>
        <v xml:space="preserve"> </v>
      </c>
      <c r="F29" s="567"/>
      <c r="G29" s="568"/>
      <c r="H29" s="149"/>
      <c r="I29" s="562"/>
      <c r="J29" s="561"/>
      <c r="K29" s="786"/>
      <c r="L29" s="533"/>
      <c r="M29" s="793"/>
      <c r="N29" s="533"/>
      <c r="O29" s="201"/>
      <c r="P29" s="202"/>
      <c r="Q29" s="203"/>
      <c r="R29" s="788"/>
      <c r="S29" s="533"/>
      <c r="T29" s="149"/>
      <c r="U29" s="554"/>
      <c r="V29" s="628"/>
      <c r="W29" s="786"/>
      <c r="X29" s="533"/>
      <c r="Y29" s="204"/>
      <c r="Z29" s="793"/>
      <c r="AA29" s="533"/>
      <c r="AB29" s="793"/>
      <c r="AC29" s="533"/>
      <c r="AD29" s="205"/>
      <c r="AE29" s="4"/>
      <c r="AF29" s="206"/>
      <c r="AG29" s="206"/>
      <c r="AH29" s="151"/>
      <c r="AI29" s="23"/>
      <c r="AJ29" s="4"/>
      <c r="AK29" s="4"/>
    </row>
    <row r="30" spans="1:37" ht="12.75" hidden="1" customHeight="1" outlineLevel="1" x14ac:dyDescent="0.25">
      <c r="A30" s="4"/>
      <c r="B30" s="184"/>
      <c r="C30" s="56" t="str">
        <f>+'Identificación 2'!C30</f>
        <v>Tramo 22</v>
      </c>
      <c r="D30" s="149"/>
      <c r="E30" s="792" t="str">
        <f>CONCATENATE('Identificación 2'!E30," ",'Identificación 2'!F30)</f>
        <v xml:space="preserve"> </v>
      </c>
      <c r="F30" s="567"/>
      <c r="G30" s="568"/>
      <c r="H30" s="149"/>
      <c r="I30" s="562"/>
      <c r="J30" s="561"/>
      <c r="K30" s="786"/>
      <c r="L30" s="533"/>
      <c r="M30" s="793"/>
      <c r="N30" s="533"/>
      <c r="O30" s="201"/>
      <c r="P30" s="202"/>
      <c r="Q30" s="203"/>
      <c r="R30" s="788"/>
      <c r="S30" s="533"/>
      <c r="T30" s="149"/>
      <c r="U30" s="554"/>
      <c r="V30" s="628"/>
      <c r="W30" s="786"/>
      <c r="X30" s="533"/>
      <c r="Y30" s="204"/>
      <c r="Z30" s="793"/>
      <c r="AA30" s="533"/>
      <c r="AB30" s="793"/>
      <c r="AC30" s="533"/>
      <c r="AD30" s="205"/>
      <c r="AE30" s="4"/>
      <c r="AF30" s="206"/>
      <c r="AG30" s="206"/>
      <c r="AH30" s="151"/>
      <c r="AI30" s="23"/>
      <c r="AJ30" s="4"/>
      <c r="AK30" s="4"/>
    </row>
    <row r="31" spans="1:37" ht="12.75" hidden="1" customHeight="1" outlineLevel="1" x14ac:dyDescent="0.25">
      <c r="A31" s="4"/>
      <c r="B31" s="184"/>
      <c r="C31" s="56" t="str">
        <f>+'Identificación 2'!C31</f>
        <v>Tramo 23</v>
      </c>
      <c r="D31" s="149"/>
      <c r="E31" s="792" t="str">
        <f>CONCATENATE('Identificación 2'!E31," ",'Identificación 2'!F31)</f>
        <v xml:space="preserve"> </v>
      </c>
      <c r="F31" s="567"/>
      <c r="G31" s="568"/>
      <c r="H31" s="149"/>
      <c r="I31" s="562"/>
      <c r="J31" s="561"/>
      <c r="K31" s="786"/>
      <c r="L31" s="533"/>
      <c r="M31" s="793"/>
      <c r="N31" s="533"/>
      <c r="O31" s="201"/>
      <c r="P31" s="202"/>
      <c r="Q31" s="203"/>
      <c r="R31" s="788"/>
      <c r="S31" s="533"/>
      <c r="T31" s="149"/>
      <c r="U31" s="554"/>
      <c r="V31" s="628"/>
      <c r="W31" s="786"/>
      <c r="X31" s="533"/>
      <c r="Y31" s="204"/>
      <c r="Z31" s="793"/>
      <c r="AA31" s="533"/>
      <c r="AB31" s="793"/>
      <c r="AC31" s="533"/>
      <c r="AD31" s="205"/>
      <c r="AE31" s="4"/>
      <c r="AF31" s="206"/>
      <c r="AG31" s="206"/>
      <c r="AH31" s="151"/>
      <c r="AI31" s="23"/>
      <c r="AJ31" s="4"/>
      <c r="AK31" s="4"/>
    </row>
    <row r="32" spans="1:37" ht="12.75" hidden="1" customHeight="1" outlineLevel="1" x14ac:dyDescent="0.25">
      <c r="A32" s="4"/>
      <c r="B32" s="184"/>
      <c r="C32" s="56" t="str">
        <f>+'Identificación 2'!C32</f>
        <v>Tramo 24</v>
      </c>
      <c r="D32" s="149"/>
      <c r="E32" s="792" t="str">
        <f>CONCATENATE('Identificación 2'!E32," ",'Identificación 2'!F32)</f>
        <v xml:space="preserve"> </v>
      </c>
      <c r="F32" s="567"/>
      <c r="G32" s="568"/>
      <c r="H32" s="149"/>
      <c r="I32" s="562"/>
      <c r="J32" s="561"/>
      <c r="K32" s="786"/>
      <c r="L32" s="533"/>
      <c r="M32" s="793"/>
      <c r="N32" s="533"/>
      <c r="O32" s="201"/>
      <c r="P32" s="202"/>
      <c r="Q32" s="203"/>
      <c r="R32" s="788"/>
      <c r="S32" s="533"/>
      <c r="T32" s="149"/>
      <c r="U32" s="554"/>
      <c r="V32" s="628"/>
      <c r="W32" s="786"/>
      <c r="X32" s="533"/>
      <c r="Y32" s="204"/>
      <c r="Z32" s="793"/>
      <c r="AA32" s="533"/>
      <c r="AB32" s="793"/>
      <c r="AC32" s="533"/>
      <c r="AD32" s="205"/>
      <c r="AE32" s="4"/>
      <c r="AF32" s="206"/>
      <c r="AG32" s="206"/>
      <c r="AH32" s="151"/>
      <c r="AI32" s="23"/>
      <c r="AJ32" s="4"/>
      <c r="AK32" s="4"/>
    </row>
    <row r="33" spans="1:37" ht="12.75" hidden="1" customHeight="1" outlineLevel="1" x14ac:dyDescent="0.25">
      <c r="A33" s="4"/>
      <c r="B33" s="184"/>
      <c r="C33" s="56" t="str">
        <f>+'Identificación 2'!C33</f>
        <v>Tramo 25</v>
      </c>
      <c r="D33" s="149"/>
      <c r="E33" s="792" t="str">
        <f>CONCATENATE('Identificación 2'!E33," ",'Identificación 2'!F33)</f>
        <v xml:space="preserve"> </v>
      </c>
      <c r="F33" s="567"/>
      <c r="G33" s="568"/>
      <c r="H33" s="149"/>
      <c r="I33" s="562"/>
      <c r="J33" s="561"/>
      <c r="K33" s="786"/>
      <c r="L33" s="533"/>
      <c r="M33" s="793"/>
      <c r="N33" s="533"/>
      <c r="O33" s="201"/>
      <c r="P33" s="202"/>
      <c r="Q33" s="203"/>
      <c r="R33" s="788"/>
      <c r="S33" s="533"/>
      <c r="T33" s="149"/>
      <c r="U33" s="554"/>
      <c r="V33" s="628"/>
      <c r="W33" s="786"/>
      <c r="X33" s="533"/>
      <c r="Y33" s="204"/>
      <c r="Z33" s="793"/>
      <c r="AA33" s="533"/>
      <c r="AB33" s="793"/>
      <c r="AC33" s="533"/>
      <c r="AD33" s="205"/>
      <c r="AE33" s="4"/>
      <c r="AF33" s="206"/>
      <c r="AG33" s="206"/>
      <c r="AH33" s="151"/>
      <c r="AI33" s="23"/>
      <c r="AJ33" s="4"/>
      <c r="AK33" s="4"/>
    </row>
    <row r="34" spans="1:37" ht="12.75" hidden="1" customHeight="1" outlineLevel="1" x14ac:dyDescent="0.25">
      <c r="A34" s="4"/>
      <c r="B34" s="184"/>
      <c r="C34" s="56" t="str">
        <f>+'Identificación 2'!C34</f>
        <v>Tramo 26</v>
      </c>
      <c r="D34" s="149"/>
      <c r="E34" s="792" t="str">
        <f>CONCATENATE('Identificación 2'!E34," ",'Identificación 2'!F34)</f>
        <v xml:space="preserve"> </v>
      </c>
      <c r="F34" s="567"/>
      <c r="G34" s="568"/>
      <c r="H34" s="149"/>
      <c r="I34" s="562"/>
      <c r="J34" s="561"/>
      <c r="K34" s="786"/>
      <c r="L34" s="533"/>
      <c r="M34" s="793"/>
      <c r="N34" s="533"/>
      <c r="O34" s="201"/>
      <c r="P34" s="202"/>
      <c r="Q34" s="203"/>
      <c r="R34" s="788"/>
      <c r="S34" s="533"/>
      <c r="T34" s="149"/>
      <c r="U34" s="554"/>
      <c r="V34" s="628"/>
      <c r="W34" s="786"/>
      <c r="X34" s="533"/>
      <c r="Y34" s="204"/>
      <c r="Z34" s="793"/>
      <c r="AA34" s="533"/>
      <c r="AB34" s="793"/>
      <c r="AC34" s="533"/>
      <c r="AD34" s="205"/>
      <c r="AE34" s="4"/>
      <c r="AF34" s="206"/>
      <c r="AG34" s="206"/>
      <c r="AH34" s="151"/>
      <c r="AI34" s="23"/>
      <c r="AJ34" s="4"/>
      <c r="AK34" s="4"/>
    </row>
    <row r="35" spans="1:37" ht="12.75" hidden="1" customHeight="1" outlineLevel="1" x14ac:dyDescent="0.25">
      <c r="A35" s="4"/>
      <c r="B35" s="184"/>
      <c r="C35" s="56" t="str">
        <f>+'Identificación 2'!C35</f>
        <v>Tramo 27</v>
      </c>
      <c r="D35" s="149"/>
      <c r="E35" s="792" t="str">
        <f>CONCATENATE('Identificación 2'!E35," ",'Identificación 2'!F35)</f>
        <v xml:space="preserve"> </v>
      </c>
      <c r="F35" s="567"/>
      <c r="G35" s="568"/>
      <c r="H35" s="149"/>
      <c r="I35" s="562"/>
      <c r="J35" s="561"/>
      <c r="K35" s="786"/>
      <c r="L35" s="533"/>
      <c r="M35" s="793"/>
      <c r="N35" s="533"/>
      <c r="O35" s="201"/>
      <c r="P35" s="202"/>
      <c r="Q35" s="203"/>
      <c r="R35" s="788"/>
      <c r="S35" s="533"/>
      <c r="T35" s="149"/>
      <c r="U35" s="554"/>
      <c r="V35" s="628"/>
      <c r="W35" s="786"/>
      <c r="X35" s="533"/>
      <c r="Y35" s="204"/>
      <c r="Z35" s="793"/>
      <c r="AA35" s="533"/>
      <c r="AB35" s="793"/>
      <c r="AC35" s="533"/>
      <c r="AD35" s="205"/>
      <c r="AE35" s="4"/>
      <c r="AF35" s="206"/>
      <c r="AG35" s="206"/>
      <c r="AH35" s="151"/>
      <c r="AI35" s="23"/>
      <c r="AJ35" s="4"/>
      <c r="AK35" s="4"/>
    </row>
    <row r="36" spans="1:37" ht="12.75" hidden="1" customHeight="1" outlineLevel="1" x14ac:dyDescent="0.25">
      <c r="A36" s="4"/>
      <c r="B36" s="184"/>
      <c r="C36" s="56" t="str">
        <f>+'Identificación 2'!C36</f>
        <v>Tramo 28</v>
      </c>
      <c r="D36" s="149"/>
      <c r="E36" s="792" t="str">
        <f>CONCATENATE('Identificación 2'!E36," ",'Identificación 2'!F36)</f>
        <v xml:space="preserve"> </v>
      </c>
      <c r="F36" s="567"/>
      <c r="G36" s="568"/>
      <c r="H36" s="149"/>
      <c r="I36" s="562"/>
      <c r="J36" s="561"/>
      <c r="K36" s="786"/>
      <c r="L36" s="533"/>
      <c r="M36" s="793"/>
      <c r="N36" s="533"/>
      <c r="O36" s="201"/>
      <c r="P36" s="202"/>
      <c r="Q36" s="203"/>
      <c r="R36" s="788"/>
      <c r="S36" s="533"/>
      <c r="T36" s="149"/>
      <c r="U36" s="554"/>
      <c r="V36" s="628"/>
      <c r="W36" s="786"/>
      <c r="X36" s="533"/>
      <c r="Y36" s="204"/>
      <c r="Z36" s="793"/>
      <c r="AA36" s="533"/>
      <c r="AB36" s="793"/>
      <c r="AC36" s="533"/>
      <c r="AD36" s="205"/>
      <c r="AE36" s="4"/>
      <c r="AF36" s="206"/>
      <c r="AG36" s="206"/>
      <c r="AH36" s="151"/>
      <c r="AI36" s="23"/>
      <c r="AJ36" s="4"/>
      <c r="AK36" s="4"/>
    </row>
    <row r="37" spans="1:37" ht="12.75" hidden="1" customHeight="1" outlineLevel="1" x14ac:dyDescent="0.25">
      <c r="A37" s="4"/>
      <c r="B37" s="184"/>
      <c r="C37" s="56" t="str">
        <f>+'Identificación 2'!C37</f>
        <v>Tramo 29</v>
      </c>
      <c r="D37" s="149"/>
      <c r="E37" s="792" t="str">
        <f>CONCATENATE('Identificación 2'!E37," ",'Identificación 2'!F37)</f>
        <v xml:space="preserve"> </v>
      </c>
      <c r="F37" s="567"/>
      <c r="G37" s="568"/>
      <c r="H37" s="149"/>
      <c r="I37" s="562"/>
      <c r="J37" s="561"/>
      <c r="K37" s="786"/>
      <c r="L37" s="533"/>
      <c r="M37" s="793"/>
      <c r="N37" s="533"/>
      <c r="O37" s="201"/>
      <c r="P37" s="202"/>
      <c r="Q37" s="203"/>
      <c r="R37" s="788"/>
      <c r="S37" s="533"/>
      <c r="T37" s="149"/>
      <c r="U37" s="554"/>
      <c r="V37" s="628"/>
      <c r="W37" s="786"/>
      <c r="X37" s="533"/>
      <c r="Y37" s="204"/>
      <c r="Z37" s="793"/>
      <c r="AA37" s="533"/>
      <c r="AB37" s="793"/>
      <c r="AC37" s="533"/>
      <c r="AD37" s="205"/>
      <c r="AE37" s="4"/>
      <c r="AF37" s="206"/>
      <c r="AG37" s="206"/>
      <c r="AH37" s="151"/>
      <c r="AI37" s="23"/>
      <c r="AJ37" s="4"/>
      <c r="AK37" s="4"/>
    </row>
    <row r="38" spans="1:37" ht="12.75" hidden="1" customHeight="1" outlineLevel="1" x14ac:dyDescent="0.25">
      <c r="A38" s="4"/>
      <c r="B38" s="184"/>
      <c r="C38" s="56" t="str">
        <f>+'Identificación 2'!C38</f>
        <v>Tramo 30</v>
      </c>
      <c r="D38" s="149"/>
      <c r="E38" s="792" t="str">
        <f>CONCATENATE('Identificación 2'!E38," ",'Identificación 2'!F38)</f>
        <v xml:space="preserve"> </v>
      </c>
      <c r="F38" s="567"/>
      <c r="G38" s="568"/>
      <c r="H38" s="149"/>
      <c r="I38" s="562"/>
      <c r="J38" s="561"/>
      <c r="K38" s="786"/>
      <c r="L38" s="533"/>
      <c r="M38" s="793"/>
      <c r="N38" s="533"/>
      <c r="O38" s="201"/>
      <c r="P38" s="202"/>
      <c r="Q38" s="203"/>
      <c r="R38" s="788"/>
      <c r="S38" s="533"/>
      <c r="T38" s="149"/>
      <c r="U38" s="554"/>
      <c r="V38" s="628"/>
      <c r="W38" s="786"/>
      <c r="X38" s="533"/>
      <c r="Y38" s="204"/>
      <c r="Z38" s="793"/>
      <c r="AA38" s="533"/>
      <c r="AB38" s="793"/>
      <c r="AC38" s="533"/>
      <c r="AD38" s="205"/>
      <c r="AE38" s="4"/>
      <c r="AF38" s="206"/>
      <c r="AG38" s="206"/>
      <c r="AH38" s="151"/>
      <c r="AI38" s="23"/>
      <c r="AJ38" s="4"/>
      <c r="AK38" s="4"/>
    </row>
    <row r="39" spans="1:37" ht="12.75" customHeight="1" collapsed="1" x14ac:dyDescent="0.25">
      <c r="A39" s="4"/>
      <c r="B39" s="184"/>
      <c r="C39" s="75" t="str">
        <f>+'Identificación 2'!C39</f>
        <v>UP2</v>
      </c>
      <c r="D39" s="149"/>
      <c r="E39" s="792" t="str">
        <f>CONCATENATE('Identificación 2'!E39," ",'Identificación 2'!F39)</f>
        <v xml:space="preserve"> </v>
      </c>
      <c r="F39" s="567"/>
      <c r="G39" s="568"/>
      <c r="H39" s="149"/>
      <c r="I39" s="580"/>
      <c r="J39" s="561"/>
      <c r="K39" s="787">
        <f>SUM(K40:L69)</f>
        <v>0</v>
      </c>
      <c r="L39" s="536"/>
      <c r="M39" s="794">
        <f>SUM(M40:N69)</f>
        <v>0</v>
      </c>
      <c r="N39" s="536"/>
      <c r="O39" s="191">
        <f t="shared" ref="O39:Q39" si="2">SUM(O40:O69)</f>
        <v>0</v>
      </c>
      <c r="P39" s="191">
        <f t="shared" si="2"/>
        <v>0</v>
      </c>
      <c r="Q39" s="191">
        <f t="shared" si="2"/>
        <v>0</v>
      </c>
      <c r="R39" s="787">
        <f>SUM(R40:S69)</f>
        <v>0</v>
      </c>
      <c r="S39" s="536"/>
      <c r="T39" s="189"/>
      <c r="U39" s="789"/>
      <c r="V39" s="536"/>
      <c r="W39" s="787">
        <f>SUM(W40:X69)</f>
        <v>0</v>
      </c>
      <c r="X39" s="536"/>
      <c r="Y39" s="191">
        <f>SUM(Y40:Y69)</f>
        <v>0</v>
      </c>
      <c r="Z39" s="794">
        <f>SUM(Z40:AA69)</f>
        <v>0</v>
      </c>
      <c r="AA39" s="536"/>
      <c r="AB39" s="794">
        <f>SUM(AB40:AC69)</f>
        <v>0</v>
      </c>
      <c r="AC39" s="536"/>
      <c r="AD39" s="192">
        <f>SUM(AD40:AD69)</f>
        <v>0</v>
      </c>
      <c r="AE39" s="189"/>
      <c r="AF39" s="189">
        <f t="shared" ref="AF39:AG39" si="3">SUM(AF40:AF69)</f>
        <v>0</v>
      </c>
      <c r="AG39" s="189">
        <f t="shared" si="3"/>
        <v>0</v>
      </c>
      <c r="AH39" s="151"/>
      <c r="AI39" s="31"/>
      <c r="AJ39" s="4"/>
      <c r="AK39" s="4"/>
    </row>
    <row r="40" spans="1:37" ht="12.75" hidden="1" customHeight="1" outlineLevel="1" x14ac:dyDescent="0.25">
      <c r="A40" s="4"/>
      <c r="B40" s="184"/>
      <c r="C40" s="56" t="str">
        <f>+'Identificación 2'!C40</f>
        <v>Tramo 1</v>
      </c>
      <c r="D40" s="149"/>
      <c r="E40" s="792" t="str">
        <f>CONCATENATE('Identificación 2'!E40," ",'Identificación 2'!F40)</f>
        <v xml:space="preserve"> </v>
      </c>
      <c r="F40" s="567"/>
      <c r="G40" s="568"/>
      <c r="H40" s="149"/>
      <c r="I40" s="562"/>
      <c r="J40" s="561"/>
      <c r="K40" s="786"/>
      <c r="L40" s="533"/>
      <c r="M40" s="793"/>
      <c r="N40" s="533"/>
      <c r="O40" s="201"/>
      <c r="P40" s="202"/>
      <c r="Q40" s="203"/>
      <c r="R40" s="788"/>
      <c r="S40" s="533"/>
      <c r="T40" s="149"/>
      <c r="U40" s="554"/>
      <c r="V40" s="628"/>
      <c r="W40" s="786"/>
      <c r="X40" s="533"/>
      <c r="Y40" s="204"/>
      <c r="Z40" s="793"/>
      <c r="AA40" s="533"/>
      <c r="AB40" s="793"/>
      <c r="AC40" s="533"/>
      <c r="AD40" s="205"/>
      <c r="AE40" s="4"/>
      <c r="AF40" s="206"/>
      <c r="AG40" s="206"/>
      <c r="AH40" s="151"/>
      <c r="AI40" s="23"/>
      <c r="AJ40" s="4"/>
      <c r="AK40" s="4"/>
    </row>
    <row r="41" spans="1:37" ht="12.75" hidden="1" customHeight="1" outlineLevel="1" x14ac:dyDescent="0.25">
      <c r="A41" s="4"/>
      <c r="B41" s="184"/>
      <c r="C41" s="56" t="str">
        <f>+'Identificación 2'!C41</f>
        <v>Tramo 2</v>
      </c>
      <c r="D41" s="149"/>
      <c r="E41" s="792" t="str">
        <f>CONCATENATE('Identificación 2'!E41," ",'Identificación 2'!F41)</f>
        <v xml:space="preserve"> </v>
      </c>
      <c r="F41" s="567"/>
      <c r="G41" s="568"/>
      <c r="H41" s="149"/>
      <c r="I41" s="562"/>
      <c r="J41" s="561"/>
      <c r="K41" s="786"/>
      <c r="L41" s="533"/>
      <c r="M41" s="793"/>
      <c r="N41" s="533"/>
      <c r="O41" s="201"/>
      <c r="P41" s="202"/>
      <c r="Q41" s="203"/>
      <c r="R41" s="788"/>
      <c r="S41" s="533"/>
      <c r="T41" s="149"/>
      <c r="U41" s="554"/>
      <c r="V41" s="628"/>
      <c r="W41" s="786"/>
      <c r="X41" s="533"/>
      <c r="Y41" s="204"/>
      <c r="Z41" s="793"/>
      <c r="AA41" s="533"/>
      <c r="AB41" s="793"/>
      <c r="AC41" s="533"/>
      <c r="AD41" s="205"/>
      <c r="AE41" s="4"/>
      <c r="AF41" s="206"/>
      <c r="AG41" s="206"/>
      <c r="AH41" s="151"/>
      <c r="AI41" s="23"/>
      <c r="AJ41" s="4"/>
      <c r="AK41" s="4"/>
    </row>
    <row r="42" spans="1:37" ht="12.75" hidden="1" customHeight="1" outlineLevel="1" x14ac:dyDescent="0.25">
      <c r="A42" s="4"/>
      <c r="B42" s="184"/>
      <c r="C42" s="56" t="str">
        <f>+'Identificación 2'!C42</f>
        <v>Tramo 3</v>
      </c>
      <c r="D42" s="149"/>
      <c r="E42" s="792" t="str">
        <f>CONCATENATE('Identificación 2'!E42," ",'Identificación 2'!F42)</f>
        <v xml:space="preserve"> </v>
      </c>
      <c r="F42" s="567"/>
      <c r="G42" s="568"/>
      <c r="H42" s="149"/>
      <c r="I42" s="562"/>
      <c r="J42" s="561"/>
      <c r="K42" s="786"/>
      <c r="L42" s="533"/>
      <c r="M42" s="793"/>
      <c r="N42" s="533"/>
      <c r="O42" s="201"/>
      <c r="P42" s="202"/>
      <c r="Q42" s="203"/>
      <c r="R42" s="788"/>
      <c r="S42" s="533"/>
      <c r="T42" s="149"/>
      <c r="U42" s="554"/>
      <c r="V42" s="628"/>
      <c r="W42" s="786"/>
      <c r="X42" s="533"/>
      <c r="Y42" s="204"/>
      <c r="Z42" s="793"/>
      <c r="AA42" s="533"/>
      <c r="AB42" s="793"/>
      <c r="AC42" s="533"/>
      <c r="AD42" s="205"/>
      <c r="AE42" s="4"/>
      <c r="AF42" s="206"/>
      <c r="AG42" s="206"/>
      <c r="AH42" s="151"/>
      <c r="AI42" s="23"/>
      <c r="AJ42" s="4"/>
      <c r="AK42" s="4"/>
    </row>
    <row r="43" spans="1:37" ht="12.75" hidden="1" customHeight="1" outlineLevel="1" x14ac:dyDescent="0.25">
      <c r="A43" s="4"/>
      <c r="B43" s="184"/>
      <c r="C43" s="56" t="str">
        <f>+'Identificación 2'!C43</f>
        <v>Tramo 4</v>
      </c>
      <c r="D43" s="149"/>
      <c r="E43" s="792" t="str">
        <f>CONCATENATE('Identificación 2'!E43," ",'Identificación 2'!F43)</f>
        <v xml:space="preserve"> </v>
      </c>
      <c r="F43" s="567"/>
      <c r="G43" s="568"/>
      <c r="H43" s="149"/>
      <c r="I43" s="562"/>
      <c r="J43" s="561"/>
      <c r="K43" s="786"/>
      <c r="L43" s="533"/>
      <c r="M43" s="793"/>
      <c r="N43" s="533"/>
      <c r="O43" s="201"/>
      <c r="P43" s="202"/>
      <c r="Q43" s="203"/>
      <c r="R43" s="788"/>
      <c r="S43" s="533"/>
      <c r="T43" s="149"/>
      <c r="U43" s="554"/>
      <c r="V43" s="628"/>
      <c r="W43" s="786"/>
      <c r="X43" s="533"/>
      <c r="Y43" s="204"/>
      <c r="Z43" s="793"/>
      <c r="AA43" s="533"/>
      <c r="AB43" s="793"/>
      <c r="AC43" s="533"/>
      <c r="AD43" s="205"/>
      <c r="AE43" s="4"/>
      <c r="AF43" s="206"/>
      <c r="AG43" s="206"/>
      <c r="AH43" s="151"/>
      <c r="AI43" s="23"/>
      <c r="AJ43" s="4"/>
      <c r="AK43" s="4"/>
    </row>
    <row r="44" spans="1:37" ht="12.75" hidden="1" customHeight="1" outlineLevel="1" x14ac:dyDescent="0.25">
      <c r="A44" s="4"/>
      <c r="B44" s="184"/>
      <c r="C44" s="56" t="str">
        <f>+'Identificación 2'!C44</f>
        <v>Tramo 5</v>
      </c>
      <c r="D44" s="149"/>
      <c r="E44" s="792" t="str">
        <f>CONCATENATE('Identificación 2'!E44," ",'Identificación 2'!F44)</f>
        <v xml:space="preserve"> </v>
      </c>
      <c r="F44" s="567"/>
      <c r="G44" s="568"/>
      <c r="H44" s="149"/>
      <c r="I44" s="562"/>
      <c r="J44" s="561"/>
      <c r="K44" s="786"/>
      <c r="L44" s="533"/>
      <c r="M44" s="793"/>
      <c r="N44" s="533"/>
      <c r="O44" s="201"/>
      <c r="P44" s="202"/>
      <c r="Q44" s="203"/>
      <c r="R44" s="788"/>
      <c r="S44" s="533"/>
      <c r="T44" s="149"/>
      <c r="U44" s="554"/>
      <c r="V44" s="628"/>
      <c r="W44" s="786"/>
      <c r="X44" s="533"/>
      <c r="Y44" s="204"/>
      <c r="Z44" s="793"/>
      <c r="AA44" s="533"/>
      <c r="AB44" s="793"/>
      <c r="AC44" s="533"/>
      <c r="AD44" s="205"/>
      <c r="AE44" s="4"/>
      <c r="AF44" s="206"/>
      <c r="AG44" s="206"/>
      <c r="AH44" s="151"/>
      <c r="AI44" s="23"/>
      <c r="AJ44" s="4"/>
      <c r="AK44" s="4"/>
    </row>
    <row r="45" spans="1:37" ht="12.75" hidden="1" customHeight="1" outlineLevel="1" x14ac:dyDescent="0.25">
      <c r="A45" s="4"/>
      <c r="B45" s="184"/>
      <c r="C45" s="56" t="str">
        <f>+'Identificación 2'!C45</f>
        <v>Tramo 6</v>
      </c>
      <c r="D45" s="149"/>
      <c r="E45" s="792" t="str">
        <f>CONCATENATE('Identificación 2'!E45," ",'Identificación 2'!F45)</f>
        <v xml:space="preserve"> </v>
      </c>
      <c r="F45" s="567"/>
      <c r="G45" s="568"/>
      <c r="H45" s="149"/>
      <c r="I45" s="562"/>
      <c r="J45" s="561"/>
      <c r="K45" s="786"/>
      <c r="L45" s="533"/>
      <c r="M45" s="793"/>
      <c r="N45" s="533"/>
      <c r="O45" s="201"/>
      <c r="P45" s="202"/>
      <c r="Q45" s="203"/>
      <c r="R45" s="788"/>
      <c r="S45" s="533"/>
      <c r="T45" s="149"/>
      <c r="U45" s="554"/>
      <c r="V45" s="628"/>
      <c r="W45" s="786"/>
      <c r="X45" s="533"/>
      <c r="Y45" s="204"/>
      <c r="Z45" s="793"/>
      <c r="AA45" s="533"/>
      <c r="AB45" s="793"/>
      <c r="AC45" s="533"/>
      <c r="AD45" s="205"/>
      <c r="AE45" s="4"/>
      <c r="AF45" s="206"/>
      <c r="AG45" s="206"/>
      <c r="AH45" s="151"/>
      <c r="AI45" s="23"/>
      <c r="AJ45" s="4"/>
      <c r="AK45" s="4"/>
    </row>
    <row r="46" spans="1:37" ht="12.75" hidden="1" customHeight="1" outlineLevel="1" x14ac:dyDescent="0.25">
      <c r="A46" s="4"/>
      <c r="B46" s="184"/>
      <c r="C46" s="56" t="str">
        <f>+'Identificación 2'!C46</f>
        <v>Tramo 7</v>
      </c>
      <c r="D46" s="149"/>
      <c r="E46" s="792" t="str">
        <f>CONCATENATE('Identificación 2'!E46," ",'Identificación 2'!F46)</f>
        <v xml:space="preserve"> </v>
      </c>
      <c r="F46" s="567"/>
      <c r="G46" s="568"/>
      <c r="H46" s="149"/>
      <c r="I46" s="562"/>
      <c r="J46" s="561"/>
      <c r="K46" s="786"/>
      <c r="L46" s="533"/>
      <c r="M46" s="793"/>
      <c r="N46" s="533"/>
      <c r="O46" s="201"/>
      <c r="P46" s="202"/>
      <c r="Q46" s="203"/>
      <c r="R46" s="788"/>
      <c r="S46" s="533"/>
      <c r="T46" s="149"/>
      <c r="U46" s="554"/>
      <c r="V46" s="628"/>
      <c r="W46" s="786"/>
      <c r="X46" s="533"/>
      <c r="Y46" s="204"/>
      <c r="Z46" s="793"/>
      <c r="AA46" s="533"/>
      <c r="AB46" s="793"/>
      <c r="AC46" s="533"/>
      <c r="AD46" s="205"/>
      <c r="AE46" s="4"/>
      <c r="AF46" s="206"/>
      <c r="AG46" s="206"/>
      <c r="AH46" s="151"/>
      <c r="AI46" s="23"/>
      <c r="AJ46" s="4"/>
      <c r="AK46" s="4"/>
    </row>
    <row r="47" spans="1:37" ht="12.75" hidden="1" customHeight="1" outlineLevel="1" x14ac:dyDescent="0.25">
      <c r="A47" s="4"/>
      <c r="B47" s="184"/>
      <c r="C47" s="56" t="str">
        <f>+'Identificación 2'!C47</f>
        <v>Tramo 8</v>
      </c>
      <c r="D47" s="149"/>
      <c r="E47" s="792" t="str">
        <f>CONCATENATE('Identificación 2'!E47," ",'Identificación 2'!F47)</f>
        <v xml:space="preserve"> </v>
      </c>
      <c r="F47" s="567"/>
      <c r="G47" s="568"/>
      <c r="H47" s="149"/>
      <c r="I47" s="562"/>
      <c r="J47" s="561"/>
      <c r="K47" s="786"/>
      <c r="L47" s="533"/>
      <c r="M47" s="793"/>
      <c r="N47" s="533"/>
      <c r="O47" s="201"/>
      <c r="P47" s="202"/>
      <c r="Q47" s="203"/>
      <c r="R47" s="788"/>
      <c r="S47" s="533"/>
      <c r="T47" s="149"/>
      <c r="U47" s="554"/>
      <c r="V47" s="628"/>
      <c r="W47" s="786"/>
      <c r="X47" s="533"/>
      <c r="Y47" s="204"/>
      <c r="Z47" s="793"/>
      <c r="AA47" s="533"/>
      <c r="AB47" s="793"/>
      <c r="AC47" s="533"/>
      <c r="AD47" s="205"/>
      <c r="AE47" s="4"/>
      <c r="AF47" s="206"/>
      <c r="AG47" s="206"/>
      <c r="AH47" s="151"/>
      <c r="AI47" s="23"/>
      <c r="AJ47" s="4"/>
      <c r="AK47" s="4"/>
    </row>
    <row r="48" spans="1:37" ht="12.75" hidden="1" customHeight="1" outlineLevel="1" x14ac:dyDescent="0.25">
      <c r="A48" s="4"/>
      <c r="B48" s="184"/>
      <c r="C48" s="56" t="str">
        <f>+'Identificación 2'!C48</f>
        <v>Tramo 9</v>
      </c>
      <c r="D48" s="149"/>
      <c r="E48" s="792" t="str">
        <f>CONCATENATE('Identificación 2'!E48," ",'Identificación 2'!F48)</f>
        <v xml:space="preserve"> </v>
      </c>
      <c r="F48" s="567"/>
      <c r="G48" s="568"/>
      <c r="H48" s="149"/>
      <c r="I48" s="562"/>
      <c r="J48" s="561"/>
      <c r="K48" s="786"/>
      <c r="L48" s="533"/>
      <c r="M48" s="793"/>
      <c r="N48" s="533"/>
      <c r="O48" s="201"/>
      <c r="P48" s="202"/>
      <c r="Q48" s="203"/>
      <c r="R48" s="788"/>
      <c r="S48" s="533"/>
      <c r="T48" s="149"/>
      <c r="U48" s="554"/>
      <c r="V48" s="628"/>
      <c r="W48" s="786"/>
      <c r="X48" s="533"/>
      <c r="Y48" s="204"/>
      <c r="Z48" s="793"/>
      <c r="AA48" s="533"/>
      <c r="AB48" s="793"/>
      <c r="AC48" s="533"/>
      <c r="AD48" s="205"/>
      <c r="AE48" s="4"/>
      <c r="AF48" s="206"/>
      <c r="AG48" s="206"/>
      <c r="AH48" s="151"/>
      <c r="AI48" s="23"/>
      <c r="AJ48" s="4"/>
      <c r="AK48" s="4"/>
    </row>
    <row r="49" spans="1:37" ht="12.75" hidden="1" customHeight="1" outlineLevel="1" x14ac:dyDescent="0.25">
      <c r="A49" s="4"/>
      <c r="B49" s="184"/>
      <c r="C49" s="56" t="str">
        <f>+'Identificación 2'!C49</f>
        <v>Tramo 10</v>
      </c>
      <c r="D49" s="149"/>
      <c r="E49" s="792" t="str">
        <f>CONCATENATE('Identificación 2'!E49," ",'Identificación 2'!F49)</f>
        <v xml:space="preserve"> </v>
      </c>
      <c r="F49" s="567"/>
      <c r="G49" s="568"/>
      <c r="H49" s="149"/>
      <c r="I49" s="562"/>
      <c r="J49" s="561"/>
      <c r="K49" s="786"/>
      <c r="L49" s="533"/>
      <c r="M49" s="793"/>
      <c r="N49" s="533"/>
      <c r="O49" s="201"/>
      <c r="P49" s="202"/>
      <c r="Q49" s="203"/>
      <c r="R49" s="788"/>
      <c r="S49" s="533"/>
      <c r="T49" s="149"/>
      <c r="U49" s="554"/>
      <c r="V49" s="628"/>
      <c r="W49" s="786"/>
      <c r="X49" s="533"/>
      <c r="Y49" s="204"/>
      <c r="Z49" s="793"/>
      <c r="AA49" s="533"/>
      <c r="AB49" s="793"/>
      <c r="AC49" s="533"/>
      <c r="AD49" s="205"/>
      <c r="AE49" s="4"/>
      <c r="AF49" s="206"/>
      <c r="AG49" s="206"/>
      <c r="AH49" s="151"/>
      <c r="AI49" s="23"/>
      <c r="AJ49" s="4"/>
      <c r="AK49" s="4"/>
    </row>
    <row r="50" spans="1:37" ht="12.75" hidden="1" customHeight="1" outlineLevel="1" x14ac:dyDescent="0.25">
      <c r="A50" s="4"/>
      <c r="B50" s="184"/>
      <c r="C50" s="56" t="str">
        <f>+'Identificación 2'!C50</f>
        <v>Tramo 11</v>
      </c>
      <c r="D50" s="149"/>
      <c r="E50" s="792" t="str">
        <f>CONCATENATE('Identificación 2'!E50," ",'Identificación 2'!F50)</f>
        <v xml:space="preserve"> </v>
      </c>
      <c r="F50" s="567"/>
      <c r="G50" s="568"/>
      <c r="H50" s="149"/>
      <c r="I50" s="562"/>
      <c r="J50" s="561"/>
      <c r="K50" s="786"/>
      <c r="L50" s="533"/>
      <c r="M50" s="793"/>
      <c r="N50" s="533"/>
      <c r="O50" s="201"/>
      <c r="P50" s="202"/>
      <c r="Q50" s="203"/>
      <c r="R50" s="788"/>
      <c r="S50" s="533"/>
      <c r="T50" s="149"/>
      <c r="U50" s="554"/>
      <c r="V50" s="628"/>
      <c r="W50" s="786"/>
      <c r="X50" s="533"/>
      <c r="Y50" s="204"/>
      <c r="Z50" s="793"/>
      <c r="AA50" s="533"/>
      <c r="AB50" s="793"/>
      <c r="AC50" s="533"/>
      <c r="AD50" s="205"/>
      <c r="AE50" s="4"/>
      <c r="AF50" s="206"/>
      <c r="AG50" s="206"/>
      <c r="AH50" s="151"/>
      <c r="AI50" s="23"/>
      <c r="AJ50" s="4"/>
      <c r="AK50" s="4"/>
    </row>
    <row r="51" spans="1:37" ht="12.75" hidden="1" customHeight="1" outlineLevel="1" x14ac:dyDescent="0.25">
      <c r="A51" s="4"/>
      <c r="B51" s="184"/>
      <c r="C51" s="56" t="str">
        <f>+'Identificación 2'!C51</f>
        <v>Tramo 12</v>
      </c>
      <c r="D51" s="149"/>
      <c r="E51" s="792" t="str">
        <f>CONCATENATE('Identificación 2'!E51," ",'Identificación 2'!F51)</f>
        <v xml:space="preserve"> </v>
      </c>
      <c r="F51" s="567"/>
      <c r="G51" s="568"/>
      <c r="H51" s="149"/>
      <c r="I51" s="562"/>
      <c r="J51" s="561"/>
      <c r="K51" s="786"/>
      <c r="L51" s="533"/>
      <c r="M51" s="793"/>
      <c r="N51" s="533"/>
      <c r="O51" s="201"/>
      <c r="P51" s="202"/>
      <c r="Q51" s="203"/>
      <c r="R51" s="788"/>
      <c r="S51" s="533"/>
      <c r="T51" s="149"/>
      <c r="U51" s="554"/>
      <c r="V51" s="628"/>
      <c r="W51" s="786"/>
      <c r="X51" s="533"/>
      <c r="Y51" s="204"/>
      <c r="Z51" s="793"/>
      <c r="AA51" s="533"/>
      <c r="AB51" s="793"/>
      <c r="AC51" s="533"/>
      <c r="AD51" s="205"/>
      <c r="AE51" s="4"/>
      <c r="AF51" s="206"/>
      <c r="AG51" s="206"/>
      <c r="AH51" s="151"/>
      <c r="AI51" s="23"/>
      <c r="AJ51" s="4"/>
      <c r="AK51" s="4"/>
    </row>
    <row r="52" spans="1:37" ht="12.75" hidden="1" customHeight="1" outlineLevel="1" x14ac:dyDescent="0.25">
      <c r="A52" s="4"/>
      <c r="B52" s="184"/>
      <c r="C52" s="56" t="str">
        <f>+'Identificación 2'!C52</f>
        <v>Tramo 13</v>
      </c>
      <c r="D52" s="149"/>
      <c r="E52" s="792" t="str">
        <f>CONCATENATE('Identificación 2'!E52," ",'Identificación 2'!F52)</f>
        <v xml:space="preserve"> </v>
      </c>
      <c r="F52" s="567"/>
      <c r="G52" s="568"/>
      <c r="H52" s="149"/>
      <c r="I52" s="562"/>
      <c r="J52" s="561"/>
      <c r="K52" s="786"/>
      <c r="L52" s="533"/>
      <c r="M52" s="793"/>
      <c r="N52" s="533"/>
      <c r="O52" s="201"/>
      <c r="P52" s="202"/>
      <c r="Q52" s="203"/>
      <c r="R52" s="788"/>
      <c r="S52" s="533"/>
      <c r="T52" s="149"/>
      <c r="U52" s="554"/>
      <c r="V52" s="628"/>
      <c r="W52" s="786"/>
      <c r="X52" s="533"/>
      <c r="Y52" s="204"/>
      <c r="Z52" s="793"/>
      <c r="AA52" s="533"/>
      <c r="AB52" s="793"/>
      <c r="AC52" s="533"/>
      <c r="AD52" s="205"/>
      <c r="AE52" s="4"/>
      <c r="AF52" s="206"/>
      <c r="AG52" s="206"/>
      <c r="AH52" s="151"/>
      <c r="AI52" s="23"/>
      <c r="AJ52" s="4"/>
      <c r="AK52" s="4"/>
    </row>
    <row r="53" spans="1:37" ht="12.75" hidden="1" customHeight="1" outlineLevel="1" x14ac:dyDescent="0.25">
      <c r="A53" s="4"/>
      <c r="B53" s="184"/>
      <c r="C53" s="56" t="str">
        <f>+'Identificación 2'!C53</f>
        <v>Tramo 14</v>
      </c>
      <c r="D53" s="149"/>
      <c r="E53" s="792" t="str">
        <f>CONCATENATE('Identificación 2'!E53," ",'Identificación 2'!F53)</f>
        <v xml:space="preserve"> </v>
      </c>
      <c r="F53" s="567"/>
      <c r="G53" s="568"/>
      <c r="H53" s="149"/>
      <c r="I53" s="562"/>
      <c r="J53" s="561"/>
      <c r="K53" s="786"/>
      <c r="L53" s="533"/>
      <c r="M53" s="793"/>
      <c r="N53" s="533"/>
      <c r="O53" s="201"/>
      <c r="P53" s="202"/>
      <c r="Q53" s="203"/>
      <c r="R53" s="788"/>
      <c r="S53" s="533"/>
      <c r="T53" s="149"/>
      <c r="U53" s="554"/>
      <c r="V53" s="628"/>
      <c r="W53" s="786"/>
      <c r="X53" s="533"/>
      <c r="Y53" s="204"/>
      <c r="Z53" s="793"/>
      <c r="AA53" s="533"/>
      <c r="AB53" s="793"/>
      <c r="AC53" s="533"/>
      <c r="AD53" s="205"/>
      <c r="AE53" s="4"/>
      <c r="AF53" s="206"/>
      <c r="AG53" s="206"/>
      <c r="AH53" s="151"/>
      <c r="AI53" s="23"/>
      <c r="AJ53" s="4"/>
      <c r="AK53" s="4"/>
    </row>
    <row r="54" spans="1:37" ht="12.75" hidden="1" customHeight="1" outlineLevel="1" x14ac:dyDescent="0.25">
      <c r="A54" s="4"/>
      <c r="B54" s="184"/>
      <c r="C54" s="56" t="str">
        <f>+'Identificación 2'!C54</f>
        <v>Tramo 15</v>
      </c>
      <c r="D54" s="149"/>
      <c r="E54" s="792" t="str">
        <f>CONCATENATE('Identificación 2'!E54," ",'Identificación 2'!F54)</f>
        <v xml:space="preserve"> </v>
      </c>
      <c r="F54" s="567"/>
      <c r="G54" s="568"/>
      <c r="H54" s="149"/>
      <c r="I54" s="562"/>
      <c r="J54" s="561"/>
      <c r="K54" s="786"/>
      <c r="L54" s="533"/>
      <c r="M54" s="793"/>
      <c r="N54" s="533"/>
      <c r="O54" s="201"/>
      <c r="P54" s="202"/>
      <c r="Q54" s="203"/>
      <c r="R54" s="788"/>
      <c r="S54" s="533"/>
      <c r="T54" s="149"/>
      <c r="U54" s="554"/>
      <c r="V54" s="628"/>
      <c r="W54" s="786"/>
      <c r="X54" s="533"/>
      <c r="Y54" s="204"/>
      <c r="Z54" s="793"/>
      <c r="AA54" s="533"/>
      <c r="AB54" s="793"/>
      <c r="AC54" s="533"/>
      <c r="AD54" s="205"/>
      <c r="AE54" s="4"/>
      <c r="AF54" s="206"/>
      <c r="AG54" s="206"/>
      <c r="AH54" s="151"/>
      <c r="AI54" s="23"/>
      <c r="AJ54" s="4"/>
      <c r="AK54" s="4"/>
    </row>
    <row r="55" spans="1:37" ht="12.75" hidden="1" customHeight="1" outlineLevel="1" x14ac:dyDescent="0.25">
      <c r="A55" s="4"/>
      <c r="B55" s="184"/>
      <c r="C55" s="56" t="str">
        <f>+'Identificación 2'!C55</f>
        <v>Tramo 16</v>
      </c>
      <c r="D55" s="149"/>
      <c r="E55" s="792" t="str">
        <f>CONCATENATE('Identificación 2'!E55," ",'Identificación 2'!F55)</f>
        <v xml:space="preserve"> </v>
      </c>
      <c r="F55" s="567"/>
      <c r="G55" s="568"/>
      <c r="H55" s="149"/>
      <c r="I55" s="562"/>
      <c r="J55" s="561"/>
      <c r="K55" s="786"/>
      <c r="L55" s="533"/>
      <c r="M55" s="793"/>
      <c r="N55" s="533"/>
      <c r="O55" s="201"/>
      <c r="P55" s="202"/>
      <c r="Q55" s="203"/>
      <c r="R55" s="788"/>
      <c r="S55" s="533"/>
      <c r="T55" s="149"/>
      <c r="U55" s="554"/>
      <c r="V55" s="628"/>
      <c r="W55" s="786"/>
      <c r="X55" s="533"/>
      <c r="Y55" s="204"/>
      <c r="Z55" s="793"/>
      <c r="AA55" s="533"/>
      <c r="AB55" s="793"/>
      <c r="AC55" s="533"/>
      <c r="AD55" s="205"/>
      <c r="AE55" s="4"/>
      <c r="AF55" s="206"/>
      <c r="AG55" s="206"/>
      <c r="AH55" s="151"/>
      <c r="AI55" s="23"/>
      <c r="AJ55" s="4"/>
      <c r="AK55" s="4"/>
    </row>
    <row r="56" spans="1:37" ht="12.75" hidden="1" customHeight="1" outlineLevel="1" x14ac:dyDescent="0.25">
      <c r="A56" s="4"/>
      <c r="B56" s="184"/>
      <c r="C56" s="56" t="str">
        <f>+'Identificación 2'!C56</f>
        <v>Tramo 17</v>
      </c>
      <c r="D56" s="149"/>
      <c r="E56" s="792" t="str">
        <f>CONCATENATE('Identificación 2'!E56," ",'Identificación 2'!F56)</f>
        <v xml:space="preserve"> </v>
      </c>
      <c r="F56" s="567"/>
      <c r="G56" s="568"/>
      <c r="H56" s="149"/>
      <c r="I56" s="562"/>
      <c r="J56" s="561"/>
      <c r="K56" s="786"/>
      <c r="L56" s="533"/>
      <c r="M56" s="793"/>
      <c r="N56" s="533"/>
      <c r="O56" s="201"/>
      <c r="P56" s="202"/>
      <c r="Q56" s="203"/>
      <c r="R56" s="788"/>
      <c r="S56" s="533"/>
      <c r="T56" s="149"/>
      <c r="U56" s="554"/>
      <c r="V56" s="628"/>
      <c r="W56" s="786"/>
      <c r="X56" s="533"/>
      <c r="Y56" s="204"/>
      <c r="Z56" s="793"/>
      <c r="AA56" s="533"/>
      <c r="AB56" s="793"/>
      <c r="AC56" s="533"/>
      <c r="AD56" s="205"/>
      <c r="AE56" s="4"/>
      <c r="AF56" s="206"/>
      <c r="AG56" s="206"/>
      <c r="AH56" s="151"/>
      <c r="AI56" s="23"/>
      <c r="AJ56" s="4"/>
      <c r="AK56" s="4"/>
    </row>
    <row r="57" spans="1:37" ht="12.75" hidden="1" customHeight="1" outlineLevel="1" x14ac:dyDescent="0.25">
      <c r="A57" s="4"/>
      <c r="B57" s="184"/>
      <c r="C57" s="56" t="str">
        <f>+'Identificación 2'!C57</f>
        <v>Tramo 18</v>
      </c>
      <c r="D57" s="149"/>
      <c r="E57" s="792" t="str">
        <f>CONCATENATE('Identificación 2'!E57," ",'Identificación 2'!F57)</f>
        <v xml:space="preserve"> </v>
      </c>
      <c r="F57" s="567"/>
      <c r="G57" s="568"/>
      <c r="H57" s="149"/>
      <c r="I57" s="562"/>
      <c r="J57" s="561"/>
      <c r="K57" s="786"/>
      <c r="L57" s="533"/>
      <c r="M57" s="793"/>
      <c r="N57" s="533"/>
      <c r="O57" s="201"/>
      <c r="P57" s="202"/>
      <c r="Q57" s="203"/>
      <c r="R57" s="788"/>
      <c r="S57" s="533"/>
      <c r="T57" s="149"/>
      <c r="U57" s="554"/>
      <c r="V57" s="628"/>
      <c r="W57" s="786"/>
      <c r="X57" s="533"/>
      <c r="Y57" s="204"/>
      <c r="Z57" s="793"/>
      <c r="AA57" s="533"/>
      <c r="AB57" s="793"/>
      <c r="AC57" s="533"/>
      <c r="AD57" s="205"/>
      <c r="AE57" s="4"/>
      <c r="AF57" s="206"/>
      <c r="AG57" s="206"/>
      <c r="AH57" s="151"/>
      <c r="AI57" s="23"/>
      <c r="AJ57" s="4"/>
      <c r="AK57" s="4"/>
    </row>
    <row r="58" spans="1:37" ht="12.75" hidden="1" customHeight="1" outlineLevel="1" x14ac:dyDescent="0.25">
      <c r="A58" s="4"/>
      <c r="B58" s="184"/>
      <c r="C58" s="56" t="str">
        <f>+'Identificación 2'!C58</f>
        <v>Tramo 19</v>
      </c>
      <c r="D58" s="149"/>
      <c r="E58" s="792" t="str">
        <f>CONCATENATE('Identificación 2'!E58," ",'Identificación 2'!F58)</f>
        <v xml:space="preserve"> </v>
      </c>
      <c r="F58" s="567"/>
      <c r="G58" s="568"/>
      <c r="H58" s="149"/>
      <c r="I58" s="562"/>
      <c r="J58" s="561"/>
      <c r="K58" s="786"/>
      <c r="L58" s="533"/>
      <c r="M58" s="793"/>
      <c r="N58" s="533"/>
      <c r="O58" s="201"/>
      <c r="P58" s="202"/>
      <c r="Q58" s="203"/>
      <c r="R58" s="788"/>
      <c r="S58" s="533"/>
      <c r="T58" s="149"/>
      <c r="U58" s="554"/>
      <c r="V58" s="628"/>
      <c r="W58" s="786"/>
      <c r="X58" s="533"/>
      <c r="Y58" s="204"/>
      <c r="Z58" s="793"/>
      <c r="AA58" s="533"/>
      <c r="AB58" s="793"/>
      <c r="AC58" s="533"/>
      <c r="AD58" s="205"/>
      <c r="AE58" s="4"/>
      <c r="AF58" s="206"/>
      <c r="AG58" s="206"/>
      <c r="AH58" s="151"/>
      <c r="AI58" s="23"/>
      <c r="AJ58" s="4"/>
      <c r="AK58" s="4"/>
    </row>
    <row r="59" spans="1:37" ht="12.75" hidden="1" customHeight="1" outlineLevel="1" x14ac:dyDescent="0.25">
      <c r="A59" s="4"/>
      <c r="B59" s="184"/>
      <c r="C59" s="56" t="str">
        <f>+'Identificación 2'!C59</f>
        <v>Tramo 20</v>
      </c>
      <c r="D59" s="149"/>
      <c r="E59" s="792" t="str">
        <f>CONCATENATE('Identificación 2'!E59," ",'Identificación 2'!F59)</f>
        <v xml:space="preserve"> </v>
      </c>
      <c r="F59" s="567"/>
      <c r="G59" s="568"/>
      <c r="H59" s="149"/>
      <c r="I59" s="562"/>
      <c r="J59" s="561"/>
      <c r="K59" s="786"/>
      <c r="L59" s="533"/>
      <c r="M59" s="793"/>
      <c r="N59" s="533"/>
      <c r="O59" s="201"/>
      <c r="P59" s="202"/>
      <c r="Q59" s="203"/>
      <c r="R59" s="788"/>
      <c r="S59" s="533"/>
      <c r="T59" s="149"/>
      <c r="U59" s="554"/>
      <c r="V59" s="628"/>
      <c r="W59" s="786"/>
      <c r="X59" s="533"/>
      <c r="Y59" s="204"/>
      <c r="Z59" s="793"/>
      <c r="AA59" s="533"/>
      <c r="AB59" s="793"/>
      <c r="AC59" s="533"/>
      <c r="AD59" s="205"/>
      <c r="AE59" s="4"/>
      <c r="AF59" s="206"/>
      <c r="AG59" s="206"/>
      <c r="AH59" s="151"/>
      <c r="AI59" s="23"/>
      <c r="AJ59" s="4"/>
      <c r="AK59" s="4"/>
    </row>
    <row r="60" spans="1:37" ht="12.75" hidden="1" customHeight="1" outlineLevel="1" x14ac:dyDescent="0.25">
      <c r="A60" s="4"/>
      <c r="B60" s="184"/>
      <c r="C60" s="56" t="str">
        <f>+'Identificación 2'!C60</f>
        <v>Tramo 21</v>
      </c>
      <c r="D60" s="149"/>
      <c r="E60" s="792" t="str">
        <f>CONCATENATE('Identificación 2'!E60," ",'Identificación 2'!F60)</f>
        <v xml:space="preserve"> </v>
      </c>
      <c r="F60" s="567"/>
      <c r="G60" s="568"/>
      <c r="H60" s="149"/>
      <c r="I60" s="562"/>
      <c r="J60" s="561"/>
      <c r="K60" s="786"/>
      <c r="L60" s="533"/>
      <c r="M60" s="793"/>
      <c r="N60" s="533"/>
      <c r="O60" s="201"/>
      <c r="P60" s="202"/>
      <c r="Q60" s="203"/>
      <c r="R60" s="788"/>
      <c r="S60" s="533"/>
      <c r="T60" s="149"/>
      <c r="U60" s="554"/>
      <c r="V60" s="628"/>
      <c r="W60" s="786"/>
      <c r="X60" s="533"/>
      <c r="Y60" s="204"/>
      <c r="Z60" s="793"/>
      <c r="AA60" s="533"/>
      <c r="AB60" s="793"/>
      <c r="AC60" s="533"/>
      <c r="AD60" s="205"/>
      <c r="AE60" s="4"/>
      <c r="AF60" s="206"/>
      <c r="AG60" s="206"/>
      <c r="AH60" s="151"/>
      <c r="AI60" s="23"/>
      <c r="AJ60" s="4"/>
      <c r="AK60" s="4"/>
    </row>
    <row r="61" spans="1:37" ht="12.75" hidden="1" customHeight="1" outlineLevel="1" x14ac:dyDescent="0.25">
      <c r="A61" s="4"/>
      <c r="B61" s="184"/>
      <c r="C61" s="56" t="str">
        <f>+'Identificación 2'!C61</f>
        <v>Tramo 22</v>
      </c>
      <c r="D61" s="149"/>
      <c r="E61" s="792" t="str">
        <f>CONCATENATE('Identificación 2'!E61," ",'Identificación 2'!F61)</f>
        <v xml:space="preserve"> </v>
      </c>
      <c r="F61" s="567"/>
      <c r="G61" s="568"/>
      <c r="H61" s="149"/>
      <c r="I61" s="562"/>
      <c r="J61" s="561"/>
      <c r="K61" s="786"/>
      <c r="L61" s="533"/>
      <c r="M61" s="793"/>
      <c r="N61" s="533"/>
      <c r="O61" s="201"/>
      <c r="P61" s="202"/>
      <c r="Q61" s="203"/>
      <c r="R61" s="788"/>
      <c r="S61" s="533"/>
      <c r="T61" s="149"/>
      <c r="U61" s="554"/>
      <c r="V61" s="628"/>
      <c r="W61" s="786"/>
      <c r="X61" s="533"/>
      <c r="Y61" s="204"/>
      <c r="Z61" s="793"/>
      <c r="AA61" s="533"/>
      <c r="AB61" s="793"/>
      <c r="AC61" s="533"/>
      <c r="AD61" s="205"/>
      <c r="AE61" s="4"/>
      <c r="AF61" s="206"/>
      <c r="AG61" s="206"/>
      <c r="AH61" s="151"/>
      <c r="AI61" s="23"/>
      <c r="AJ61" s="4"/>
      <c r="AK61" s="4"/>
    </row>
    <row r="62" spans="1:37" ht="12.75" hidden="1" customHeight="1" outlineLevel="1" x14ac:dyDescent="0.25">
      <c r="A62" s="4"/>
      <c r="B62" s="184"/>
      <c r="C62" s="56" t="str">
        <f>+'Identificación 2'!C62</f>
        <v>Tramo 23</v>
      </c>
      <c r="D62" s="149"/>
      <c r="E62" s="792" t="str">
        <f>CONCATENATE('Identificación 2'!E62," ",'Identificación 2'!F62)</f>
        <v xml:space="preserve"> </v>
      </c>
      <c r="F62" s="567"/>
      <c r="G62" s="568"/>
      <c r="H62" s="149"/>
      <c r="I62" s="562"/>
      <c r="J62" s="561"/>
      <c r="K62" s="786"/>
      <c r="L62" s="533"/>
      <c r="M62" s="793"/>
      <c r="N62" s="533"/>
      <c r="O62" s="201"/>
      <c r="P62" s="202"/>
      <c r="Q62" s="203"/>
      <c r="R62" s="788"/>
      <c r="S62" s="533"/>
      <c r="T62" s="149"/>
      <c r="U62" s="554"/>
      <c r="V62" s="628"/>
      <c r="W62" s="786"/>
      <c r="X62" s="533"/>
      <c r="Y62" s="204"/>
      <c r="Z62" s="793"/>
      <c r="AA62" s="533"/>
      <c r="AB62" s="793"/>
      <c r="AC62" s="533"/>
      <c r="AD62" s="205"/>
      <c r="AE62" s="4"/>
      <c r="AF62" s="206"/>
      <c r="AG62" s="206"/>
      <c r="AH62" s="151"/>
      <c r="AI62" s="23"/>
      <c r="AJ62" s="4"/>
      <c r="AK62" s="4"/>
    </row>
    <row r="63" spans="1:37" ht="12.75" hidden="1" customHeight="1" outlineLevel="1" x14ac:dyDescent="0.25">
      <c r="A63" s="4"/>
      <c r="B63" s="184"/>
      <c r="C63" s="56" t="str">
        <f>+'Identificación 2'!C63</f>
        <v>Tramo 24</v>
      </c>
      <c r="D63" s="149"/>
      <c r="E63" s="792" t="str">
        <f>CONCATENATE('Identificación 2'!E63," ",'Identificación 2'!F63)</f>
        <v xml:space="preserve"> </v>
      </c>
      <c r="F63" s="567"/>
      <c r="G63" s="568"/>
      <c r="H63" s="149"/>
      <c r="I63" s="562"/>
      <c r="J63" s="561"/>
      <c r="K63" s="786"/>
      <c r="L63" s="533"/>
      <c r="M63" s="793"/>
      <c r="N63" s="533"/>
      <c r="O63" s="201"/>
      <c r="P63" s="202"/>
      <c r="Q63" s="203"/>
      <c r="R63" s="788"/>
      <c r="S63" s="533"/>
      <c r="T63" s="149"/>
      <c r="U63" s="554"/>
      <c r="V63" s="628"/>
      <c r="W63" s="786"/>
      <c r="X63" s="533"/>
      <c r="Y63" s="204"/>
      <c r="Z63" s="793"/>
      <c r="AA63" s="533"/>
      <c r="AB63" s="793"/>
      <c r="AC63" s="533"/>
      <c r="AD63" s="205"/>
      <c r="AE63" s="4"/>
      <c r="AF63" s="206"/>
      <c r="AG63" s="206"/>
      <c r="AH63" s="151"/>
      <c r="AI63" s="23"/>
      <c r="AJ63" s="4"/>
      <c r="AK63" s="4"/>
    </row>
    <row r="64" spans="1:37" ht="12.75" hidden="1" customHeight="1" outlineLevel="1" x14ac:dyDescent="0.25">
      <c r="A64" s="4"/>
      <c r="B64" s="184"/>
      <c r="C64" s="56" t="str">
        <f>+'Identificación 2'!C64</f>
        <v>Tramo 25</v>
      </c>
      <c r="D64" s="149"/>
      <c r="E64" s="792" t="str">
        <f>CONCATENATE('Identificación 2'!E64," ",'Identificación 2'!F64)</f>
        <v xml:space="preserve"> </v>
      </c>
      <c r="F64" s="567"/>
      <c r="G64" s="568"/>
      <c r="H64" s="149"/>
      <c r="I64" s="562"/>
      <c r="J64" s="561"/>
      <c r="K64" s="786"/>
      <c r="L64" s="533"/>
      <c r="M64" s="793"/>
      <c r="N64" s="533"/>
      <c r="O64" s="201"/>
      <c r="P64" s="202"/>
      <c r="Q64" s="203"/>
      <c r="R64" s="788"/>
      <c r="S64" s="533"/>
      <c r="T64" s="149"/>
      <c r="U64" s="554"/>
      <c r="V64" s="628"/>
      <c r="W64" s="786"/>
      <c r="X64" s="533"/>
      <c r="Y64" s="204"/>
      <c r="Z64" s="793"/>
      <c r="AA64" s="533"/>
      <c r="AB64" s="793"/>
      <c r="AC64" s="533"/>
      <c r="AD64" s="205"/>
      <c r="AE64" s="4"/>
      <c r="AF64" s="206"/>
      <c r="AG64" s="206"/>
      <c r="AH64" s="151"/>
      <c r="AI64" s="23"/>
      <c r="AJ64" s="4"/>
      <c r="AK64" s="4"/>
    </row>
    <row r="65" spans="1:37" ht="12.75" hidden="1" customHeight="1" outlineLevel="1" x14ac:dyDescent="0.25">
      <c r="A65" s="4"/>
      <c r="B65" s="184"/>
      <c r="C65" s="56" t="str">
        <f>+'Identificación 2'!C65</f>
        <v>Tramo 26</v>
      </c>
      <c r="D65" s="149"/>
      <c r="E65" s="792" t="str">
        <f>CONCATENATE('Identificación 2'!E65," ",'Identificación 2'!F65)</f>
        <v xml:space="preserve"> </v>
      </c>
      <c r="F65" s="567"/>
      <c r="G65" s="568"/>
      <c r="H65" s="149"/>
      <c r="I65" s="562"/>
      <c r="J65" s="561"/>
      <c r="K65" s="786"/>
      <c r="L65" s="533"/>
      <c r="M65" s="793"/>
      <c r="N65" s="533"/>
      <c r="O65" s="201"/>
      <c r="P65" s="202"/>
      <c r="Q65" s="203"/>
      <c r="R65" s="788"/>
      <c r="S65" s="533"/>
      <c r="T65" s="149"/>
      <c r="U65" s="554"/>
      <c r="V65" s="628"/>
      <c r="W65" s="786"/>
      <c r="X65" s="533"/>
      <c r="Y65" s="204"/>
      <c r="Z65" s="793"/>
      <c r="AA65" s="533"/>
      <c r="AB65" s="793"/>
      <c r="AC65" s="533"/>
      <c r="AD65" s="205"/>
      <c r="AE65" s="4"/>
      <c r="AF65" s="206"/>
      <c r="AG65" s="206"/>
      <c r="AH65" s="151"/>
      <c r="AI65" s="23"/>
      <c r="AJ65" s="4"/>
      <c r="AK65" s="4"/>
    </row>
    <row r="66" spans="1:37" ht="12.75" hidden="1" customHeight="1" outlineLevel="1" x14ac:dyDescent="0.25">
      <c r="A66" s="4"/>
      <c r="B66" s="184"/>
      <c r="C66" s="56" t="str">
        <f>+'Identificación 2'!C66</f>
        <v>Tramo 27</v>
      </c>
      <c r="D66" s="149"/>
      <c r="E66" s="792" t="str">
        <f>CONCATENATE('Identificación 2'!E66," ",'Identificación 2'!F66)</f>
        <v xml:space="preserve"> </v>
      </c>
      <c r="F66" s="567"/>
      <c r="G66" s="568"/>
      <c r="H66" s="149"/>
      <c r="I66" s="562"/>
      <c r="J66" s="561"/>
      <c r="K66" s="786"/>
      <c r="L66" s="533"/>
      <c r="M66" s="793"/>
      <c r="N66" s="533"/>
      <c r="O66" s="201"/>
      <c r="P66" s="202"/>
      <c r="Q66" s="203"/>
      <c r="R66" s="788"/>
      <c r="S66" s="533"/>
      <c r="T66" s="149"/>
      <c r="U66" s="554"/>
      <c r="V66" s="628"/>
      <c r="W66" s="786"/>
      <c r="X66" s="533"/>
      <c r="Y66" s="204"/>
      <c r="Z66" s="793"/>
      <c r="AA66" s="533"/>
      <c r="AB66" s="793"/>
      <c r="AC66" s="533"/>
      <c r="AD66" s="205"/>
      <c r="AE66" s="4"/>
      <c r="AF66" s="206"/>
      <c r="AG66" s="206"/>
      <c r="AH66" s="151"/>
      <c r="AI66" s="23"/>
      <c r="AJ66" s="4"/>
      <c r="AK66" s="4"/>
    </row>
    <row r="67" spans="1:37" ht="12.75" hidden="1" customHeight="1" outlineLevel="1" x14ac:dyDescent="0.25">
      <c r="A67" s="4"/>
      <c r="B67" s="184"/>
      <c r="C67" s="56" t="str">
        <f>+'Identificación 2'!C67</f>
        <v>Tramo 28</v>
      </c>
      <c r="D67" s="149"/>
      <c r="E67" s="792" t="str">
        <f>CONCATENATE('Identificación 2'!E67," ",'Identificación 2'!F67)</f>
        <v xml:space="preserve"> </v>
      </c>
      <c r="F67" s="567"/>
      <c r="G67" s="568"/>
      <c r="H67" s="149"/>
      <c r="I67" s="562"/>
      <c r="J67" s="561"/>
      <c r="K67" s="786"/>
      <c r="L67" s="533"/>
      <c r="M67" s="793"/>
      <c r="N67" s="533"/>
      <c r="O67" s="201"/>
      <c r="P67" s="202"/>
      <c r="Q67" s="203"/>
      <c r="R67" s="788"/>
      <c r="S67" s="533"/>
      <c r="T67" s="149"/>
      <c r="U67" s="554"/>
      <c r="V67" s="628"/>
      <c r="W67" s="786"/>
      <c r="X67" s="533"/>
      <c r="Y67" s="204"/>
      <c r="Z67" s="793"/>
      <c r="AA67" s="533"/>
      <c r="AB67" s="793"/>
      <c r="AC67" s="533"/>
      <c r="AD67" s="205"/>
      <c r="AE67" s="4"/>
      <c r="AF67" s="206"/>
      <c r="AG67" s="206"/>
      <c r="AH67" s="151"/>
      <c r="AI67" s="23"/>
      <c r="AJ67" s="4"/>
      <c r="AK67" s="4"/>
    </row>
    <row r="68" spans="1:37" ht="12.75" hidden="1" customHeight="1" outlineLevel="1" x14ac:dyDescent="0.25">
      <c r="A68" s="4"/>
      <c r="B68" s="184"/>
      <c r="C68" s="56" t="str">
        <f>+'Identificación 2'!C68</f>
        <v>Tramo 29</v>
      </c>
      <c r="D68" s="149"/>
      <c r="E68" s="792" t="str">
        <f>CONCATENATE('Identificación 2'!E68," ",'Identificación 2'!F68)</f>
        <v xml:space="preserve"> </v>
      </c>
      <c r="F68" s="567"/>
      <c r="G68" s="568"/>
      <c r="H68" s="149"/>
      <c r="I68" s="562"/>
      <c r="J68" s="561"/>
      <c r="K68" s="786"/>
      <c r="L68" s="533"/>
      <c r="M68" s="793"/>
      <c r="N68" s="533"/>
      <c r="O68" s="201"/>
      <c r="P68" s="202"/>
      <c r="Q68" s="203"/>
      <c r="R68" s="788"/>
      <c r="S68" s="533"/>
      <c r="T68" s="149"/>
      <c r="U68" s="554"/>
      <c r="V68" s="628"/>
      <c r="W68" s="786"/>
      <c r="X68" s="533"/>
      <c r="Y68" s="204"/>
      <c r="Z68" s="793"/>
      <c r="AA68" s="533"/>
      <c r="AB68" s="793"/>
      <c r="AC68" s="533"/>
      <c r="AD68" s="205"/>
      <c r="AE68" s="4"/>
      <c r="AF68" s="206"/>
      <c r="AG68" s="206"/>
      <c r="AH68" s="151"/>
      <c r="AI68" s="23"/>
      <c r="AJ68" s="4"/>
      <c r="AK68" s="4"/>
    </row>
    <row r="69" spans="1:37" ht="12.75" hidden="1" customHeight="1" outlineLevel="1" x14ac:dyDescent="0.25">
      <c r="A69" s="4"/>
      <c r="B69" s="184"/>
      <c r="C69" s="56" t="str">
        <f>+'Identificación 2'!C69</f>
        <v>Tramo 30</v>
      </c>
      <c r="D69" s="149"/>
      <c r="E69" s="792" t="str">
        <f>CONCATENATE('Identificación 2'!E69," ",'Identificación 2'!F69)</f>
        <v xml:space="preserve"> </v>
      </c>
      <c r="F69" s="567"/>
      <c r="G69" s="568"/>
      <c r="H69" s="149"/>
      <c r="I69" s="562"/>
      <c r="J69" s="561"/>
      <c r="K69" s="807"/>
      <c r="L69" s="533"/>
      <c r="M69" s="793"/>
      <c r="N69" s="602"/>
      <c r="O69" s="201"/>
      <c r="P69" s="202"/>
      <c r="Q69" s="203"/>
      <c r="R69" s="788"/>
      <c r="S69" s="533"/>
      <c r="T69" s="149"/>
      <c r="U69" s="554"/>
      <c r="V69" s="533"/>
      <c r="W69" s="786"/>
      <c r="X69" s="602"/>
      <c r="Y69" s="204"/>
      <c r="Z69" s="795"/>
      <c r="AA69" s="533"/>
      <c r="AB69" s="793"/>
      <c r="AC69" s="602"/>
      <c r="AD69" s="205"/>
      <c r="AE69" s="4"/>
      <c r="AF69" s="206"/>
      <c r="AG69" s="206"/>
      <c r="AH69" s="151"/>
      <c r="AI69" s="23"/>
      <c r="AJ69" s="4"/>
      <c r="AK69" s="4"/>
    </row>
    <row r="70" spans="1:37" ht="12.75" customHeight="1" collapsed="1" x14ac:dyDescent="0.25">
      <c r="A70" s="4"/>
      <c r="B70" s="184"/>
      <c r="C70" s="75" t="str">
        <f>+'Identificación 2'!C70</f>
        <v>UP3</v>
      </c>
      <c r="D70" s="149"/>
      <c r="E70" s="792" t="str">
        <f>CONCATENATE('Identificación 2'!E70," ",'Identificación 2'!F70)</f>
        <v xml:space="preserve"> </v>
      </c>
      <c r="F70" s="567"/>
      <c r="G70" s="568"/>
      <c r="H70" s="149"/>
      <c r="I70" s="580"/>
      <c r="J70" s="561"/>
      <c r="K70" s="787">
        <f>SUM(K71:L100)</f>
        <v>0</v>
      </c>
      <c r="L70" s="536"/>
      <c r="M70" s="794">
        <f>SUM(M71:N100)</f>
        <v>0</v>
      </c>
      <c r="N70" s="536"/>
      <c r="O70" s="191">
        <f t="shared" ref="O70:Q70" si="4">SUM(O71:O100)</f>
        <v>0</v>
      </c>
      <c r="P70" s="191">
        <f t="shared" si="4"/>
        <v>0</v>
      </c>
      <c r="Q70" s="191">
        <f t="shared" si="4"/>
        <v>0</v>
      </c>
      <c r="R70" s="787">
        <f>SUM(R71:S100)</f>
        <v>0</v>
      </c>
      <c r="S70" s="536"/>
      <c r="T70" s="189"/>
      <c r="U70" s="789"/>
      <c r="V70" s="536"/>
      <c r="W70" s="787">
        <f>SUM(W71:X100)</f>
        <v>0</v>
      </c>
      <c r="X70" s="536"/>
      <c r="Y70" s="191">
        <f>SUM(Y71:Y100)</f>
        <v>0</v>
      </c>
      <c r="Z70" s="794">
        <f>SUM(Z71:AA100)</f>
        <v>0</v>
      </c>
      <c r="AA70" s="536"/>
      <c r="AB70" s="794">
        <f>SUM(AB71:AC100)</f>
        <v>0</v>
      </c>
      <c r="AC70" s="536"/>
      <c r="AD70" s="192">
        <f>SUM(AD71:AD100)</f>
        <v>0</v>
      </c>
      <c r="AE70" s="189"/>
      <c r="AF70" s="189">
        <f t="shared" ref="AF70:AG70" si="5">SUM(AF71:AF100)</f>
        <v>0</v>
      </c>
      <c r="AG70" s="189">
        <f t="shared" si="5"/>
        <v>0</v>
      </c>
      <c r="AH70" s="151"/>
      <c r="AI70" s="31"/>
      <c r="AJ70" s="4"/>
      <c r="AK70" s="4"/>
    </row>
    <row r="71" spans="1:37" ht="12.75" hidden="1" customHeight="1" outlineLevel="1" x14ac:dyDescent="0.25">
      <c r="A71" s="4"/>
      <c r="B71" s="184"/>
      <c r="C71" s="56" t="str">
        <f>+'Identificación 2'!C71</f>
        <v>Tramo 1</v>
      </c>
      <c r="D71" s="149"/>
      <c r="E71" s="792" t="str">
        <f>CONCATENATE('Identificación 2'!E71," ",'Identificación 2'!F71)</f>
        <v xml:space="preserve"> </v>
      </c>
      <c r="F71" s="567"/>
      <c r="G71" s="568"/>
      <c r="H71" s="149"/>
      <c r="I71" s="562"/>
      <c r="J71" s="561"/>
      <c r="K71" s="786"/>
      <c r="L71" s="533"/>
      <c r="M71" s="793"/>
      <c r="N71" s="533"/>
      <c r="O71" s="201"/>
      <c r="P71" s="202"/>
      <c r="Q71" s="203"/>
      <c r="R71" s="788"/>
      <c r="S71" s="533"/>
      <c r="T71" s="149"/>
      <c r="U71" s="554"/>
      <c r="V71" s="628"/>
      <c r="W71" s="786"/>
      <c r="X71" s="533"/>
      <c r="Y71" s="204"/>
      <c r="Z71" s="793"/>
      <c r="AA71" s="533"/>
      <c r="AB71" s="793"/>
      <c r="AC71" s="533"/>
      <c r="AD71" s="205"/>
      <c r="AE71" s="4"/>
      <c r="AF71" s="206"/>
      <c r="AG71" s="206"/>
      <c r="AH71" s="151"/>
      <c r="AI71" s="23"/>
      <c r="AJ71" s="4"/>
      <c r="AK71" s="4"/>
    </row>
    <row r="72" spans="1:37" ht="12.75" hidden="1" customHeight="1" outlineLevel="1" x14ac:dyDescent="0.25">
      <c r="A72" s="4"/>
      <c r="B72" s="184"/>
      <c r="C72" s="56" t="str">
        <f>+'Identificación 2'!C72</f>
        <v>Tramo 2</v>
      </c>
      <c r="D72" s="149"/>
      <c r="E72" s="792" t="str">
        <f>CONCATENATE('Identificación 2'!E72," ",'Identificación 2'!F72)</f>
        <v xml:space="preserve"> </v>
      </c>
      <c r="F72" s="567"/>
      <c r="G72" s="568"/>
      <c r="H72" s="149"/>
      <c r="I72" s="562"/>
      <c r="J72" s="561"/>
      <c r="K72" s="786"/>
      <c r="L72" s="533"/>
      <c r="M72" s="793"/>
      <c r="N72" s="533"/>
      <c r="O72" s="201"/>
      <c r="P72" s="202"/>
      <c r="Q72" s="203"/>
      <c r="R72" s="788"/>
      <c r="S72" s="533"/>
      <c r="T72" s="149"/>
      <c r="U72" s="554"/>
      <c r="V72" s="628"/>
      <c r="W72" s="786"/>
      <c r="X72" s="533"/>
      <c r="Y72" s="204"/>
      <c r="Z72" s="793"/>
      <c r="AA72" s="533"/>
      <c r="AB72" s="793"/>
      <c r="AC72" s="533"/>
      <c r="AD72" s="205"/>
      <c r="AE72" s="4"/>
      <c r="AF72" s="206"/>
      <c r="AG72" s="206"/>
      <c r="AH72" s="151"/>
      <c r="AI72" s="23"/>
      <c r="AJ72" s="4"/>
      <c r="AK72" s="4"/>
    </row>
    <row r="73" spans="1:37" ht="12.75" hidden="1" customHeight="1" outlineLevel="1" x14ac:dyDescent="0.25">
      <c r="A73" s="4"/>
      <c r="B73" s="184"/>
      <c r="C73" s="56" t="str">
        <f>+'Identificación 2'!C73</f>
        <v>Tramo 3</v>
      </c>
      <c r="D73" s="149"/>
      <c r="E73" s="792" t="str">
        <f>CONCATENATE('Identificación 2'!E73," ",'Identificación 2'!F73)</f>
        <v xml:space="preserve"> </v>
      </c>
      <c r="F73" s="567"/>
      <c r="G73" s="568"/>
      <c r="H73" s="149"/>
      <c r="I73" s="562"/>
      <c r="J73" s="561"/>
      <c r="K73" s="786"/>
      <c r="L73" s="533"/>
      <c r="M73" s="793"/>
      <c r="N73" s="533"/>
      <c r="O73" s="201"/>
      <c r="P73" s="202"/>
      <c r="Q73" s="203"/>
      <c r="R73" s="788"/>
      <c r="S73" s="533"/>
      <c r="T73" s="149"/>
      <c r="U73" s="554"/>
      <c r="V73" s="628"/>
      <c r="W73" s="786"/>
      <c r="X73" s="533"/>
      <c r="Y73" s="204"/>
      <c r="Z73" s="793"/>
      <c r="AA73" s="533"/>
      <c r="AB73" s="793"/>
      <c r="AC73" s="533"/>
      <c r="AD73" s="205"/>
      <c r="AE73" s="4"/>
      <c r="AF73" s="206"/>
      <c r="AG73" s="206"/>
      <c r="AH73" s="151"/>
      <c r="AI73" s="23"/>
      <c r="AJ73" s="4"/>
      <c r="AK73" s="4"/>
    </row>
    <row r="74" spans="1:37" ht="12.75" hidden="1" customHeight="1" outlineLevel="1" x14ac:dyDescent="0.25">
      <c r="A74" s="4"/>
      <c r="B74" s="184"/>
      <c r="C74" s="56" t="str">
        <f>+'Identificación 2'!C74</f>
        <v>Tramo 4</v>
      </c>
      <c r="D74" s="149"/>
      <c r="E74" s="792" t="str">
        <f>CONCATENATE('Identificación 2'!E74," ",'Identificación 2'!F74)</f>
        <v xml:space="preserve"> </v>
      </c>
      <c r="F74" s="567"/>
      <c r="G74" s="568"/>
      <c r="H74" s="149"/>
      <c r="I74" s="562"/>
      <c r="J74" s="561"/>
      <c r="K74" s="786"/>
      <c r="L74" s="533"/>
      <c r="M74" s="793"/>
      <c r="N74" s="533"/>
      <c r="O74" s="201"/>
      <c r="P74" s="202"/>
      <c r="Q74" s="203"/>
      <c r="R74" s="788"/>
      <c r="S74" s="533"/>
      <c r="T74" s="149"/>
      <c r="U74" s="554"/>
      <c r="V74" s="628"/>
      <c r="W74" s="786"/>
      <c r="X74" s="533"/>
      <c r="Y74" s="204"/>
      <c r="Z74" s="793"/>
      <c r="AA74" s="533"/>
      <c r="AB74" s="793"/>
      <c r="AC74" s="533"/>
      <c r="AD74" s="205"/>
      <c r="AE74" s="4"/>
      <c r="AF74" s="206"/>
      <c r="AG74" s="206"/>
      <c r="AH74" s="151"/>
      <c r="AI74" s="23"/>
      <c r="AJ74" s="4"/>
      <c r="AK74" s="4"/>
    </row>
    <row r="75" spans="1:37" ht="12.75" hidden="1" customHeight="1" outlineLevel="1" x14ac:dyDescent="0.25">
      <c r="A75" s="4"/>
      <c r="B75" s="184"/>
      <c r="C75" s="56" t="str">
        <f>+'Identificación 2'!C75</f>
        <v>Tramo 5</v>
      </c>
      <c r="D75" s="149"/>
      <c r="E75" s="792" t="str">
        <f>CONCATENATE('Identificación 2'!E75," ",'Identificación 2'!F75)</f>
        <v xml:space="preserve"> </v>
      </c>
      <c r="F75" s="567"/>
      <c r="G75" s="568"/>
      <c r="H75" s="149"/>
      <c r="I75" s="562"/>
      <c r="J75" s="561"/>
      <c r="K75" s="786"/>
      <c r="L75" s="533"/>
      <c r="M75" s="793"/>
      <c r="N75" s="533"/>
      <c r="O75" s="201"/>
      <c r="P75" s="202"/>
      <c r="Q75" s="203"/>
      <c r="R75" s="788"/>
      <c r="S75" s="533"/>
      <c r="T75" s="149"/>
      <c r="U75" s="554"/>
      <c r="V75" s="628"/>
      <c r="W75" s="786"/>
      <c r="X75" s="533"/>
      <c r="Y75" s="204"/>
      <c r="Z75" s="793"/>
      <c r="AA75" s="533"/>
      <c r="AB75" s="793"/>
      <c r="AC75" s="533"/>
      <c r="AD75" s="205"/>
      <c r="AE75" s="4"/>
      <c r="AF75" s="206"/>
      <c r="AG75" s="206"/>
      <c r="AH75" s="151"/>
      <c r="AI75" s="23"/>
      <c r="AJ75" s="4"/>
      <c r="AK75" s="4"/>
    </row>
    <row r="76" spans="1:37" ht="12.75" hidden="1" customHeight="1" outlineLevel="1" x14ac:dyDescent="0.25">
      <c r="A76" s="4"/>
      <c r="B76" s="184"/>
      <c r="C76" s="56" t="str">
        <f>+'Identificación 2'!C76</f>
        <v>Tramo 6</v>
      </c>
      <c r="D76" s="149"/>
      <c r="E76" s="792" t="str">
        <f>CONCATENATE('Identificación 2'!E76," ",'Identificación 2'!F76)</f>
        <v xml:space="preserve"> </v>
      </c>
      <c r="F76" s="567"/>
      <c r="G76" s="568"/>
      <c r="H76" s="149"/>
      <c r="I76" s="562"/>
      <c r="J76" s="561"/>
      <c r="K76" s="786"/>
      <c r="L76" s="533"/>
      <c r="M76" s="793"/>
      <c r="N76" s="533"/>
      <c r="O76" s="201"/>
      <c r="P76" s="202"/>
      <c r="Q76" s="203"/>
      <c r="R76" s="788"/>
      <c r="S76" s="533"/>
      <c r="T76" s="149"/>
      <c r="U76" s="554"/>
      <c r="V76" s="628"/>
      <c r="W76" s="786"/>
      <c r="X76" s="533"/>
      <c r="Y76" s="204"/>
      <c r="Z76" s="793"/>
      <c r="AA76" s="533"/>
      <c r="AB76" s="793"/>
      <c r="AC76" s="533"/>
      <c r="AD76" s="205"/>
      <c r="AE76" s="4"/>
      <c r="AF76" s="206"/>
      <c r="AG76" s="206"/>
      <c r="AH76" s="151"/>
      <c r="AI76" s="23"/>
      <c r="AJ76" s="4"/>
      <c r="AK76" s="4"/>
    </row>
    <row r="77" spans="1:37" ht="12.75" hidden="1" customHeight="1" outlineLevel="1" x14ac:dyDescent="0.25">
      <c r="A77" s="4"/>
      <c r="B77" s="184"/>
      <c r="C77" s="56" t="str">
        <f>+'Identificación 2'!C77</f>
        <v>Tramo 7</v>
      </c>
      <c r="D77" s="149"/>
      <c r="E77" s="792" t="str">
        <f>CONCATENATE('Identificación 2'!E77," ",'Identificación 2'!F77)</f>
        <v xml:space="preserve"> </v>
      </c>
      <c r="F77" s="567"/>
      <c r="G77" s="568"/>
      <c r="H77" s="149"/>
      <c r="I77" s="562"/>
      <c r="J77" s="561"/>
      <c r="K77" s="786"/>
      <c r="L77" s="533"/>
      <c r="M77" s="793"/>
      <c r="N77" s="533"/>
      <c r="O77" s="201"/>
      <c r="P77" s="202"/>
      <c r="Q77" s="203"/>
      <c r="R77" s="788"/>
      <c r="S77" s="533"/>
      <c r="T77" s="149"/>
      <c r="U77" s="554"/>
      <c r="V77" s="628"/>
      <c r="W77" s="786"/>
      <c r="X77" s="533"/>
      <c r="Y77" s="204"/>
      <c r="Z77" s="793"/>
      <c r="AA77" s="533"/>
      <c r="AB77" s="793"/>
      <c r="AC77" s="533"/>
      <c r="AD77" s="205"/>
      <c r="AE77" s="4"/>
      <c r="AF77" s="206"/>
      <c r="AG77" s="206"/>
      <c r="AH77" s="151"/>
      <c r="AI77" s="23"/>
      <c r="AJ77" s="4"/>
      <c r="AK77" s="4"/>
    </row>
    <row r="78" spans="1:37" ht="12.75" hidden="1" customHeight="1" outlineLevel="1" x14ac:dyDescent="0.25">
      <c r="A78" s="4"/>
      <c r="B78" s="184"/>
      <c r="C78" s="56" t="str">
        <f>+'Identificación 2'!C78</f>
        <v>Tramo 8</v>
      </c>
      <c r="D78" s="149"/>
      <c r="E78" s="792" t="str">
        <f>CONCATENATE('Identificación 2'!E78," ",'Identificación 2'!F78)</f>
        <v xml:space="preserve"> </v>
      </c>
      <c r="F78" s="567"/>
      <c r="G78" s="568"/>
      <c r="H78" s="149"/>
      <c r="I78" s="562"/>
      <c r="J78" s="561"/>
      <c r="K78" s="786"/>
      <c r="L78" s="533"/>
      <c r="M78" s="793"/>
      <c r="N78" s="533"/>
      <c r="O78" s="201"/>
      <c r="P78" s="202"/>
      <c r="Q78" s="203"/>
      <c r="R78" s="788"/>
      <c r="S78" s="533"/>
      <c r="T78" s="149"/>
      <c r="U78" s="554"/>
      <c r="V78" s="628"/>
      <c r="W78" s="786"/>
      <c r="X78" s="533"/>
      <c r="Y78" s="204"/>
      <c r="Z78" s="793"/>
      <c r="AA78" s="533"/>
      <c r="AB78" s="793"/>
      <c r="AC78" s="533"/>
      <c r="AD78" s="205"/>
      <c r="AE78" s="4"/>
      <c r="AF78" s="206"/>
      <c r="AG78" s="206"/>
      <c r="AH78" s="151"/>
      <c r="AI78" s="23"/>
      <c r="AJ78" s="4"/>
      <c r="AK78" s="4"/>
    </row>
    <row r="79" spans="1:37" ht="12.75" hidden="1" customHeight="1" outlineLevel="1" x14ac:dyDescent="0.25">
      <c r="A79" s="4"/>
      <c r="B79" s="184"/>
      <c r="C79" s="56" t="str">
        <f>+'Identificación 2'!C79</f>
        <v>Tramo 9</v>
      </c>
      <c r="D79" s="149"/>
      <c r="E79" s="792" t="str">
        <f>CONCATENATE('Identificación 2'!E79," ",'Identificación 2'!F79)</f>
        <v xml:space="preserve"> </v>
      </c>
      <c r="F79" s="567"/>
      <c r="G79" s="568"/>
      <c r="H79" s="149"/>
      <c r="I79" s="562"/>
      <c r="J79" s="561"/>
      <c r="K79" s="786"/>
      <c r="L79" s="533"/>
      <c r="M79" s="793"/>
      <c r="N79" s="533"/>
      <c r="O79" s="201"/>
      <c r="P79" s="202"/>
      <c r="Q79" s="203"/>
      <c r="R79" s="788"/>
      <c r="S79" s="533"/>
      <c r="T79" s="149"/>
      <c r="U79" s="554"/>
      <c r="V79" s="628"/>
      <c r="W79" s="786"/>
      <c r="X79" s="533"/>
      <c r="Y79" s="204"/>
      <c r="Z79" s="793"/>
      <c r="AA79" s="533"/>
      <c r="AB79" s="793"/>
      <c r="AC79" s="533"/>
      <c r="AD79" s="205"/>
      <c r="AE79" s="4"/>
      <c r="AF79" s="206"/>
      <c r="AG79" s="206"/>
      <c r="AH79" s="151"/>
      <c r="AI79" s="23"/>
      <c r="AJ79" s="4"/>
      <c r="AK79" s="4"/>
    </row>
    <row r="80" spans="1:37" ht="12.75" hidden="1" customHeight="1" outlineLevel="1" x14ac:dyDescent="0.25">
      <c r="A80" s="4"/>
      <c r="B80" s="184"/>
      <c r="C80" s="56" t="str">
        <f>+'Identificación 2'!C80</f>
        <v>Tramo 10</v>
      </c>
      <c r="D80" s="149"/>
      <c r="E80" s="792" t="str">
        <f>CONCATENATE('Identificación 2'!E80," ",'Identificación 2'!F80)</f>
        <v xml:space="preserve"> </v>
      </c>
      <c r="F80" s="567"/>
      <c r="G80" s="568"/>
      <c r="H80" s="149"/>
      <c r="I80" s="562"/>
      <c r="J80" s="561"/>
      <c r="K80" s="786"/>
      <c r="L80" s="533"/>
      <c r="M80" s="793"/>
      <c r="N80" s="533"/>
      <c r="O80" s="201"/>
      <c r="P80" s="202"/>
      <c r="Q80" s="203"/>
      <c r="R80" s="788"/>
      <c r="S80" s="533"/>
      <c r="T80" s="149"/>
      <c r="U80" s="554"/>
      <c r="V80" s="628"/>
      <c r="W80" s="786"/>
      <c r="X80" s="533"/>
      <c r="Y80" s="204"/>
      <c r="Z80" s="793"/>
      <c r="AA80" s="533"/>
      <c r="AB80" s="793"/>
      <c r="AC80" s="533"/>
      <c r="AD80" s="205"/>
      <c r="AE80" s="4"/>
      <c r="AF80" s="206"/>
      <c r="AG80" s="206"/>
      <c r="AH80" s="151"/>
      <c r="AI80" s="23"/>
      <c r="AJ80" s="4"/>
      <c r="AK80" s="4"/>
    </row>
    <row r="81" spans="1:37" ht="12.75" hidden="1" customHeight="1" outlineLevel="1" x14ac:dyDescent="0.25">
      <c r="A81" s="4"/>
      <c r="B81" s="184"/>
      <c r="C81" s="56" t="str">
        <f>+'Identificación 2'!C81</f>
        <v>Tramo 11</v>
      </c>
      <c r="D81" s="149"/>
      <c r="E81" s="792" t="str">
        <f>CONCATENATE('Identificación 2'!E81," ",'Identificación 2'!F81)</f>
        <v xml:space="preserve"> </v>
      </c>
      <c r="F81" s="567"/>
      <c r="G81" s="568"/>
      <c r="H81" s="149"/>
      <c r="I81" s="562"/>
      <c r="J81" s="561"/>
      <c r="K81" s="786"/>
      <c r="L81" s="533"/>
      <c r="M81" s="793"/>
      <c r="N81" s="533"/>
      <c r="O81" s="201"/>
      <c r="P81" s="202"/>
      <c r="Q81" s="203"/>
      <c r="R81" s="788"/>
      <c r="S81" s="533"/>
      <c r="T81" s="149"/>
      <c r="U81" s="554"/>
      <c r="V81" s="628"/>
      <c r="W81" s="786"/>
      <c r="X81" s="533"/>
      <c r="Y81" s="204"/>
      <c r="Z81" s="793"/>
      <c r="AA81" s="533"/>
      <c r="AB81" s="793"/>
      <c r="AC81" s="533"/>
      <c r="AD81" s="205"/>
      <c r="AE81" s="4"/>
      <c r="AF81" s="206"/>
      <c r="AG81" s="206"/>
      <c r="AH81" s="151"/>
      <c r="AI81" s="23"/>
      <c r="AJ81" s="4"/>
      <c r="AK81" s="4"/>
    </row>
    <row r="82" spans="1:37" ht="12.75" hidden="1" customHeight="1" outlineLevel="1" x14ac:dyDescent="0.25">
      <c r="A82" s="4"/>
      <c r="B82" s="184"/>
      <c r="C82" s="56" t="str">
        <f>+'Identificación 2'!C82</f>
        <v>Tramo 12</v>
      </c>
      <c r="D82" s="149"/>
      <c r="E82" s="792" t="str">
        <f>CONCATENATE('Identificación 2'!E82," ",'Identificación 2'!F82)</f>
        <v xml:space="preserve"> </v>
      </c>
      <c r="F82" s="567"/>
      <c r="G82" s="568"/>
      <c r="H82" s="149"/>
      <c r="I82" s="562"/>
      <c r="J82" s="561"/>
      <c r="K82" s="786"/>
      <c r="L82" s="533"/>
      <c r="M82" s="793"/>
      <c r="N82" s="533"/>
      <c r="O82" s="201"/>
      <c r="P82" s="202"/>
      <c r="Q82" s="203"/>
      <c r="R82" s="788"/>
      <c r="S82" s="533"/>
      <c r="T82" s="149"/>
      <c r="U82" s="554"/>
      <c r="V82" s="628"/>
      <c r="W82" s="786"/>
      <c r="X82" s="533"/>
      <c r="Y82" s="204"/>
      <c r="Z82" s="793"/>
      <c r="AA82" s="533"/>
      <c r="AB82" s="793"/>
      <c r="AC82" s="533"/>
      <c r="AD82" s="205"/>
      <c r="AE82" s="4"/>
      <c r="AF82" s="206"/>
      <c r="AG82" s="206"/>
      <c r="AH82" s="151"/>
      <c r="AI82" s="23"/>
      <c r="AJ82" s="4"/>
      <c r="AK82" s="4"/>
    </row>
    <row r="83" spans="1:37" ht="12.75" hidden="1" customHeight="1" outlineLevel="1" x14ac:dyDescent="0.25">
      <c r="A83" s="4"/>
      <c r="B83" s="184"/>
      <c r="C83" s="56" t="str">
        <f>+'Identificación 2'!C83</f>
        <v>Tramo 13</v>
      </c>
      <c r="D83" s="149"/>
      <c r="E83" s="792" t="str">
        <f>CONCATENATE('Identificación 2'!E83," ",'Identificación 2'!F83)</f>
        <v xml:space="preserve"> </v>
      </c>
      <c r="F83" s="567"/>
      <c r="G83" s="568"/>
      <c r="H83" s="149"/>
      <c r="I83" s="562"/>
      <c r="J83" s="561"/>
      <c r="K83" s="786"/>
      <c r="L83" s="533"/>
      <c r="M83" s="793"/>
      <c r="N83" s="533"/>
      <c r="O83" s="201"/>
      <c r="P83" s="202"/>
      <c r="Q83" s="203"/>
      <c r="R83" s="788"/>
      <c r="S83" s="533"/>
      <c r="T83" s="149"/>
      <c r="U83" s="554"/>
      <c r="V83" s="628"/>
      <c r="W83" s="786"/>
      <c r="X83" s="533"/>
      <c r="Y83" s="204"/>
      <c r="Z83" s="793"/>
      <c r="AA83" s="533"/>
      <c r="AB83" s="793"/>
      <c r="AC83" s="533"/>
      <c r="AD83" s="205"/>
      <c r="AE83" s="4"/>
      <c r="AF83" s="206"/>
      <c r="AG83" s="206"/>
      <c r="AH83" s="151"/>
      <c r="AI83" s="23"/>
      <c r="AJ83" s="4"/>
      <c r="AK83" s="4"/>
    </row>
    <row r="84" spans="1:37" ht="12.75" hidden="1" customHeight="1" outlineLevel="1" x14ac:dyDescent="0.25">
      <c r="A84" s="4"/>
      <c r="B84" s="184"/>
      <c r="C84" s="56" t="str">
        <f>+'Identificación 2'!C84</f>
        <v>Tramo 14</v>
      </c>
      <c r="D84" s="149"/>
      <c r="E84" s="792" t="str">
        <f>CONCATENATE('Identificación 2'!E84," ",'Identificación 2'!F84)</f>
        <v xml:space="preserve"> </v>
      </c>
      <c r="F84" s="567"/>
      <c r="G84" s="568"/>
      <c r="H84" s="149"/>
      <c r="I84" s="562"/>
      <c r="J84" s="561"/>
      <c r="K84" s="786"/>
      <c r="L84" s="533"/>
      <c r="M84" s="793"/>
      <c r="N84" s="533"/>
      <c r="O84" s="201"/>
      <c r="P84" s="202"/>
      <c r="Q84" s="203"/>
      <c r="R84" s="788"/>
      <c r="S84" s="533"/>
      <c r="T84" s="149"/>
      <c r="U84" s="554"/>
      <c r="V84" s="628"/>
      <c r="W84" s="786"/>
      <c r="X84" s="533"/>
      <c r="Y84" s="204"/>
      <c r="Z84" s="793"/>
      <c r="AA84" s="533"/>
      <c r="AB84" s="793"/>
      <c r="AC84" s="533"/>
      <c r="AD84" s="205"/>
      <c r="AE84" s="4"/>
      <c r="AF84" s="206"/>
      <c r="AG84" s="206"/>
      <c r="AH84" s="151"/>
      <c r="AI84" s="23"/>
      <c r="AJ84" s="4"/>
      <c r="AK84" s="4"/>
    </row>
    <row r="85" spans="1:37" ht="12.75" hidden="1" customHeight="1" outlineLevel="1" x14ac:dyDescent="0.25">
      <c r="A85" s="4"/>
      <c r="B85" s="184"/>
      <c r="C85" s="56" t="str">
        <f>+'Identificación 2'!C85</f>
        <v>Tramo 15</v>
      </c>
      <c r="D85" s="149"/>
      <c r="E85" s="792" t="str">
        <f>CONCATENATE('Identificación 2'!E85," ",'Identificación 2'!F85)</f>
        <v xml:space="preserve"> </v>
      </c>
      <c r="F85" s="567"/>
      <c r="G85" s="568"/>
      <c r="H85" s="149"/>
      <c r="I85" s="562"/>
      <c r="J85" s="561"/>
      <c r="K85" s="786"/>
      <c r="L85" s="533"/>
      <c r="M85" s="793"/>
      <c r="N85" s="533"/>
      <c r="O85" s="201"/>
      <c r="P85" s="202"/>
      <c r="Q85" s="203"/>
      <c r="R85" s="788"/>
      <c r="S85" s="533"/>
      <c r="T85" s="149"/>
      <c r="U85" s="554"/>
      <c r="V85" s="628"/>
      <c r="W85" s="786"/>
      <c r="X85" s="533"/>
      <c r="Y85" s="204"/>
      <c r="Z85" s="793"/>
      <c r="AA85" s="533"/>
      <c r="AB85" s="793"/>
      <c r="AC85" s="533"/>
      <c r="AD85" s="205"/>
      <c r="AE85" s="4"/>
      <c r="AF85" s="206"/>
      <c r="AG85" s="206"/>
      <c r="AH85" s="151"/>
      <c r="AI85" s="23"/>
      <c r="AJ85" s="4"/>
      <c r="AK85" s="4"/>
    </row>
    <row r="86" spans="1:37" ht="12.75" hidden="1" customHeight="1" outlineLevel="1" x14ac:dyDescent="0.25">
      <c r="A86" s="4"/>
      <c r="B86" s="184"/>
      <c r="C86" s="56" t="str">
        <f>+'Identificación 2'!C86</f>
        <v>Tramo 16</v>
      </c>
      <c r="D86" s="149"/>
      <c r="E86" s="792" t="str">
        <f>CONCATENATE('Identificación 2'!E86," ",'Identificación 2'!F86)</f>
        <v xml:space="preserve"> </v>
      </c>
      <c r="F86" s="567"/>
      <c r="G86" s="568"/>
      <c r="H86" s="149"/>
      <c r="I86" s="562"/>
      <c r="J86" s="561"/>
      <c r="K86" s="786"/>
      <c r="L86" s="533"/>
      <c r="M86" s="793"/>
      <c r="N86" s="533"/>
      <c r="O86" s="201"/>
      <c r="P86" s="202"/>
      <c r="Q86" s="203"/>
      <c r="R86" s="788"/>
      <c r="S86" s="533"/>
      <c r="T86" s="149"/>
      <c r="U86" s="554"/>
      <c r="V86" s="628"/>
      <c r="W86" s="786"/>
      <c r="X86" s="533"/>
      <c r="Y86" s="204"/>
      <c r="Z86" s="793"/>
      <c r="AA86" s="533"/>
      <c r="AB86" s="793"/>
      <c r="AC86" s="533"/>
      <c r="AD86" s="205"/>
      <c r="AE86" s="4"/>
      <c r="AF86" s="206"/>
      <c r="AG86" s="206"/>
      <c r="AH86" s="151"/>
      <c r="AI86" s="23"/>
      <c r="AJ86" s="4"/>
      <c r="AK86" s="4"/>
    </row>
    <row r="87" spans="1:37" ht="12.75" hidden="1" customHeight="1" outlineLevel="1" x14ac:dyDescent="0.25">
      <c r="A87" s="4"/>
      <c r="B87" s="184"/>
      <c r="C87" s="56" t="str">
        <f>+'Identificación 2'!C87</f>
        <v>Tramo 17</v>
      </c>
      <c r="D87" s="149"/>
      <c r="E87" s="792" t="str">
        <f>CONCATENATE('Identificación 2'!E87," ",'Identificación 2'!F87)</f>
        <v xml:space="preserve"> </v>
      </c>
      <c r="F87" s="567"/>
      <c r="G87" s="568"/>
      <c r="H87" s="149"/>
      <c r="I87" s="562"/>
      <c r="J87" s="561"/>
      <c r="K87" s="786"/>
      <c r="L87" s="533"/>
      <c r="M87" s="793"/>
      <c r="N87" s="533"/>
      <c r="O87" s="201"/>
      <c r="P87" s="202"/>
      <c r="Q87" s="203"/>
      <c r="R87" s="788"/>
      <c r="S87" s="533"/>
      <c r="T87" s="149"/>
      <c r="U87" s="554"/>
      <c r="V87" s="628"/>
      <c r="W87" s="786"/>
      <c r="X87" s="533"/>
      <c r="Y87" s="204"/>
      <c r="Z87" s="793"/>
      <c r="AA87" s="533"/>
      <c r="AB87" s="793"/>
      <c r="AC87" s="533"/>
      <c r="AD87" s="205"/>
      <c r="AE87" s="4"/>
      <c r="AF87" s="206"/>
      <c r="AG87" s="206"/>
      <c r="AH87" s="151"/>
      <c r="AI87" s="23"/>
      <c r="AJ87" s="4"/>
      <c r="AK87" s="4"/>
    </row>
    <row r="88" spans="1:37" ht="12.75" hidden="1" customHeight="1" outlineLevel="1" x14ac:dyDescent="0.25">
      <c r="A88" s="4"/>
      <c r="B88" s="184"/>
      <c r="C88" s="56" t="str">
        <f>+'Identificación 2'!C88</f>
        <v>Tramo 18</v>
      </c>
      <c r="D88" s="149"/>
      <c r="E88" s="792" t="str">
        <f>CONCATENATE('Identificación 2'!E88," ",'Identificación 2'!F88)</f>
        <v xml:space="preserve"> </v>
      </c>
      <c r="F88" s="567"/>
      <c r="G88" s="568"/>
      <c r="H88" s="149"/>
      <c r="I88" s="562"/>
      <c r="J88" s="561"/>
      <c r="K88" s="786"/>
      <c r="L88" s="533"/>
      <c r="M88" s="793"/>
      <c r="N88" s="533"/>
      <c r="O88" s="201"/>
      <c r="P88" s="202"/>
      <c r="Q88" s="203"/>
      <c r="R88" s="788"/>
      <c r="S88" s="533"/>
      <c r="T88" s="149"/>
      <c r="U88" s="554"/>
      <c r="V88" s="628"/>
      <c r="W88" s="786"/>
      <c r="X88" s="533"/>
      <c r="Y88" s="204"/>
      <c r="Z88" s="793"/>
      <c r="AA88" s="533"/>
      <c r="AB88" s="793"/>
      <c r="AC88" s="533"/>
      <c r="AD88" s="205"/>
      <c r="AE88" s="4"/>
      <c r="AF88" s="206"/>
      <c r="AG88" s="206"/>
      <c r="AH88" s="151"/>
      <c r="AI88" s="23"/>
      <c r="AJ88" s="4"/>
      <c r="AK88" s="4"/>
    </row>
    <row r="89" spans="1:37" ht="12.75" hidden="1" customHeight="1" outlineLevel="1" x14ac:dyDescent="0.25">
      <c r="A89" s="4"/>
      <c r="B89" s="184"/>
      <c r="C89" s="56" t="str">
        <f>+'Identificación 2'!C89</f>
        <v>Tramo 19</v>
      </c>
      <c r="D89" s="149"/>
      <c r="E89" s="792" t="str">
        <f>CONCATENATE('Identificación 2'!E89," ",'Identificación 2'!F89)</f>
        <v xml:space="preserve"> </v>
      </c>
      <c r="F89" s="567"/>
      <c r="G89" s="568"/>
      <c r="H89" s="149"/>
      <c r="I89" s="562"/>
      <c r="J89" s="561"/>
      <c r="K89" s="786"/>
      <c r="L89" s="533"/>
      <c r="M89" s="793"/>
      <c r="N89" s="533"/>
      <c r="O89" s="201"/>
      <c r="P89" s="202"/>
      <c r="Q89" s="203"/>
      <c r="R89" s="788"/>
      <c r="S89" s="533"/>
      <c r="T89" s="149"/>
      <c r="U89" s="554"/>
      <c r="V89" s="628"/>
      <c r="W89" s="786"/>
      <c r="X89" s="533"/>
      <c r="Y89" s="204"/>
      <c r="Z89" s="793"/>
      <c r="AA89" s="533"/>
      <c r="AB89" s="793"/>
      <c r="AC89" s="533"/>
      <c r="AD89" s="205"/>
      <c r="AE89" s="4"/>
      <c r="AF89" s="206"/>
      <c r="AG89" s="206"/>
      <c r="AH89" s="151"/>
      <c r="AI89" s="23"/>
      <c r="AJ89" s="4"/>
      <c r="AK89" s="4"/>
    </row>
    <row r="90" spans="1:37" ht="12.75" hidden="1" customHeight="1" outlineLevel="1" x14ac:dyDescent="0.25">
      <c r="A90" s="4"/>
      <c r="B90" s="184"/>
      <c r="C90" s="56" t="str">
        <f>+'Identificación 2'!C90</f>
        <v>Tramo 20</v>
      </c>
      <c r="D90" s="149"/>
      <c r="E90" s="792" t="str">
        <f>CONCATENATE('Identificación 2'!E90," ",'Identificación 2'!F90)</f>
        <v xml:space="preserve"> </v>
      </c>
      <c r="F90" s="567"/>
      <c r="G90" s="568"/>
      <c r="H90" s="149"/>
      <c r="I90" s="562"/>
      <c r="J90" s="561"/>
      <c r="K90" s="786"/>
      <c r="L90" s="533"/>
      <c r="M90" s="793"/>
      <c r="N90" s="533"/>
      <c r="O90" s="201"/>
      <c r="P90" s="202"/>
      <c r="Q90" s="203"/>
      <c r="R90" s="788"/>
      <c r="S90" s="533"/>
      <c r="T90" s="149"/>
      <c r="U90" s="554"/>
      <c r="V90" s="628"/>
      <c r="W90" s="786"/>
      <c r="X90" s="533"/>
      <c r="Y90" s="204"/>
      <c r="Z90" s="793"/>
      <c r="AA90" s="533"/>
      <c r="AB90" s="793"/>
      <c r="AC90" s="533"/>
      <c r="AD90" s="205"/>
      <c r="AE90" s="4"/>
      <c r="AF90" s="206"/>
      <c r="AG90" s="206"/>
      <c r="AH90" s="151"/>
      <c r="AI90" s="23"/>
      <c r="AJ90" s="4"/>
      <c r="AK90" s="4"/>
    </row>
    <row r="91" spans="1:37" ht="12.75" hidden="1" customHeight="1" outlineLevel="1" x14ac:dyDescent="0.25">
      <c r="A91" s="4"/>
      <c r="B91" s="184"/>
      <c r="C91" s="56" t="str">
        <f>+'Identificación 2'!C91</f>
        <v>Tramo 21</v>
      </c>
      <c r="D91" s="149"/>
      <c r="E91" s="792" t="str">
        <f>CONCATENATE('Identificación 2'!E91," ",'Identificación 2'!F91)</f>
        <v xml:space="preserve"> </v>
      </c>
      <c r="F91" s="567"/>
      <c r="G91" s="568"/>
      <c r="H91" s="149"/>
      <c r="I91" s="562"/>
      <c r="J91" s="561"/>
      <c r="K91" s="786"/>
      <c r="L91" s="533"/>
      <c r="M91" s="793"/>
      <c r="N91" s="533"/>
      <c r="O91" s="201"/>
      <c r="P91" s="202"/>
      <c r="Q91" s="203"/>
      <c r="R91" s="788"/>
      <c r="S91" s="533"/>
      <c r="T91" s="149"/>
      <c r="U91" s="554"/>
      <c r="V91" s="628"/>
      <c r="W91" s="786"/>
      <c r="X91" s="533"/>
      <c r="Y91" s="204"/>
      <c r="Z91" s="793"/>
      <c r="AA91" s="533"/>
      <c r="AB91" s="793"/>
      <c r="AC91" s="533"/>
      <c r="AD91" s="205"/>
      <c r="AE91" s="4"/>
      <c r="AF91" s="206"/>
      <c r="AG91" s="206"/>
      <c r="AH91" s="151"/>
      <c r="AI91" s="23"/>
      <c r="AJ91" s="4"/>
      <c r="AK91" s="4"/>
    </row>
    <row r="92" spans="1:37" ht="12.75" hidden="1" customHeight="1" outlineLevel="1" x14ac:dyDescent="0.25">
      <c r="A92" s="4"/>
      <c r="B92" s="184"/>
      <c r="C92" s="56" t="str">
        <f>+'Identificación 2'!C92</f>
        <v>Tramo 22</v>
      </c>
      <c r="D92" s="149"/>
      <c r="E92" s="792" t="str">
        <f>CONCATENATE('Identificación 2'!E92," ",'Identificación 2'!F92)</f>
        <v xml:space="preserve"> </v>
      </c>
      <c r="F92" s="567"/>
      <c r="G92" s="568"/>
      <c r="H92" s="149"/>
      <c r="I92" s="562"/>
      <c r="J92" s="561"/>
      <c r="K92" s="786"/>
      <c r="L92" s="533"/>
      <c r="M92" s="793"/>
      <c r="N92" s="533"/>
      <c r="O92" s="201"/>
      <c r="P92" s="202"/>
      <c r="Q92" s="203"/>
      <c r="R92" s="788"/>
      <c r="S92" s="533"/>
      <c r="T92" s="149"/>
      <c r="U92" s="554"/>
      <c r="V92" s="628"/>
      <c r="W92" s="786"/>
      <c r="X92" s="533"/>
      <c r="Y92" s="204"/>
      <c r="Z92" s="793"/>
      <c r="AA92" s="533"/>
      <c r="AB92" s="793"/>
      <c r="AC92" s="533"/>
      <c r="AD92" s="205"/>
      <c r="AE92" s="4"/>
      <c r="AF92" s="206"/>
      <c r="AG92" s="206"/>
      <c r="AH92" s="151"/>
      <c r="AI92" s="23"/>
      <c r="AJ92" s="4"/>
      <c r="AK92" s="4"/>
    </row>
    <row r="93" spans="1:37" ht="12.75" hidden="1" customHeight="1" outlineLevel="1" x14ac:dyDescent="0.25">
      <c r="A93" s="4"/>
      <c r="B93" s="184"/>
      <c r="C93" s="56" t="str">
        <f>+'Identificación 2'!C93</f>
        <v>Tramo 23</v>
      </c>
      <c r="D93" s="149"/>
      <c r="E93" s="792" t="str">
        <f>CONCATENATE('Identificación 2'!E93," ",'Identificación 2'!F93)</f>
        <v xml:space="preserve"> </v>
      </c>
      <c r="F93" s="567"/>
      <c r="G93" s="568"/>
      <c r="H93" s="149"/>
      <c r="I93" s="562"/>
      <c r="J93" s="561"/>
      <c r="K93" s="786"/>
      <c r="L93" s="533"/>
      <c r="M93" s="793"/>
      <c r="N93" s="533"/>
      <c r="O93" s="201"/>
      <c r="P93" s="202"/>
      <c r="Q93" s="203"/>
      <c r="R93" s="788"/>
      <c r="S93" s="533"/>
      <c r="T93" s="149"/>
      <c r="U93" s="554"/>
      <c r="V93" s="628"/>
      <c r="W93" s="786"/>
      <c r="X93" s="533"/>
      <c r="Y93" s="204"/>
      <c r="Z93" s="793"/>
      <c r="AA93" s="533"/>
      <c r="AB93" s="793"/>
      <c r="AC93" s="533"/>
      <c r="AD93" s="205"/>
      <c r="AE93" s="4"/>
      <c r="AF93" s="206"/>
      <c r="AG93" s="206"/>
      <c r="AH93" s="151"/>
      <c r="AI93" s="23"/>
      <c r="AJ93" s="4"/>
      <c r="AK93" s="4"/>
    </row>
    <row r="94" spans="1:37" ht="12.75" hidden="1" customHeight="1" outlineLevel="1" x14ac:dyDescent="0.25">
      <c r="A94" s="4"/>
      <c r="B94" s="184"/>
      <c r="C94" s="56" t="str">
        <f>+'Identificación 2'!C94</f>
        <v>Tramo 24</v>
      </c>
      <c r="D94" s="149"/>
      <c r="E94" s="792" t="str">
        <f>CONCATENATE('Identificación 2'!E94," ",'Identificación 2'!F94)</f>
        <v xml:space="preserve"> </v>
      </c>
      <c r="F94" s="567"/>
      <c r="G94" s="568"/>
      <c r="H94" s="149"/>
      <c r="I94" s="562"/>
      <c r="J94" s="561"/>
      <c r="K94" s="786"/>
      <c r="L94" s="533"/>
      <c r="M94" s="793"/>
      <c r="N94" s="533"/>
      <c r="O94" s="201"/>
      <c r="P94" s="202"/>
      <c r="Q94" s="203"/>
      <c r="R94" s="788"/>
      <c r="S94" s="533"/>
      <c r="T94" s="149"/>
      <c r="U94" s="554"/>
      <c r="V94" s="628"/>
      <c r="W94" s="786"/>
      <c r="X94" s="533"/>
      <c r="Y94" s="204"/>
      <c r="Z94" s="793"/>
      <c r="AA94" s="533"/>
      <c r="AB94" s="793"/>
      <c r="AC94" s="533"/>
      <c r="AD94" s="205"/>
      <c r="AE94" s="4"/>
      <c r="AF94" s="206"/>
      <c r="AG94" s="206"/>
      <c r="AH94" s="151"/>
      <c r="AI94" s="23"/>
      <c r="AJ94" s="4"/>
      <c r="AK94" s="4"/>
    </row>
    <row r="95" spans="1:37" ht="12.75" hidden="1" customHeight="1" outlineLevel="1" x14ac:dyDescent="0.25">
      <c r="A95" s="4"/>
      <c r="B95" s="184"/>
      <c r="C95" s="56" t="str">
        <f>+'Identificación 2'!C95</f>
        <v>Tramo 25</v>
      </c>
      <c r="D95" s="149"/>
      <c r="E95" s="792" t="str">
        <f>CONCATENATE('Identificación 2'!E95," ",'Identificación 2'!F95)</f>
        <v xml:space="preserve"> </v>
      </c>
      <c r="F95" s="567"/>
      <c r="G95" s="568"/>
      <c r="H95" s="149"/>
      <c r="I95" s="562"/>
      <c r="J95" s="561"/>
      <c r="K95" s="786"/>
      <c r="L95" s="533"/>
      <c r="M95" s="793"/>
      <c r="N95" s="533"/>
      <c r="O95" s="201"/>
      <c r="P95" s="202"/>
      <c r="Q95" s="203"/>
      <c r="R95" s="788"/>
      <c r="S95" s="533"/>
      <c r="T95" s="149"/>
      <c r="U95" s="554"/>
      <c r="V95" s="628"/>
      <c r="W95" s="786"/>
      <c r="X95" s="533"/>
      <c r="Y95" s="204"/>
      <c r="Z95" s="793"/>
      <c r="AA95" s="533"/>
      <c r="AB95" s="793"/>
      <c r="AC95" s="533"/>
      <c r="AD95" s="205"/>
      <c r="AE95" s="4"/>
      <c r="AF95" s="206"/>
      <c r="AG95" s="206"/>
      <c r="AH95" s="151"/>
      <c r="AI95" s="23"/>
      <c r="AJ95" s="4"/>
      <c r="AK95" s="4"/>
    </row>
    <row r="96" spans="1:37" ht="12.75" hidden="1" customHeight="1" outlineLevel="1" x14ac:dyDescent="0.25">
      <c r="A96" s="4"/>
      <c r="B96" s="184"/>
      <c r="C96" s="56" t="str">
        <f>+'Identificación 2'!C96</f>
        <v>Tramo 26</v>
      </c>
      <c r="D96" s="149"/>
      <c r="E96" s="792" t="str">
        <f>CONCATENATE('Identificación 2'!E96," ",'Identificación 2'!F96)</f>
        <v xml:space="preserve"> </v>
      </c>
      <c r="F96" s="567"/>
      <c r="G96" s="568"/>
      <c r="H96" s="149"/>
      <c r="I96" s="562"/>
      <c r="J96" s="561"/>
      <c r="K96" s="786"/>
      <c r="L96" s="533"/>
      <c r="M96" s="793"/>
      <c r="N96" s="533"/>
      <c r="O96" s="201"/>
      <c r="P96" s="202"/>
      <c r="Q96" s="203"/>
      <c r="R96" s="788"/>
      <c r="S96" s="533"/>
      <c r="T96" s="149"/>
      <c r="U96" s="554"/>
      <c r="V96" s="628"/>
      <c r="W96" s="786"/>
      <c r="X96" s="533"/>
      <c r="Y96" s="204"/>
      <c r="Z96" s="793"/>
      <c r="AA96" s="533"/>
      <c r="AB96" s="793"/>
      <c r="AC96" s="533"/>
      <c r="AD96" s="205"/>
      <c r="AE96" s="4"/>
      <c r="AF96" s="206"/>
      <c r="AG96" s="206"/>
      <c r="AH96" s="151"/>
      <c r="AI96" s="23"/>
      <c r="AJ96" s="4"/>
      <c r="AK96" s="4"/>
    </row>
    <row r="97" spans="1:37" ht="12.75" hidden="1" customHeight="1" outlineLevel="1" x14ac:dyDescent="0.25">
      <c r="A97" s="4"/>
      <c r="B97" s="184"/>
      <c r="C97" s="56" t="str">
        <f>+'Identificación 2'!C97</f>
        <v>Tramo 27</v>
      </c>
      <c r="D97" s="149"/>
      <c r="E97" s="792" t="str">
        <f>CONCATENATE('Identificación 2'!E97," ",'Identificación 2'!F97)</f>
        <v xml:space="preserve"> </v>
      </c>
      <c r="F97" s="567"/>
      <c r="G97" s="568"/>
      <c r="H97" s="149"/>
      <c r="I97" s="562"/>
      <c r="J97" s="561"/>
      <c r="K97" s="786"/>
      <c r="L97" s="533"/>
      <c r="M97" s="793"/>
      <c r="N97" s="533"/>
      <c r="O97" s="201"/>
      <c r="P97" s="202"/>
      <c r="Q97" s="203"/>
      <c r="R97" s="788"/>
      <c r="S97" s="533"/>
      <c r="T97" s="149"/>
      <c r="U97" s="554"/>
      <c r="V97" s="628"/>
      <c r="W97" s="786"/>
      <c r="X97" s="533"/>
      <c r="Y97" s="204"/>
      <c r="Z97" s="793"/>
      <c r="AA97" s="533"/>
      <c r="AB97" s="793"/>
      <c r="AC97" s="533"/>
      <c r="AD97" s="205"/>
      <c r="AE97" s="4"/>
      <c r="AF97" s="206"/>
      <c r="AG97" s="206"/>
      <c r="AH97" s="151"/>
      <c r="AI97" s="23"/>
      <c r="AJ97" s="4"/>
      <c r="AK97" s="4"/>
    </row>
    <row r="98" spans="1:37" ht="12.75" hidden="1" customHeight="1" outlineLevel="1" x14ac:dyDescent="0.25">
      <c r="A98" s="4"/>
      <c r="B98" s="184"/>
      <c r="C98" s="56" t="str">
        <f>+'Identificación 2'!C98</f>
        <v>Tramo 28</v>
      </c>
      <c r="D98" s="149"/>
      <c r="E98" s="792" t="str">
        <f>CONCATENATE('Identificación 2'!E98," ",'Identificación 2'!F98)</f>
        <v xml:space="preserve"> </v>
      </c>
      <c r="F98" s="567"/>
      <c r="G98" s="568"/>
      <c r="H98" s="149"/>
      <c r="I98" s="562"/>
      <c r="J98" s="561"/>
      <c r="K98" s="786"/>
      <c r="L98" s="533"/>
      <c r="M98" s="793"/>
      <c r="N98" s="533"/>
      <c r="O98" s="201"/>
      <c r="P98" s="202"/>
      <c r="Q98" s="203"/>
      <c r="R98" s="788"/>
      <c r="S98" s="533"/>
      <c r="T98" s="149"/>
      <c r="U98" s="554"/>
      <c r="V98" s="628"/>
      <c r="W98" s="786"/>
      <c r="X98" s="533"/>
      <c r="Y98" s="204"/>
      <c r="Z98" s="793"/>
      <c r="AA98" s="533"/>
      <c r="AB98" s="793"/>
      <c r="AC98" s="533"/>
      <c r="AD98" s="205"/>
      <c r="AE98" s="4"/>
      <c r="AF98" s="206"/>
      <c r="AG98" s="206"/>
      <c r="AH98" s="151"/>
      <c r="AI98" s="23"/>
      <c r="AJ98" s="4"/>
      <c r="AK98" s="4"/>
    </row>
    <row r="99" spans="1:37" ht="12.75" hidden="1" customHeight="1" outlineLevel="1" x14ac:dyDescent="0.25">
      <c r="A99" s="4"/>
      <c r="B99" s="184"/>
      <c r="C99" s="56" t="str">
        <f>+'Identificación 2'!C99</f>
        <v>Tramo 29</v>
      </c>
      <c r="D99" s="149"/>
      <c r="E99" s="792" t="str">
        <f>CONCATENATE('Identificación 2'!E99," ",'Identificación 2'!F99)</f>
        <v xml:space="preserve"> </v>
      </c>
      <c r="F99" s="567"/>
      <c r="G99" s="568"/>
      <c r="H99" s="149"/>
      <c r="I99" s="562"/>
      <c r="J99" s="561"/>
      <c r="K99" s="786"/>
      <c r="L99" s="533"/>
      <c r="M99" s="793"/>
      <c r="N99" s="533"/>
      <c r="O99" s="201"/>
      <c r="P99" s="202"/>
      <c r="Q99" s="203"/>
      <c r="R99" s="788"/>
      <c r="S99" s="533"/>
      <c r="T99" s="149"/>
      <c r="U99" s="554"/>
      <c r="V99" s="628"/>
      <c r="W99" s="786"/>
      <c r="X99" s="533"/>
      <c r="Y99" s="204"/>
      <c r="Z99" s="793"/>
      <c r="AA99" s="533"/>
      <c r="AB99" s="793"/>
      <c r="AC99" s="533"/>
      <c r="AD99" s="205"/>
      <c r="AE99" s="4"/>
      <c r="AF99" s="206"/>
      <c r="AG99" s="206"/>
      <c r="AH99" s="151"/>
      <c r="AI99" s="23"/>
      <c r="AJ99" s="4"/>
      <c r="AK99" s="4"/>
    </row>
    <row r="100" spans="1:37" ht="12.75" hidden="1" customHeight="1" outlineLevel="1" x14ac:dyDescent="0.25">
      <c r="A100" s="4"/>
      <c r="B100" s="184"/>
      <c r="C100" s="56" t="str">
        <f>+'Identificación 2'!C100</f>
        <v>Tramo 30</v>
      </c>
      <c r="D100" s="149"/>
      <c r="E100" s="792" t="str">
        <f>CONCATENATE('Identificación 2'!E100," ",'Identificación 2'!F100)</f>
        <v xml:space="preserve"> </v>
      </c>
      <c r="F100" s="567"/>
      <c r="G100" s="568"/>
      <c r="H100" s="149"/>
      <c r="I100" s="562"/>
      <c r="J100" s="561"/>
      <c r="K100" s="786"/>
      <c r="L100" s="533"/>
      <c r="M100" s="793"/>
      <c r="N100" s="533"/>
      <c r="O100" s="201"/>
      <c r="P100" s="202"/>
      <c r="Q100" s="203"/>
      <c r="R100" s="788"/>
      <c r="S100" s="533"/>
      <c r="T100" s="149"/>
      <c r="U100" s="554"/>
      <c r="V100" s="628"/>
      <c r="W100" s="786"/>
      <c r="X100" s="533"/>
      <c r="Y100" s="204"/>
      <c r="Z100" s="793"/>
      <c r="AA100" s="533"/>
      <c r="AB100" s="793"/>
      <c r="AC100" s="533"/>
      <c r="AD100" s="205"/>
      <c r="AE100" s="4"/>
      <c r="AF100" s="206"/>
      <c r="AG100" s="206"/>
      <c r="AH100" s="151"/>
      <c r="AI100" s="23"/>
      <c r="AJ100" s="4"/>
      <c r="AK100" s="4"/>
    </row>
    <row r="101" spans="1:37" ht="23.25" customHeight="1" x14ac:dyDescent="0.25">
      <c r="A101" s="4"/>
      <c r="B101" s="184"/>
      <c r="C101" s="47" t="s">
        <v>173</v>
      </c>
      <c r="D101" s="149"/>
      <c r="E101" s="809"/>
      <c r="F101" s="560"/>
      <c r="G101" s="561"/>
      <c r="H101" s="149"/>
      <c r="I101" s="808" t="s">
        <v>164</v>
      </c>
      <c r="J101" s="608"/>
      <c r="K101" s="790">
        <f>+K70+K39+K8</f>
        <v>6502.6</v>
      </c>
      <c r="L101" s="533"/>
      <c r="M101" s="796">
        <f>+M8+M39+M70</f>
        <v>262</v>
      </c>
      <c r="N101" s="533"/>
      <c r="O101" s="207">
        <f t="shared" ref="O101:R101" si="6">+O8+O39+O70</f>
        <v>84</v>
      </c>
      <c r="P101" s="208">
        <f t="shared" si="6"/>
        <v>2308.6000000000004</v>
      </c>
      <c r="Q101" s="209">
        <f t="shared" si="6"/>
        <v>0</v>
      </c>
      <c r="R101" s="790">
        <f t="shared" si="6"/>
        <v>0</v>
      </c>
      <c r="S101" s="533"/>
      <c r="T101" s="149"/>
      <c r="U101" s="791" t="s">
        <v>164</v>
      </c>
      <c r="V101" s="628"/>
      <c r="W101" s="790">
        <f>+W8+W39+W70</f>
        <v>2889.6</v>
      </c>
      <c r="X101" s="533"/>
      <c r="Y101" s="210">
        <f t="shared" ref="Y101:Z101" si="7">+Y8+Y39+Y70</f>
        <v>2308</v>
      </c>
      <c r="Z101" s="796">
        <f t="shared" si="7"/>
        <v>66</v>
      </c>
      <c r="AA101" s="533"/>
      <c r="AB101" s="796">
        <f>+AB8+AB39+AB70</f>
        <v>0</v>
      </c>
      <c r="AC101" s="533"/>
      <c r="AD101" s="211">
        <f>+AD8+AD39+AD70</f>
        <v>44</v>
      </c>
      <c r="AE101" s="4"/>
      <c r="AF101" s="212">
        <f t="shared" ref="AF101:AG101" si="8">+AF8+AF39+AF70</f>
        <v>1051.8</v>
      </c>
      <c r="AG101" s="212">
        <f t="shared" si="8"/>
        <v>3</v>
      </c>
      <c r="AH101" s="151"/>
      <c r="AI101" s="213"/>
      <c r="AJ101" s="4"/>
      <c r="AK101" s="4"/>
    </row>
    <row r="102" spans="1:37" ht="19.5" customHeight="1" x14ac:dyDescent="0.25">
      <c r="A102" s="4"/>
      <c r="B102" s="184"/>
      <c r="C102" s="148"/>
      <c r="D102" s="148"/>
      <c r="E102" s="53"/>
      <c r="F102" s="53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151"/>
      <c r="AH102" s="151"/>
      <c r="AI102" s="4"/>
      <c r="AJ102" s="4"/>
      <c r="AK102" s="4"/>
    </row>
    <row r="103" spans="1:37" ht="19.5" customHeight="1" x14ac:dyDescent="0.25">
      <c r="A103" s="4"/>
      <c r="B103" s="184"/>
      <c r="C103" s="148"/>
      <c r="D103" s="148"/>
      <c r="E103" s="53"/>
      <c r="F103" s="53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151"/>
      <c r="AH103" s="151"/>
      <c r="AI103" s="4"/>
      <c r="AJ103" s="4"/>
      <c r="AK103" s="4"/>
    </row>
    <row r="104" spans="1:37" ht="12.75" customHeight="1" x14ac:dyDescent="0.25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</row>
    <row r="105" spans="1:37" ht="12.75" customHeight="1" x14ac:dyDescent="0.25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</row>
    <row r="106" spans="1:37" ht="12.75" customHeight="1" x14ac:dyDescent="0.25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</row>
    <row r="107" spans="1:37" ht="12.75" customHeight="1" x14ac:dyDescent="0.25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</row>
    <row r="108" spans="1:37" ht="12.75" customHeight="1" x14ac:dyDescent="0.25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</row>
    <row r="109" spans="1:37" ht="12.75" customHeight="1" x14ac:dyDescent="0.25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</row>
    <row r="110" spans="1:37" ht="12.75" customHeight="1" x14ac:dyDescent="0.25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</row>
    <row r="111" spans="1:37" ht="12.75" customHeight="1" x14ac:dyDescent="0.25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</row>
    <row r="112" spans="1:37" ht="12.75" customHeight="1" x14ac:dyDescent="0.25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</row>
    <row r="113" spans="1:37" ht="12.75" customHeight="1" x14ac:dyDescent="0.25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</row>
    <row r="114" spans="1:37" ht="12.75" customHeight="1" x14ac:dyDescent="0.25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</row>
    <row r="115" spans="1:37" ht="12.75" customHeight="1" x14ac:dyDescent="0.25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</row>
    <row r="116" spans="1:37" ht="12.75" customHeight="1" x14ac:dyDescent="0.25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</row>
    <row r="117" spans="1:37" ht="12.75" customHeight="1" x14ac:dyDescent="0.25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</row>
    <row r="118" spans="1:37" ht="12.75" customHeight="1" x14ac:dyDescent="0.25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</row>
    <row r="119" spans="1:37" ht="12.75" customHeight="1" x14ac:dyDescent="0.25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</row>
    <row r="120" spans="1:37" ht="12.75" customHeight="1" x14ac:dyDescent="0.25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</row>
    <row r="121" spans="1:37" ht="12.75" customHeight="1" x14ac:dyDescent="0.25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</row>
    <row r="122" spans="1:37" ht="12.75" customHeight="1" x14ac:dyDescent="0.25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</row>
    <row r="123" spans="1:37" ht="12.75" customHeight="1" x14ac:dyDescent="0.25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</row>
    <row r="124" spans="1:37" ht="12.75" customHeight="1" x14ac:dyDescent="0.25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</row>
    <row r="125" spans="1:37" ht="12.75" customHeight="1" x14ac:dyDescent="0.25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</row>
    <row r="126" spans="1:37" ht="12.75" customHeight="1" x14ac:dyDescent="0.25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</row>
    <row r="127" spans="1:37" ht="12.75" customHeight="1" x14ac:dyDescent="0.25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</row>
    <row r="128" spans="1:37" ht="12.75" customHeight="1" x14ac:dyDescent="0.25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</row>
    <row r="129" spans="1:37" ht="12.75" customHeight="1" x14ac:dyDescent="0.25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</row>
    <row r="130" spans="1:37" ht="12.75" customHeight="1" x14ac:dyDescent="0.25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</row>
    <row r="131" spans="1:37" ht="12.75" customHeight="1" x14ac:dyDescent="0.25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</row>
    <row r="132" spans="1:37" ht="12.75" customHeight="1" x14ac:dyDescent="0.25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</row>
    <row r="133" spans="1:37" ht="12.75" customHeight="1" x14ac:dyDescent="0.25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</row>
    <row r="134" spans="1:37" ht="12.75" customHeight="1" x14ac:dyDescent="0.25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</row>
    <row r="135" spans="1:37" ht="12.75" customHeight="1" x14ac:dyDescent="0.25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</row>
    <row r="136" spans="1:37" ht="12.75" customHeight="1" x14ac:dyDescent="0.25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</row>
    <row r="137" spans="1:37" ht="12.75" customHeight="1" x14ac:dyDescent="0.25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</row>
    <row r="138" spans="1:37" ht="12.75" customHeight="1" x14ac:dyDescent="0.25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</row>
    <row r="139" spans="1:37" ht="12.75" customHeight="1" x14ac:dyDescent="0.25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</row>
    <row r="140" spans="1:37" ht="12.75" customHeight="1" x14ac:dyDescent="0.25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</row>
    <row r="141" spans="1:37" ht="12.75" customHeight="1" x14ac:dyDescent="0.25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</row>
    <row r="142" spans="1:37" ht="12.75" customHeight="1" x14ac:dyDescent="0.25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</row>
    <row r="143" spans="1:37" ht="12.75" customHeight="1" x14ac:dyDescent="0.25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</row>
    <row r="144" spans="1:37" ht="12.75" customHeight="1" x14ac:dyDescent="0.25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</row>
    <row r="145" spans="1:37" ht="12.75" customHeight="1" x14ac:dyDescent="0.25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</row>
    <row r="146" spans="1:37" ht="12.75" customHeight="1" x14ac:dyDescent="0.25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</row>
    <row r="147" spans="1:37" ht="12.75" customHeight="1" x14ac:dyDescent="0.25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</row>
    <row r="148" spans="1:37" ht="12.75" customHeight="1" x14ac:dyDescent="0.25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</row>
    <row r="149" spans="1:37" ht="12.75" customHeight="1" x14ac:dyDescent="0.25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</row>
    <row r="150" spans="1:37" ht="12.75" customHeight="1" x14ac:dyDescent="0.25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</row>
    <row r="151" spans="1:37" ht="12.75" customHeight="1" x14ac:dyDescent="0.25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</row>
    <row r="152" spans="1:37" ht="12.75" customHeight="1" x14ac:dyDescent="0.25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</row>
    <row r="153" spans="1:37" ht="12.75" customHeight="1" x14ac:dyDescent="0.25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</row>
    <row r="154" spans="1:37" ht="12.75" customHeight="1" x14ac:dyDescent="0.25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</row>
    <row r="155" spans="1:37" ht="12.75" customHeight="1" x14ac:dyDescent="0.25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</row>
    <row r="156" spans="1:37" ht="12.75" customHeight="1" x14ac:dyDescent="0.25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</row>
    <row r="157" spans="1:37" ht="12.75" customHeight="1" x14ac:dyDescent="0.25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</row>
    <row r="158" spans="1:37" ht="12.75" customHeight="1" x14ac:dyDescent="0.25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</row>
    <row r="159" spans="1:37" ht="12.75" customHeight="1" x14ac:dyDescent="0.25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</row>
    <row r="160" spans="1:37" ht="12.75" customHeight="1" x14ac:dyDescent="0.25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</row>
    <row r="161" spans="1:37" ht="12.75" customHeight="1" x14ac:dyDescent="0.25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</row>
    <row r="162" spans="1:37" ht="12.75" customHeight="1" x14ac:dyDescent="0.25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</row>
    <row r="163" spans="1:37" ht="12.75" customHeight="1" x14ac:dyDescent="0.25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</row>
    <row r="164" spans="1:37" ht="12.75" customHeight="1" x14ac:dyDescent="0.25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</row>
    <row r="165" spans="1:37" ht="12.75" customHeight="1" x14ac:dyDescent="0.25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</row>
    <row r="166" spans="1:37" ht="12.75" customHeight="1" x14ac:dyDescent="0.25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</row>
    <row r="167" spans="1:37" ht="12.75" customHeight="1" x14ac:dyDescent="0.25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</row>
    <row r="168" spans="1:37" ht="12.75" customHeight="1" x14ac:dyDescent="0.25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</row>
    <row r="169" spans="1:37" ht="12.75" customHeight="1" x14ac:dyDescent="0.25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</row>
    <row r="170" spans="1:37" ht="12.75" customHeight="1" x14ac:dyDescent="0.25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</row>
    <row r="171" spans="1:37" ht="12.75" customHeight="1" x14ac:dyDescent="0.25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</row>
    <row r="172" spans="1:37" ht="12.75" customHeight="1" x14ac:dyDescent="0.25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</row>
    <row r="173" spans="1:37" ht="12.75" customHeight="1" x14ac:dyDescent="0.25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</row>
    <row r="174" spans="1:37" ht="12.75" customHeight="1" x14ac:dyDescent="0.25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</row>
    <row r="175" spans="1:37" ht="12.75" customHeight="1" x14ac:dyDescent="0.25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</row>
    <row r="176" spans="1:37" ht="12.75" customHeight="1" x14ac:dyDescent="0.25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</row>
    <row r="177" spans="1:37" ht="12.75" customHeight="1" x14ac:dyDescent="0.25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</row>
    <row r="178" spans="1:37" ht="12.75" customHeight="1" x14ac:dyDescent="0.25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</row>
    <row r="179" spans="1:37" ht="12.75" customHeight="1" x14ac:dyDescent="0.25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</row>
    <row r="180" spans="1:37" ht="12.75" customHeight="1" x14ac:dyDescent="0.25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</row>
    <row r="181" spans="1:37" ht="12.75" customHeight="1" x14ac:dyDescent="0.25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</row>
    <row r="182" spans="1:37" ht="12.75" customHeight="1" x14ac:dyDescent="0.25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</row>
    <row r="183" spans="1:37" ht="12.75" customHeight="1" x14ac:dyDescent="0.25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</row>
    <row r="184" spans="1:37" ht="12.75" customHeight="1" x14ac:dyDescent="0.25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</row>
    <row r="185" spans="1:37" ht="12.75" customHeight="1" x14ac:dyDescent="0.25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</row>
    <row r="186" spans="1:37" ht="12.75" customHeight="1" x14ac:dyDescent="0.25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</row>
    <row r="187" spans="1:37" ht="12.75" customHeight="1" x14ac:dyDescent="0.25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</row>
    <row r="188" spans="1:37" ht="12.75" customHeight="1" x14ac:dyDescent="0.25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</row>
    <row r="189" spans="1:37" ht="12.75" customHeight="1" x14ac:dyDescent="0.25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</row>
    <row r="190" spans="1:37" ht="12.75" customHeight="1" x14ac:dyDescent="0.25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</row>
    <row r="191" spans="1:37" ht="12.75" customHeight="1" x14ac:dyDescent="0.25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</row>
    <row r="192" spans="1:37" ht="12.75" customHeight="1" x14ac:dyDescent="0.25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</row>
    <row r="193" spans="1:37" ht="12.75" customHeight="1" x14ac:dyDescent="0.25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</row>
    <row r="194" spans="1:37" ht="12.75" customHeight="1" x14ac:dyDescent="0.25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</row>
    <row r="195" spans="1:37" ht="12.75" customHeight="1" x14ac:dyDescent="0.25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</row>
    <row r="196" spans="1:37" ht="12.75" customHeight="1" x14ac:dyDescent="0.25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</row>
    <row r="197" spans="1:37" ht="12.75" customHeight="1" x14ac:dyDescent="0.25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</row>
    <row r="198" spans="1:37" ht="12.75" customHeight="1" x14ac:dyDescent="0.25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</row>
    <row r="199" spans="1:37" ht="12.75" customHeight="1" x14ac:dyDescent="0.25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</row>
    <row r="200" spans="1:37" ht="12.75" customHeight="1" x14ac:dyDescent="0.25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</row>
    <row r="201" spans="1:37" ht="12.75" customHeight="1" x14ac:dyDescent="0.25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</row>
    <row r="202" spans="1:37" ht="12.75" customHeight="1" x14ac:dyDescent="0.25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</row>
    <row r="203" spans="1:37" ht="12.75" customHeight="1" x14ac:dyDescent="0.25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</row>
    <row r="204" spans="1:37" ht="12.75" customHeight="1" x14ac:dyDescent="0.25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</row>
    <row r="205" spans="1:37" ht="12.75" customHeight="1" x14ac:dyDescent="0.25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</row>
    <row r="206" spans="1:37" ht="12.75" customHeight="1" x14ac:dyDescent="0.25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</row>
    <row r="207" spans="1:37" ht="12.75" customHeight="1" x14ac:dyDescent="0.25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</row>
    <row r="208" spans="1:37" ht="12.75" customHeight="1" x14ac:dyDescent="0.25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</row>
    <row r="209" spans="1:37" ht="12.75" customHeight="1" x14ac:dyDescent="0.25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</row>
    <row r="210" spans="1:37" ht="12.75" customHeight="1" x14ac:dyDescent="0.25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</row>
    <row r="211" spans="1:37" ht="12.75" customHeight="1" x14ac:dyDescent="0.25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</row>
    <row r="212" spans="1:37" ht="12.75" customHeight="1" x14ac:dyDescent="0.25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</row>
    <row r="213" spans="1:37" ht="12.75" customHeight="1" x14ac:dyDescent="0.25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</row>
    <row r="214" spans="1:37" ht="12.75" customHeight="1" x14ac:dyDescent="0.25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</row>
    <row r="215" spans="1:37" ht="12.75" customHeight="1" x14ac:dyDescent="0.25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</row>
    <row r="216" spans="1:37" ht="12.75" customHeight="1" x14ac:dyDescent="0.25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</row>
    <row r="217" spans="1:37" ht="12.75" customHeight="1" x14ac:dyDescent="0.25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</row>
    <row r="218" spans="1:37" ht="12.75" customHeight="1" x14ac:dyDescent="0.25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</row>
    <row r="219" spans="1:37" ht="12.75" customHeight="1" x14ac:dyDescent="0.25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</row>
    <row r="220" spans="1:37" ht="12.75" customHeight="1" x14ac:dyDescent="0.25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</row>
    <row r="221" spans="1:37" ht="12.75" customHeight="1" x14ac:dyDescent="0.25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</row>
    <row r="222" spans="1:37" ht="12.75" customHeight="1" x14ac:dyDescent="0.25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</row>
    <row r="223" spans="1:37" ht="12.75" customHeight="1" x14ac:dyDescent="0.25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</row>
    <row r="224" spans="1:37" ht="12.75" customHeight="1" x14ac:dyDescent="0.25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</row>
    <row r="225" spans="1:37" ht="12.75" customHeight="1" x14ac:dyDescent="0.25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</row>
    <row r="226" spans="1:37" ht="12.75" customHeight="1" x14ac:dyDescent="0.25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</row>
    <row r="227" spans="1:37" ht="12.75" customHeight="1" x14ac:dyDescent="0.25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</row>
    <row r="228" spans="1:37" ht="12.75" customHeight="1" x14ac:dyDescent="0.25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</row>
    <row r="229" spans="1:37" ht="12.75" customHeight="1" x14ac:dyDescent="0.25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</row>
    <row r="230" spans="1:37" ht="12.75" customHeight="1" x14ac:dyDescent="0.25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</row>
    <row r="231" spans="1:37" ht="12.75" customHeight="1" x14ac:dyDescent="0.25">
      <c r="A231" s="135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</row>
    <row r="232" spans="1:37" ht="12.75" customHeight="1" x14ac:dyDescent="0.25">
      <c r="A232" s="135"/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</row>
    <row r="233" spans="1:37" ht="12.75" customHeight="1" x14ac:dyDescent="0.25">
      <c r="A233" s="135"/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</row>
    <row r="234" spans="1:37" ht="12.75" customHeight="1" x14ac:dyDescent="0.25">
      <c r="A234" s="135"/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</row>
    <row r="235" spans="1:37" ht="12.75" customHeight="1" x14ac:dyDescent="0.25">
      <c r="A235" s="135"/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</row>
    <row r="236" spans="1:37" ht="12.75" customHeight="1" x14ac:dyDescent="0.25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</row>
    <row r="237" spans="1:37" ht="12.75" customHeight="1" x14ac:dyDescent="0.25">
      <c r="A237" s="135"/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</row>
    <row r="238" spans="1:37" ht="12.75" customHeight="1" x14ac:dyDescent="0.25">
      <c r="A238" s="135"/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</row>
    <row r="239" spans="1:37" ht="12.75" customHeight="1" x14ac:dyDescent="0.25">
      <c r="A239" s="135"/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</row>
    <row r="240" spans="1:37" ht="12.75" customHeight="1" x14ac:dyDescent="0.25">
      <c r="A240" s="135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</row>
    <row r="241" spans="1:37" ht="12.75" customHeight="1" x14ac:dyDescent="0.25">
      <c r="A241" s="135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</row>
    <row r="242" spans="1:37" ht="12.75" customHeight="1" x14ac:dyDescent="0.25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</row>
    <row r="243" spans="1:37" ht="12.75" customHeight="1" x14ac:dyDescent="0.25">
      <c r="A243" s="135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</row>
    <row r="244" spans="1:37" ht="12.75" customHeight="1" x14ac:dyDescent="0.25">
      <c r="A244" s="135"/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</row>
    <row r="245" spans="1:37" ht="12.75" customHeight="1" x14ac:dyDescent="0.25">
      <c r="A245" s="135"/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</row>
    <row r="246" spans="1:37" ht="12.75" customHeight="1" x14ac:dyDescent="0.25">
      <c r="A246" s="135"/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</row>
    <row r="247" spans="1:37" ht="12.75" customHeight="1" x14ac:dyDescent="0.25">
      <c r="A247" s="135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</row>
    <row r="248" spans="1:37" ht="12.75" customHeight="1" x14ac:dyDescent="0.25">
      <c r="A248" s="135"/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</row>
    <row r="249" spans="1:37" ht="12.75" customHeight="1" x14ac:dyDescent="0.25">
      <c r="A249" s="135"/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</row>
    <row r="250" spans="1:37" ht="12.75" customHeight="1" x14ac:dyDescent="0.25">
      <c r="A250" s="135"/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</row>
    <row r="251" spans="1:37" ht="12.75" customHeight="1" x14ac:dyDescent="0.25">
      <c r="A251" s="135"/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</row>
    <row r="252" spans="1:37" ht="12.75" customHeight="1" x14ac:dyDescent="0.25">
      <c r="A252" s="135"/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</row>
    <row r="253" spans="1:37" ht="12.75" customHeight="1" x14ac:dyDescent="0.25">
      <c r="A253" s="135"/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</row>
    <row r="254" spans="1:37" ht="12.75" customHeight="1" x14ac:dyDescent="0.25">
      <c r="A254" s="135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</row>
    <row r="255" spans="1:37" ht="12.75" customHeight="1" x14ac:dyDescent="0.25">
      <c r="A255" s="135"/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</row>
    <row r="256" spans="1:37" ht="12.75" customHeight="1" x14ac:dyDescent="0.25">
      <c r="A256" s="135"/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</row>
    <row r="257" spans="1:37" ht="12.75" customHeight="1" x14ac:dyDescent="0.25">
      <c r="A257" s="135"/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</row>
    <row r="258" spans="1:37" ht="12.75" customHeight="1" x14ac:dyDescent="0.25">
      <c r="A258" s="135"/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</row>
    <row r="259" spans="1:37" ht="12.75" customHeight="1" x14ac:dyDescent="0.25">
      <c r="A259" s="135"/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</row>
    <row r="260" spans="1:37" ht="12.75" customHeight="1" x14ac:dyDescent="0.25">
      <c r="A260" s="135"/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</row>
    <row r="261" spans="1:37" ht="12.75" customHeight="1" x14ac:dyDescent="0.25">
      <c r="A261" s="135"/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</row>
    <row r="262" spans="1:37" ht="12.75" customHeight="1" x14ac:dyDescent="0.25">
      <c r="A262" s="135"/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</row>
    <row r="263" spans="1:37" ht="12.75" customHeight="1" x14ac:dyDescent="0.25">
      <c r="A263" s="135"/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</row>
    <row r="264" spans="1:37" ht="12.75" customHeight="1" x14ac:dyDescent="0.25">
      <c r="A264" s="135"/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</row>
    <row r="265" spans="1:37" ht="12.75" customHeight="1" x14ac:dyDescent="0.25">
      <c r="A265" s="135"/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</row>
    <row r="266" spans="1:37" ht="12.75" customHeight="1" x14ac:dyDescent="0.25">
      <c r="A266" s="135"/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</row>
    <row r="267" spans="1:37" ht="12.75" customHeight="1" x14ac:dyDescent="0.25">
      <c r="A267" s="135"/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</row>
    <row r="268" spans="1:37" ht="12.75" customHeight="1" x14ac:dyDescent="0.25">
      <c r="A268" s="135"/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</row>
    <row r="269" spans="1:37" ht="12.75" customHeight="1" x14ac:dyDescent="0.25">
      <c r="A269" s="135"/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</row>
    <row r="270" spans="1:37" ht="12.75" customHeight="1" x14ac:dyDescent="0.25">
      <c r="A270" s="135"/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</row>
    <row r="271" spans="1:37" ht="12.75" customHeight="1" x14ac:dyDescent="0.25">
      <c r="A271" s="135"/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</row>
    <row r="272" spans="1:37" ht="12.75" customHeight="1" x14ac:dyDescent="0.25">
      <c r="A272" s="135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</row>
    <row r="273" spans="1:37" ht="12.75" customHeight="1" x14ac:dyDescent="0.25">
      <c r="A273" s="135"/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</row>
    <row r="274" spans="1:37" ht="12.75" customHeight="1" x14ac:dyDescent="0.25">
      <c r="A274" s="135"/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</row>
    <row r="275" spans="1:37" ht="12.75" customHeight="1" x14ac:dyDescent="0.25">
      <c r="A275" s="135"/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</row>
    <row r="276" spans="1:37" ht="12.75" customHeight="1" x14ac:dyDescent="0.25">
      <c r="A276" s="135"/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</row>
    <row r="277" spans="1:37" ht="12.75" customHeight="1" x14ac:dyDescent="0.25">
      <c r="A277" s="135"/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</row>
    <row r="278" spans="1:37" ht="12.75" customHeight="1" x14ac:dyDescent="0.25">
      <c r="A278" s="135"/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</row>
    <row r="279" spans="1:37" ht="12.75" customHeight="1" x14ac:dyDescent="0.25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</row>
    <row r="280" spans="1:37" ht="12.75" customHeight="1" x14ac:dyDescent="0.25">
      <c r="A280" s="135"/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</row>
    <row r="281" spans="1:37" ht="12.75" customHeight="1" x14ac:dyDescent="0.25">
      <c r="A281" s="135"/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</row>
    <row r="282" spans="1:37" ht="12.75" customHeight="1" x14ac:dyDescent="0.25">
      <c r="A282" s="135"/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</row>
    <row r="283" spans="1:37" ht="12.75" customHeight="1" x14ac:dyDescent="0.25">
      <c r="A283" s="135"/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</row>
    <row r="284" spans="1:37" ht="12.75" customHeight="1" x14ac:dyDescent="0.25">
      <c r="A284" s="135"/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</row>
    <row r="285" spans="1:37" ht="12.75" customHeight="1" x14ac:dyDescent="0.25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</row>
    <row r="286" spans="1:37" ht="12.75" customHeight="1" x14ac:dyDescent="0.25">
      <c r="A286" s="135"/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</row>
    <row r="287" spans="1:37" ht="12.75" customHeight="1" x14ac:dyDescent="0.25">
      <c r="A287" s="135"/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</row>
    <row r="288" spans="1:37" ht="12.75" customHeight="1" x14ac:dyDescent="0.25">
      <c r="A288" s="135"/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</row>
    <row r="289" spans="1:37" ht="12.75" customHeight="1" x14ac:dyDescent="0.25">
      <c r="A289" s="135"/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</row>
    <row r="290" spans="1:37" ht="12.75" customHeight="1" x14ac:dyDescent="0.25">
      <c r="A290" s="135"/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</row>
    <row r="291" spans="1:37" ht="12.75" customHeight="1" x14ac:dyDescent="0.25">
      <c r="A291" s="135"/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</row>
    <row r="292" spans="1:37" ht="12.75" customHeight="1" x14ac:dyDescent="0.25">
      <c r="A292" s="135"/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</row>
    <row r="293" spans="1:37" ht="12.75" customHeight="1" x14ac:dyDescent="0.25">
      <c r="A293" s="135"/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</row>
    <row r="294" spans="1:37" ht="12.75" customHeight="1" x14ac:dyDescent="0.25">
      <c r="A294" s="135"/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</row>
    <row r="295" spans="1:37" ht="12.75" customHeight="1" x14ac:dyDescent="0.25">
      <c r="A295" s="135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</row>
    <row r="296" spans="1:37" ht="12.75" customHeight="1" x14ac:dyDescent="0.25">
      <c r="A296" s="135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</row>
    <row r="297" spans="1:37" ht="12.75" customHeight="1" x14ac:dyDescent="0.25">
      <c r="A297" s="135"/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</row>
    <row r="298" spans="1:37" ht="12.75" customHeight="1" x14ac:dyDescent="0.25">
      <c r="A298" s="135"/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5"/>
    </row>
    <row r="299" spans="1:37" ht="12.75" customHeight="1" x14ac:dyDescent="0.25">
      <c r="A299" s="135"/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5"/>
    </row>
    <row r="300" spans="1:37" ht="12.75" customHeight="1" x14ac:dyDescent="0.25">
      <c r="A300" s="135"/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135"/>
    </row>
    <row r="301" spans="1:37" ht="12.75" customHeight="1" x14ac:dyDescent="0.25">
      <c r="A301" s="135"/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5"/>
      <c r="AI301" s="135"/>
      <c r="AJ301" s="135"/>
      <c r="AK301" s="135"/>
    </row>
    <row r="302" spans="1:37" ht="12.75" customHeight="1" x14ac:dyDescent="0.25">
      <c r="A302" s="135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5"/>
      <c r="AI302" s="135"/>
      <c r="AJ302" s="135"/>
      <c r="AK302" s="135"/>
    </row>
    <row r="303" spans="1:37" ht="12.75" customHeight="1" x14ac:dyDescent="0.25">
      <c r="A303" s="135"/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135"/>
    </row>
    <row r="304" spans="1:37" ht="12.75" customHeight="1" x14ac:dyDescent="0.25">
      <c r="A304" s="135"/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</row>
    <row r="305" spans="1:37" ht="12.75" customHeight="1" x14ac:dyDescent="0.25">
      <c r="A305" s="135"/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</row>
    <row r="306" spans="1:37" ht="12.75" customHeight="1" x14ac:dyDescent="0.25">
      <c r="A306" s="135"/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</row>
    <row r="307" spans="1:37" ht="12.75" customHeight="1" x14ac:dyDescent="0.25">
      <c r="A307" s="135"/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</row>
    <row r="308" spans="1:37" ht="12.75" customHeight="1" x14ac:dyDescent="0.25">
      <c r="A308" s="135"/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5"/>
    </row>
    <row r="309" spans="1:37" ht="12.75" customHeight="1" x14ac:dyDescent="0.25">
      <c r="A309" s="135"/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/>
      <c r="AJ309" s="135"/>
      <c r="AK309" s="135"/>
    </row>
    <row r="310" spans="1:37" ht="12.75" customHeight="1" x14ac:dyDescent="0.25">
      <c r="A310" s="135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</row>
    <row r="311" spans="1:37" ht="12.75" customHeight="1" x14ac:dyDescent="0.25">
      <c r="A311" s="135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5"/>
    </row>
    <row r="312" spans="1:37" ht="12.75" customHeight="1" x14ac:dyDescent="0.25">
      <c r="A312" s="135"/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5"/>
    </row>
    <row r="313" spans="1:37" ht="12.75" customHeight="1" x14ac:dyDescent="0.25">
      <c r="A313" s="135"/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5"/>
    </row>
    <row r="314" spans="1:37" ht="12.75" customHeight="1" x14ac:dyDescent="0.25">
      <c r="A314" s="135"/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5"/>
    </row>
    <row r="315" spans="1:37" ht="12.75" customHeight="1" x14ac:dyDescent="0.25">
      <c r="A315" s="135"/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</row>
    <row r="316" spans="1:37" ht="12.75" customHeight="1" x14ac:dyDescent="0.25">
      <c r="A316" s="135"/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/>
    </row>
    <row r="317" spans="1:37" ht="12.75" customHeight="1" x14ac:dyDescent="0.25">
      <c r="A317" s="135"/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</row>
    <row r="318" spans="1:37" ht="12.75" customHeight="1" x14ac:dyDescent="0.25">
      <c r="A318" s="135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</row>
    <row r="319" spans="1:37" ht="12.75" customHeight="1" x14ac:dyDescent="0.25">
      <c r="A319" s="135"/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135"/>
    </row>
    <row r="320" spans="1:37" ht="12.75" customHeight="1" x14ac:dyDescent="0.25">
      <c r="A320" s="135"/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</row>
    <row r="321" spans="1:37" ht="12.75" customHeight="1" x14ac:dyDescent="0.25">
      <c r="A321" s="135"/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</row>
    <row r="322" spans="1:37" ht="12.75" customHeight="1" x14ac:dyDescent="0.25">
      <c r="A322" s="135"/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5"/>
    </row>
    <row r="323" spans="1:37" ht="12.75" customHeight="1" x14ac:dyDescent="0.25">
      <c r="A323" s="135"/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</row>
    <row r="324" spans="1:37" ht="12.75" customHeight="1" x14ac:dyDescent="0.25">
      <c r="A324" s="135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</row>
    <row r="325" spans="1:37" ht="12.75" customHeight="1" x14ac:dyDescent="0.25">
      <c r="A325" s="135"/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5"/>
    </row>
    <row r="326" spans="1:37" ht="12.75" customHeight="1" x14ac:dyDescent="0.25">
      <c r="A326" s="135"/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5"/>
    </row>
    <row r="327" spans="1:37" ht="12.75" customHeight="1" x14ac:dyDescent="0.25">
      <c r="A327" s="135"/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5"/>
      <c r="AI327" s="135"/>
      <c r="AJ327" s="135"/>
      <c r="AK327" s="135"/>
    </row>
    <row r="328" spans="1:37" ht="12.75" customHeight="1" x14ac:dyDescent="0.25">
      <c r="A328" s="135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</row>
    <row r="329" spans="1:37" ht="12.75" customHeight="1" x14ac:dyDescent="0.25">
      <c r="A329" s="135"/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135"/>
    </row>
    <row r="330" spans="1:37" ht="12.75" customHeight="1" x14ac:dyDescent="0.25">
      <c r="A330" s="135"/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</row>
    <row r="331" spans="1:37" ht="12.75" customHeight="1" x14ac:dyDescent="0.25">
      <c r="A331" s="135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</row>
    <row r="332" spans="1:37" ht="12.75" customHeight="1" x14ac:dyDescent="0.25">
      <c r="A332" s="135"/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</row>
    <row r="333" spans="1:37" ht="12.75" customHeight="1" x14ac:dyDescent="0.25">
      <c r="A333" s="135"/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</row>
    <row r="334" spans="1:37" ht="12.75" customHeight="1" x14ac:dyDescent="0.25">
      <c r="A334" s="135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</row>
    <row r="335" spans="1:37" ht="12.75" customHeight="1" x14ac:dyDescent="0.25">
      <c r="A335" s="135"/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5"/>
    </row>
    <row r="336" spans="1:37" ht="12.75" customHeight="1" x14ac:dyDescent="0.25">
      <c r="A336" s="135"/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135"/>
    </row>
    <row r="337" spans="1:37" ht="12.75" customHeight="1" x14ac:dyDescent="0.25">
      <c r="A337" s="135"/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135"/>
    </row>
    <row r="338" spans="1:37" ht="12.75" customHeight="1" x14ac:dyDescent="0.25">
      <c r="A338" s="135"/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</row>
    <row r="339" spans="1:37" ht="12.75" customHeight="1" x14ac:dyDescent="0.25">
      <c r="A339" s="135"/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</row>
    <row r="340" spans="1:37" ht="12.75" customHeight="1" x14ac:dyDescent="0.25">
      <c r="A340" s="135"/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</row>
    <row r="341" spans="1:37" ht="12.75" customHeight="1" x14ac:dyDescent="0.25">
      <c r="A341" s="135"/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</row>
    <row r="342" spans="1:37" ht="12.75" customHeight="1" x14ac:dyDescent="0.25">
      <c r="A342" s="135"/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</row>
    <row r="343" spans="1:37" ht="12.75" customHeight="1" x14ac:dyDescent="0.25">
      <c r="A343" s="135"/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</row>
    <row r="344" spans="1:37" ht="12.75" customHeight="1" x14ac:dyDescent="0.25">
      <c r="A344" s="135"/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135"/>
    </row>
    <row r="345" spans="1:37" ht="12.75" customHeight="1" x14ac:dyDescent="0.25">
      <c r="A345" s="135"/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5"/>
    </row>
    <row r="346" spans="1:37" ht="12.75" customHeight="1" x14ac:dyDescent="0.25">
      <c r="A346" s="135"/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5"/>
    </row>
    <row r="347" spans="1:37" ht="12.75" customHeight="1" x14ac:dyDescent="0.25">
      <c r="A347" s="135"/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135"/>
    </row>
    <row r="348" spans="1:37" ht="12.75" customHeight="1" x14ac:dyDescent="0.25">
      <c r="A348" s="135"/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</row>
    <row r="349" spans="1:37" ht="12.75" customHeight="1" x14ac:dyDescent="0.25">
      <c r="A349" s="135"/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</row>
    <row r="350" spans="1:37" ht="12.75" customHeight="1" x14ac:dyDescent="0.25">
      <c r="A350" s="135"/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5"/>
    </row>
    <row r="351" spans="1:37" ht="12.75" customHeight="1" x14ac:dyDescent="0.25">
      <c r="A351" s="135"/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5"/>
    </row>
    <row r="352" spans="1:37" ht="12.75" customHeight="1" x14ac:dyDescent="0.25">
      <c r="A352" s="135"/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5"/>
    </row>
    <row r="353" spans="1:37" ht="12.75" customHeight="1" x14ac:dyDescent="0.25">
      <c r="A353" s="135"/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5"/>
    </row>
    <row r="354" spans="1:37" ht="12.75" customHeight="1" x14ac:dyDescent="0.25">
      <c r="A354" s="135"/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</row>
    <row r="355" spans="1:37" ht="12.75" customHeight="1" x14ac:dyDescent="0.25">
      <c r="A355" s="135"/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5"/>
    </row>
    <row r="356" spans="1:37" ht="12.75" customHeight="1" x14ac:dyDescent="0.25">
      <c r="A356" s="135"/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5"/>
    </row>
    <row r="357" spans="1:37" ht="12.75" customHeight="1" x14ac:dyDescent="0.25">
      <c r="A357" s="135"/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</row>
    <row r="358" spans="1:37" ht="12.75" customHeight="1" x14ac:dyDescent="0.25">
      <c r="A358" s="135"/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</row>
    <row r="359" spans="1:37" ht="12.75" customHeight="1" x14ac:dyDescent="0.25">
      <c r="A359" s="135"/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</row>
    <row r="360" spans="1:37" ht="12.75" customHeight="1" x14ac:dyDescent="0.25">
      <c r="A360" s="135"/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5"/>
    </row>
    <row r="361" spans="1:37" ht="12.75" customHeight="1" x14ac:dyDescent="0.25">
      <c r="A361" s="135"/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</row>
    <row r="362" spans="1:37" ht="12.75" customHeight="1" x14ac:dyDescent="0.25">
      <c r="A362" s="135"/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</row>
    <row r="363" spans="1:37" ht="12.75" customHeight="1" x14ac:dyDescent="0.25">
      <c r="A363" s="135"/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5"/>
    </row>
    <row r="364" spans="1:37" ht="12.75" customHeight="1" x14ac:dyDescent="0.25">
      <c r="A364" s="135"/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</row>
    <row r="365" spans="1:37" ht="12.75" customHeight="1" x14ac:dyDescent="0.25">
      <c r="A365" s="135"/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</row>
    <row r="366" spans="1:37" ht="12.75" customHeight="1" x14ac:dyDescent="0.25">
      <c r="A366" s="135"/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</row>
    <row r="367" spans="1:37" ht="12.75" customHeight="1" x14ac:dyDescent="0.25">
      <c r="A367" s="135"/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</row>
    <row r="368" spans="1:37" ht="12.75" customHeight="1" x14ac:dyDescent="0.25">
      <c r="A368" s="135"/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</row>
    <row r="369" spans="1:37" ht="12.75" customHeight="1" x14ac:dyDescent="0.25">
      <c r="A369" s="135"/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</row>
    <row r="370" spans="1:37" ht="12.75" customHeight="1" x14ac:dyDescent="0.25">
      <c r="A370" s="135"/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</row>
    <row r="371" spans="1:37" ht="12.75" customHeight="1" x14ac:dyDescent="0.25">
      <c r="A371" s="135"/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</row>
    <row r="372" spans="1:37" ht="12.75" customHeight="1" x14ac:dyDescent="0.25">
      <c r="A372" s="135"/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</row>
    <row r="373" spans="1:37" ht="12.75" customHeight="1" x14ac:dyDescent="0.25">
      <c r="A373" s="135"/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</row>
    <row r="374" spans="1:37" ht="12.75" customHeight="1" x14ac:dyDescent="0.25">
      <c r="A374" s="135"/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</row>
    <row r="375" spans="1:37" ht="12.75" customHeight="1" x14ac:dyDescent="0.25">
      <c r="A375" s="135"/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</row>
    <row r="376" spans="1:37" ht="12.75" customHeight="1" x14ac:dyDescent="0.25">
      <c r="A376" s="135"/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</row>
    <row r="377" spans="1:37" ht="12.75" customHeight="1" x14ac:dyDescent="0.25">
      <c r="A377" s="135"/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</row>
    <row r="378" spans="1:37" ht="12.75" customHeight="1" x14ac:dyDescent="0.25">
      <c r="A378" s="135"/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</row>
    <row r="379" spans="1:37" ht="12.75" customHeight="1" x14ac:dyDescent="0.25">
      <c r="A379" s="135"/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</row>
    <row r="380" spans="1:37" ht="12.75" customHeight="1" x14ac:dyDescent="0.25">
      <c r="A380" s="135"/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</row>
    <row r="381" spans="1:37" ht="12.75" customHeight="1" x14ac:dyDescent="0.25">
      <c r="A381" s="135"/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</row>
    <row r="382" spans="1:37" ht="12.75" customHeight="1" x14ac:dyDescent="0.25">
      <c r="A382" s="135"/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</row>
    <row r="383" spans="1:37" ht="12.75" customHeight="1" x14ac:dyDescent="0.25">
      <c r="A383" s="135"/>
      <c r="B383" s="13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5"/>
    </row>
    <row r="384" spans="1:37" ht="12.75" customHeight="1" x14ac:dyDescent="0.25">
      <c r="A384" s="135"/>
      <c r="B384" s="135"/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5"/>
    </row>
    <row r="385" spans="1:37" ht="12.75" customHeight="1" x14ac:dyDescent="0.25">
      <c r="A385" s="135"/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5"/>
      <c r="AI385" s="135"/>
      <c r="AJ385" s="135"/>
      <c r="AK385" s="135"/>
    </row>
    <row r="386" spans="1:37" ht="12.75" customHeight="1" x14ac:dyDescent="0.25">
      <c r="A386" s="135"/>
      <c r="B386" s="135"/>
      <c r="C386" s="135"/>
      <c r="D386" s="135"/>
      <c r="E386" s="135"/>
      <c r="F386" s="135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</row>
    <row r="387" spans="1:37" ht="12.75" customHeight="1" x14ac:dyDescent="0.25">
      <c r="A387" s="135"/>
      <c r="B387" s="135"/>
      <c r="C387" s="135"/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</row>
    <row r="388" spans="1:37" ht="12.75" customHeight="1" x14ac:dyDescent="0.25">
      <c r="A388" s="135"/>
      <c r="B388" s="135"/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</row>
    <row r="389" spans="1:37" ht="12.75" customHeight="1" x14ac:dyDescent="0.25">
      <c r="A389" s="135"/>
      <c r="B389" s="135"/>
      <c r="C389" s="135"/>
      <c r="D389" s="135"/>
      <c r="E389" s="135"/>
      <c r="F389" s="135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</row>
    <row r="390" spans="1:37" ht="12.75" customHeight="1" x14ac:dyDescent="0.25">
      <c r="A390" s="135"/>
      <c r="B390" s="135"/>
      <c r="C390" s="135"/>
      <c r="D390" s="135"/>
      <c r="E390" s="135"/>
      <c r="F390" s="135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5"/>
    </row>
    <row r="391" spans="1:37" ht="12.75" customHeight="1" x14ac:dyDescent="0.25">
      <c r="A391" s="135"/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</row>
    <row r="392" spans="1:37" ht="12.75" customHeight="1" x14ac:dyDescent="0.25">
      <c r="A392" s="135"/>
      <c r="B392" s="135"/>
      <c r="C392" s="135"/>
      <c r="D392" s="135"/>
      <c r="E392" s="135"/>
      <c r="F392" s="135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</row>
    <row r="393" spans="1:37" ht="12.75" customHeight="1" x14ac:dyDescent="0.25">
      <c r="A393" s="135"/>
      <c r="B393" s="135"/>
      <c r="C393" s="135"/>
      <c r="D393" s="135"/>
      <c r="E393" s="135"/>
      <c r="F393" s="135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</row>
    <row r="394" spans="1:37" ht="12.75" customHeight="1" x14ac:dyDescent="0.25">
      <c r="A394" s="135"/>
      <c r="B394" s="135"/>
      <c r="C394" s="135"/>
      <c r="D394" s="135"/>
      <c r="E394" s="135"/>
      <c r="F394" s="135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</row>
    <row r="395" spans="1:37" ht="12.75" customHeight="1" x14ac:dyDescent="0.25">
      <c r="A395" s="135"/>
      <c r="B395" s="135"/>
      <c r="C395" s="135"/>
      <c r="D395" s="135"/>
      <c r="E395" s="135"/>
      <c r="F395" s="135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</row>
    <row r="396" spans="1:37" ht="12.75" customHeight="1" x14ac:dyDescent="0.25">
      <c r="A396" s="135"/>
      <c r="B396" s="135"/>
      <c r="C396" s="135"/>
      <c r="D396" s="135"/>
      <c r="E396" s="135"/>
      <c r="F396" s="135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</row>
    <row r="397" spans="1:37" ht="12.75" customHeight="1" x14ac:dyDescent="0.25">
      <c r="A397" s="135"/>
      <c r="B397" s="135"/>
      <c r="C397" s="135"/>
      <c r="D397" s="135"/>
      <c r="E397" s="135"/>
      <c r="F397" s="135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</row>
    <row r="398" spans="1:37" ht="12.75" customHeight="1" x14ac:dyDescent="0.25">
      <c r="A398" s="135"/>
      <c r="B398" s="135"/>
      <c r="C398" s="135"/>
      <c r="D398" s="135"/>
      <c r="E398" s="135"/>
      <c r="F398" s="135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</row>
    <row r="399" spans="1:37" ht="12.75" customHeight="1" x14ac:dyDescent="0.25">
      <c r="A399" s="135"/>
      <c r="B399" s="135"/>
      <c r="C399" s="135"/>
      <c r="D399" s="135"/>
      <c r="E399" s="135"/>
      <c r="F399" s="135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5"/>
    </row>
    <row r="400" spans="1:37" ht="12.75" customHeight="1" x14ac:dyDescent="0.25">
      <c r="A400" s="135"/>
      <c r="B400" s="135"/>
      <c r="C400" s="135"/>
      <c r="D400" s="135"/>
      <c r="E400" s="135"/>
      <c r="F400" s="135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5"/>
    </row>
    <row r="401" spans="1:37" ht="12.75" customHeight="1" x14ac:dyDescent="0.25">
      <c r="A401" s="135"/>
      <c r="B401" s="135"/>
      <c r="C401" s="135"/>
      <c r="D401" s="135"/>
      <c r="E401" s="135"/>
      <c r="F401" s="135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5"/>
    </row>
    <row r="402" spans="1:37" ht="12.75" customHeight="1" x14ac:dyDescent="0.25">
      <c r="A402" s="135"/>
      <c r="B402" s="135"/>
      <c r="C402" s="135"/>
      <c r="D402" s="135"/>
      <c r="E402" s="135"/>
      <c r="F402" s="135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/>
      <c r="AJ402" s="135"/>
      <c r="AK402" s="135"/>
    </row>
    <row r="403" spans="1:37" ht="12.75" customHeight="1" x14ac:dyDescent="0.25">
      <c r="A403" s="135"/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</row>
    <row r="404" spans="1:37" ht="12.75" customHeight="1" x14ac:dyDescent="0.25">
      <c r="A404" s="135"/>
      <c r="B404" s="135"/>
      <c r="C404" s="135"/>
      <c r="D404" s="135"/>
      <c r="E404" s="135"/>
      <c r="F404" s="135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5"/>
    </row>
    <row r="405" spans="1:37" ht="12.75" customHeight="1" x14ac:dyDescent="0.25">
      <c r="A405" s="135"/>
      <c r="B405" s="135"/>
      <c r="C405" s="135"/>
      <c r="D405" s="135"/>
      <c r="E405" s="135"/>
      <c r="F405" s="135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5"/>
    </row>
    <row r="406" spans="1:37" ht="12.75" customHeight="1" x14ac:dyDescent="0.25">
      <c r="A406" s="135"/>
      <c r="B406" s="135"/>
      <c r="C406" s="135"/>
      <c r="D406" s="135"/>
      <c r="E406" s="135"/>
      <c r="F406" s="135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</row>
    <row r="407" spans="1:37" ht="12.75" customHeight="1" x14ac:dyDescent="0.25">
      <c r="A407" s="135"/>
      <c r="B407" s="135"/>
      <c r="C407" s="135"/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</row>
    <row r="408" spans="1:37" ht="12.75" customHeight="1" x14ac:dyDescent="0.25">
      <c r="A408" s="135"/>
      <c r="B408" s="13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</row>
    <row r="409" spans="1:37" ht="12.75" customHeight="1" x14ac:dyDescent="0.25">
      <c r="A409" s="135"/>
      <c r="B409" s="135"/>
      <c r="C409" s="135"/>
      <c r="D409" s="135"/>
      <c r="E409" s="135"/>
      <c r="F409" s="135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5"/>
    </row>
    <row r="410" spans="1:37" ht="12.75" customHeight="1" x14ac:dyDescent="0.25">
      <c r="A410" s="135"/>
      <c r="B410" s="135"/>
      <c r="C410" s="135"/>
      <c r="D410" s="135"/>
      <c r="E410" s="135"/>
      <c r="F410" s="135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135"/>
    </row>
    <row r="411" spans="1:37" ht="12.75" customHeight="1" x14ac:dyDescent="0.25">
      <c r="A411" s="135"/>
      <c r="B411" s="135"/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</row>
    <row r="412" spans="1:37" ht="12.75" customHeight="1" x14ac:dyDescent="0.25">
      <c r="A412" s="135"/>
      <c r="B412" s="135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5"/>
    </row>
    <row r="413" spans="1:37" ht="12.75" customHeight="1" x14ac:dyDescent="0.25">
      <c r="A413" s="135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</row>
    <row r="414" spans="1:37" ht="12.75" customHeight="1" x14ac:dyDescent="0.25">
      <c r="A414" s="135"/>
      <c r="B414" s="135"/>
      <c r="C414" s="135"/>
      <c r="D414" s="135"/>
      <c r="E414" s="135"/>
      <c r="F414" s="135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/>
      <c r="AK414" s="135"/>
    </row>
    <row r="415" spans="1:37" ht="12.75" customHeight="1" x14ac:dyDescent="0.25">
      <c r="A415" s="135"/>
      <c r="B415" s="135"/>
      <c r="C415" s="135"/>
      <c r="D415" s="135"/>
      <c r="E415" s="135"/>
      <c r="F415" s="135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</row>
    <row r="416" spans="1:37" ht="12.75" customHeight="1" x14ac:dyDescent="0.25">
      <c r="A416" s="135"/>
      <c r="B416" s="135"/>
      <c r="C416" s="135"/>
      <c r="D416" s="135"/>
      <c r="E416" s="135"/>
      <c r="F416" s="135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</row>
    <row r="417" spans="1:37" ht="12.75" customHeight="1" x14ac:dyDescent="0.25">
      <c r="A417" s="135"/>
      <c r="B417" s="135"/>
      <c r="C417" s="135"/>
      <c r="D417" s="135"/>
      <c r="E417" s="135"/>
      <c r="F417" s="135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</row>
    <row r="418" spans="1:37" ht="12.75" customHeight="1" x14ac:dyDescent="0.25">
      <c r="A418" s="135"/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</row>
    <row r="419" spans="1:37" ht="12.75" customHeight="1" x14ac:dyDescent="0.25">
      <c r="A419" s="135"/>
      <c r="B419" s="135"/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</row>
    <row r="420" spans="1:37" ht="12.75" customHeight="1" x14ac:dyDescent="0.25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</row>
    <row r="421" spans="1:37" ht="12.75" customHeight="1" x14ac:dyDescent="0.25">
      <c r="A421" s="135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</row>
    <row r="422" spans="1:37" ht="12.75" customHeight="1" x14ac:dyDescent="0.25">
      <c r="A422" s="135"/>
      <c r="B422" s="135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</row>
    <row r="423" spans="1:37" ht="12.75" customHeight="1" x14ac:dyDescent="0.25">
      <c r="A423" s="135"/>
      <c r="B423" s="135"/>
      <c r="C423" s="135"/>
      <c r="D423" s="135"/>
      <c r="E423" s="135"/>
      <c r="F423" s="135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</row>
    <row r="424" spans="1:37" ht="12.75" customHeight="1" x14ac:dyDescent="0.25">
      <c r="A424" s="135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</row>
    <row r="425" spans="1:37" ht="12.75" customHeight="1" x14ac:dyDescent="0.25">
      <c r="A425" s="135"/>
      <c r="B425" s="135"/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</row>
    <row r="426" spans="1:37" ht="12.75" customHeight="1" x14ac:dyDescent="0.25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</row>
    <row r="427" spans="1:37" ht="12.75" customHeight="1" x14ac:dyDescent="0.25">
      <c r="A427" s="135"/>
      <c r="B427" s="135"/>
      <c r="C427" s="135"/>
      <c r="D427" s="135"/>
      <c r="E427" s="135"/>
      <c r="F427" s="135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</row>
    <row r="428" spans="1:37" ht="12.75" customHeight="1" x14ac:dyDescent="0.25">
      <c r="A428" s="135"/>
      <c r="B428" s="135"/>
      <c r="C428" s="135"/>
      <c r="D428" s="135"/>
      <c r="E428" s="135"/>
      <c r="F428" s="135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</row>
    <row r="429" spans="1:37" ht="12.75" customHeight="1" x14ac:dyDescent="0.25">
      <c r="A429" s="135"/>
      <c r="B429" s="135"/>
      <c r="C429" s="135"/>
      <c r="D429" s="135"/>
      <c r="E429" s="135"/>
      <c r="F429" s="135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</row>
    <row r="430" spans="1:37" ht="12.75" customHeight="1" x14ac:dyDescent="0.25">
      <c r="A430" s="135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</row>
    <row r="431" spans="1:37" ht="12.75" customHeight="1" x14ac:dyDescent="0.25">
      <c r="A431" s="135"/>
      <c r="B431" s="135"/>
      <c r="C431" s="135"/>
      <c r="D431" s="135"/>
      <c r="E431" s="135"/>
      <c r="F431" s="135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135"/>
    </row>
    <row r="432" spans="1:37" ht="12.75" customHeight="1" x14ac:dyDescent="0.25">
      <c r="A432" s="135"/>
      <c r="B432" s="135"/>
      <c r="C432" s="135"/>
      <c r="D432" s="135"/>
      <c r="E432" s="135"/>
      <c r="F432" s="135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</row>
    <row r="433" spans="1:37" ht="12.75" customHeight="1" x14ac:dyDescent="0.25">
      <c r="A433" s="135"/>
      <c r="B433" s="135"/>
      <c r="C433" s="135"/>
      <c r="D433" s="135"/>
      <c r="E433" s="135"/>
      <c r="F433" s="135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135"/>
    </row>
    <row r="434" spans="1:37" ht="12.75" customHeight="1" x14ac:dyDescent="0.25">
      <c r="A434" s="135"/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135"/>
    </row>
    <row r="435" spans="1:37" ht="12.75" customHeight="1" x14ac:dyDescent="0.25">
      <c r="A435" s="135"/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</row>
    <row r="436" spans="1:37" ht="12.75" customHeight="1" x14ac:dyDescent="0.25">
      <c r="A436" s="135"/>
      <c r="B436" s="135"/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5"/>
      <c r="AI436" s="135"/>
      <c r="AJ436" s="135"/>
      <c r="AK436" s="135"/>
    </row>
    <row r="437" spans="1:37" ht="12.75" customHeight="1" x14ac:dyDescent="0.25">
      <c r="A437" s="135"/>
      <c r="B437" s="135"/>
      <c r="C437" s="135"/>
      <c r="D437" s="135"/>
      <c r="E437" s="135"/>
      <c r="F437" s="135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</row>
    <row r="438" spans="1:37" ht="12.75" customHeight="1" x14ac:dyDescent="0.25">
      <c r="A438" s="135"/>
      <c r="B438" s="135"/>
      <c r="C438" s="135"/>
      <c r="D438" s="135"/>
      <c r="E438" s="135"/>
      <c r="F438" s="135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5"/>
      <c r="AI438" s="135"/>
      <c r="AJ438" s="135"/>
      <c r="AK438" s="135"/>
    </row>
    <row r="439" spans="1:37" ht="12.75" customHeight="1" x14ac:dyDescent="0.25">
      <c r="A439" s="135"/>
      <c r="B439" s="135"/>
      <c r="C439" s="135"/>
      <c r="D439" s="135"/>
      <c r="E439" s="135"/>
      <c r="F439" s="135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5"/>
      <c r="AI439" s="135"/>
      <c r="AJ439" s="135"/>
      <c r="AK439" s="135"/>
    </row>
    <row r="440" spans="1:37" ht="12.75" customHeight="1" x14ac:dyDescent="0.25">
      <c r="A440" s="135"/>
      <c r="B440" s="135"/>
      <c r="C440" s="135"/>
      <c r="D440" s="135"/>
      <c r="E440" s="135"/>
      <c r="F440" s="135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135"/>
    </row>
    <row r="441" spans="1:37" ht="12.75" customHeight="1" x14ac:dyDescent="0.25">
      <c r="A441" s="135"/>
      <c r="B441" s="135"/>
      <c r="C441" s="135"/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</row>
    <row r="442" spans="1:37" ht="12.75" customHeight="1" x14ac:dyDescent="0.25">
      <c r="A442" s="135"/>
      <c r="B442" s="135"/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</row>
    <row r="443" spans="1:37" ht="12.75" customHeight="1" x14ac:dyDescent="0.25">
      <c r="A443" s="135"/>
      <c r="B443" s="135"/>
      <c r="C443" s="135"/>
      <c r="D443" s="135"/>
      <c r="E443" s="135"/>
      <c r="F443" s="135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</row>
    <row r="444" spans="1:37" ht="12.75" customHeight="1" x14ac:dyDescent="0.25">
      <c r="A444" s="135"/>
      <c r="B444" s="13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135"/>
    </row>
    <row r="445" spans="1:37" ht="12.75" customHeight="1" x14ac:dyDescent="0.25">
      <c r="A445" s="135"/>
      <c r="B445" s="135"/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135"/>
    </row>
    <row r="446" spans="1:37" ht="12.75" customHeight="1" x14ac:dyDescent="0.25">
      <c r="A446" s="135"/>
      <c r="B446" s="135"/>
      <c r="C446" s="135"/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</row>
    <row r="447" spans="1:37" ht="12.75" customHeight="1" x14ac:dyDescent="0.25">
      <c r="A447" s="135"/>
      <c r="B447" s="135"/>
      <c r="C447" s="135"/>
      <c r="D447" s="135"/>
      <c r="E447" s="135"/>
      <c r="F447" s="135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135"/>
    </row>
    <row r="448" spans="1:37" ht="12.75" customHeight="1" x14ac:dyDescent="0.25">
      <c r="A448" s="135"/>
      <c r="B448" s="135"/>
      <c r="C448" s="135"/>
      <c r="D448" s="135"/>
      <c r="E448" s="135"/>
      <c r="F448" s="135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</row>
    <row r="449" spans="1:37" ht="12.75" customHeight="1" x14ac:dyDescent="0.25">
      <c r="A449" s="135"/>
      <c r="B449" s="135"/>
      <c r="C449" s="135"/>
      <c r="D449" s="135"/>
      <c r="E449" s="135"/>
      <c r="F449" s="135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135"/>
    </row>
    <row r="450" spans="1:37" ht="12.75" customHeight="1" x14ac:dyDescent="0.25">
      <c r="A450" s="135"/>
      <c r="B450" s="135"/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</row>
    <row r="451" spans="1:37" ht="12.75" customHeight="1" x14ac:dyDescent="0.25">
      <c r="A451" s="135"/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</row>
    <row r="452" spans="1:37" ht="12.75" customHeight="1" x14ac:dyDescent="0.25">
      <c r="A452" s="135"/>
      <c r="B452" s="135"/>
      <c r="C452" s="135"/>
      <c r="D452" s="135"/>
      <c r="E452" s="135"/>
      <c r="F452" s="135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</row>
    <row r="453" spans="1:37" ht="12.75" customHeight="1" x14ac:dyDescent="0.25">
      <c r="A453" s="135"/>
      <c r="B453" s="135"/>
      <c r="C453" s="135"/>
      <c r="D453" s="135"/>
      <c r="E453" s="135"/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</row>
    <row r="454" spans="1:37" ht="12.75" customHeight="1" x14ac:dyDescent="0.25">
      <c r="A454" s="135"/>
      <c r="B454" s="135"/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135"/>
    </row>
    <row r="455" spans="1:37" ht="12.75" customHeight="1" x14ac:dyDescent="0.25">
      <c r="A455" s="135"/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</row>
    <row r="456" spans="1:37" ht="12.75" customHeight="1" x14ac:dyDescent="0.25">
      <c r="A456" s="135"/>
      <c r="B456" s="13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/>
      <c r="AJ456" s="135"/>
      <c r="AK456" s="135"/>
    </row>
    <row r="457" spans="1:37" ht="12.75" customHeight="1" x14ac:dyDescent="0.25">
      <c r="A457" s="135"/>
      <c r="B457" s="13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/>
      <c r="AJ457" s="135"/>
      <c r="AK457" s="135"/>
    </row>
    <row r="458" spans="1:37" ht="12.75" customHeight="1" x14ac:dyDescent="0.25">
      <c r="A458" s="135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135"/>
    </row>
    <row r="459" spans="1:37" ht="12.75" customHeight="1" x14ac:dyDescent="0.25">
      <c r="A459" s="135"/>
      <c r="B459" s="135"/>
      <c r="C459" s="135"/>
      <c r="D459" s="135"/>
      <c r="E459" s="135"/>
      <c r="F459" s="135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135"/>
    </row>
    <row r="460" spans="1:37" ht="12.75" customHeight="1" x14ac:dyDescent="0.25">
      <c r="A460" s="135"/>
      <c r="B460" s="135"/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135"/>
    </row>
    <row r="461" spans="1:37" ht="12.75" customHeight="1" x14ac:dyDescent="0.25">
      <c r="A461" s="135"/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5"/>
      <c r="AI461" s="135"/>
      <c r="AJ461" s="135"/>
      <c r="AK461" s="135"/>
    </row>
    <row r="462" spans="1:37" ht="12.75" customHeight="1" x14ac:dyDescent="0.25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</row>
    <row r="463" spans="1:37" ht="12.75" customHeight="1" x14ac:dyDescent="0.25">
      <c r="A463" s="135"/>
      <c r="B463" s="135"/>
      <c r="C463" s="135"/>
      <c r="D463" s="135"/>
      <c r="E463" s="135"/>
      <c r="F463" s="135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5"/>
      <c r="AI463" s="135"/>
      <c r="AJ463" s="135"/>
      <c r="AK463" s="135"/>
    </row>
    <row r="464" spans="1:37" ht="12.75" customHeight="1" x14ac:dyDescent="0.25">
      <c r="A464" s="135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5"/>
      <c r="AI464" s="135"/>
      <c r="AJ464" s="135"/>
      <c r="AK464" s="135"/>
    </row>
    <row r="465" spans="1:37" ht="12.75" customHeight="1" x14ac:dyDescent="0.25">
      <c r="A465" s="135"/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135"/>
    </row>
    <row r="466" spans="1:37" ht="12.75" customHeight="1" x14ac:dyDescent="0.25">
      <c r="A466" s="135"/>
      <c r="B466" s="13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135"/>
    </row>
    <row r="467" spans="1:37" ht="12.75" customHeight="1" x14ac:dyDescent="0.25">
      <c r="A467" s="135"/>
      <c r="B467" s="135"/>
      <c r="C467" s="135"/>
      <c r="D467" s="135"/>
      <c r="E467" s="135"/>
      <c r="F467" s="135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5"/>
      <c r="AI467" s="135"/>
      <c r="AJ467" s="135"/>
      <c r="AK467" s="135"/>
    </row>
    <row r="468" spans="1:37" ht="12.75" customHeight="1" x14ac:dyDescent="0.25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135"/>
    </row>
    <row r="469" spans="1:37" ht="12.75" customHeight="1" x14ac:dyDescent="0.25">
      <c r="A469" s="135"/>
      <c r="B469" s="135"/>
      <c r="C469" s="135"/>
      <c r="D469" s="135"/>
      <c r="E469" s="135"/>
      <c r="F469" s="135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5"/>
      <c r="AI469" s="135"/>
      <c r="AJ469" s="135"/>
      <c r="AK469" s="135"/>
    </row>
    <row r="470" spans="1:37" ht="12.75" customHeight="1" x14ac:dyDescent="0.25">
      <c r="A470" s="135"/>
      <c r="B470" s="135"/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135"/>
    </row>
    <row r="471" spans="1:37" ht="12.75" customHeight="1" x14ac:dyDescent="0.25">
      <c r="A471" s="135"/>
      <c r="B471" s="135"/>
      <c r="C471" s="135"/>
      <c r="D471" s="135"/>
      <c r="E471" s="135"/>
      <c r="F471" s="135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5"/>
      <c r="AI471" s="135"/>
      <c r="AJ471" s="135"/>
      <c r="AK471" s="135"/>
    </row>
    <row r="472" spans="1:37" ht="12.75" customHeight="1" x14ac:dyDescent="0.25">
      <c r="A472" s="135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5"/>
      <c r="AI472" s="135"/>
      <c r="AJ472" s="135"/>
      <c r="AK472" s="135"/>
    </row>
    <row r="473" spans="1:37" ht="12.75" customHeight="1" x14ac:dyDescent="0.25">
      <c r="A473" s="135"/>
      <c r="B473" s="135"/>
      <c r="C473" s="135"/>
      <c r="D473" s="135"/>
      <c r="E473" s="135"/>
      <c r="F473" s="135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5"/>
      <c r="AI473" s="135"/>
      <c r="AJ473" s="135"/>
      <c r="AK473" s="135"/>
    </row>
    <row r="474" spans="1:37" ht="12.75" customHeight="1" x14ac:dyDescent="0.25">
      <c r="A474" s="135"/>
      <c r="B474" s="135"/>
      <c r="C474" s="135"/>
      <c r="D474" s="135"/>
      <c r="E474" s="135"/>
      <c r="F474" s="135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5"/>
      <c r="AI474" s="135"/>
      <c r="AJ474" s="135"/>
      <c r="AK474" s="135"/>
    </row>
    <row r="475" spans="1:37" ht="12.75" customHeight="1" x14ac:dyDescent="0.25">
      <c r="A475" s="135"/>
      <c r="B475" s="135"/>
      <c r="C475" s="135"/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135"/>
    </row>
    <row r="476" spans="1:37" ht="12.75" customHeight="1" x14ac:dyDescent="0.25">
      <c r="A476" s="135"/>
      <c r="B476" s="135"/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135"/>
    </row>
    <row r="477" spans="1:37" ht="12.75" customHeight="1" x14ac:dyDescent="0.25">
      <c r="A477" s="135"/>
      <c r="B477" s="135"/>
      <c r="C477" s="135"/>
      <c r="D477" s="135"/>
      <c r="E477" s="135"/>
      <c r="F477" s="135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135"/>
    </row>
    <row r="478" spans="1:37" ht="12.75" customHeight="1" x14ac:dyDescent="0.25">
      <c r="A478" s="135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5"/>
      <c r="AI478" s="135"/>
      <c r="AJ478" s="135"/>
      <c r="AK478" s="135"/>
    </row>
    <row r="479" spans="1:37" ht="12.75" customHeight="1" x14ac:dyDescent="0.25">
      <c r="A479" s="135"/>
      <c r="B479" s="135"/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5"/>
      <c r="AI479" s="135"/>
      <c r="AJ479" s="135"/>
      <c r="AK479" s="135"/>
    </row>
    <row r="480" spans="1:37" ht="12.75" customHeight="1" x14ac:dyDescent="0.25">
      <c r="A480" s="135"/>
      <c r="B480" s="135"/>
      <c r="C480" s="135"/>
      <c r="D480" s="135"/>
      <c r="E480" s="135"/>
      <c r="F480" s="135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5"/>
      <c r="AI480" s="135"/>
      <c r="AJ480" s="135"/>
      <c r="AK480" s="135"/>
    </row>
    <row r="481" spans="1:37" ht="12.75" customHeight="1" x14ac:dyDescent="0.25">
      <c r="A481" s="135"/>
      <c r="B481" s="135"/>
      <c r="C481" s="135"/>
      <c r="D481" s="135"/>
      <c r="E481" s="135"/>
      <c r="F481" s="135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5"/>
      <c r="AI481" s="135"/>
      <c r="AJ481" s="135"/>
      <c r="AK481" s="135"/>
    </row>
    <row r="482" spans="1:37" ht="12.75" customHeight="1" x14ac:dyDescent="0.25">
      <c r="A482" s="135"/>
      <c r="B482" s="135"/>
      <c r="C482" s="135"/>
      <c r="D482" s="135"/>
      <c r="E482" s="135"/>
      <c r="F482" s="135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5"/>
      <c r="AI482" s="135"/>
      <c r="AJ482" s="135"/>
      <c r="AK482" s="135"/>
    </row>
    <row r="483" spans="1:37" ht="12.75" customHeight="1" x14ac:dyDescent="0.25">
      <c r="A483" s="135"/>
      <c r="B483" s="135"/>
      <c r="C483" s="135"/>
      <c r="D483" s="135"/>
      <c r="E483" s="135"/>
      <c r="F483" s="135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5"/>
      <c r="AI483" s="135"/>
      <c r="AJ483" s="135"/>
      <c r="AK483" s="135"/>
    </row>
    <row r="484" spans="1:37" ht="12.75" customHeight="1" x14ac:dyDescent="0.25">
      <c r="A484" s="135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5"/>
      <c r="AI484" s="135"/>
      <c r="AJ484" s="135"/>
      <c r="AK484" s="135"/>
    </row>
    <row r="485" spans="1:37" ht="12.75" customHeight="1" x14ac:dyDescent="0.25">
      <c r="A485" s="135"/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5"/>
      <c r="AI485" s="135"/>
      <c r="AJ485" s="135"/>
      <c r="AK485" s="135"/>
    </row>
    <row r="486" spans="1:37" ht="12.75" customHeight="1" x14ac:dyDescent="0.25">
      <c r="A486" s="135"/>
      <c r="B486" s="135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5"/>
      <c r="AI486" s="135"/>
      <c r="AJ486" s="135"/>
      <c r="AK486" s="135"/>
    </row>
    <row r="487" spans="1:37" ht="12.75" customHeight="1" x14ac:dyDescent="0.25">
      <c r="A487" s="135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5"/>
      <c r="AI487" s="135"/>
      <c r="AJ487" s="135"/>
      <c r="AK487" s="135"/>
    </row>
    <row r="488" spans="1:37" ht="12.75" customHeight="1" x14ac:dyDescent="0.25">
      <c r="A488" s="135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5"/>
      <c r="AI488" s="135"/>
      <c r="AJ488" s="135"/>
      <c r="AK488" s="135"/>
    </row>
    <row r="489" spans="1:37" ht="12.75" customHeight="1" x14ac:dyDescent="0.25">
      <c r="A489" s="135"/>
      <c r="B489" s="135"/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5"/>
      <c r="AI489" s="135"/>
      <c r="AJ489" s="135"/>
      <c r="AK489" s="135"/>
    </row>
    <row r="490" spans="1:37" ht="12.75" customHeight="1" x14ac:dyDescent="0.25">
      <c r="A490" s="135"/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5"/>
      <c r="AI490" s="135"/>
      <c r="AJ490" s="135"/>
      <c r="AK490" s="135"/>
    </row>
    <row r="491" spans="1:37" ht="12.75" customHeight="1" x14ac:dyDescent="0.25">
      <c r="A491" s="135"/>
      <c r="B491" s="135"/>
      <c r="C491" s="135"/>
      <c r="D491" s="135"/>
      <c r="E491" s="135"/>
      <c r="F491" s="135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135"/>
    </row>
    <row r="492" spans="1:37" ht="12.75" customHeight="1" x14ac:dyDescent="0.25">
      <c r="A492" s="135"/>
      <c r="B492" s="135"/>
      <c r="C492" s="135"/>
      <c r="D492" s="135"/>
      <c r="E492" s="135"/>
      <c r="F492" s="135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135"/>
    </row>
    <row r="493" spans="1:37" ht="12.75" customHeight="1" x14ac:dyDescent="0.25">
      <c r="A493" s="135"/>
      <c r="B493" s="135"/>
      <c r="C493" s="135"/>
      <c r="D493" s="135"/>
      <c r="E493" s="135"/>
      <c r="F493" s="135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135"/>
    </row>
    <row r="494" spans="1:37" ht="12.75" customHeight="1" x14ac:dyDescent="0.25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5"/>
      <c r="AI494" s="135"/>
      <c r="AJ494" s="135"/>
      <c r="AK494" s="135"/>
    </row>
    <row r="495" spans="1:37" ht="12.75" customHeight="1" x14ac:dyDescent="0.25">
      <c r="A495" s="135"/>
      <c r="B495" s="135"/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5"/>
      <c r="AI495" s="135"/>
      <c r="AJ495" s="135"/>
      <c r="AK495" s="135"/>
    </row>
    <row r="496" spans="1:37" ht="12.75" customHeight="1" x14ac:dyDescent="0.25">
      <c r="A496" s="135"/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5"/>
      <c r="AI496" s="135"/>
      <c r="AJ496" s="135"/>
      <c r="AK496" s="135"/>
    </row>
    <row r="497" spans="1:37" ht="12.75" customHeight="1" x14ac:dyDescent="0.25">
      <c r="A497" s="135"/>
      <c r="B497" s="135"/>
      <c r="C497" s="135"/>
      <c r="D497" s="135"/>
      <c r="E497" s="135"/>
      <c r="F497" s="135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5"/>
      <c r="AI497" s="135"/>
      <c r="AJ497" s="135"/>
      <c r="AK497" s="135"/>
    </row>
    <row r="498" spans="1:37" ht="12.75" customHeight="1" x14ac:dyDescent="0.25">
      <c r="A498" s="135"/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5"/>
      <c r="AI498" s="135"/>
      <c r="AJ498" s="135"/>
      <c r="AK498" s="135"/>
    </row>
    <row r="499" spans="1:37" ht="12.75" customHeight="1" x14ac:dyDescent="0.25">
      <c r="A499" s="135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5"/>
      <c r="AI499" s="135"/>
      <c r="AJ499" s="135"/>
      <c r="AK499" s="135"/>
    </row>
    <row r="500" spans="1:37" ht="12.75" customHeight="1" x14ac:dyDescent="0.25">
      <c r="A500" s="135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5"/>
      <c r="AI500" s="135"/>
      <c r="AJ500" s="135"/>
      <c r="AK500" s="135"/>
    </row>
    <row r="501" spans="1:37" ht="12.75" customHeight="1" x14ac:dyDescent="0.25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5"/>
      <c r="AI501" s="135"/>
      <c r="AJ501" s="135"/>
      <c r="AK501" s="135"/>
    </row>
    <row r="502" spans="1:37" ht="12.75" customHeight="1" x14ac:dyDescent="0.25">
      <c r="A502" s="135"/>
      <c r="B502" s="135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5"/>
      <c r="AI502" s="135"/>
      <c r="AJ502" s="135"/>
      <c r="AK502" s="135"/>
    </row>
    <row r="503" spans="1:37" ht="12.75" customHeight="1" x14ac:dyDescent="0.25">
      <c r="A503" s="135"/>
      <c r="B503" s="135"/>
      <c r="C503" s="135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5"/>
      <c r="AI503" s="135"/>
      <c r="AJ503" s="135"/>
      <c r="AK503" s="135"/>
    </row>
    <row r="504" spans="1:37" ht="12.75" customHeight="1" x14ac:dyDescent="0.25">
      <c r="A504" s="135"/>
      <c r="B504" s="135"/>
      <c r="C504" s="135"/>
      <c r="D504" s="135"/>
      <c r="E504" s="135"/>
      <c r="F504" s="135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5"/>
      <c r="AI504" s="135"/>
      <c r="AJ504" s="135"/>
      <c r="AK504" s="135"/>
    </row>
    <row r="505" spans="1:37" ht="12.75" customHeight="1" x14ac:dyDescent="0.25">
      <c r="A505" s="135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5"/>
      <c r="AI505" s="135"/>
      <c r="AJ505" s="135"/>
      <c r="AK505" s="135"/>
    </row>
    <row r="506" spans="1:37" ht="12.75" customHeight="1" x14ac:dyDescent="0.25">
      <c r="A506" s="135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5"/>
      <c r="AI506" s="135"/>
      <c r="AJ506" s="135"/>
      <c r="AK506" s="135"/>
    </row>
    <row r="507" spans="1:37" ht="12.75" customHeight="1" x14ac:dyDescent="0.25">
      <c r="A507" s="135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5"/>
      <c r="AI507" s="135"/>
      <c r="AJ507" s="135"/>
      <c r="AK507" s="135"/>
    </row>
    <row r="508" spans="1:37" ht="12.75" customHeight="1" x14ac:dyDescent="0.25">
      <c r="A508" s="135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5"/>
      <c r="AI508" s="135"/>
      <c r="AJ508" s="135"/>
      <c r="AK508" s="135"/>
    </row>
    <row r="509" spans="1:37" ht="12.75" customHeight="1" x14ac:dyDescent="0.25">
      <c r="A509" s="135"/>
      <c r="B509" s="135"/>
      <c r="C509" s="135"/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  <c r="AI509" s="135"/>
      <c r="AJ509" s="135"/>
      <c r="AK509" s="135"/>
    </row>
    <row r="510" spans="1:37" ht="12.75" customHeight="1" x14ac:dyDescent="0.25">
      <c r="A510" s="135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  <c r="AI510" s="135"/>
      <c r="AJ510" s="135"/>
      <c r="AK510" s="135"/>
    </row>
    <row r="511" spans="1:37" ht="12.75" customHeight="1" x14ac:dyDescent="0.25">
      <c r="A511" s="135"/>
      <c r="B511" s="135"/>
      <c r="C511" s="135"/>
      <c r="D511" s="135"/>
      <c r="E511" s="135"/>
      <c r="F511" s="135"/>
      <c r="G511" s="135"/>
      <c r="H511" s="135"/>
      <c r="I511" s="135"/>
      <c r="J511" s="135"/>
      <c r="K511" s="135"/>
      <c r="L511" s="13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/>
      <c r="AH511" s="135"/>
      <c r="AI511" s="135"/>
      <c r="AJ511" s="135"/>
      <c r="AK511" s="135"/>
    </row>
    <row r="512" spans="1:37" ht="12.75" customHeight="1" x14ac:dyDescent="0.25">
      <c r="A512" s="135"/>
      <c r="B512" s="135"/>
      <c r="C512" s="135"/>
      <c r="D512" s="135"/>
      <c r="E512" s="135"/>
      <c r="F512" s="135"/>
      <c r="G512" s="135"/>
      <c r="H512" s="135"/>
      <c r="I512" s="135"/>
      <c r="J512" s="135"/>
      <c r="K512" s="135"/>
      <c r="L512" s="13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/>
      <c r="AH512" s="135"/>
      <c r="AI512" s="135"/>
      <c r="AJ512" s="135"/>
      <c r="AK512" s="135"/>
    </row>
    <row r="513" spans="1:37" ht="12.75" customHeight="1" x14ac:dyDescent="0.25">
      <c r="A513" s="135"/>
      <c r="B513" s="135"/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  <c r="AH513" s="135"/>
      <c r="AI513" s="135"/>
      <c r="AJ513" s="135"/>
      <c r="AK513" s="135"/>
    </row>
    <row r="514" spans="1:37" ht="12.75" customHeight="1" x14ac:dyDescent="0.25">
      <c r="A514" s="135"/>
      <c r="B514" s="13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/>
      <c r="AH514" s="135"/>
      <c r="AI514" s="135"/>
      <c r="AJ514" s="135"/>
      <c r="AK514" s="135"/>
    </row>
    <row r="515" spans="1:37" ht="12.75" customHeight="1" x14ac:dyDescent="0.25">
      <c r="A515" s="135"/>
      <c r="B515" s="135"/>
      <c r="C515" s="135"/>
      <c r="D515" s="135"/>
      <c r="E515" s="135"/>
      <c r="F515" s="135"/>
      <c r="G515" s="135"/>
      <c r="H515" s="135"/>
      <c r="I515" s="135"/>
      <c r="J515" s="135"/>
      <c r="K515" s="135"/>
      <c r="L515" s="13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/>
      <c r="AH515" s="135"/>
      <c r="AI515" s="135"/>
      <c r="AJ515" s="135"/>
      <c r="AK515" s="135"/>
    </row>
    <row r="516" spans="1:37" ht="12.75" customHeight="1" x14ac:dyDescent="0.25">
      <c r="A516" s="135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/>
      <c r="AH516" s="135"/>
      <c r="AI516" s="135"/>
      <c r="AJ516" s="135"/>
      <c r="AK516" s="135"/>
    </row>
    <row r="517" spans="1:37" ht="12.75" customHeight="1" x14ac:dyDescent="0.25">
      <c r="A517" s="135"/>
      <c r="B517" s="135"/>
      <c r="C517" s="135"/>
      <c r="D517" s="135"/>
      <c r="E517" s="135"/>
      <c r="F517" s="135"/>
      <c r="G517" s="135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/>
      <c r="AH517" s="135"/>
      <c r="AI517" s="135"/>
      <c r="AJ517" s="135"/>
      <c r="AK517" s="135"/>
    </row>
    <row r="518" spans="1:37" ht="12.75" customHeight="1" x14ac:dyDescent="0.25">
      <c r="A518" s="135"/>
      <c r="B518" s="135"/>
      <c r="C518" s="135"/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  <c r="AH518" s="135"/>
      <c r="AI518" s="135"/>
      <c r="AJ518" s="135"/>
      <c r="AK518" s="135"/>
    </row>
    <row r="519" spans="1:37" ht="12.75" customHeight="1" x14ac:dyDescent="0.25">
      <c r="A519" s="135"/>
      <c r="B519" s="13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  <c r="AH519" s="135"/>
      <c r="AI519" s="135"/>
      <c r="AJ519" s="135"/>
      <c r="AK519" s="135"/>
    </row>
    <row r="520" spans="1:37" ht="12.75" customHeight="1" x14ac:dyDescent="0.25">
      <c r="A520" s="135"/>
      <c r="B520" s="135"/>
      <c r="C520" s="135"/>
      <c r="D520" s="135"/>
      <c r="E520" s="135"/>
      <c r="F520" s="135"/>
      <c r="G520" s="135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/>
      <c r="AH520" s="135"/>
      <c r="AI520" s="135"/>
      <c r="AJ520" s="135"/>
      <c r="AK520" s="135"/>
    </row>
    <row r="521" spans="1:37" ht="12.75" customHeight="1" x14ac:dyDescent="0.25">
      <c r="A521" s="135"/>
      <c r="B521" s="135"/>
      <c r="C521" s="135"/>
      <c r="D521" s="135"/>
      <c r="E521" s="135"/>
      <c r="F521" s="135"/>
      <c r="G521" s="135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/>
      <c r="AH521" s="135"/>
      <c r="AI521" s="135"/>
      <c r="AJ521" s="135"/>
      <c r="AK521" s="135"/>
    </row>
    <row r="522" spans="1:37" ht="12.75" customHeight="1" x14ac:dyDescent="0.25">
      <c r="A522" s="135"/>
      <c r="B522" s="135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/>
      <c r="AH522" s="135"/>
      <c r="AI522" s="135"/>
      <c r="AJ522" s="135"/>
      <c r="AK522" s="135"/>
    </row>
    <row r="523" spans="1:37" ht="12.75" customHeight="1" x14ac:dyDescent="0.25">
      <c r="A523" s="135"/>
      <c r="B523" s="135"/>
      <c r="C523" s="135"/>
      <c r="D523" s="135"/>
      <c r="E523" s="135"/>
      <c r="F523" s="135"/>
      <c r="G523" s="135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/>
      <c r="AH523" s="135"/>
      <c r="AI523" s="135"/>
      <c r="AJ523" s="135"/>
      <c r="AK523" s="135"/>
    </row>
    <row r="524" spans="1:37" ht="12.75" customHeight="1" x14ac:dyDescent="0.25">
      <c r="A524" s="135"/>
      <c r="B524" s="135"/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  <c r="AH524" s="135"/>
      <c r="AI524" s="135"/>
      <c r="AJ524" s="135"/>
      <c r="AK524" s="135"/>
    </row>
    <row r="525" spans="1:37" ht="12.75" customHeight="1" x14ac:dyDescent="0.25">
      <c r="A525" s="135"/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  <c r="AH525" s="135"/>
      <c r="AI525" s="135"/>
      <c r="AJ525" s="135"/>
      <c r="AK525" s="135"/>
    </row>
    <row r="526" spans="1:37" ht="12.75" customHeight="1" x14ac:dyDescent="0.25">
      <c r="A526" s="135"/>
      <c r="B526" s="135"/>
      <c r="C526" s="135"/>
      <c r="D526" s="135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  <c r="AH526" s="135"/>
      <c r="AI526" s="135"/>
      <c r="AJ526" s="135"/>
      <c r="AK526" s="135"/>
    </row>
    <row r="527" spans="1:37" ht="12.75" customHeight="1" x14ac:dyDescent="0.25">
      <c r="A527" s="135"/>
      <c r="B527" s="135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  <c r="AH527" s="135"/>
      <c r="AI527" s="135"/>
      <c r="AJ527" s="135"/>
      <c r="AK527" s="135"/>
    </row>
    <row r="528" spans="1:37" ht="12.75" customHeight="1" x14ac:dyDescent="0.25">
      <c r="A528" s="135"/>
      <c r="B528" s="135"/>
      <c r="C528" s="135"/>
      <c r="D528" s="135"/>
      <c r="E528" s="135"/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/>
      <c r="AH528" s="135"/>
      <c r="AI528" s="135"/>
      <c r="AJ528" s="135"/>
      <c r="AK528" s="135"/>
    </row>
    <row r="529" spans="1:37" ht="12.75" customHeight="1" x14ac:dyDescent="0.25">
      <c r="A529" s="135"/>
      <c r="B529" s="135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135"/>
      <c r="AH529" s="135"/>
      <c r="AI529" s="135"/>
      <c r="AJ529" s="135"/>
      <c r="AK529" s="135"/>
    </row>
    <row r="530" spans="1:37" ht="12.75" customHeight="1" x14ac:dyDescent="0.25">
      <c r="A530" s="135"/>
      <c r="B530" s="135"/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  <c r="AH530" s="135"/>
      <c r="AI530" s="135"/>
      <c r="AJ530" s="135"/>
      <c r="AK530" s="135"/>
    </row>
    <row r="531" spans="1:37" ht="12.75" customHeight="1" x14ac:dyDescent="0.25">
      <c r="A531" s="135"/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  <c r="AH531" s="135"/>
      <c r="AI531" s="135"/>
      <c r="AJ531" s="135"/>
      <c r="AK531" s="135"/>
    </row>
    <row r="532" spans="1:37" ht="12.75" customHeight="1" x14ac:dyDescent="0.25">
      <c r="A532" s="135"/>
      <c r="B532" s="135"/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/>
      <c r="AH532" s="135"/>
      <c r="AI532" s="135"/>
      <c r="AJ532" s="135"/>
      <c r="AK532" s="135"/>
    </row>
    <row r="533" spans="1:37" ht="12.75" customHeight="1" x14ac:dyDescent="0.25">
      <c r="A533" s="135"/>
      <c r="B533" s="13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/>
      <c r="AH533" s="135"/>
      <c r="AI533" s="135"/>
      <c r="AJ533" s="135"/>
      <c r="AK533" s="135"/>
    </row>
    <row r="534" spans="1:37" ht="12.75" customHeight="1" x14ac:dyDescent="0.25">
      <c r="A534" s="135"/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  <c r="AH534" s="135"/>
      <c r="AI534" s="135"/>
      <c r="AJ534" s="135"/>
      <c r="AK534" s="135"/>
    </row>
    <row r="535" spans="1:37" ht="12.75" customHeight="1" x14ac:dyDescent="0.25">
      <c r="A535" s="135"/>
      <c r="B535" s="135"/>
      <c r="C535" s="135"/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  <c r="AH535" s="135"/>
      <c r="AI535" s="135"/>
      <c r="AJ535" s="135"/>
      <c r="AK535" s="135"/>
    </row>
    <row r="536" spans="1:37" ht="12.75" customHeight="1" x14ac:dyDescent="0.25">
      <c r="A536" s="135"/>
      <c r="B536" s="135"/>
      <c r="C536" s="135"/>
      <c r="D536" s="135"/>
      <c r="E536" s="135"/>
      <c r="F536" s="135"/>
      <c r="G536" s="135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/>
      <c r="AH536" s="135"/>
      <c r="AI536" s="135"/>
      <c r="AJ536" s="135"/>
      <c r="AK536" s="135"/>
    </row>
    <row r="537" spans="1:37" ht="12.75" customHeight="1" x14ac:dyDescent="0.25">
      <c r="A537" s="135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/>
      <c r="AH537" s="135"/>
      <c r="AI537" s="135"/>
      <c r="AJ537" s="135"/>
      <c r="AK537" s="135"/>
    </row>
    <row r="538" spans="1:37" ht="12.75" customHeight="1" x14ac:dyDescent="0.25">
      <c r="A538" s="135"/>
      <c r="B538" s="135"/>
      <c r="C538" s="135"/>
      <c r="D538" s="135"/>
      <c r="E538" s="135"/>
      <c r="F538" s="135"/>
      <c r="G538" s="135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/>
      <c r="AH538" s="135"/>
      <c r="AI538" s="135"/>
      <c r="AJ538" s="135"/>
      <c r="AK538" s="135"/>
    </row>
    <row r="539" spans="1:37" ht="12.75" customHeight="1" x14ac:dyDescent="0.25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/>
      <c r="AH539" s="135"/>
      <c r="AI539" s="135"/>
      <c r="AJ539" s="135"/>
      <c r="AK539" s="135"/>
    </row>
    <row r="540" spans="1:37" ht="12.75" customHeight="1" x14ac:dyDescent="0.25">
      <c r="A540" s="135"/>
      <c r="B540" s="135"/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/>
      <c r="AH540" s="135"/>
      <c r="AI540" s="135"/>
      <c r="AJ540" s="135"/>
      <c r="AK540" s="135"/>
    </row>
    <row r="541" spans="1:37" ht="12.75" customHeight="1" x14ac:dyDescent="0.25">
      <c r="A541" s="135"/>
      <c r="B541" s="135"/>
      <c r="C541" s="135"/>
      <c r="D541" s="135"/>
      <c r="E541" s="135"/>
      <c r="F541" s="135"/>
      <c r="G541" s="135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/>
      <c r="AH541" s="135"/>
      <c r="AI541" s="135"/>
      <c r="AJ541" s="135"/>
      <c r="AK541" s="135"/>
    </row>
    <row r="542" spans="1:37" ht="12.75" customHeight="1" x14ac:dyDescent="0.25">
      <c r="A542" s="135"/>
      <c r="B542" s="135"/>
      <c r="C542" s="135"/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135"/>
    </row>
    <row r="543" spans="1:37" ht="12.75" customHeight="1" x14ac:dyDescent="0.25">
      <c r="A543" s="135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135"/>
    </row>
    <row r="544" spans="1:37" ht="12.75" customHeight="1" x14ac:dyDescent="0.25">
      <c r="A544" s="135"/>
      <c r="B544" s="135"/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135"/>
    </row>
    <row r="545" spans="1:37" ht="12.75" customHeight="1" x14ac:dyDescent="0.25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  <c r="AH545" s="135"/>
      <c r="AI545" s="135"/>
      <c r="AJ545" s="135"/>
      <c r="AK545" s="135"/>
    </row>
    <row r="546" spans="1:37" ht="12.75" customHeight="1" x14ac:dyDescent="0.25">
      <c r="A546" s="135"/>
      <c r="B546" s="135"/>
      <c r="C546" s="135"/>
      <c r="D546" s="135"/>
      <c r="E546" s="135"/>
      <c r="F546" s="135"/>
      <c r="G546" s="135"/>
      <c r="H546" s="135"/>
      <c r="I546" s="135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/>
      <c r="AH546" s="135"/>
      <c r="AI546" s="135"/>
      <c r="AJ546" s="135"/>
      <c r="AK546" s="135"/>
    </row>
    <row r="547" spans="1:37" ht="12.75" customHeight="1" x14ac:dyDescent="0.25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  <c r="AH547" s="135"/>
      <c r="AI547" s="135"/>
      <c r="AJ547" s="135"/>
      <c r="AK547" s="135"/>
    </row>
    <row r="548" spans="1:37" ht="12.75" customHeight="1" x14ac:dyDescent="0.25">
      <c r="A548" s="135"/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  <c r="AH548" s="135"/>
      <c r="AI548" s="135"/>
      <c r="AJ548" s="135"/>
      <c r="AK548" s="135"/>
    </row>
    <row r="549" spans="1:37" ht="12.75" customHeight="1" x14ac:dyDescent="0.25">
      <c r="A549" s="135"/>
      <c r="B549" s="135"/>
      <c r="C549" s="135"/>
      <c r="D549" s="135"/>
      <c r="E549" s="135"/>
      <c r="F549" s="135"/>
      <c r="G549" s="135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  <c r="AH549" s="135"/>
      <c r="AI549" s="135"/>
      <c r="AJ549" s="135"/>
      <c r="AK549" s="135"/>
    </row>
    <row r="550" spans="1:37" ht="12.75" customHeight="1" x14ac:dyDescent="0.25">
      <c r="A550" s="135"/>
      <c r="B550" s="135"/>
      <c r="C550" s="135"/>
      <c r="D550" s="135"/>
      <c r="E550" s="135"/>
      <c r="F550" s="135"/>
      <c r="G550" s="135"/>
      <c r="H550" s="135"/>
      <c r="I550" s="135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  <c r="AH550" s="135"/>
      <c r="AI550" s="135"/>
      <c r="AJ550" s="135"/>
      <c r="AK550" s="135"/>
    </row>
    <row r="551" spans="1:37" ht="12.75" customHeight="1" x14ac:dyDescent="0.25">
      <c r="A551" s="135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  <c r="AH551" s="135"/>
      <c r="AI551" s="135"/>
      <c r="AJ551" s="135"/>
      <c r="AK551" s="135"/>
    </row>
    <row r="552" spans="1:37" ht="12.75" customHeight="1" x14ac:dyDescent="0.25">
      <c r="A552" s="135"/>
      <c r="B552" s="135"/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  <c r="AH552" s="135"/>
      <c r="AI552" s="135"/>
      <c r="AJ552" s="135"/>
      <c r="AK552" s="135"/>
    </row>
    <row r="553" spans="1:37" ht="12.75" customHeight="1" x14ac:dyDescent="0.25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  <c r="AH553" s="135"/>
      <c r="AI553" s="135"/>
      <c r="AJ553" s="135"/>
      <c r="AK553" s="135"/>
    </row>
    <row r="554" spans="1:37" ht="12.75" customHeight="1" x14ac:dyDescent="0.25">
      <c r="A554" s="135"/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/>
      <c r="AH554" s="135"/>
      <c r="AI554" s="135"/>
      <c r="AJ554" s="135"/>
      <c r="AK554" s="135"/>
    </row>
    <row r="555" spans="1:37" ht="12.75" customHeight="1" x14ac:dyDescent="0.25">
      <c r="A555" s="135"/>
      <c r="B555" s="135"/>
      <c r="C555" s="135"/>
      <c r="D555" s="135"/>
      <c r="E555" s="135"/>
      <c r="F555" s="135"/>
      <c r="G555" s="135"/>
      <c r="H555" s="135"/>
      <c r="I555" s="135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/>
      <c r="AH555" s="135"/>
      <c r="AI555" s="135"/>
      <c r="AJ555" s="135"/>
      <c r="AK555" s="135"/>
    </row>
    <row r="556" spans="1:37" ht="12.75" customHeight="1" x14ac:dyDescent="0.25">
      <c r="A556" s="135"/>
      <c r="B556" s="135"/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  <c r="AH556" s="135"/>
      <c r="AI556" s="135"/>
      <c r="AJ556" s="135"/>
      <c r="AK556" s="135"/>
    </row>
    <row r="557" spans="1:37" ht="12.75" customHeight="1" x14ac:dyDescent="0.25">
      <c r="A557" s="135"/>
      <c r="B557" s="135"/>
      <c r="C557" s="135"/>
      <c r="D557" s="135"/>
      <c r="E557" s="135"/>
      <c r="F557" s="135"/>
      <c r="G557" s="135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  <c r="AH557" s="135"/>
      <c r="AI557" s="135"/>
      <c r="AJ557" s="135"/>
      <c r="AK557" s="135"/>
    </row>
    <row r="558" spans="1:37" ht="12.75" customHeight="1" x14ac:dyDescent="0.25">
      <c r="A558" s="135"/>
      <c r="B558" s="135"/>
      <c r="C558" s="135"/>
      <c r="D558" s="135"/>
      <c r="E558" s="135"/>
      <c r="F558" s="135"/>
      <c r="G558" s="135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135"/>
    </row>
    <row r="559" spans="1:37" ht="12.75" customHeight="1" x14ac:dyDescent="0.25">
      <c r="A559" s="135"/>
      <c r="B559" s="135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  <c r="AH559" s="135"/>
      <c r="AI559" s="135"/>
      <c r="AJ559" s="135"/>
      <c r="AK559" s="135"/>
    </row>
    <row r="560" spans="1:37" ht="12.75" customHeight="1" x14ac:dyDescent="0.25">
      <c r="A560" s="135"/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  <c r="AH560" s="135"/>
      <c r="AI560" s="135"/>
      <c r="AJ560" s="135"/>
      <c r="AK560" s="135"/>
    </row>
    <row r="561" spans="1:37" ht="12.75" customHeight="1" x14ac:dyDescent="0.25">
      <c r="A561" s="135"/>
      <c r="B561" s="135"/>
      <c r="C561" s="135"/>
      <c r="D561" s="135"/>
      <c r="E561" s="135"/>
      <c r="F561" s="135"/>
      <c r="G561" s="135"/>
      <c r="H561" s="135"/>
      <c r="I561" s="135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  <c r="AH561" s="135"/>
      <c r="AI561" s="135"/>
      <c r="AJ561" s="135"/>
      <c r="AK561" s="135"/>
    </row>
    <row r="562" spans="1:37" ht="12.75" customHeight="1" x14ac:dyDescent="0.25">
      <c r="A562" s="135"/>
      <c r="B562" s="135"/>
      <c r="C562" s="135"/>
      <c r="D562" s="135"/>
      <c r="E562" s="135"/>
      <c r="F562" s="135"/>
      <c r="G562" s="135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  <c r="AH562" s="135"/>
      <c r="AI562" s="135"/>
      <c r="AJ562" s="135"/>
      <c r="AK562" s="135"/>
    </row>
    <row r="563" spans="1:37" ht="12.75" customHeight="1" x14ac:dyDescent="0.25">
      <c r="A563" s="135"/>
      <c r="B563" s="135"/>
      <c r="C563" s="135"/>
      <c r="D563" s="135"/>
      <c r="E563" s="135"/>
      <c r="F563" s="135"/>
      <c r="G563" s="135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  <c r="AH563" s="135"/>
      <c r="AI563" s="135"/>
      <c r="AJ563" s="135"/>
      <c r="AK563" s="135"/>
    </row>
    <row r="564" spans="1:37" ht="12.75" customHeight="1" x14ac:dyDescent="0.25">
      <c r="A564" s="135"/>
      <c r="B564" s="135"/>
      <c r="C564" s="135"/>
      <c r="D564" s="135"/>
      <c r="E564" s="135"/>
      <c r="F564" s="135"/>
      <c r="G564" s="135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  <c r="AH564" s="135"/>
      <c r="AI564" s="135"/>
      <c r="AJ564" s="135"/>
      <c r="AK564" s="135"/>
    </row>
    <row r="565" spans="1:37" ht="12.75" customHeight="1" x14ac:dyDescent="0.25">
      <c r="A565" s="135"/>
      <c r="B565" s="135"/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  <c r="AH565" s="135"/>
      <c r="AI565" s="135"/>
      <c r="AJ565" s="135"/>
      <c r="AK565" s="135"/>
    </row>
    <row r="566" spans="1:37" ht="12.75" customHeight="1" x14ac:dyDescent="0.25">
      <c r="A566" s="135"/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  <c r="AH566" s="135"/>
      <c r="AI566" s="135"/>
      <c r="AJ566" s="135"/>
      <c r="AK566" s="135"/>
    </row>
    <row r="567" spans="1:37" ht="12.75" customHeight="1" x14ac:dyDescent="0.25">
      <c r="A567" s="135"/>
      <c r="B567" s="135"/>
      <c r="C567" s="135"/>
      <c r="D567" s="135"/>
      <c r="E567" s="135"/>
      <c r="F567" s="135"/>
      <c r="G567" s="135"/>
      <c r="H567" s="135"/>
      <c r="I567" s="135"/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  <c r="AH567" s="135"/>
      <c r="AI567" s="135"/>
      <c r="AJ567" s="135"/>
      <c r="AK567" s="135"/>
    </row>
    <row r="568" spans="1:37" ht="12.75" customHeight="1" x14ac:dyDescent="0.25">
      <c r="A568" s="135"/>
      <c r="B568" s="135"/>
      <c r="C568" s="135"/>
      <c r="D568" s="135"/>
      <c r="E568" s="135"/>
      <c r="F568" s="135"/>
      <c r="G568" s="135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  <c r="AH568" s="135"/>
      <c r="AI568" s="135"/>
      <c r="AJ568" s="135"/>
      <c r="AK568" s="135"/>
    </row>
    <row r="569" spans="1:37" ht="12.75" customHeight="1" x14ac:dyDescent="0.25">
      <c r="A569" s="135"/>
      <c r="B569" s="135"/>
      <c r="C569" s="135"/>
      <c r="D569" s="135"/>
      <c r="E569" s="135"/>
      <c r="F569" s="135"/>
      <c r="G569" s="135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  <c r="AH569" s="135"/>
      <c r="AI569" s="135"/>
      <c r="AJ569" s="135"/>
      <c r="AK569" s="135"/>
    </row>
    <row r="570" spans="1:37" ht="12.75" customHeight="1" x14ac:dyDescent="0.25">
      <c r="A570" s="135"/>
      <c r="B570" s="135"/>
      <c r="C570" s="135"/>
      <c r="D570" s="135"/>
      <c r="E570" s="135"/>
      <c r="F570" s="135"/>
      <c r="G570" s="135"/>
      <c r="H570" s="135"/>
      <c r="I570" s="135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  <c r="AH570" s="135"/>
      <c r="AI570" s="135"/>
      <c r="AJ570" s="135"/>
      <c r="AK570" s="135"/>
    </row>
    <row r="571" spans="1:37" ht="12.75" customHeight="1" x14ac:dyDescent="0.25">
      <c r="A571" s="135"/>
      <c r="B571" s="135"/>
      <c r="C571" s="135"/>
      <c r="D571" s="135"/>
      <c r="E571" s="135"/>
      <c r="F571" s="135"/>
      <c r="G571" s="135"/>
      <c r="H571" s="135"/>
      <c r="I571" s="135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  <c r="AH571" s="135"/>
      <c r="AI571" s="135"/>
      <c r="AJ571" s="135"/>
      <c r="AK571" s="135"/>
    </row>
    <row r="572" spans="1:37" ht="12.75" customHeight="1" x14ac:dyDescent="0.25">
      <c r="A572" s="135"/>
      <c r="B572" s="135"/>
      <c r="C572" s="135"/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  <c r="AH572" s="135"/>
      <c r="AI572" s="135"/>
      <c r="AJ572" s="135"/>
      <c r="AK572" s="135"/>
    </row>
    <row r="573" spans="1:37" ht="12.75" customHeight="1" x14ac:dyDescent="0.25">
      <c r="A573" s="135"/>
      <c r="B573" s="135"/>
      <c r="C573" s="135"/>
      <c r="D573" s="135"/>
      <c r="E573" s="135"/>
      <c r="F573" s="135"/>
      <c r="G573" s="135"/>
      <c r="H573" s="135"/>
      <c r="I573" s="135"/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  <c r="AG573" s="135"/>
      <c r="AH573" s="135"/>
      <c r="AI573" s="135"/>
      <c r="AJ573" s="135"/>
      <c r="AK573" s="135"/>
    </row>
    <row r="574" spans="1:37" ht="12.75" customHeight="1" x14ac:dyDescent="0.25">
      <c r="A574" s="135"/>
      <c r="B574" s="135"/>
      <c r="C574" s="135"/>
      <c r="D574" s="135"/>
      <c r="E574" s="135"/>
      <c r="F574" s="135"/>
      <c r="G574" s="135"/>
      <c r="H574" s="135"/>
      <c r="I574" s="135"/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/>
      <c r="AH574" s="135"/>
      <c r="AI574" s="135"/>
      <c r="AJ574" s="135"/>
      <c r="AK574" s="135"/>
    </row>
    <row r="575" spans="1:37" ht="12.75" customHeight="1" x14ac:dyDescent="0.25">
      <c r="A575" s="135"/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  <c r="AH575" s="135"/>
      <c r="AI575" s="135"/>
      <c r="AJ575" s="135"/>
      <c r="AK575" s="135"/>
    </row>
    <row r="576" spans="1:37" ht="12.75" customHeight="1" x14ac:dyDescent="0.25">
      <c r="A576" s="135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  <c r="AH576" s="135"/>
      <c r="AI576" s="135"/>
      <c r="AJ576" s="135"/>
      <c r="AK576" s="135"/>
    </row>
    <row r="577" spans="1:37" ht="12.75" customHeight="1" x14ac:dyDescent="0.25">
      <c r="A577" s="135"/>
      <c r="B577" s="135"/>
      <c r="C577" s="135"/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  <c r="AI577" s="135"/>
      <c r="AJ577" s="135"/>
      <c r="AK577" s="135"/>
    </row>
    <row r="578" spans="1:37" ht="12.75" customHeight="1" x14ac:dyDescent="0.25">
      <c r="A578" s="135"/>
      <c r="B578" s="135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  <c r="AI578" s="135"/>
      <c r="AJ578" s="135"/>
      <c r="AK578" s="135"/>
    </row>
    <row r="579" spans="1:37" ht="12.75" customHeight="1" x14ac:dyDescent="0.25">
      <c r="A579" s="135"/>
      <c r="B579" s="135"/>
      <c r="C579" s="135"/>
      <c r="D579" s="135"/>
      <c r="E579" s="135"/>
      <c r="F579" s="135"/>
      <c r="G579" s="135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135"/>
      <c r="AH579" s="135"/>
      <c r="AI579" s="135"/>
      <c r="AJ579" s="135"/>
      <c r="AK579" s="135"/>
    </row>
    <row r="580" spans="1:37" ht="12.75" customHeight="1" x14ac:dyDescent="0.25">
      <c r="A580" s="135"/>
      <c r="B580" s="135"/>
      <c r="C580" s="135"/>
      <c r="D580" s="135"/>
      <c r="E580" s="135"/>
      <c r="F580" s="135"/>
      <c r="G580" s="135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  <c r="AG580" s="135"/>
      <c r="AH580" s="135"/>
      <c r="AI580" s="135"/>
      <c r="AJ580" s="135"/>
      <c r="AK580" s="135"/>
    </row>
    <row r="581" spans="1:37" ht="12.75" customHeight="1" x14ac:dyDescent="0.25">
      <c r="A581" s="135"/>
      <c r="B581" s="135"/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/>
      <c r="AH581" s="135"/>
      <c r="AI581" s="135"/>
      <c r="AJ581" s="135"/>
      <c r="AK581" s="135"/>
    </row>
    <row r="582" spans="1:37" ht="12.75" customHeight="1" x14ac:dyDescent="0.25">
      <c r="A582" s="135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135"/>
    </row>
    <row r="583" spans="1:37" ht="12.75" customHeight="1" x14ac:dyDescent="0.25">
      <c r="A583" s="135"/>
      <c r="B583" s="135"/>
      <c r="C583" s="135"/>
      <c r="D583" s="135"/>
      <c r="E583" s="135"/>
      <c r="F583" s="135"/>
      <c r="G583" s="135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135"/>
    </row>
    <row r="584" spans="1:37" ht="12.75" customHeight="1" x14ac:dyDescent="0.25">
      <c r="A584" s="135"/>
      <c r="B584" s="135"/>
      <c r="C584" s="135"/>
      <c r="D584" s="135"/>
      <c r="E584" s="135"/>
      <c r="F584" s="135"/>
      <c r="G584" s="135"/>
      <c r="H584" s="135"/>
      <c r="I584" s="135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/>
      <c r="AH584" s="135"/>
      <c r="AI584" s="135"/>
      <c r="AJ584" s="135"/>
      <c r="AK584" s="135"/>
    </row>
    <row r="585" spans="1:37" ht="12.75" customHeight="1" x14ac:dyDescent="0.25">
      <c r="A585" s="135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5"/>
      <c r="AJ585" s="135"/>
      <c r="AK585" s="135"/>
    </row>
    <row r="586" spans="1:37" ht="12.75" customHeight="1" x14ac:dyDescent="0.25">
      <c r="A586" s="135"/>
      <c r="B586" s="135"/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  <c r="AH586" s="135"/>
      <c r="AI586" s="135"/>
      <c r="AJ586" s="135"/>
      <c r="AK586" s="135"/>
    </row>
    <row r="587" spans="1:37" ht="12.75" customHeight="1" x14ac:dyDescent="0.25">
      <c r="A587" s="135"/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  <c r="AH587" s="135"/>
      <c r="AI587" s="135"/>
      <c r="AJ587" s="135"/>
      <c r="AK587" s="135"/>
    </row>
    <row r="588" spans="1:37" ht="12.75" customHeight="1" x14ac:dyDescent="0.25">
      <c r="A588" s="135"/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  <c r="AG588" s="135"/>
      <c r="AH588" s="135"/>
      <c r="AI588" s="135"/>
      <c r="AJ588" s="135"/>
      <c r="AK588" s="135"/>
    </row>
    <row r="589" spans="1:37" ht="12.75" customHeight="1" x14ac:dyDescent="0.25">
      <c r="A589" s="135"/>
      <c r="B589" s="135"/>
      <c r="C589" s="135"/>
      <c r="D589" s="135"/>
      <c r="E589" s="135"/>
      <c r="F589" s="135"/>
      <c r="G589" s="135"/>
      <c r="H589" s="135"/>
      <c r="I589" s="135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  <c r="AG589" s="135"/>
      <c r="AH589" s="135"/>
      <c r="AI589" s="135"/>
      <c r="AJ589" s="135"/>
      <c r="AK589" s="135"/>
    </row>
    <row r="590" spans="1:37" ht="12.75" customHeight="1" x14ac:dyDescent="0.25">
      <c r="A590" s="135"/>
      <c r="B590" s="135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  <c r="AG590" s="135"/>
      <c r="AH590" s="135"/>
      <c r="AI590" s="135"/>
      <c r="AJ590" s="135"/>
      <c r="AK590" s="135"/>
    </row>
    <row r="591" spans="1:37" ht="12.75" customHeight="1" x14ac:dyDescent="0.25">
      <c r="A591" s="135"/>
      <c r="B591" s="135"/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135"/>
      <c r="AH591" s="135"/>
      <c r="AI591" s="135"/>
      <c r="AJ591" s="135"/>
      <c r="AK591" s="135"/>
    </row>
    <row r="592" spans="1:37" ht="12.75" customHeight="1" x14ac:dyDescent="0.25">
      <c r="A592" s="135"/>
      <c r="B592" s="135"/>
      <c r="C592" s="135"/>
      <c r="D592" s="135"/>
      <c r="E592" s="135"/>
      <c r="F592" s="135"/>
      <c r="G592" s="135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  <c r="AG592" s="135"/>
      <c r="AH592" s="135"/>
      <c r="AI592" s="135"/>
      <c r="AJ592" s="135"/>
      <c r="AK592" s="135"/>
    </row>
    <row r="593" spans="1:37" ht="12.75" customHeight="1" x14ac:dyDescent="0.25">
      <c r="A593" s="135"/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  <c r="AG593" s="135"/>
      <c r="AH593" s="135"/>
      <c r="AI593" s="135"/>
      <c r="AJ593" s="135"/>
      <c r="AK593" s="135"/>
    </row>
    <row r="594" spans="1:37" ht="12.75" customHeight="1" x14ac:dyDescent="0.25">
      <c r="A594" s="135"/>
      <c r="B594" s="135"/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/>
      <c r="AH594" s="135"/>
      <c r="AI594" s="135"/>
      <c r="AJ594" s="135"/>
      <c r="AK594" s="135"/>
    </row>
    <row r="595" spans="1:37" ht="12.75" customHeight="1" x14ac:dyDescent="0.25">
      <c r="A595" s="135"/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135"/>
      <c r="AH595" s="135"/>
      <c r="AI595" s="135"/>
      <c r="AJ595" s="135"/>
      <c r="AK595" s="135"/>
    </row>
    <row r="596" spans="1:37" ht="12.75" customHeight="1" x14ac:dyDescent="0.25">
      <c r="A596" s="135"/>
      <c r="B596" s="135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  <c r="AG596" s="135"/>
      <c r="AH596" s="135"/>
      <c r="AI596" s="135"/>
      <c r="AJ596" s="135"/>
      <c r="AK596" s="135"/>
    </row>
    <row r="597" spans="1:37" ht="12.75" customHeight="1" x14ac:dyDescent="0.25">
      <c r="A597" s="135"/>
      <c r="B597" s="135"/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135"/>
      <c r="AH597" s="135"/>
      <c r="AI597" s="135"/>
      <c r="AJ597" s="135"/>
      <c r="AK597" s="135"/>
    </row>
    <row r="598" spans="1:37" ht="12.75" customHeight="1" x14ac:dyDescent="0.25">
      <c r="A598" s="135"/>
      <c r="B598" s="135"/>
      <c r="C598" s="135"/>
      <c r="D598" s="135"/>
      <c r="E598" s="135"/>
      <c r="F598" s="135"/>
      <c r="G598" s="135"/>
      <c r="H598" s="135"/>
      <c r="I598" s="135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  <c r="AG598" s="135"/>
      <c r="AH598" s="135"/>
      <c r="AI598" s="135"/>
      <c r="AJ598" s="135"/>
      <c r="AK598" s="135"/>
    </row>
    <row r="599" spans="1:37" ht="12.75" customHeight="1" x14ac:dyDescent="0.25">
      <c r="A599" s="135"/>
      <c r="B599" s="135"/>
      <c r="C599" s="135"/>
      <c r="D599" s="135"/>
      <c r="E599" s="135"/>
      <c r="F599" s="135"/>
      <c r="G599" s="135"/>
      <c r="H599" s="135"/>
      <c r="I599" s="135"/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  <c r="AG599" s="135"/>
      <c r="AH599" s="135"/>
      <c r="AI599" s="135"/>
      <c r="AJ599" s="135"/>
      <c r="AK599" s="135"/>
    </row>
    <row r="600" spans="1:37" ht="12.75" customHeight="1" x14ac:dyDescent="0.25">
      <c r="A600" s="135"/>
      <c r="B600" s="135"/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/>
      <c r="AH600" s="135"/>
      <c r="AI600" s="135"/>
      <c r="AJ600" s="135"/>
      <c r="AK600" s="135"/>
    </row>
    <row r="601" spans="1:37" ht="12.75" customHeight="1" x14ac:dyDescent="0.25">
      <c r="A601" s="135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  <c r="AH601" s="135"/>
      <c r="AI601" s="135"/>
      <c r="AJ601" s="135"/>
      <c r="AK601" s="135"/>
    </row>
    <row r="602" spans="1:37" ht="12.75" customHeight="1" x14ac:dyDescent="0.25">
      <c r="A602" s="135"/>
      <c r="B602" s="135"/>
      <c r="C602" s="135"/>
      <c r="D602" s="135"/>
      <c r="E602" s="135"/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  <c r="AG602" s="135"/>
      <c r="AH602" s="135"/>
      <c r="AI602" s="135"/>
      <c r="AJ602" s="135"/>
      <c r="AK602" s="135"/>
    </row>
    <row r="603" spans="1:37" ht="12.75" customHeight="1" x14ac:dyDescent="0.25">
      <c r="A603" s="135"/>
      <c r="B603" s="135"/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/>
      <c r="AH603" s="135"/>
      <c r="AI603" s="135"/>
      <c r="AJ603" s="135"/>
      <c r="AK603" s="135"/>
    </row>
    <row r="604" spans="1:37" ht="12.75" customHeight="1" x14ac:dyDescent="0.25">
      <c r="A604" s="135"/>
      <c r="B604" s="135"/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135"/>
      <c r="AH604" s="135"/>
      <c r="AI604" s="135"/>
      <c r="AJ604" s="135"/>
      <c r="AK604" s="135"/>
    </row>
    <row r="605" spans="1:37" ht="12.75" customHeight="1" x14ac:dyDescent="0.25">
      <c r="A605" s="135"/>
      <c r="B605" s="135"/>
      <c r="C605" s="135"/>
      <c r="D605" s="135"/>
      <c r="E605" s="135"/>
      <c r="F605" s="135"/>
      <c r="G605" s="135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  <c r="AG605" s="135"/>
      <c r="AH605" s="135"/>
      <c r="AI605" s="135"/>
      <c r="AJ605" s="135"/>
      <c r="AK605" s="135"/>
    </row>
    <row r="606" spans="1:37" ht="12.75" customHeight="1" x14ac:dyDescent="0.25">
      <c r="A606" s="135"/>
      <c r="B606" s="135"/>
      <c r="C606" s="135"/>
      <c r="D606" s="135"/>
      <c r="E606" s="135"/>
      <c r="F606" s="135"/>
      <c r="G606" s="135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  <c r="AG606" s="135"/>
      <c r="AH606" s="135"/>
      <c r="AI606" s="135"/>
      <c r="AJ606" s="135"/>
      <c r="AK606" s="135"/>
    </row>
    <row r="607" spans="1:37" ht="12.75" customHeight="1" x14ac:dyDescent="0.25">
      <c r="A607" s="135"/>
      <c r="B607" s="13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/>
      <c r="AH607" s="135"/>
      <c r="AI607" s="135"/>
      <c r="AJ607" s="135"/>
      <c r="AK607" s="135"/>
    </row>
    <row r="608" spans="1:37" ht="12.75" customHeight="1" x14ac:dyDescent="0.25">
      <c r="A608" s="135"/>
      <c r="B608" s="135"/>
      <c r="C608" s="135"/>
      <c r="D608" s="135"/>
      <c r="E608" s="135"/>
      <c r="F608" s="135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135"/>
      <c r="AH608" s="135"/>
      <c r="AI608" s="135"/>
      <c r="AJ608" s="135"/>
      <c r="AK608" s="135"/>
    </row>
    <row r="609" spans="1:37" ht="12.75" customHeight="1" x14ac:dyDescent="0.25">
      <c r="A609" s="135"/>
      <c r="B609" s="135"/>
      <c r="C609" s="135"/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  <c r="AG609" s="135"/>
      <c r="AH609" s="135"/>
      <c r="AI609" s="135"/>
      <c r="AJ609" s="135"/>
      <c r="AK609" s="135"/>
    </row>
    <row r="610" spans="1:37" ht="12.75" customHeight="1" x14ac:dyDescent="0.25">
      <c r="A610" s="135"/>
      <c r="B610" s="135"/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/>
      <c r="AH610" s="135"/>
      <c r="AI610" s="135"/>
      <c r="AJ610" s="135"/>
      <c r="AK610" s="135"/>
    </row>
    <row r="611" spans="1:37" ht="12.75" customHeight="1" x14ac:dyDescent="0.25">
      <c r="A611" s="135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  <c r="AH611" s="135"/>
      <c r="AI611" s="135"/>
      <c r="AJ611" s="135"/>
      <c r="AK611" s="135"/>
    </row>
    <row r="612" spans="1:37" ht="12.75" customHeight="1" x14ac:dyDescent="0.25">
      <c r="A612" s="135"/>
      <c r="B612" s="135"/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  <c r="AH612" s="135"/>
      <c r="AI612" s="135"/>
      <c r="AJ612" s="135"/>
      <c r="AK612" s="135"/>
    </row>
    <row r="613" spans="1:37" ht="12.75" customHeight="1" x14ac:dyDescent="0.25">
      <c r="A613" s="135"/>
      <c r="B613" s="135"/>
      <c r="C613" s="135"/>
      <c r="D613" s="135"/>
      <c r="E613" s="135"/>
      <c r="F613" s="135"/>
      <c r="G613" s="135"/>
      <c r="H613" s="135"/>
      <c r="I613" s="135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  <c r="AG613" s="135"/>
      <c r="AH613" s="135"/>
      <c r="AI613" s="135"/>
      <c r="AJ613" s="135"/>
      <c r="AK613" s="135"/>
    </row>
    <row r="614" spans="1:37" ht="12.75" customHeight="1" x14ac:dyDescent="0.25">
      <c r="A614" s="135"/>
      <c r="B614" s="135"/>
      <c r="C614" s="135"/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135"/>
      <c r="AH614" s="135"/>
      <c r="AI614" s="135"/>
      <c r="AJ614" s="135"/>
      <c r="AK614" s="135"/>
    </row>
    <row r="615" spans="1:37" ht="12.75" customHeight="1" x14ac:dyDescent="0.25">
      <c r="A615" s="135"/>
      <c r="B615" s="135"/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  <c r="AG615" s="135"/>
      <c r="AH615" s="135"/>
      <c r="AI615" s="135"/>
      <c r="AJ615" s="135"/>
      <c r="AK615" s="135"/>
    </row>
    <row r="616" spans="1:37" ht="12.75" customHeight="1" x14ac:dyDescent="0.25">
      <c r="A616" s="135"/>
      <c r="B616" s="135"/>
      <c r="C616" s="135"/>
      <c r="D616" s="135"/>
      <c r="E616" s="135"/>
      <c r="F616" s="135"/>
      <c r="G616" s="135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  <c r="AG616" s="135"/>
      <c r="AH616" s="135"/>
      <c r="AI616" s="135"/>
      <c r="AJ616" s="135"/>
      <c r="AK616" s="135"/>
    </row>
    <row r="617" spans="1:37" ht="12.75" customHeight="1" x14ac:dyDescent="0.25">
      <c r="A617" s="135"/>
      <c r="B617" s="135"/>
      <c r="C617" s="135"/>
      <c r="D617" s="135"/>
      <c r="E617" s="135"/>
      <c r="F617" s="135"/>
      <c r="G617" s="135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135"/>
      <c r="AH617" s="135"/>
      <c r="AI617" s="135"/>
      <c r="AJ617" s="135"/>
      <c r="AK617" s="135"/>
    </row>
    <row r="618" spans="1:37" ht="12.75" customHeight="1" x14ac:dyDescent="0.25">
      <c r="A618" s="135"/>
      <c r="B618" s="135"/>
      <c r="C618" s="135"/>
      <c r="D618" s="135"/>
      <c r="E618" s="135"/>
      <c r="F618" s="135"/>
      <c r="G618" s="135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  <c r="AG618" s="135"/>
      <c r="AH618" s="135"/>
      <c r="AI618" s="135"/>
      <c r="AJ618" s="135"/>
      <c r="AK618" s="135"/>
    </row>
    <row r="619" spans="1:37" ht="12.75" customHeight="1" x14ac:dyDescent="0.25">
      <c r="A619" s="135"/>
      <c r="B619" s="135"/>
      <c r="C619" s="135"/>
      <c r="D619" s="135"/>
      <c r="E619" s="135"/>
      <c r="F619" s="135"/>
      <c r="G619" s="135"/>
      <c r="H619" s="135"/>
      <c r="I619" s="135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  <c r="AG619" s="135"/>
      <c r="AH619" s="135"/>
      <c r="AI619" s="135"/>
      <c r="AJ619" s="135"/>
      <c r="AK619" s="135"/>
    </row>
    <row r="620" spans="1:37" ht="12.75" customHeight="1" x14ac:dyDescent="0.25">
      <c r="A620" s="135"/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  <c r="AG620" s="135"/>
      <c r="AH620" s="135"/>
      <c r="AI620" s="135"/>
      <c r="AJ620" s="135"/>
      <c r="AK620" s="135"/>
    </row>
    <row r="621" spans="1:37" ht="12.75" customHeight="1" x14ac:dyDescent="0.25">
      <c r="A621" s="135"/>
      <c r="B621" s="135"/>
      <c r="C621" s="135"/>
      <c r="D621" s="135"/>
      <c r="E621" s="135"/>
      <c r="F621" s="135"/>
      <c r="G621" s="135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  <c r="AG621" s="135"/>
      <c r="AH621" s="135"/>
      <c r="AI621" s="135"/>
      <c r="AJ621" s="135"/>
      <c r="AK621" s="135"/>
    </row>
    <row r="622" spans="1:37" ht="12.75" customHeight="1" x14ac:dyDescent="0.25">
      <c r="A622" s="135"/>
      <c r="B622" s="135"/>
      <c r="C622" s="135"/>
      <c r="D622" s="135"/>
      <c r="E622" s="135"/>
      <c r="F622" s="135"/>
      <c r="G622" s="135"/>
      <c r="H622" s="135"/>
      <c r="I622" s="135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  <c r="AG622" s="135"/>
      <c r="AH622" s="135"/>
      <c r="AI622" s="135"/>
      <c r="AJ622" s="135"/>
      <c r="AK622" s="135"/>
    </row>
    <row r="623" spans="1:37" ht="12.75" customHeight="1" x14ac:dyDescent="0.25">
      <c r="A623" s="135"/>
      <c r="B623" s="135"/>
      <c r="C623" s="135"/>
      <c r="D623" s="135"/>
      <c r="E623" s="135"/>
      <c r="F623" s="135"/>
      <c r="G623" s="135"/>
      <c r="H623" s="135"/>
      <c r="I623" s="135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  <c r="AG623" s="135"/>
      <c r="AH623" s="135"/>
      <c r="AI623" s="135"/>
      <c r="AJ623" s="135"/>
      <c r="AK623" s="135"/>
    </row>
    <row r="624" spans="1:37" ht="12.75" customHeight="1" x14ac:dyDescent="0.25">
      <c r="A624" s="135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135"/>
      <c r="AH624" s="135"/>
      <c r="AI624" s="135"/>
      <c r="AJ624" s="135"/>
      <c r="AK624" s="135"/>
    </row>
    <row r="625" spans="1:37" ht="12.75" customHeight="1" x14ac:dyDescent="0.25">
      <c r="A625" s="135"/>
      <c r="B625" s="135"/>
      <c r="C625" s="135"/>
      <c r="D625" s="135"/>
      <c r="E625" s="135"/>
      <c r="F625" s="135"/>
      <c r="G625" s="135"/>
      <c r="H625" s="135"/>
      <c r="I625" s="135"/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  <c r="AG625" s="135"/>
      <c r="AH625" s="135"/>
      <c r="AI625" s="135"/>
      <c r="AJ625" s="135"/>
      <c r="AK625" s="135"/>
    </row>
    <row r="626" spans="1:37" ht="12.75" customHeight="1" x14ac:dyDescent="0.25">
      <c r="A626" s="135"/>
      <c r="B626" s="135"/>
      <c r="C626" s="135"/>
      <c r="D626" s="135"/>
      <c r="E626" s="135"/>
      <c r="F626" s="135"/>
      <c r="G626" s="135"/>
      <c r="H626" s="135"/>
      <c r="I626" s="135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  <c r="AG626" s="135"/>
      <c r="AH626" s="135"/>
      <c r="AI626" s="135"/>
      <c r="AJ626" s="135"/>
      <c r="AK626" s="135"/>
    </row>
    <row r="627" spans="1:37" ht="12.75" customHeight="1" x14ac:dyDescent="0.25">
      <c r="A627" s="135"/>
      <c r="B627" s="135"/>
      <c r="C627" s="135"/>
      <c r="D627" s="135"/>
      <c r="E627" s="135"/>
      <c r="F627" s="135"/>
      <c r="G627" s="135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/>
      <c r="AH627" s="135"/>
      <c r="AI627" s="135"/>
      <c r="AJ627" s="135"/>
      <c r="AK627" s="135"/>
    </row>
    <row r="628" spans="1:37" ht="12.75" customHeight="1" x14ac:dyDescent="0.25">
      <c r="A628" s="135"/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/>
      <c r="AH628" s="135"/>
      <c r="AI628" s="135"/>
      <c r="AJ628" s="135"/>
      <c r="AK628" s="135"/>
    </row>
    <row r="629" spans="1:37" ht="12.75" customHeight="1" x14ac:dyDescent="0.25">
      <c r="A629" s="135"/>
      <c r="B629" s="135"/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  <c r="AH629" s="135"/>
      <c r="AI629" s="135"/>
      <c r="AJ629" s="135"/>
      <c r="AK629" s="135"/>
    </row>
    <row r="630" spans="1:37" ht="12.75" customHeight="1" x14ac:dyDescent="0.25">
      <c r="A630" s="135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  <c r="AH630" s="135"/>
      <c r="AI630" s="135"/>
      <c r="AJ630" s="135"/>
      <c r="AK630" s="135"/>
    </row>
    <row r="631" spans="1:37" ht="12.75" customHeight="1" x14ac:dyDescent="0.25">
      <c r="A631" s="135"/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</row>
    <row r="632" spans="1:37" ht="12.75" customHeight="1" x14ac:dyDescent="0.25">
      <c r="A632" s="135"/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</row>
    <row r="633" spans="1:37" ht="12.75" customHeight="1" x14ac:dyDescent="0.25">
      <c r="A633" s="135"/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</row>
    <row r="634" spans="1:37" ht="12.75" customHeight="1" x14ac:dyDescent="0.25">
      <c r="A634" s="135"/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</row>
    <row r="635" spans="1:37" ht="12.75" customHeight="1" x14ac:dyDescent="0.25">
      <c r="A635" s="135"/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</row>
    <row r="636" spans="1:37" ht="12.75" customHeight="1" x14ac:dyDescent="0.25">
      <c r="A636" s="135"/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</row>
    <row r="637" spans="1:37" ht="12.75" customHeight="1" x14ac:dyDescent="0.25">
      <c r="A637" s="135"/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</row>
    <row r="638" spans="1:37" ht="12.75" customHeight="1" x14ac:dyDescent="0.25">
      <c r="A638" s="135"/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</row>
    <row r="639" spans="1:37" ht="12.75" customHeight="1" x14ac:dyDescent="0.25">
      <c r="A639" s="135"/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</row>
    <row r="640" spans="1:37" ht="12.75" customHeight="1" x14ac:dyDescent="0.25">
      <c r="A640" s="135"/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</row>
    <row r="641" spans="1:37" ht="12.75" customHeight="1" x14ac:dyDescent="0.25">
      <c r="A641" s="135"/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</row>
    <row r="642" spans="1:37" ht="12.75" customHeight="1" x14ac:dyDescent="0.25">
      <c r="A642" s="135"/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</row>
    <row r="643" spans="1:37" ht="12.75" customHeight="1" x14ac:dyDescent="0.25">
      <c r="A643" s="135"/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</row>
    <row r="644" spans="1:37" ht="12.75" customHeight="1" x14ac:dyDescent="0.25">
      <c r="A644" s="135"/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</row>
    <row r="645" spans="1:37" ht="12.75" customHeight="1" x14ac:dyDescent="0.25">
      <c r="A645" s="135"/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</row>
    <row r="646" spans="1:37" ht="12.75" customHeight="1" x14ac:dyDescent="0.25">
      <c r="A646" s="135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</row>
    <row r="647" spans="1:37" ht="12.75" customHeight="1" x14ac:dyDescent="0.25">
      <c r="A647" s="135"/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</row>
    <row r="648" spans="1:37" ht="12.75" customHeight="1" x14ac:dyDescent="0.25">
      <c r="A648" s="135"/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</row>
    <row r="649" spans="1:37" ht="12.75" customHeight="1" x14ac:dyDescent="0.25">
      <c r="A649" s="135"/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</row>
    <row r="650" spans="1:37" ht="12.75" customHeight="1" x14ac:dyDescent="0.25">
      <c r="A650" s="135"/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</row>
    <row r="651" spans="1:37" ht="12.75" customHeight="1" x14ac:dyDescent="0.25">
      <c r="A651" s="135"/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</row>
    <row r="652" spans="1:37" ht="12.75" customHeight="1" x14ac:dyDescent="0.25">
      <c r="A652" s="135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</row>
    <row r="653" spans="1:37" ht="12.75" customHeight="1" x14ac:dyDescent="0.25">
      <c r="A653" s="135"/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</row>
    <row r="654" spans="1:37" ht="12.75" customHeight="1" x14ac:dyDescent="0.25">
      <c r="A654" s="135"/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</row>
    <row r="655" spans="1:37" ht="12.75" customHeight="1" x14ac:dyDescent="0.25">
      <c r="A655" s="135"/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</row>
    <row r="656" spans="1:37" ht="12.75" customHeight="1" x14ac:dyDescent="0.25">
      <c r="A656" s="135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</row>
    <row r="657" spans="1:37" ht="12.75" customHeight="1" x14ac:dyDescent="0.25">
      <c r="A657" s="135"/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</row>
    <row r="658" spans="1:37" ht="12.75" customHeight="1" x14ac:dyDescent="0.25">
      <c r="A658" s="135"/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</row>
    <row r="659" spans="1:37" ht="12.75" customHeight="1" x14ac:dyDescent="0.25">
      <c r="A659" s="135"/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</row>
    <row r="660" spans="1:37" ht="12.75" customHeight="1" x14ac:dyDescent="0.25">
      <c r="A660" s="135"/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</row>
    <row r="661" spans="1:37" ht="12.75" customHeight="1" x14ac:dyDescent="0.25">
      <c r="A661" s="135"/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</row>
    <row r="662" spans="1:37" ht="12.75" customHeight="1" x14ac:dyDescent="0.25">
      <c r="A662" s="135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</row>
    <row r="663" spans="1:37" ht="12.75" customHeight="1" x14ac:dyDescent="0.25">
      <c r="A663" s="135"/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</row>
    <row r="664" spans="1:37" ht="12.75" customHeight="1" x14ac:dyDescent="0.25">
      <c r="A664" s="135"/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</row>
    <row r="665" spans="1:37" ht="12.75" customHeight="1" x14ac:dyDescent="0.25">
      <c r="A665" s="135"/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</row>
    <row r="666" spans="1:37" ht="12.75" customHeight="1" x14ac:dyDescent="0.25">
      <c r="A666" s="135"/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</row>
    <row r="667" spans="1:37" ht="12.75" customHeight="1" x14ac:dyDescent="0.25">
      <c r="A667" s="135"/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</row>
    <row r="668" spans="1:37" ht="12.75" customHeight="1" x14ac:dyDescent="0.25">
      <c r="A668" s="135"/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</row>
    <row r="669" spans="1:37" ht="12.75" customHeight="1" x14ac:dyDescent="0.25">
      <c r="A669" s="135"/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</row>
    <row r="670" spans="1:37" ht="12.75" customHeight="1" x14ac:dyDescent="0.25">
      <c r="A670" s="135"/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</row>
    <row r="671" spans="1:37" ht="12.75" customHeight="1" x14ac:dyDescent="0.25">
      <c r="A671" s="135"/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</row>
    <row r="672" spans="1:37" ht="12.75" customHeight="1" x14ac:dyDescent="0.25">
      <c r="A672" s="135"/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</row>
    <row r="673" spans="1:37" ht="12.75" customHeight="1" x14ac:dyDescent="0.25">
      <c r="A673" s="135"/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</row>
    <row r="674" spans="1:37" ht="12.75" customHeight="1" x14ac:dyDescent="0.25">
      <c r="A674" s="135"/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</row>
    <row r="675" spans="1:37" ht="12.75" customHeight="1" x14ac:dyDescent="0.25">
      <c r="A675" s="135"/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</row>
    <row r="676" spans="1:37" ht="12.75" customHeight="1" x14ac:dyDescent="0.25">
      <c r="A676" s="135"/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</row>
    <row r="677" spans="1:37" ht="12.75" customHeight="1" x14ac:dyDescent="0.25">
      <c r="A677" s="135"/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</row>
    <row r="678" spans="1:37" ht="12.75" customHeight="1" x14ac:dyDescent="0.25">
      <c r="A678" s="135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</row>
    <row r="679" spans="1:37" ht="12.75" customHeight="1" x14ac:dyDescent="0.25">
      <c r="A679" s="135"/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</row>
    <row r="680" spans="1:37" ht="12.75" customHeight="1" x14ac:dyDescent="0.25">
      <c r="A680" s="135"/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</row>
    <row r="681" spans="1:37" ht="12.75" customHeight="1" x14ac:dyDescent="0.25">
      <c r="A681" s="135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</row>
    <row r="682" spans="1:37" ht="12.75" customHeight="1" x14ac:dyDescent="0.25">
      <c r="A682" s="135"/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</row>
    <row r="683" spans="1:37" ht="12.75" customHeight="1" x14ac:dyDescent="0.25">
      <c r="A683" s="135"/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</row>
    <row r="684" spans="1:37" ht="12.75" customHeight="1" x14ac:dyDescent="0.25">
      <c r="A684" s="135"/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</row>
    <row r="685" spans="1:37" ht="12.75" customHeight="1" x14ac:dyDescent="0.25">
      <c r="A685" s="135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</row>
    <row r="686" spans="1:37" ht="12.75" customHeight="1" x14ac:dyDescent="0.25">
      <c r="A686" s="135"/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</row>
    <row r="687" spans="1:37" ht="12.75" customHeight="1" x14ac:dyDescent="0.25">
      <c r="A687" s="135"/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</row>
    <row r="688" spans="1:37" ht="12.75" customHeight="1" x14ac:dyDescent="0.25">
      <c r="A688" s="135"/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</row>
    <row r="689" spans="1:37" ht="12.75" customHeight="1" x14ac:dyDescent="0.25">
      <c r="A689" s="135"/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</row>
    <row r="690" spans="1:37" ht="12.75" customHeight="1" x14ac:dyDescent="0.25">
      <c r="A690" s="135"/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</row>
    <row r="691" spans="1:37" ht="12.75" customHeight="1" x14ac:dyDescent="0.25">
      <c r="A691" s="135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</row>
    <row r="692" spans="1:37" ht="12.75" customHeight="1" x14ac:dyDescent="0.25">
      <c r="A692" s="135"/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</row>
    <row r="693" spans="1:37" ht="12.75" customHeight="1" x14ac:dyDescent="0.25">
      <c r="A693" s="135"/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</row>
    <row r="694" spans="1:37" ht="12.75" customHeight="1" x14ac:dyDescent="0.25">
      <c r="A694" s="135"/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</row>
    <row r="695" spans="1:37" ht="12.75" customHeight="1" x14ac:dyDescent="0.25">
      <c r="A695" s="135"/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</row>
    <row r="696" spans="1:37" ht="12.75" customHeight="1" x14ac:dyDescent="0.25">
      <c r="A696" s="135"/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</row>
    <row r="697" spans="1:37" ht="12.75" customHeight="1" x14ac:dyDescent="0.25">
      <c r="A697" s="135"/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</row>
    <row r="698" spans="1:37" ht="12.75" customHeight="1" x14ac:dyDescent="0.25">
      <c r="A698" s="135"/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</row>
    <row r="699" spans="1:37" ht="12.75" customHeight="1" x14ac:dyDescent="0.25">
      <c r="A699" s="135"/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</row>
    <row r="700" spans="1:37" ht="12.75" customHeight="1" x14ac:dyDescent="0.25">
      <c r="A700" s="135"/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</row>
    <row r="701" spans="1:37" ht="12.75" customHeight="1" x14ac:dyDescent="0.25">
      <c r="A701" s="135"/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</row>
    <row r="702" spans="1:37" ht="12.75" customHeight="1" x14ac:dyDescent="0.25">
      <c r="A702" s="135"/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</row>
    <row r="703" spans="1:37" ht="12.75" customHeight="1" x14ac:dyDescent="0.25">
      <c r="A703" s="135"/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</row>
    <row r="704" spans="1:37" ht="12.75" customHeight="1" x14ac:dyDescent="0.25">
      <c r="A704" s="135"/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</row>
    <row r="705" spans="1:37" ht="12.75" customHeight="1" x14ac:dyDescent="0.25">
      <c r="A705" s="135"/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</row>
    <row r="706" spans="1:37" ht="12.75" customHeight="1" x14ac:dyDescent="0.25">
      <c r="A706" s="135"/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</row>
    <row r="707" spans="1:37" ht="12.75" customHeight="1" x14ac:dyDescent="0.25">
      <c r="A707" s="135"/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</row>
    <row r="708" spans="1:37" ht="12.75" customHeight="1" x14ac:dyDescent="0.25">
      <c r="A708" s="135"/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</row>
    <row r="709" spans="1:37" ht="12.75" customHeight="1" x14ac:dyDescent="0.25">
      <c r="A709" s="135"/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</row>
    <row r="710" spans="1:37" ht="12.75" customHeight="1" x14ac:dyDescent="0.25">
      <c r="A710" s="135"/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</row>
    <row r="711" spans="1:37" ht="12.75" customHeight="1" x14ac:dyDescent="0.25">
      <c r="A711" s="135"/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</row>
    <row r="712" spans="1:37" ht="12.75" customHeight="1" x14ac:dyDescent="0.25">
      <c r="A712" s="135"/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</row>
    <row r="713" spans="1:37" ht="12.75" customHeight="1" x14ac:dyDescent="0.25">
      <c r="A713" s="135"/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</row>
    <row r="714" spans="1:37" ht="12.75" customHeight="1" x14ac:dyDescent="0.25">
      <c r="A714" s="135"/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</row>
    <row r="715" spans="1:37" ht="12.75" customHeight="1" x14ac:dyDescent="0.25">
      <c r="A715" s="135"/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</row>
    <row r="716" spans="1:37" ht="12.75" customHeight="1" x14ac:dyDescent="0.25">
      <c r="A716" s="135"/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</row>
    <row r="717" spans="1:37" ht="12.75" customHeight="1" x14ac:dyDescent="0.25">
      <c r="A717" s="135"/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</row>
    <row r="718" spans="1:37" ht="12.75" customHeight="1" x14ac:dyDescent="0.25">
      <c r="A718" s="135"/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</row>
    <row r="719" spans="1:37" ht="12.75" customHeight="1" x14ac:dyDescent="0.25">
      <c r="A719" s="135"/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</row>
    <row r="720" spans="1:37" ht="12.75" customHeight="1" x14ac:dyDescent="0.25">
      <c r="A720" s="135"/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</row>
    <row r="721" spans="1:37" ht="12.75" customHeight="1" x14ac:dyDescent="0.25">
      <c r="A721" s="135"/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</row>
    <row r="722" spans="1:37" ht="12.75" customHeight="1" x14ac:dyDescent="0.25">
      <c r="A722" s="135"/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</row>
    <row r="723" spans="1:37" ht="12.75" customHeight="1" x14ac:dyDescent="0.25">
      <c r="A723" s="135"/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</row>
    <row r="724" spans="1:37" ht="12.75" customHeight="1" x14ac:dyDescent="0.25">
      <c r="A724" s="135"/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</row>
    <row r="725" spans="1:37" ht="12.75" customHeight="1" x14ac:dyDescent="0.25">
      <c r="A725" s="135"/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</row>
    <row r="726" spans="1:37" ht="12.75" customHeight="1" x14ac:dyDescent="0.25">
      <c r="A726" s="135"/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</row>
    <row r="727" spans="1:37" ht="12.75" customHeight="1" x14ac:dyDescent="0.25">
      <c r="A727" s="135"/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</row>
    <row r="728" spans="1:37" ht="12.75" customHeight="1" x14ac:dyDescent="0.25">
      <c r="A728" s="135"/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</row>
    <row r="729" spans="1:37" ht="12.75" customHeight="1" x14ac:dyDescent="0.25">
      <c r="A729" s="135"/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</row>
    <row r="730" spans="1:37" ht="12.75" customHeight="1" x14ac:dyDescent="0.25">
      <c r="A730" s="135"/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</row>
    <row r="731" spans="1:37" ht="12.75" customHeight="1" x14ac:dyDescent="0.25">
      <c r="A731" s="135"/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</row>
    <row r="732" spans="1:37" ht="12.75" customHeight="1" x14ac:dyDescent="0.25">
      <c r="A732" s="135"/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</row>
    <row r="733" spans="1:37" ht="12.75" customHeight="1" x14ac:dyDescent="0.25">
      <c r="A733" s="135"/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</row>
    <row r="734" spans="1:37" ht="12.75" customHeight="1" x14ac:dyDescent="0.25">
      <c r="A734" s="135"/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</row>
    <row r="735" spans="1:37" ht="12.75" customHeight="1" x14ac:dyDescent="0.25">
      <c r="A735" s="135"/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</row>
    <row r="736" spans="1:37" ht="12.75" customHeight="1" x14ac:dyDescent="0.25">
      <c r="A736" s="135"/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</row>
    <row r="737" spans="1:37" ht="12.75" customHeight="1" x14ac:dyDescent="0.25">
      <c r="A737" s="135"/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</row>
    <row r="738" spans="1:37" ht="12.75" customHeight="1" x14ac:dyDescent="0.25">
      <c r="A738" s="135"/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</row>
    <row r="739" spans="1:37" ht="12.75" customHeight="1" x14ac:dyDescent="0.25">
      <c r="A739" s="135"/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</row>
    <row r="740" spans="1:37" ht="12.75" customHeight="1" x14ac:dyDescent="0.25">
      <c r="A740" s="135"/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</row>
    <row r="741" spans="1:37" ht="12.75" customHeight="1" x14ac:dyDescent="0.25">
      <c r="A741" s="135"/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</row>
    <row r="742" spans="1:37" ht="12.75" customHeight="1" x14ac:dyDescent="0.25">
      <c r="A742" s="135"/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</row>
    <row r="743" spans="1:37" ht="12.75" customHeight="1" x14ac:dyDescent="0.25">
      <c r="A743" s="135"/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</row>
    <row r="744" spans="1:37" ht="12.75" customHeight="1" x14ac:dyDescent="0.25">
      <c r="A744" s="135"/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</row>
    <row r="745" spans="1:37" ht="12.75" customHeight="1" x14ac:dyDescent="0.25">
      <c r="A745" s="135"/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</row>
    <row r="746" spans="1:37" ht="12.75" customHeight="1" x14ac:dyDescent="0.25">
      <c r="A746" s="135"/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</row>
    <row r="747" spans="1:37" ht="12.75" customHeight="1" x14ac:dyDescent="0.25">
      <c r="A747" s="135"/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</row>
    <row r="748" spans="1:37" ht="12.75" customHeight="1" x14ac:dyDescent="0.25">
      <c r="A748" s="135"/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</row>
    <row r="749" spans="1:37" ht="12.75" customHeight="1" x14ac:dyDescent="0.25">
      <c r="A749" s="135"/>
      <c r="B749" s="135"/>
      <c r="C749" s="135"/>
      <c r="D749" s="135"/>
      <c r="E749" s="135"/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  <c r="AG749" s="135"/>
      <c r="AH749" s="135"/>
      <c r="AI749" s="135"/>
      <c r="AJ749" s="135"/>
      <c r="AK749" s="135"/>
    </row>
    <row r="750" spans="1:37" ht="12.75" customHeight="1" x14ac:dyDescent="0.25">
      <c r="A750" s="135"/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  <c r="AG750" s="135"/>
      <c r="AH750" s="135"/>
      <c r="AI750" s="135"/>
      <c r="AJ750" s="135"/>
      <c r="AK750" s="135"/>
    </row>
    <row r="751" spans="1:37" ht="12.75" customHeight="1" x14ac:dyDescent="0.25">
      <c r="A751" s="135"/>
      <c r="B751" s="135"/>
      <c r="C751" s="135"/>
      <c r="D751" s="135"/>
      <c r="E751" s="135"/>
      <c r="F751" s="135"/>
      <c r="G751" s="135"/>
      <c r="H751" s="135"/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  <c r="AG751" s="135"/>
      <c r="AH751" s="135"/>
      <c r="AI751" s="135"/>
      <c r="AJ751" s="135"/>
      <c r="AK751" s="135"/>
    </row>
    <row r="752" spans="1:37" ht="12.75" customHeight="1" x14ac:dyDescent="0.25">
      <c r="A752" s="135"/>
      <c r="B752" s="135"/>
      <c r="C752" s="135"/>
      <c r="D752" s="135"/>
      <c r="E752" s="135"/>
      <c r="F752" s="135"/>
      <c r="G752" s="135"/>
      <c r="H752" s="135"/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  <c r="AG752" s="135"/>
      <c r="AH752" s="135"/>
      <c r="AI752" s="135"/>
      <c r="AJ752" s="135"/>
      <c r="AK752" s="135"/>
    </row>
    <row r="753" spans="1:37" ht="12.75" customHeight="1" x14ac:dyDescent="0.25">
      <c r="A753" s="135"/>
      <c r="B753" s="13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  <c r="AG753" s="135"/>
      <c r="AH753" s="135"/>
      <c r="AI753" s="135"/>
      <c r="AJ753" s="135"/>
      <c r="AK753" s="135"/>
    </row>
    <row r="754" spans="1:37" ht="12.75" customHeight="1" x14ac:dyDescent="0.25">
      <c r="A754" s="135"/>
      <c r="B754" s="135"/>
      <c r="C754" s="135"/>
      <c r="D754" s="135"/>
      <c r="E754" s="135"/>
      <c r="F754" s="135"/>
      <c r="G754" s="135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  <c r="AG754" s="135"/>
      <c r="AH754" s="135"/>
      <c r="AI754" s="135"/>
      <c r="AJ754" s="135"/>
      <c r="AK754" s="135"/>
    </row>
    <row r="755" spans="1:37" ht="12.75" customHeight="1" x14ac:dyDescent="0.25">
      <c r="A755" s="135"/>
      <c r="B755" s="135"/>
      <c r="C755" s="135"/>
      <c r="D755" s="135"/>
      <c r="E755" s="135"/>
      <c r="F755" s="135"/>
      <c r="G755" s="135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  <c r="AG755" s="135"/>
      <c r="AH755" s="135"/>
      <c r="AI755" s="135"/>
      <c r="AJ755" s="135"/>
      <c r="AK755" s="135"/>
    </row>
    <row r="756" spans="1:37" ht="12.75" customHeight="1" x14ac:dyDescent="0.25">
      <c r="A756" s="135"/>
      <c r="B756" s="135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  <c r="AG756" s="135"/>
      <c r="AH756" s="135"/>
      <c r="AI756" s="135"/>
      <c r="AJ756" s="135"/>
      <c r="AK756" s="135"/>
    </row>
    <row r="757" spans="1:37" ht="12.75" customHeight="1" x14ac:dyDescent="0.25">
      <c r="A757" s="135"/>
      <c r="B757" s="135"/>
      <c r="C757" s="135"/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  <c r="AG757" s="135"/>
      <c r="AH757" s="135"/>
      <c r="AI757" s="135"/>
      <c r="AJ757" s="135"/>
      <c r="AK757" s="135"/>
    </row>
    <row r="758" spans="1:37" ht="12.75" customHeight="1" x14ac:dyDescent="0.25">
      <c r="A758" s="135"/>
      <c r="B758" s="135"/>
      <c r="C758" s="135"/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  <c r="AG758" s="135"/>
      <c r="AH758" s="135"/>
      <c r="AI758" s="135"/>
      <c r="AJ758" s="135"/>
      <c r="AK758" s="135"/>
    </row>
    <row r="759" spans="1:37" ht="12.75" customHeight="1" x14ac:dyDescent="0.25">
      <c r="A759" s="135"/>
      <c r="B759" s="135"/>
      <c r="C759" s="135"/>
      <c r="D759" s="135"/>
      <c r="E759" s="135"/>
      <c r="F759" s="135"/>
      <c r="G759" s="135"/>
      <c r="H759" s="135"/>
      <c r="I759" s="135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  <c r="AG759" s="135"/>
      <c r="AH759" s="135"/>
      <c r="AI759" s="135"/>
      <c r="AJ759" s="135"/>
      <c r="AK759" s="135"/>
    </row>
    <row r="760" spans="1:37" ht="12.75" customHeight="1" x14ac:dyDescent="0.25">
      <c r="A760" s="135"/>
      <c r="B760" s="135"/>
      <c r="C760" s="135"/>
      <c r="D760" s="135"/>
      <c r="E760" s="135"/>
      <c r="F760" s="135"/>
      <c r="G760" s="135"/>
      <c r="H760" s="135"/>
      <c r="I760" s="135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  <c r="AG760" s="135"/>
      <c r="AH760" s="135"/>
      <c r="AI760" s="135"/>
      <c r="AJ760" s="135"/>
      <c r="AK760" s="135"/>
    </row>
    <row r="761" spans="1:37" ht="12.75" customHeight="1" x14ac:dyDescent="0.25">
      <c r="A761" s="135"/>
      <c r="B761" s="135"/>
      <c r="C761" s="135"/>
      <c r="D761" s="135"/>
      <c r="E761" s="135"/>
      <c r="F761" s="135"/>
      <c r="G761" s="135"/>
      <c r="H761" s="135"/>
      <c r="I761" s="135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  <c r="AG761" s="135"/>
      <c r="AH761" s="135"/>
      <c r="AI761" s="135"/>
      <c r="AJ761" s="135"/>
      <c r="AK761" s="135"/>
    </row>
    <row r="762" spans="1:37" ht="12.75" customHeight="1" x14ac:dyDescent="0.25">
      <c r="A762" s="135"/>
      <c r="B762" s="135"/>
      <c r="C762" s="135"/>
      <c r="D762" s="135"/>
      <c r="E762" s="135"/>
      <c r="F762" s="135"/>
      <c r="G762" s="135"/>
      <c r="H762" s="135"/>
      <c r="I762" s="135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  <c r="AG762" s="135"/>
      <c r="AH762" s="135"/>
      <c r="AI762" s="135"/>
      <c r="AJ762" s="135"/>
      <c r="AK762" s="135"/>
    </row>
    <row r="763" spans="1:37" ht="12.75" customHeight="1" x14ac:dyDescent="0.25">
      <c r="A763" s="135"/>
      <c r="B763" s="135"/>
      <c r="C763" s="135"/>
      <c r="D763" s="135"/>
      <c r="E763" s="135"/>
      <c r="F763" s="135"/>
      <c r="G763" s="135"/>
      <c r="H763" s="135"/>
      <c r="I763" s="135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  <c r="AG763" s="135"/>
      <c r="AH763" s="135"/>
      <c r="AI763" s="135"/>
      <c r="AJ763" s="135"/>
      <c r="AK763" s="135"/>
    </row>
    <row r="764" spans="1:37" ht="12.75" customHeight="1" x14ac:dyDescent="0.25">
      <c r="A764" s="135"/>
      <c r="B764" s="135"/>
      <c r="C764" s="135"/>
      <c r="D764" s="135"/>
      <c r="E764" s="135"/>
      <c r="F764" s="135"/>
      <c r="G764" s="135"/>
      <c r="H764" s="135"/>
      <c r="I764" s="135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  <c r="AG764" s="135"/>
      <c r="AH764" s="135"/>
      <c r="AI764" s="135"/>
      <c r="AJ764" s="135"/>
      <c r="AK764" s="135"/>
    </row>
    <row r="765" spans="1:37" ht="12.75" customHeight="1" x14ac:dyDescent="0.25">
      <c r="A765" s="135"/>
      <c r="B765" s="135"/>
      <c r="C765" s="135"/>
      <c r="D765" s="135"/>
      <c r="E765" s="135"/>
      <c r="F765" s="135"/>
      <c r="G765" s="135"/>
      <c r="H765" s="135"/>
      <c r="I765" s="135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  <c r="AG765" s="135"/>
      <c r="AH765" s="135"/>
      <c r="AI765" s="135"/>
      <c r="AJ765" s="135"/>
      <c r="AK765" s="135"/>
    </row>
    <row r="766" spans="1:37" ht="12.75" customHeight="1" x14ac:dyDescent="0.25">
      <c r="A766" s="135"/>
      <c r="B766" s="135"/>
      <c r="C766" s="135"/>
      <c r="D766" s="135"/>
      <c r="E766" s="135"/>
      <c r="F766" s="135"/>
      <c r="G766" s="135"/>
      <c r="H766" s="135"/>
      <c r="I766" s="135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  <c r="AG766" s="135"/>
      <c r="AH766" s="135"/>
      <c r="AI766" s="135"/>
      <c r="AJ766" s="135"/>
      <c r="AK766" s="135"/>
    </row>
    <row r="767" spans="1:37" ht="12.75" customHeight="1" x14ac:dyDescent="0.25">
      <c r="A767" s="135"/>
      <c r="B767" s="135"/>
      <c r="C767" s="135"/>
      <c r="D767" s="135"/>
      <c r="E767" s="135"/>
      <c r="F767" s="135"/>
      <c r="G767" s="135"/>
      <c r="H767" s="135"/>
      <c r="I767" s="135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  <c r="AG767" s="135"/>
      <c r="AH767" s="135"/>
      <c r="AI767" s="135"/>
      <c r="AJ767" s="135"/>
      <c r="AK767" s="135"/>
    </row>
    <row r="768" spans="1:37" ht="12.75" customHeight="1" x14ac:dyDescent="0.25">
      <c r="A768" s="135"/>
      <c r="B768" s="135"/>
      <c r="C768" s="135"/>
      <c r="D768" s="135"/>
      <c r="E768" s="135"/>
      <c r="F768" s="135"/>
      <c r="G768" s="135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  <c r="AG768" s="135"/>
      <c r="AH768" s="135"/>
      <c r="AI768" s="135"/>
      <c r="AJ768" s="135"/>
      <c r="AK768" s="135"/>
    </row>
    <row r="769" spans="1:37" ht="12.75" customHeight="1" x14ac:dyDescent="0.25">
      <c r="A769" s="135"/>
      <c r="B769" s="135"/>
      <c r="C769" s="135"/>
      <c r="D769" s="135"/>
      <c r="E769" s="135"/>
      <c r="F769" s="135"/>
      <c r="G769" s="135"/>
      <c r="H769" s="135"/>
      <c r="I769" s="135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  <c r="AG769" s="135"/>
      <c r="AH769" s="135"/>
      <c r="AI769" s="135"/>
      <c r="AJ769" s="135"/>
      <c r="AK769" s="135"/>
    </row>
    <row r="770" spans="1:37" ht="12.75" customHeight="1" x14ac:dyDescent="0.25">
      <c r="A770" s="135"/>
      <c r="B770" s="135"/>
      <c r="C770" s="135"/>
      <c r="D770" s="135"/>
      <c r="E770" s="135"/>
      <c r="F770" s="135"/>
      <c r="G770" s="135"/>
      <c r="H770" s="135"/>
      <c r="I770" s="135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  <c r="AG770" s="135"/>
      <c r="AH770" s="135"/>
      <c r="AI770" s="135"/>
      <c r="AJ770" s="135"/>
      <c r="AK770" s="135"/>
    </row>
    <row r="771" spans="1:37" ht="12.75" customHeight="1" x14ac:dyDescent="0.25">
      <c r="A771" s="135"/>
      <c r="B771" s="135"/>
      <c r="C771" s="135"/>
      <c r="D771" s="135"/>
      <c r="E771" s="135"/>
      <c r="F771" s="135"/>
      <c r="G771" s="135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  <c r="AG771" s="135"/>
      <c r="AH771" s="135"/>
      <c r="AI771" s="135"/>
      <c r="AJ771" s="135"/>
      <c r="AK771" s="135"/>
    </row>
    <row r="772" spans="1:37" ht="12.75" customHeight="1" x14ac:dyDescent="0.25">
      <c r="A772" s="135"/>
      <c r="B772" s="135"/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  <c r="AG772" s="135"/>
      <c r="AH772" s="135"/>
      <c r="AI772" s="135"/>
      <c r="AJ772" s="135"/>
      <c r="AK772" s="135"/>
    </row>
    <row r="773" spans="1:37" ht="12.75" customHeight="1" x14ac:dyDescent="0.25">
      <c r="A773" s="135"/>
      <c r="B773" s="135"/>
      <c r="C773" s="135"/>
      <c r="D773" s="135"/>
      <c r="E773" s="135"/>
      <c r="F773" s="135"/>
      <c r="G773" s="135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  <c r="AG773" s="135"/>
      <c r="AH773" s="135"/>
      <c r="AI773" s="135"/>
      <c r="AJ773" s="135"/>
      <c r="AK773" s="135"/>
    </row>
    <row r="774" spans="1:37" ht="12.75" customHeight="1" x14ac:dyDescent="0.25">
      <c r="A774" s="135"/>
      <c r="B774" s="135"/>
      <c r="C774" s="135"/>
      <c r="D774" s="135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/>
      <c r="AH774" s="135"/>
      <c r="AI774" s="135"/>
      <c r="AJ774" s="135"/>
      <c r="AK774" s="135"/>
    </row>
    <row r="775" spans="1:37" ht="12.75" customHeight="1" x14ac:dyDescent="0.25">
      <c r="A775" s="135"/>
      <c r="B775" s="135"/>
      <c r="C775" s="135"/>
      <c r="D775" s="135"/>
      <c r="E775" s="135"/>
      <c r="F775" s="135"/>
      <c r="G775" s="135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  <c r="AG775" s="135"/>
      <c r="AH775" s="135"/>
      <c r="AI775" s="135"/>
      <c r="AJ775" s="135"/>
      <c r="AK775" s="135"/>
    </row>
    <row r="776" spans="1:37" ht="12.75" customHeight="1" x14ac:dyDescent="0.25">
      <c r="A776" s="135"/>
      <c r="B776" s="135"/>
      <c r="C776" s="135"/>
      <c r="D776" s="135"/>
      <c r="E776" s="135"/>
      <c r="F776" s="135"/>
      <c r="G776" s="135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  <c r="AG776" s="135"/>
      <c r="AH776" s="135"/>
      <c r="AI776" s="135"/>
      <c r="AJ776" s="135"/>
      <c r="AK776" s="135"/>
    </row>
    <row r="777" spans="1:37" ht="12.75" customHeight="1" x14ac:dyDescent="0.25">
      <c r="A777" s="135"/>
      <c r="B777" s="135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  <c r="AG777" s="135"/>
      <c r="AH777" s="135"/>
      <c r="AI777" s="135"/>
      <c r="AJ777" s="135"/>
      <c r="AK777" s="135"/>
    </row>
    <row r="778" spans="1:37" ht="12.75" customHeight="1" x14ac:dyDescent="0.25">
      <c r="A778" s="135"/>
      <c r="B778" s="13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  <c r="AG778" s="135"/>
      <c r="AH778" s="135"/>
      <c r="AI778" s="135"/>
      <c r="AJ778" s="135"/>
      <c r="AK778" s="135"/>
    </row>
    <row r="779" spans="1:37" ht="12.75" customHeight="1" x14ac:dyDescent="0.25">
      <c r="A779" s="135"/>
      <c r="B779" s="135"/>
      <c r="C779" s="135"/>
      <c r="D779" s="135"/>
      <c r="E779" s="135"/>
      <c r="F779" s="135"/>
      <c r="G779" s="135"/>
      <c r="H779" s="135"/>
      <c r="I779" s="135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  <c r="AG779" s="135"/>
      <c r="AH779" s="135"/>
      <c r="AI779" s="135"/>
      <c r="AJ779" s="135"/>
      <c r="AK779" s="135"/>
    </row>
    <row r="780" spans="1:37" ht="12.75" customHeight="1" x14ac:dyDescent="0.25">
      <c r="A780" s="135"/>
      <c r="B780" s="135"/>
      <c r="C780" s="135"/>
      <c r="D780" s="135"/>
      <c r="E780" s="135"/>
      <c r="F780" s="135"/>
      <c r="G780" s="135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  <c r="AG780" s="135"/>
      <c r="AH780" s="135"/>
      <c r="AI780" s="135"/>
      <c r="AJ780" s="135"/>
      <c r="AK780" s="135"/>
    </row>
    <row r="781" spans="1:37" ht="12.75" customHeight="1" x14ac:dyDescent="0.25">
      <c r="A781" s="135"/>
      <c r="B781" s="135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/>
      <c r="AH781" s="135"/>
      <c r="AI781" s="135"/>
      <c r="AJ781" s="135"/>
      <c r="AK781" s="135"/>
    </row>
    <row r="782" spans="1:37" ht="12.75" customHeight="1" x14ac:dyDescent="0.25">
      <c r="A782" s="135"/>
      <c r="B782" s="135"/>
      <c r="C782" s="135"/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  <c r="AG782" s="135"/>
      <c r="AH782" s="135"/>
      <c r="AI782" s="135"/>
      <c r="AJ782" s="135"/>
      <c r="AK782" s="135"/>
    </row>
    <row r="783" spans="1:37" ht="12.75" customHeight="1" x14ac:dyDescent="0.25">
      <c r="A783" s="135"/>
      <c r="B783" s="135"/>
      <c r="C783" s="135"/>
      <c r="D783" s="135"/>
      <c r="E783" s="135"/>
      <c r="F783" s="135"/>
      <c r="G783" s="135"/>
      <c r="H783" s="135"/>
      <c r="I783" s="135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  <c r="AG783" s="135"/>
      <c r="AH783" s="135"/>
      <c r="AI783" s="135"/>
      <c r="AJ783" s="135"/>
      <c r="AK783" s="135"/>
    </row>
    <row r="784" spans="1:37" ht="12.75" customHeight="1" x14ac:dyDescent="0.25">
      <c r="A784" s="135"/>
      <c r="B784" s="135"/>
      <c r="C784" s="135"/>
      <c r="D784" s="135"/>
      <c r="E784" s="135"/>
      <c r="F784" s="135"/>
      <c r="G784" s="135"/>
      <c r="H784" s="135"/>
      <c r="I784" s="135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  <c r="AG784" s="135"/>
      <c r="AH784" s="135"/>
      <c r="AI784" s="135"/>
      <c r="AJ784" s="135"/>
      <c r="AK784" s="135"/>
    </row>
    <row r="785" spans="1:37" ht="12.75" customHeight="1" x14ac:dyDescent="0.25">
      <c r="A785" s="135"/>
      <c r="B785" s="135"/>
      <c r="C785" s="135"/>
      <c r="D785" s="135"/>
      <c r="E785" s="135"/>
      <c r="F785" s="135"/>
      <c r="G785" s="135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  <c r="AG785" s="135"/>
      <c r="AH785" s="135"/>
      <c r="AI785" s="135"/>
      <c r="AJ785" s="135"/>
      <c r="AK785" s="135"/>
    </row>
    <row r="786" spans="1:37" ht="12.75" customHeight="1" x14ac:dyDescent="0.25">
      <c r="A786" s="135"/>
      <c r="B786" s="135"/>
      <c r="C786" s="135"/>
      <c r="D786" s="135"/>
      <c r="E786" s="135"/>
      <c r="F786" s="135"/>
      <c r="G786" s="135"/>
      <c r="H786" s="135"/>
      <c r="I786" s="135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  <c r="AG786" s="135"/>
      <c r="AH786" s="135"/>
      <c r="AI786" s="135"/>
      <c r="AJ786" s="135"/>
      <c r="AK786" s="135"/>
    </row>
    <row r="787" spans="1:37" ht="12.75" customHeight="1" x14ac:dyDescent="0.25">
      <c r="A787" s="135"/>
      <c r="B787" s="135"/>
      <c r="C787" s="135"/>
      <c r="D787" s="135"/>
      <c r="E787" s="135"/>
      <c r="F787" s="135"/>
      <c r="G787" s="135"/>
      <c r="H787" s="135"/>
      <c r="I787" s="135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  <c r="AG787" s="135"/>
      <c r="AH787" s="135"/>
      <c r="AI787" s="135"/>
      <c r="AJ787" s="135"/>
      <c r="AK787" s="135"/>
    </row>
    <row r="788" spans="1:37" ht="12.75" customHeight="1" x14ac:dyDescent="0.25">
      <c r="A788" s="135"/>
      <c r="B788" s="135"/>
      <c r="C788" s="135"/>
      <c r="D788" s="135"/>
      <c r="E788" s="135"/>
      <c r="F788" s="135"/>
      <c r="G788" s="135"/>
      <c r="H788" s="135"/>
      <c r="I788" s="135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  <c r="AG788" s="135"/>
      <c r="AH788" s="135"/>
      <c r="AI788" s="135"/>
      <c r="AJ788" s="135"/>
      <c r="AK788" s="135"/>
    </row>
    <row r="789" spans="1:37" ht="12.75" customHeight="1" x14ac:dyDescent="0.25">
      <c r="A789" s="135"/>
      <c r="B789" s="135"/>
      <c r="C789" s="135"/>
      <c r="D789" s="135"/>
      <c r="E789" s="135"/>
      <c r="F789" s="135"/>
      <c r="G789" s="135"/>
      <c r="H789" s="135"/>
      <c r="I789" s="135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  <c r="AG789" s="135"/>
      <c r="AH789" s="135"/>
      <c r="AI789" s="135"/>
      <c r="AJ789" s="135"/>
      <c r="AK789" s="135"/>
    </row>
    <row r="790" spans="1:37" ht="12.75" customHeight="1" x14ac:dyDescent="0.25">
      <c r="A790" s="135"/>
      <c r="B790" s="135"/>
      <c r="C790" s="135"/>
      <c r="D790" s="135"/>
      <c r="E790" s="135"/>
      <c r="F790" s="135"/>
      <c r="G790" s="135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  <c r="AG790" s="135"/>
      <c r="AH790" s="135"/>
      <c r="AI790" s="135"/>
      <c r="AJ790" s="135"/>
      <c r="AK790" s="135"/>
    </row>
    <row r="791" spans="1:37" ht="12.75" customHeight="1" x14ac:dyDescent="0.25">
      <c r="A791" s="135"/>
      <c r="B791" s="135"/>
      <c r="C791" s="135"/>
      <c r="D791" s="135"/>
      <c r="E791" s="135"/>
      <c r="F791" s="135"/>
      <c r="G791" s="135"/>
      <c r="H791" s="135"/>
      <c r="I791" s="135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  <c r="AG791" s="135"/>
      <c r="AH791" s="135"/>
      <c r="AI791" s="135"/>
      <c r="AJ791" s="135"/>
      <c r="AK791" s="135"/>
    </row>
    <row r="792" spans="1:37" ht="12.75" customHeight="1" x14ac:dyDescent="0.25">
      <c r="A792" s="135"/>
      <c r="B792" s="13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  <c r="AG792" s="135"/>
      <c r="AH792" s="135"/>
      <c r="AI792" s="135"/>
      <c r="AJ792" s="135"/>
      <c r="AK792" s="135"/>
    </row>
    <row r="793" spans="1:37" ht="12.75" customHeight="1" x14ac:dyDescent="0.25">
      <c r="A793" s="135"/>
      <c r="B793" s="135"/>
      <c r="C793" s="135"/>
      <c r="D793" s="135"/>
      <c r="E793" s="135"/>
      <c r="F793" s="135"/>
      <c r="G793" s="135"/>
      <c r="H793" s="135"/>
      <c r="I793" s="135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  <c r="AG793" s="135"/>
      <c r="AH793" s="135"/>
      <c r="AI793" s="135"/>
      <c r="AJ793" s="135"/>
      <c r="AK793" s="135"/>
    </row>
    <row r="794" spans="1:37" ht="12.75" customHeight="1" x14ac:dyDescent="0.25">
      <c r="A794" s="135"/>
      <c r="B794" s="135"/>
      <c r="C794" s="135"/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  <c r="AG794" s="135"/>
      <c r="AH794" s="135"/>
      <c r="AI794" s="135"/>
      <c r="AJ794" s="135"/>
      <c r="AK794" s="135"/>
    </row>
    <row r="795" spans="1:37" ht="12.75" customHeight="1" x14ac:dyDescent="0.25">
      <c r="A795" s="135"/>
      <c r="B795" s="135"/>
      <c r="C795" s="135"/>
      <c r="D795" s="135"/>
      <c r="E795" s="135"/>
      <c r="F795" s="135"/>
      <c r="G795" s="135"/>
      <c r="H795" s="135"/>
      <c r="I795" s="135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  <c r="AG795" s="135"/>
      <c r="AH795" s="135"/>
      <c r="AI795" s="135"/>
      <c r="AJ795" s="135"/>
      <c r="AK795" s="135"/>
    </row>
    <row r="796" spans="1:37" ht="12.75" customHeight="1" x14ac:dyDescent="0.25">
      <c r="A796" s="135"/>
      <c r="B796" s="135"/>
      <c r="C796" s="135"/>
      <c r="D796" s="135"/>
      <c r="E796" s="135"/>
      <c r="F796" s="135"/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  <c r="AH796" s="135"/>
      <c r="AI796" s="135"/>
      <c r="AJ796" s="135"/>
      <c r="AK796" s="135"/>
    </row>
    <row r="797" spans="1:37" ht="12.75" customHeight="1" x14ac:dyDescent="0.25">
      <c r="A797" s="135"/>
      <c r="B797" s="135"/>
      <c r="C797" s="135"/>
      <c r="D797" s="135"/>
      <c r="E797" s="135"/>
      <c r="F797" s="135"/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  <c r="AH797" s="135"/>
      <c r="AI797" s="135"/>
      <c r="AJ797" s="135"/>
      <c r="AK797" s="135"/>
    </row>
    <row r="798" spans="1:37" ht="12.75" customHeight="1" x14ac:dyDescent="0.25">
      <c r="A798" s="135"/>
      <c r="B798" s="135"/>
      <c r="C798" s="135"/>
      <c r="D798" s="135"/>
      <c r="E798" s="135"/>
      <c r="F798" s="135"/>
      <c r="G798" s="135"/>
      <c r="H798" s="135"/>
      <c r="I798" s="135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  <c r="AH798" s="135"/>
      <c r="AI798" s="135"/>
      <c r="AJ798" s="135"/>
      <c r="AK798" s="135"/>
    </row>
    <row r="799" spans="1:37" ht="12.75" customHeight="1" x14ac:dyDescent="0.25">
      <c r="A799" s="135"/>
      <c r="B799" s="135"/>
      <c r="C799" s="135"/>
      <c r="D799" s="135"/>
      <c r="E799" s="135"/>
      <c r="F799" s="135"/>
      <c r="G799" s="135"/>
      <c r="H799" s="135"/>
      <c r="I799" s="135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35"/>
      <c r="AI799" s="135"/>
      <c r="AJ799" s="135"/>
      <c r="AK799" s="135"/>
    </row>
    <row r="800" spans="1:37" ht="12.75" customHeight="1" x14ac:dyDescent="0.25">
      <c r="A800" s="135"/>
      <c r="B800" s="135"/>
      <c r="C800" s="135"/>
      <c r="D800" s="135"/>
      <c r="E800" s="135"/>
      <c r="F800" s="135"/>
      <c r="G800" s="135"/>
      <c r="H800" s="135"/>
      <c r="I800" s="135"/>
      <c r="J800" s="135"/>
      <c r="K800" s="135"/>
      <c r="L800" s="13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  <c r="AG800" s="135"/>
      <c r="AH800" s="135"/>
      <c r="AI800" s="135"/>
      <c r="AJ800" s="135"/>
      <c r="AK800" s="135"/>
    </row>
    <row r="801" spans="1:37" ht="12.75" customHeight="1" x14ac:dyDescent="0.25">
      <c r="A801" s="135"/>
      <c r="B801" s="135"/>
      <c r="C801" s="135"/>
      <c r="D801" s="135"/>
      <c r="E801" s="135"/>
      <c r="F801" s="135"/>
      <c r="G801" s="135"/>
      <c r="H801" s="135"/>
      <c r="I801" s="135"/>
      <c r="J801" s="135"/>
      <c r="K801" s="135"/>
      <c r="L801" s="13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  <c r="AG801" s="135"/>
      <c r="AH801" s="135"/>
      <c r="AI801" s="135"/>
      <c r="AJ801" s="135"/>
      <c r="AK801" s="135"/>
    </row>
    <row r="802" spans="1:37" ht="12.75" customHeight="1" x14ac:dyDescent="0.25">
      <c r="A802" s="135"/>
      <c r="B802" s="135"/>
      <c r="C802" s="135"/>
      <c r="D802" s="135"/>
      <c r="E802" s="135"/>
      <c r="F802" s="135"/>
      <c r="G802" s="135"/>
      <c r="H802" s="135"/>
      <c r="I802" s="135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  <c r="AG802" s="135"/>
      <c r="AH802" s="135"/>
      <c r="AI802" s="135"/>
      <c r="AJ802" s="135"/>
      <c r="AK802" s="135"/>
    </row>
    <row r="803" spans="1:37" ht="12.75" customHeight="1" x14ac:dyDescent="0.25">
      <c r="A803" s="135"/>
      <c r="B803" s="135"/>
      <c r="C803" s="135"/>
      <c r="D803" s="135"/>
      <c r="E803" s="135"/>
      <c r="F803" s="135"/>
      <c r="G803" s="135"/>
      <c r="H803" s="135"/>
      <c r="I803" s="135"/>
      <c r="J803" s="135"/>
      <c r="K803" s="135"/>
      <c r="L803" s="13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  <c r="AG803" s="135"/>
      <c r="AH803" s="135"/>
      <c r="AI803" s="135"/>
      <c r="AJ803" s="135"/>
      <c r="AK803" s="135"/>
    </row>
    <row r="804" spans="1:37" ht="12.75" customHeight="1" x14ac:dyDescent="0.25">
      <c r="A804" s="135"/>
      <c r="B804" s="135"/>
      <c r="C804" s="135"/>
      <c r="D804" s="135"/>
      <c r="E804" s="135"/>
      <c r="F804" s="135"/>
      <c r="G804" s="135"/>
      <c r="H804" s="135"/>
      <c r="I804" s="135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  <c r="AG804" s="135"/>
      <c r="AH804" s="135"/>
      <c r="AI804" s="135"/>
      <c r="AJ804" s="135"/>
      <c r="AK804" s="135"/>
    </row>
    <row r="805" spans="1:37" ht="12.75" customHeight="1" x14ac:dyDescent="0.25">
      <c r="A805" s="135"/>
      <c r="B805" s="135"/>
      <c r="C805" s="135"/>
      <c r="D805" s="135"/>
      <c r="E805" s="135"/>
      <c r="F805" s="135"/>
      <c r="G805" s="135"/>
      <c r="H805" s="135"/>
      <c r="I805" s="135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  <c r="AG805" s="135"/>
      <c r="AH805" s="135"/>
      <c r="AI805" s="135"/>
      <c r="AJ805" s="135"/>
      <c r="AK805" s="135"/>
    </row>
    <row r="806" spans="1:37" ht="12.75" customHeight="1" x14ac:dyDescent="0.25">
      <c r="A806" s="135"/>
      <c r="B806" s="135"/>
      <c r="C806" s="135"/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  <c r="AG806" s="135"/>
      <c r="AH806" s="135"/>
      <c r="AI806" s="135"/>
      <c r="AJ806" s="135"/>
      <c r="AK806" s="135"/>
    </row>
    <row r="807" spans="1:37" ht="12.75" customHeight="1" x14ac:dyDescent="0.25">
      <c r="A807" s="135"/>
      <c r="B807" s="135"/>
      <c r="C807" s="135"/>
      <c r="D807" s="135"/>
      <c r="E807" s="135"/>
      <c r="F807" s="135"/>
      <c r="G807" s="135"/>
      <c r="H807" s="135"/>
      <c r="I807" s="135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  <c r="AG807" s="135"/>
      <c r="AH807" s="135"/>
      <c r="AI807" s="135"/>
      <c r="AJ807" s="135"/>
      <c r="AK807" s="135"/>
    </row>
    <row r="808" spans="1:37" ht="12.75" customHeight="1" x14ac:dyDescent="0.25">
      <c r="A808" s="135"/>
      <c r="B808" s="135"/>
      <c r="C808" s="135"/>
      <c r="D808" s="135"/>
      <c r="E808" s="135"/>
      <c r="F808" s="135"/>
      <c r="G808" s="135"/>
      <c r="H808" s="135"/>
      <c r="I808" s="135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  <c r="AG808" s="135"/>
      <c r="AH808" s="135"/>
      <c r="AI808" s="135"/>
      <c r="AJ808" s="135"/>
      <c r="AK808" s="135"/>
    </row>
    <row r="809" spans="1:37" ht="12.75" customHeight="1" x14ac:dyDescent="0.25">
      <c r="A809" s="135"/>
      <c r="B809" s="135"/>
      <c r="C809" s="135"/>
      <c r="D809" s="135"/>
      <c r="E809" s="135"/>
      <c r="F809" s="135"/>
      <c r="G809" s="135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  <c r="AG809" s="135"/>
      <c r="AH809" s="135"/>
      <c r="AI809" s="135"/>
      <c r="AJ809" s="135"/>
      <c r="AK809" s="135"/>
    </row>
    <row r="810" spans="1:37" ht="12.75" customHeight="1" x14ac:dyDescent="0.25">
      <c r="A810" s="135"/>
      <c r="B810" s="135"/>
      <c r="C810" s="135"/>
      <c r="D810" s="135"/>
      <c r="E810" s="135"/>
      <c r="F810" s="135"/>
      <c r="G810" s="135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  <c r="AG810" s="135"/>
      <c r="AH810" s="135"/>
      <c r="AI810" s="135"/>
      <c r="AJ810" s="135"/>
      <c r="AK810" s="135"/>
    </row>
    <row r="811" spans="1:37" ht="12.75" customHeight="1" x14ac:dyDescent="0.25">
      <c r="A811" s="135"/>
      <c r="B811" s="135"/>
      <c r="C811" s="135"/>
      <c r="D811" s="135"/>
      <c r="E811" s="135"/>
      <c r="F811" s="135"/>
      <c r="G811" s="135"/>
      <c r="H811" s="135"/>
      <c r="I811" s="135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  <c r="AG811" s="135"/>
      <c r="AH811" s="135"/>
      <c r="AI811" s="135"/>
      <c r="AJ811" s="135"/>
      <c r="AK811" s="135"/>
    </row>
    <row r="812" spans="1:37" ht="12.75" customHeight="1" x14ac:dyDescent="0.25">
      <c r="A812" s="135"/>
      <c r="B812" s="135"/>
      <c r="C812" s="135"/>
      <c r="D812" s="135"/>
      <c r="E812" s="135"/>
      <c r="F812" s="135"/>
      <c r="G812" s="135"/>
      <c r="H812" s="135"/>
      <c r="I812" s="135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  <c r="AG812" s="135"/>
      <c r="AH812" s="135"/>
      <c r="AI812" s="135"/>
      <c r="AJ812" s="135"/>
      <c r="AK812" s="135"/>
    </row>
    <row r="813" spans="1:37" ht="12.75" customHeight="1" x14ac:dyDescent="0.25">
      <c r="A813" s="135"/>
      <c r="B813" s="135"/>
      <c r="C813" s="135"/>
      <c r="D813" s="135"/>
      <c r="E813" s="135"/>
      <c r="F813" s="135"/>
      <c r="G813" s="135"/>
      <c r="H813" s="135"/>
      <c r="I813" s="135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  <c r="AA813" s="135"/>
      <c r="AB813" s="135"/>
      <c r="AC813" s="135"/>
      <c r="AD813" s="135"/>
      <c r="AE813" s="135"/>
      <c r="AF813" s="135"/>
      <c r="AG813" s="135"/>
      <c r="AH813" s="135"/>
      <c r="AI813" s="135"/>
      <c r="AJ813" s="135"/>
      <c r="AK813" s="135"/>
    </row>
    <row r="814" spans="1:37" ht="12.75" customHeight="1" x14ac:dyDescent="0.25">
      <c r="A814" s="135"/>
      <c r="B814" s="135"/>
      <c r="C814" s="135"/>
      <c r="D814" s="135"/>
      <c r="E814" s="135"/>
      <c r="F814" s="135"/>
      <c r="G814" s="135"/>
      <c r="H814" s="135"/>
      <c r="I814" s="135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  <c r="AG814" s="135"/>
      <c r="AH814" s="135"/>
      <c r="AI814" s="135"/>
      <c r="AJ814" s="135"/>
      <c r="AK814" s="135"/>
    </row>
    <row r="815" spans="1:37" ht="12.75" customHeight="1" x14ac:dyDescent="0.25">
      <c r="A815" s="135"/>
      <c r="B815" s="135"/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  <c r="AG815" s="135"/>
      <c r="AH815" s="135"/>
      <c r="AI815" s="135"/>
      <c r="AJ815" s="135"/>
      <c r="AK815" s="135"/>
    </row>
    <row r="816" spans="1:37" ht="12.75" customHeight="1" x14ac:dyDescent="0.25">
      <c r="A816" s="135"/>
      <c r="B816" s="135"/>
      <c r="C816" s="135"/>
      <c r="D816" s="135"/>
      <c r="E816" s="135"/>
      <c r="F816" s="135"/>
      <c r="G816" s="135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  <c r="AG816" s="135"/>
      <c r="AH816" s="135"/>
      <c r="AI816" s="135"/>
      <c r="AJ816" s="135"/>
      <c r="AK816" s="135"/>
    </row>
    <row r="817" spans="1:37" ht="12.75" customHeight="1" x14ac:dyDescent="0.25">
      <c r="A817" s="135"/>
      <c r="B817" s="135"/>
      <c r="C817" s="135"/>
      <c r="D817" s="135"/>
      <c r="E817" s="135"/>
      <c r="F817" s="135"/>
      <c r="G817" s="135"/>
      <c r="H817" s="135"/>
      <c r="I817" s="135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  <c r="AG817" s="135"/>
      <c r="AH817" s="135"/>
      <c r="AI817" s="135"/>
      <c r="AJ817" s="135"/>
      <c r="AK817" s="135"/>
    </row>
    <row r="818" spans="1:37" ht="12.75" customHeight="1" x14ac:dyDescent="0.25">
      <c r="A818" s="135"/>
      <c r="B818" s="135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  <c r="AG818" s="135"/>
      <c r="AH818" s="135"/>
      <c r="AI818" s="135"/>
      <c r="AJ818" s="135"/>
      <c r="AK818" s="135"/>
    </row>
    <row r="819" spans="1:37" ht="12.75" customHeight="1" x14ac:dyDescent="0.25">
      <c r="A819" s="135"/>
      <c r="B819" s="135"/>
      <c r="C819" s="135"/>
      <c r="D819" s="135"/>
      <c r="E819" s="135"/>
      <c r="F819" s="135"/>
      <c r="G819" s="135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  <c r="AG819" s="135"/>
      <c r="AH819" s="135"/>
      <c r="AI819" s="135"/>
      <c r="AJ819" s="135"/>
      <c r="AK819" s="135"/>
    </row>
    <row r="820" spans="1:37" ht="12.75" customHeight="1" x14ac:dyDescent="0.25">
      <c r="A820" s="135"/>
      <c r="B820" s="135"/>
      <c r="C820" s="135"/>
      <c r="D820" s="135"/>
      <c r="E820" s="135"/>
      <c r="F820" s="135"/>
      <c r="G820" s="135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  <c r="AG820" s="135"/>
      <c r="AH820" s="135"/>
      <c r="AI820" s="135"/>
      <c r="AJ820" s="135"/>
      <c r="AK820" s="135"/>
    </row>
    <row r="821" spans="1:37" ht="12.75" customHeight="1" x14ac:dyDescent="0.25">
      <c r="A821" s="135"/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  <c r="AG821" s="135"/>
      <c r="AH821" s="135"/>
      <c r="AI821" s="135"/>
      <c r="AJ821" s="135"/>
      <c r="AK821" s="135"/>
    </row>
    <row r="822" spans="1:37" ht="12.75" customHeight="1" x14ac:dyDescent="0.25">
      <c r="A822" s="135"/>
      <c r="B822" s="135"/>
      <c r="C822" s="135"/>
      <c r="D822" s="135"/>
      <c r="E822" s="135"/>
      <c r="F822" s="135"/>
      <c r="G822" s="135"/>
      <c r="H822" s="135"/>
      <c r="I822" s="135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  <c r="AG822" s="135"/>
      <c r="AH822" s="135"/>
      <c r="AI822" s="135"/>
      <c r="AJ822" s="135"/>
      <c r="AK822" s="135"/>
    </row>
    <row r="823" spans="1:37" ht="12.75" customHeight="1" x14ac:dyDescent="0.25">
      <c r="A823" s="135"/>
      <c r="B823" s="135"/>
      <c r="C823" s="135"/>
      <c r="D823" s="135"/>
      <c r="E823" s="135"/>
      <c r="F823" s="135"/>
      <c r="G823" s="135"/>
      <c r="H823" s="135"/>
      <c r="I823" s="135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  <c r="AG823" s="135"/>
      <c r="AH823" s="135"/>
      <c r="AI823" s="135"/>
      <c r="AJ823" s="135"/>
      <c r="AK823" s="135"/>
    </row>
    <row r="824" spans="1:37" ht="12.75" customHeight="1" x14ac:dyDescent="0.25">
      <c r="A824" s="135"/>
      <c r="B824" s="135"/>
      <c r="C824" s="135"/>
      <c r="D824" s="135"/>
      <c r="E824" s="135"/>
      <c r="F824" s="135"/>
      <c r="G824" s="135"/>
      <c r="H824" s="135"/>
      <c r="I824" s="135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  <c r="AA824" s="135"/>
      <c r="AB824" s="135"/>
      <c r="AC824" s="135"/>
      <c r="AD824" s="135"/>
      <c r="AE824" s="135"/>
      <c r="AF824" s="135"/>
      <c r="AG824" s="135"/>
      <c r="AH824" s="135"/>
      <c r="AI824" s="135"/>
      <c r="AJ824" s="135"/>
      <c r="AK824" s="135"/>
    </row>
    <row r="825" spans="1:37" ht="12.75" customHeight="1" x14ac:dyDescent="0.25">
      <c r="A825" s="135"/>
      <c r="B825" s="135"/>
      <c r="C825" s="135"/>
      <c r="D825" s="135"/>
      <c r="E825" s="135"/>
      <c r="F825" s="135"/>
      <c r="G825" s="135"/>
      <c r="H825" s="135"/>
      <c r="I825" s="135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  <c r="AA825" s="135"/>
      <c r="AB825" s="135"/>
      <c r="AC825" s="135"/>
      <c r="AD825" s="135"/>
      <c r="AE825" s="135"/>
      <c r="AF825" s="135"/>
      <c r="AG825" s="135"/>
      <c r="AH825" s="135"/>
      <c r="AI825" s="135"/>
      <c r="AJ825" s="135"/>
      <c r="AK825" s="135"/>
    </row>
    <row r="826" spans="1:37" ht="12.75" customHeight="1" x14ac:dyDescent="0.25">
      <c r="A826" s="135"/>
      <c r="B826" s="135"/>
      <c r="C826" s="135"/>
      <c r="D826" s="135"/>
      <c r="E826" s="135"/>
      <c r="F826" s="135"/>
      <c r="G826" s="135"/>
      <c r="H826" s="135"/>
      <c r="I826" s="135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  <c r="AG826" s="135"/>
      <c r="AH826" s="135"/>
      <c r="AI826" s="135"/>
      <c r="AJ826" s="135"/>
      <c r="AK826" s="135"/>
    </row>
    <row r="827" spans="1:37" ht="12.75" customHeight="1" x14ac:dyDescent="0.25">
      <c r="A827" s="135"/>
      <c r="B827" s="135"/>
      <c r="C827" s="135"/>
      <c r="D827" s="135"/>
      <c r="E827" s="135"/>
      <c r="F827" s="135"/>
      <c r="G827" s="135"/>
      <c r="H827" s="135"/>
      <c r="I827" s="135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  <c r="AA827" s="135"/>
      <c r="AB827" s="135"/>
      <c r="AC827" s="135"/>
      <c r="AD827" s="135"/>
      <c r="AE827" s="135"/>
      <c r="AF827" s="135"/>
      <c r="AG827" s="135"/>
      <c r="AH827" s="135"/>
      <c r="AI827" s="135"/>
      <c r="AJ827" s="135"/>
      <c r="AK827" s="135"/>
    </row>
    <row r="828" spans="1:37" ht="12.75" customHeight="1" x14ac:dyDescent="0.25">
      <c r="A828" s="135"/>
      <c r="B828" s="135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  <c r="AA828" s="135"/>
      <c r="AB828" s="135"/>
      <c r="AC828" s="135"/>
      <c r="AD828" s="135"/>
      <c r="AE828" s="135"/>
      <c r="AF828" s="135"/>
      <c r="AG828" s="135"/>
      <c r="AH828" s="135"/>
      <c r="AI828" s="135"/>
      <c r="AJ828" s="135"/>
      <c r="AK828" s="135"/>
    </row>
    <row r="829" spans="1:37" ht="12.75" customHeight="1" x14ac:dyDescent="0.25">
      <c r="A829" s="135"/>
      <c r="B829" s="135"/>
      <c r="C829" s="135"/>
      <c r="D829" s="135"/>
      <c r="E829" s="135"/>
      <c r="F829" s="135"/>
      <c r="G829" s="135"/>
      <c r="H829" s="135"/>
      <c r="I829" s="135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  <c r="AA829" s="135"/>
      <c r="AB829" s="135"/>
      <c r="AC829" s="135"/>
      <c r="AD829" s="135"/>
      <c r="AE829" s="135"/>
      <c r="AF829" s="135"/>
      <c r="AG829" s="135"/>
      <c r="AH829" s="135"/>
      <c r="AI829" s="135"/>
      <c r="AJ829" s="135"/>
      <c r="AK829" s="135"/>
    </row>
    <row r="830" spans="1:37" ht="12.75" customHeight="1" x14ac:dyDescent="0.25">
      <c r="A830" s="135"/>
      <c r="B830" s="135"/>
      <c r="C830" s="135"/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  <c r="AA830" s="135"/>
      <c r="AB830" s="135"/>
      <c r="AC830" s="135"/>
      <c r="AD830" s="135"/>
      <c r="AE830" s="135"/>
      <c r="AF830" s="135"/>
      <c r="AG830" s="135"/>
      <c r="AH830" s="135"/>
      <c r="AI830" s="135"/>
      <c r="AJ830" s="135"/>
      <c r="AK830" s="135"/>
    </row>
    <row r="831" spans="1:37" ht="12.75" customHeight="1" x14ac:dyDescent="0.25">
      <c r="A831" s="135"/>
      <c r="B831" s="135"/>
      <c r="C831" s="135"/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  <c r="AA831" s="135"/>
      <c r="AB831" s="135"/>
      <c r="AC831" s="135"/>
      <c r="AD831" s="135"/>
      <c r="AE831" s="135"/>
      <c r="AF831" s="135"/>
      <c r="AG831" s="135"/>
      <c r="AH831" s="135"/>
      <c r="AI831" s="135"/>
      <c r="AJ831" s="135"/>
      <c r="AK831" s="135"/>
    </row>
    <row r="832" spans="1:37" ht="12.75" customHeight="1" x14ac:dyDescent="0.25">
      <c r="A832" s="135"/>
      <c r="B832" s="135"/>
      <c r="C832" s="135"/>
      <c r="D832" s="135"/>
      <c r="E832" s="135"/>
      <c r="F832" s="135"/>
      <c r="G832" s="135"/>
      <c r="H832" s="135"/>
      <c r="I832" s="135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  <c r="AA832" s="135"/>
      <c r="AB832" s="135"/>
      <c r="AC832" s="135"/>
      <c r="AD832" s="135"/>
      <c r="AE832" s="135"/>
      <c r="AF832" s="135"/>
      <c r="AG832" s="135"/>
      <c r="AH832" s="135"/>
      <c r="AI832" s="135"/>
      <c r="AJ832" s="135"/>
      <c r="AK832" s="135"/>
    </row>
    <row r="833" spans="1:37" ht="12.75" customHeight="1" x14ac:dyDescent="0.25">
      <c r="A833" s="135"/>
      <c r="B833" s="135"/>
      <c r="C833" s="135"/>
      <c r="D833" s="135"/>
      <c r="E833" s="135"/>
      <c r="F833" s="135"/>
      <c r="G833" s="135"/>
      <c r="H833" s="135"/>
      <c r="I833" s="135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  <c r="AA833" s="135"/>
      <c r="AB833" s="135"/>
      <c r="AC833" s="135"/>
      <c r="AD833" s="135"/>
      <c r="AE833" s="135"/>
      <c r="AF833" s="135"/>
      <c r="AG833" s="135"/>
      <c r="AH833" s="135"/>
      <c r="AI833" s="135"/>
      <c r="AJ833" s="135"/>
      <c r="AK833" s="135"/>
    </row>
    <row r="834" spans="1:37" ht="12.75" customHeight="1" x14ac:dyDescent="0.25">
      <c r="A834" s="135"/>
      <c r="B834" s="135"/>
      <c r="C834" s="135"/>
      <c r="D834" s="135"/>
      <c r="E834" s="135"/>
      <c r="F834" s="135"/>
      <c r="G834" s="135"/>
      <c r="H834" s="135"/>
      <c r="I834" s="135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  <c r="AA834" s="135"/>
      <c r="AB834" s="135"/>
      <c r="AC834" s="135"/>
      <c r="AD834" s="135"/>
      <c r="AE834" s="135"/>
      <c r="AF834" s="135"/>
      <c r="AG834" s="135"/>
      <c r="AH834" s="135"/>
      <c r="AI834" s="135"/>
      <c r="AJ834" s="135"/>
      <c r="AK834" s="135"/>
    </row>
    <row r="835" spans="1:37" ht="12.75" customHeight="1" x14ac:dyDescent="0.25">
      <c r="A835" s="135"/>
      <c r="B835" s="135"/>
      <c r="C835" s="135"/>
      <c r="D835" s="135"/>
      <c r="E835" s="135"/>
      <c r="F835" s="135"/>
      <c r="G835" s="135"/>
      <c r="H835" s="135"/>
      <c r="I835" s="135"/>
      <c r="J835" s="135"/>
      <c r="K835" s="135"/>
      <c r="L835" s="13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  <c r="AA835" s="135"/>
      <c r="AB835" s="135"/>
      <c r="AC835" s="135"/>
      <c r="AD835" s="135"/>
      <c r="AE835" s="135"/>
      <c r="AF835" s="135"/>
      <c r="AG835" s="135"/>
      <c r="AH835" s="135"/>
      <c r="AI835" s="135"/>
      <c r="AJ835" s="135"/>
      <c r="AK835" s="135"/>
    </row>
    <row r="836" spans="1:37" ht="12.75" customHeight="1" x14ac:dyDescent="0.25">
      <c r="A836" s="135"/>
      <c r="B836" s="135"/>
      <c r="C836" s="135"/>
      <c r="D836" s="135"/>
      <c r="E836" s="135"/>
      <c r="F836" s="135"/>
      <c r="G836" s="135"/>
      <c r="H836" s="135"/>
      <c r="I836" s="135"/>
      <c r="J836" s="135"/>
      <c r="K836" s="135"/>
      <c r="L836" s="13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  <c r="AA836" s="135"/>
      <c r="AB836" s="135"/>
      <c r="AC836" s="135"/>
      <c r="AD836" s="135"/>
      <c r="AE836" s="135"/>
      <c r="AF836" s="135"/>
      <c r="AG836" s="135"/>
      <c r="AH836" s="135"/>
      <c r="AI836" s="135"/>
      <c r="AJ836" s="135"/>
      <c r="AK836" s="135"/>
    </row>
    <row r="837" spans="1:37" ht="12.75" customHeight="1" x14ac:dyDescent="0.25">
      <c r="A837" s="135"/>
      <c r="B837" s="135"/>
      <c r="C837" s="135"/>
      <c r="D837" s="135"/>
      <c r="E837" s="135"/>
      <c r="F837" s="135"/>
      <c r="G837" s="135"/>
      <c r="H837" s="135"/>
      <c r="I837" s="135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  <c r="AG837" s="135"/>
      <c r="AH837" s="135"/>
      <c r="AI837" s="135"/>
      <c r="AJ837" s="135"/>
      <c r="AK837" s="135"/>
    </row>
    <row r="838" spans="1:37" ht="12.75" customHeight="1" x14ac:dyDescent="0.25">
      <c r="A838" s="135"/>
      <c r="B838" s="135"/>
      <c r="C838" s="135"/>
      <c r="D838" s="135"/>
      <c r="E838" s="135"/>
      <c r="F838" s="135"/>
      <c r="G838" s="135"/>
      <c r="H838" s="135"/>
      <c r="I838" s="135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  <c r="AG838" s="135"/>
      <c r="AH838" s="135"/>
      <c r="AI838" s="135"/>
      <c r="AJ838" s="135"/>
      <c r="AK838" s="135"/>
    </row>
    <row r="839" spans="1:37" ht="12.75" customHeight="1" x14ac:dyDescent="0.25">
      <c r="A839" s="135"/>
      <c r="B839" s="135"/>
      <c r="C839" s="135"/>
      <c r="D839" s="135"/>
      <c r="E839" s="135"/>
      <c r="F839" s="135"/>
      <c r="G839" s="135"/>
      <c r="H839" s="135"/>
      <c r="I839" s="135"/>
      <c r="J839" s="135"/>
      <c r="K839" s="135"/>
      <c r="L839" s="13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  <c r="AA839" s="135"/>
      <c r="AB839" s="135"/>
      <c r="AC839" s="135"/>
      <c r="AD839" s="135"/>
      <c r="AE839" s="135"/>
      <c r="AF839" s="135"/>
      <c r="AG839" s="135"/>
      <c r="AH839" s="135"/>
      <c r="AI839" s="135"/>
      <c r="AJ839" s="135"/>
      <c r="AK839" s="135"/>
    </row>
    <row r="840" spans="1:37" ht="12.75" customHeight="1" x14ac:dyDescent="0.25">
      <c r="A840" s="135"/>
      <c r="B840" s="135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  <c r="AA840" s="135"/>
      <c r="AB840" s="135"/>
      <c r="AC840" s="135"/>
      <c r="AD840" s="135"/>
      <c r="AE840" s="135"/>
      <c r="AF840" s="135"/>
      <c r="AG840" s="135"/>
      <c r="AH840" s="135"/>
      <c r="AI840" s="135"/>
      <c r="AJ840" s="135"/>
      <c r="AK840" s="135"/>
    </row>
    <row r="841" spans="1:37" ht="12.75" customHeight="1" x14ac:dyDescent="0.25">
      <c r="A841" s="135"/>
      <c r="B841" s="135"/>
      <c r="C841" s="135"/>
      <c r="D841" s="135"/>
      <c r="E841" s="135"/>
      <c r="F841" s="135"/>
      <c r="G841" s="135"/>
      <c r="H841" s="135"/>
      <c r="I841" s="135"/>
      <c r="J841" s="135"/>
      <c r="K841" s="135"/>
      <c r="L841" s="13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  <c r="AA841" s="135"/>
      <c r="AB841" s="135"/>
      <c r="AC841" s="135"/>
      <c r="AD841" s="135"/>
      <c r="AE841" s="135"/>
      <c r="AF841" s="135"/>
      <c r="AG841" s="135"/>
      <c r="AH841" s="135"/>
      <c r="AI841" s="135"/>
      <c r="AJ841" s="135"/>
      <c r="AK841" s="135"/>
    </row>
    <row r="842" spans="1:37" ht="12.75" customHeight="1" x14ac:dyDescent="0.25">
      <c r="A842" s="135"/>
      <c r="B842" s="135"/>
      <c r="C842" s="135"/>
      <c r="D842" s="135"/>
      <c r="E842" s="135"/>
      <c r="F842" s="135"/>
      <c r="G842" s="135"/>
      <c r="H842" s="135"/>
      <c r="I842" s="135"/>
      <c r="J842" s="135"/>
      <c r="K842" s="135"/>
      <c r="L842" s="13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  <c r="AA842" s="135"/>
      <c r="AB842" s="135"/>
      <c r="AC842" s="135"/>
      <c r="AD842" s="135"/>
      <c r="AE842" s="135"/>
      <c r="AF842" s="135"/>
      <c r="AG842" s="135"/>
      <c r="AH842" s="135"/>
      <c r="AI842" s="135"/>
      <c r="AJ842" s="135"/>
      <c r="AK842" s="135"/>
    </row>
    <row r="843" spans="1:37" ht="12.75" customHeight="1" x14ac:dyDescent="0.25">
      <c r="A843" s="135"/>
      <c r="B843" s="135"/>
      <c r="C843" s="135"/>
      <c r="D843" s="135"/>
      <c r="E843" s="135"/>
      <c r="F843" s="135"/>
      <c r="G843" s="135"/>
      <c r="H843" s="135"/>
      <c r="I843" s="135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  <c r="AA843" s="135"/>
      <c r="AB843" s="135"/>
      <c r="AC843" s="135"/>
      <c r="AD843" s="135"/>
      <c r="AE843" s="135"/>
      <c r="AF843" s="135"/>
      <c r="AG843" s="135"/>
      <c r="AH843" s="135"/>
      <c r="AI843" s="135"/>
      <c r="AJ843" s="135"/>
      <c r="AK843" s="135"/>
    </row>
    <row r="844" spans="1:37" ht="12.75" customHeight="1" x14ac:dyDescent="0.25">
      <c r="A844" s="135"/>
      <c r="B844" s="135"/>
      <c r="C844" s="135"/>
      <c r="D844" s="135"/>
      <c r="E844" s="135"/>
      <c r="F844" s="135"/>
      <c r="G844" s="135"/>
      <c r="H844" s="135"/>
      <c r="I844" s="135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  <c r="AA844" s="135"/>
      <c r="AB844" s="135"/>
      <c r="AC844" s="135"/>
      <c r="AD844" s="135"/>
      <c r="AE844" s="135"/>
      <c r="AF844" s="135"/>
      <c r="AG844" s="135"/>
      <c r="AH844" s="135"/>
      <c r="AI844" s="135"/>
      <c r="AJ844" s="135"/>
      <c r="AK844" s="135"/>
    </row>
    <row r="845" spans="1:37" ht="12.75" customHeight="1" x14ac:dyDescent="0.25">
      <c r="A845" s="135"/>
      <c r="B845" s="135"/>
      <c r="C845" s="135"/>
      <c r="D845" s="135"/>
      <c r="E845" s="135"/>
      <c r="F845" s="135"/>
      <c r="G845" s="135"/>
      <c r="H845" s="135"/>
      <c r="I845" s="135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  <c r="AA845" s="135"/>
      <c r="AB845" s="135"/>
      <c r="AC845" s="135"/>
      <c r="AD845" s="135"/>
      <c r="AE845" s="135"/>
      <c r="AF845" s="135"/>
      <c r="AG845" s="135"/>
      <c r="AH845" s="135"/>
      <c r="AI845" s="135"/>
      <c r="AJ845" s="135"/>
      <c r="AK845" s="135"/>
    </row>
    <row r="846" spans="1:37" ht="12.75" customHeight="1" x14ac:dyDescent="0.25">
      <c r="A846" s="135"/>
      <c r="B846" s="135"/>
      <c r="C846" s="135"/>
      <c r="D846" s="135"/>
      <c r="E846" s="135"/>
      <c r="F846" s="135"/>
      <c r="G846" s="135"/>
      <c r="H846" s="135"/>
      <c r="I846" s="135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  <c r="AA846" s="135"/>
      <c r="AB846" s="135"/>
      <c r="AC846" s="135"/>
      <c r="AD846" s="135"/>
      <c r="AE846" s="135"/>
      <c r="AF846" s="135"/>
      <c r="AG846" s="135"/>
      <c r="AH846" s="135"/>
      <c r="AI846" s="135"/>
      <c r="AJ846" s="135"/>
      <c r="AK846" s="135"/>
    </row>
    <row r="847" spans="1:37" ht="12.75" customHeight="1" x14ac:dyDescent="0.25">
      <c r="A847" s="135"/>
      <c r="B847" s="135"/>
      <c r="C847" s="135"/>
      <c r="D847" s="135"/>
      <c r="E847" s="135"/>
      <c r="F847" s="135"/>
      <c r="G847" s="135"/>
      <c r="H847" s="135"/>
      <c r="I847" s="135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  <c r="AA847" s="135"/>
      <c r="AB847" s="135"/>
      <c r="AC847" s="135"/>
      <c r="AD847" s="135"/>
      <c r="AE847" s="135"/>
      <c r="AF847" s="135"/>
      <c r="AG847" s="135"/>
      <c r="AH847" s="135"/>
      <c r="AI847" s="135"/>
      <c r="AJ847" s="135"/>
      <c r="AK847" s="135"/>
    </row>
    <row r="848" spans="1:37" ht="12.75" customHeight="1" x14ac:dyDescent="0.25">
      <c r="A848" s="135"/>
      <c r="B848" s="135"/>
      <c r="C848" s="135"/>
      <c r="D848" s="135"/>
      <c r="E848" s="135"/>
      <c r="F848" s="135"/>
      <c r="G848" s="135"/>
      <c r="H848" s="135"/>
      <c r="I848" s="135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  <c r="AA848" s="135"/>
      <c r="AB848" s="135"/>
      <c r="AC848" s="135"/>
      <c r="AD848" s="135"/>
      <c r="AE848" s="135"/>
      <c r="AF848" s="135"/>
      <c r="AG848" s="135"/>
      <c r="AH848" s="135"/>
      <c r="AI848" s="135"/>
      <c r="AJ848" s="135"/>
      <c r="AK848" s="135"/>
    </row>
    <row r="849" spans="1:37" ht="12.75" customHeight="1" x14ac:dyDescent="0.25">
      <c r="A849" s="135"/>
      <c r="B849" s="135"/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  <c r="AA849" s="135"/>
      <c r="AB849" s="135"/>
      <c r="AC849" s="135"/>
      <c r="AD849" s="135"/>
      <c r="AE849" s="135"/>
      <c r="AF849" s="135"/>
      <c r="AG849" s="135"/>
      <c r="AH849" s="135"/>
      <c r="AI849" s="135"/>
      <c r="AJ849" s="135"/>
      <c r="AK849" s="135"/>
    </row>
    <row r="850" spans="1:37" ht="12.75" customHeight="1" x14ac:dyDescent="0.25">
      <c r="A850" s="135"/>
      <c r="B850" s="135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  <c r="AA850" s="135"/>
      <c r="AB850" s="135"/>
      <c r="AC850" s="135"/>
      <c r="AD850" s="135"/>
      <c r="AE850" s="135"/>
      <c r="AF850" s="135"/>
      <c r="AG850" s="135"/>
      <c r="AH850" s="135"/>
      <c r="AI850" s="135"/>
      <c r="AJ850" s="135"/>
      <c r="AK850" s="135"/>
    </row>
    <row r="851" spans="1:37" ht="12.75" customHeight="1" x14ac:dyDescent="0.25">
      <c r="A851" s="135"/>
      <c r="B851" s="135"/>
      <c r="C851" s="135"/>
      <c r="D851" s="135"/>
      <c r="E851" s="135"/>
      <c r="F851" s="135"/>
      <c r="G851" s="135"/>
      <c r="H851" s="135"/>
      <c r="I851" s="135"/>
      <c r="J851" s="135"/>
      <c r="K851" s="135"/>
      <c r="L851" s="13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  <c r="AA851" s="135"/>
      <c r="AB851" s="135"/>
      <c r="AC851" s="135"/>
      <c r="AD851" s="135"/>
      <c r="AE851" s="135"/>
      <c r="AF851" s="135"/>
      <c r="AG851" s="135"/>
      <c r="AH851" s="135"/>
      <c r="AI851" s="135"/>
      <c r="AJ851" s="135"/>
      <c r="AK851" s="135"/>
    </row>
    <row r="852" spans="1:37" ht="12.75" customHeight="1" x14ac:dyDescent="0.25">
      <c r="A852" s="135"/>
      <c r="B852" s="13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  <c r="AA852" s="135"/>
      <c r="AB852" s="135"/>
      <c r="AC852" s="135"/>
      <c r="AD852" s="135"/>
      <c r="AE852" s="135"/>
      <c r="AF852" s="135"/>
      <c r="AG852" s="135"/>
      <c r="AH852" s="135"/>
      <c r="AI852" s="135"/>
      <c r="AJ852" s="135"/>
      <c r="AK852" s="135"/>
    </row>
    <row r="853" spans="1:37" ht="12.75" customHeight="1" x14ac:dyDescent="0.25">
      <c r="A853" s="135"/>
      <c r="B853" s="135"/>
      <c r="C853" s="135"/>
      <c r="D853" s="135"/>
      <c r="E853" s="135"/>
      <c r="F853" s="135"/>
      <c r="G853" s="135"/>
      <c r="H853" s="135"/>
      <c r="I853" s="135"/>
      <c r="J853" s="135"/>
      <c r="K853" s="135"/>
      <c r="L853" s="13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  <c r="AA853" s="135"/>
      <c r="AB853" s="135"/>
      <c r="AC853" s="135"/>
      <c r="AD853" s="135"/>
      <c r="AE853" s="135"/>
      <c r="AF853" s="135"/>
      <c r="AG853" s="135"/>
      <c r="AH853" s="135"/>
      <c r="AI853" s="135"/>
      <c r="AJ853" s="135"/>
      <c r="AK853" s="135"/>
    </row>
    <row r="854" spans="1:37" ht="12.75" customHeight="1" x14ac:dyDescent="0.25">
      <c r="A854" s="135"/>
      <c r="B854" s="135"/>
      <c r="C854" s="135"/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  <c r="AA854" s="135"/>
      <c r="AB854" s="135"/>
      <c r="AC854" s="135"/>
      <c r="AD854" s="135"/>
      <c r="AE854" s="135"/>
      <c r="AF854" s="135"/>
      <c r="AG854" s="135"/>
      <c r="AH854" s="135"/>
      <c r="AI854" s="135"/>
      <c r="AJ854" s="135"/>
      <c r="AK854" s="135"/>
    </row>
    <row r="855" spans="1:37" ht="12.75" customHeight="1" x14ac:dyDescent="0.25">
      <c r="A855" s="135"/>
      <c r="B855" s="135"/>
      <c r="C855" s="135"/>
      <c r="D855" s="135"/>
      <c r="E855" s="135"/>
      <c r="F855" s="135"/>
      <c r="G855" s="135"/>
      <c r="H855" s="135"/>
      <c r="I855" s="135"/>
      <c r="J855" s="135"/>
      <c r="K855" s="135"/>
      <c r="L855" s="13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  <c r="AA855" s="135"/>
      <c r="AB855" s="135"/>
      <c r="AC855" s="135"/>
      <c r="AD855" s="135"/>
      <c r="AE855" s="135"/>
      <c r="AF855" s="135"/>
      <c r="AG855" s="135"/>
      <c r="AH855" s="135"/>
      <c r="AI855" s="135"/>
      <c r="AJ855" s="135"/>
      <c r="AK855" s="135"/>
    </row>
    <row r="856" spans="1:37" ht="12.75" customHeight="1" x14ac:dyDescent="0.25">
      <c r="A856" s="135"/>
      <c r="B856" s="135"/>
      <c r="C856" s="135"/>
      <c r="D856" s="135"/>
      <c r="E856" s="135"/>
      <c r="F856" s="135"/>
      <c r="G856" s="135"/>
      <c r="H856" s="135"/>
      <c r="I856" s="135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  <c r="AA856" s="135"/>
      <c r="AB856" s="135"/>
      <c r="AC856" s="135"/>
      <c r="AD856" s="135"/>
      <c r="AE856" s="135"/>
      <c r="AF856" s="135"/>
      <c r="AG856" s="135"/>
      <c r="AH856" s="135"/>
      <c r="AI856" s="135"/>
      <c r="AJ856" s="135"/>
      <c r="AK856" s="135"/>
    </row>
    <row r="857" spans="1:37" ht="12.75" customHeight="1" x14ac:dyDescent="0.25">
      <c r="A857" s="135"/>
      <c r="B857" s="135"/>
      <c r="C857" s="135"/>
      <c r="D857" s="135"/>
      <c r="E857" s="135"/>
      <c r="F857" s="135"/>
      <c r="G857" s="135"/>
      <c r="H857" s="135"/>
      <c r="I857" s="135"/>
      <c r="J857" s="135"/>
      <c r="K857" s="135"/>
      <c r="L857" s="13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  <c r="AA857" s="135"/>
      <c r="AB857" s="135"/>
      <c r="AC857" s="135"/>
      <c r="AD857" s="135"/>
      <c r="AE857" s="135"/>
      <c r="AF857" s="135"/>
      <c r="AG857" s="135"/>
      <c r="AH857" s="135"/>
      <c r="AI857" s="135"/>
      <c r="AJ857" s="135"/>
      <c r="AK857" s="135"/>
    </row>
    <row r="858" spans="1:37" ht="12.75" customHeight="1" x14ac:dyDescent="0.25">
      <c r="A858" s="135"/>
      <c r="B858" s="135"/>
      <c r="C858" s="135"/>
      <c r="D858" s="135"/>
      <c r="E858" s="135"/>
      <c r="F858" s="135"/>
      <c r="G858" s="135"/>
      <c r="H858" s="135"/>
      <c r="I858" s="135"/>
      <c r="J858" s="135"/>
      <c r="K858" s="135"/>
      <c r="L858" s="13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  <c r="AA858" s="135"/>
      <c r="AB858" s="135"/>
      <c r="AC858" s="135"/>
      <c r="AD858" s="135"/>
      <c r="AE858" s="135"/>
      <c r="AF858" s="135"/>
      <c r="AG858" s="135"/>
      <c r="AH858" s="135"/>
      <c r="AI858" s="135"/>
      <c r="AJ858" s="135"/>
      <c r="AK858" s="135"/>
    </row>
    <row r="859" spans="1:37" ht="12.75" customHeight="1" x14ac:dyDescent="0.25">
      <c r="A859" s="135"/>
      <c r="B859" s="135"/>
      <c r="C859" s="135"/>
      <c r="D859" s="135"/>
      <c r="E859" s="135"/>
      <c r="F859" s="135"/>
      <c r="G859" s="135"/>
      <c r="H859" s="135"/>
      <c r="I859" s="135"/>
      <c r="J859" s="135"/>
      <c r="K859" s="135"/>
      <c r="L859" s="13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  <c r="AA859" s="135"/>
      <c r="AB859" s="135"/>
      <c r="AC859" s="135"/>
      <c r="AD859" s="135"/>
      <c r="AE859" s="135"/>
      <c r="AF859" s="135"/>
      <c r="AG859" s="135"/>
      <c r="AH859" s="135"/>
      <c r="AI859" s="135"/>
      <c r="AJ859" s="135"/>
      <c r="AK859" s="135"/>
    </row>
    <row r="860" spans="1:37" ht="12.75" customHeight="1" x14ac:dyDescent="0.25">
      <c r="A860" s="135"/>
      <c r="B860" s="135"/>
      <c r="C860" s="135"/>
      <c r="D860" s="135"/>
      <c r="E860" s="135"/>
      <c r="F860" s="135"/>
      <c r="G860" s="135"/>
      <c r="H860" s="135"/>
      <c r="I860" s="135"/>
      <c r="J860" s="135"/>
      <c r="K860" s="135"/>
      <c r="L860" s="13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  <c r="AA860" s="135"/>
      <c r="AB860" s="135"/>
      <c r="AC860" s="135"/>
      <c r="AD860" s="135"/>
      <c r="AE860" s="135"/>
      <c r="AF860" s="135"/>
      <c r="AG860" s="135"/>
      <c r="AH860" s="135"/>
      <c r="AI860" s="135"/>
      <c r="AJ860" s="135"/>
      <c r="AK860" s="135"/>
    </row>
    <row r="861" spans="1:37" ht="12.75" customHeight="1" x14ac:dyDescent="0.25">
      <c r="A861" s="135"/>
      <c r="B861" s="135"/>
      <c r="C861" s="135"/>
      <c r="D861" s="135"/>
      <c r="E861" s="135"/>
      <c r="F861" s="135"/>
      <c r="G861" s="135"/>
      <c r="H861" s="135"/>
      <c r="I861" s="135"/>
      <c r="J861" s="135"/>
      <c r="K861" s="135"/>
      <c r="L861" s="13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  <c r="AA861" s="135"/>
      <c r="AB861" s="135"/>
      <c r="AC861" s="135"/>
      <c r="AD861" s="135"/>
      <c r="AE861" s="135"/>
      <c r="AF861" s="135"/>
      <c r="AG861" s="135"/>
      <c r="AH861" s="135"/>
      <c r="AI861" s="135"/>
      <c r="AJ861" s="135"/>
      <c r="AK861" s="135"/>
    </row>
    <row r="862" spans="1:37" ht="12.75" customHeight="1" x14ac:dyDescent="0.25">
      <c r="A862" s="135"/>
      <c r="B862" s="135"/>
      <c r="C862" s="135"/>
      <c r="D862" s="135"/>
      <c r="E862" s="135"/>
      <c r="F862" s="135"/>
      <c r="G862" s="135"/>
      <c r="H862" s="135"/>
      <c r="I862" s="135"/>
      <c r="J862" s="135"/>
      <c r="K862" s="135"/>
      <c r="L862" s="13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  <c r="AA862" s="135"/>
      <c r="AB862" s="135"/>
      <c r="AC862" s="135"/>
      <c r="AD862" s="135"/>
      <c r="AE862" s="135"/>
      <c r="AF862" s="135"/>
      <c r="AG862" s="135"/>
      <c r="AH862" s="135"/>
      <c r="AI862" s="135"/>
      <c r="AJ862" s="135"/>
      <c r="AK862" s="135"/>
    </row>
    <row r="863" spans="1:37" ht="12.75" customHeight="1" x14ac:dyDescent="0.25">
      <c r="A863" s="135"/>
      <c r="B863" s="135"/>
      <c r="C863" s="135"/>
      <c r="D863" s="135"/>
      <c r="E863" s="135"/>
      <c r="F863" s="135"/>
      <c r="G863" s="135"/>
      <c r="H863" s="135"/>
      <c r="I863" s="135"/>
      <c r="J863" s="135"/>
      <c r="K863" s="135"/>
      <c r="L863" s="13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  <c r="AA863" s="135"/>
      <c r="AB863" s="135"/>
      <c r="AC863" s="135"/>
      <c r="AD863" s="135"/>
      <c r="AE863" s="135"/>
      <c r="AF863" s="135"/>
      <c r="AG863" s="135"/>
      <c r="AH863" s="135"/>
      <c r="AI863" s="135"/>
      <c r="AJ863" s="135"/>
      <c r="AK863" s="135"/>
    </row>
    <row r="864" spans="1:37" ht="12.75" customHeight="1" x14ac:dyDescent="0.25">
      <c r="A864" s="135"/>
      <c r="B864" s="13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  <c r="AA864" s="135"/>
      <c r="AB864" s="135"/>
      <c r="AC864" s="135"/>
      <c r="AD864" s="135"/>
      <c r="AE864" s="135"/>
      <c r="AF864" s="135"/>
      <c r="AG864" s="135"/>
      <c r="AH864" s="135"/>
      <c r="AI864" s="135"/>
      <c r="AJ864" s="135"/>
      <c r="AK864" s="135"/>
    </row>
    <row r="865" spans="1:37" ht="12.75" customHeight="1" x14ac:dyDescent="0.25">
      <c r="A865" s="135"/>
      <c r="B865" s="135"/>
      <c r="C865" s="135"/>
      <c r="D865" s="135"/>
      <c r="E865" s="135"/>
      <c r="F865" s="135"/>
      <c r="G865" s="135"/>
      <c r="H865" s="135"/>
      <c r="I865" s="135"/>
      <c r="J865" s="135"/>
      <c r="K865" s="135"/>
      <c r="L865" s="13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  <c r="AA865" s="135"/>
      <c r="AB865" s="135"/>
      <c r="AC865" s="135"/>
      <c r="AD865" s="135"/>
      <c r="AE865" s="135"/>
      <c r="AF865" s="135"/>
      <c r="AG865" s="135"/>
      <c r="AH865" s="135"/>
      <c r="AI865" s="135"/>
      <c r="AJ865" s="135"/>
      <c r="AK865" s="135"/>
    </row>
    <row r="866" spans="1:37" ht="12.75" customHeight="1" x14ac:dyDescent="0.25">
      <c r="A866" s="135"/>
      <c r="B866" s="135"/>
      <c r="C866" s="135"/>
      <c r="D866" s="135"/>
      <c r="E866" s="135"/>
      <c r="F866" s="135"/>
      <c r="G866" s="135"/>
      <c r="H866" s="135"/>
      <c r="I866" s="135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  <c r="AA866" s="135"/>
      <c r="AB866" s="135"/>
      <c r="AC866" s="135"/>
      <c r="AD866" s="135"/>
      <c r="AE866" s="135"/>
      <c r="AF866" s="135"/>
      <c r="AG866" s="135"/>
      <c r="AH866" s="135"/>
      <c r="AI866" s="135"/>
      <c r="AJ866" s="135"/>
      <c r="AK866" s="135"/>
    </row>
    <row r="867" spans="1:37" ht="12.75" customHeight="1" x14ac:dyDescent="0.25">
      <c r="A867" s="135"/>
      <c r="B867" s="135"/>
      <c r="C867" s="135"/>
      <c r="D867" s="135"/>
      <c r="E867" s="135"/>
      <c r="F867" s="135"/>
      <c r="G867" s="135"/>
      <c r="H867" s="135"/>
      <c r="I867" s="135"/>
      <c r="J867" s="135"/>
      <c r="K867" s="135"/>
      <c r="L867" s="13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  <c r="AA867" s="135"/>
      <c r="AB867" s="135"/>
      <c r="AC867" s="135"/>
      <c r="AD867" s="135"/>
      <c r="AE867" s="135"/>
      <c r="AF867" s="135"/>
      <c r="AG867" s="135"/>
      <c r="AH867" s="135"/>
      <c r="AI867" s="135"/>
      <c r="AJ867" s="135"/>
      <c r="AK867" s="135"/>
    </row>
    <row r="868" spans="1:37" ht="12.75" customHeight="1" x14ac:dyDescent="0.25">
      <c r="A868" s="135"/>
      <c r="B868" s="135"/>
      <c r="C868" s="135"/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  <c r="AG868" s="135"/>
      <c r="AH868" s="135"/>
      <c r="AI868" s="135"/>
      <c r="AJ868" s="135"/>
      <c r="AK868" s="135"/>
    </row>
    <row r="869" spans="1:37" ht="12.75" customHeight="1" x14ac:dyDescent="0.25">
      <c r="A869" s="135"/>
      <c r="B869" s="135"/>
      <c r="C869" s="135"/>
      <c r="D869" s="135"/>
      <c r="E869" s="135"/>
      <c r="F869" s="135"/>
      <c r="G869" s="135"/>
      <c r="H869" s="135"/>
      <c r="I869" s="135"/>
      <c r="J869" s="135"/>
      <c r="K869" s="135"/>
      <c r="L869" s="13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  <c r="AA869" s="135"/>
      <c r="AB869" s="135"/>
      <c r="AC869" s="135"/>
      <c r="AD869" s="135"/>
      <c r="AE869" s="135"/>
      <c r="AF869" s="135"/>
      <c r="AG869" s="135"/>
      <c r="AH869" s="135"/>
      <c r="AI869" s="135"/>
      <c r="AJ869" s="135"/>
      <c r="AK869" s="135"/>
    </row>
    <row r="870" spans="1:37" ht="12.75" customHeight="1" x14ac:dyDescent="0.25">
      <c r="A870" s="135"/>
      <c r="B870" s="135"/>
      <c r="C870" s="135"/>
      <c r="D870" s="135"/>
      <c r="E870" s="135"/>
      <c r="F870" s="135"/>
      <c r="G870" s="135"/>
      <c r="H870" s="135"/>
      <c r="I870" s="135"/>
      <c r="J870" s="135"/>
      <c r="K870" s="135"/>
      <c r="L870" s="13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35"/>
      <c r="AF870" s="135"/>
      <c r="AG870" s="135"/>
      <c r="AH870" s="135"/>
      <c r="AI870" s="135"/>
      <c r="AJ870" s="135"/>
      <c r="AK870" s="135"/>
    </row>
    <row r="871" spans="1:37" ht="12.75" customHeight="1" x14ac:dyDescent="0.25">
      <c r="A871" s="135"/>
      <c r="B871" s="135"/>
      <c r="C871" s="135"/>
      <c r="D871" s="135"/>
      <c r="E871" s="135"/>
      <c r="F871" s="135"/>
      <c r="G871" s="135"/>
      <c r="H871" s="135"/>
      <c r="I871" s="135"/>
      <c r="J871" s="135"/>
      <c r="K871" s="135"/>
      <c r="L871" s="13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  <c r="AA871" s="135"/>
      <c r="AB871" s="135"/>
      <c r="AC871" s="135"/>
      <c r="AD871" s="135"/>
      <c r="AE871" s="135"/>
      <c r="AF871" s="135"/>
      <c r="AG871" s="135"/>
      <c r="AH871" s="135"/>
      <c r="AI871" s="135"/>
      <c r="AJ871" s="135"/>
      <c r="AK871" s="135"/>
    </row>
    <row r="872" spans="1:37" ht="12.75" customHeight="1" x14ac:dyDescent="0.25">
      <c r="A872" s="135"/>
      <c r="B872" s="135"/>
      <c r="C872" s="135"/>
      <c r="D872" s="135"/>
      <c r="E872" s="135"/>
      <c r="F872" s="135"/>
      <c r="G872" s="135"/>
      <c r="H872" s="135"/>
      <c r="I872" s="135"/>
      <c r="J872" s="135"/>
      <c r="K872" s="135"/>
      <c r="L872" s="13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  <c r="AA872" s="135"/>
      <c r="AB872" s="135"/>
      <c r="AC872" s="135"/>
      <c r="AD872" s="135"/>
      <c r="AE872" s="135"/>
      <c r="AF872" s="135"/>
      <c r="AG872" s="135"/>
      <c r="AH872" s="135"/>
      <c r="AI872" s="135"/>
      <c r="AJ872" s="135"/>
      <c r="AK872" s="135"/>
    </row>
    <row r="873" spans="1:37" ht="12.75" customHeight="1" x14ac:dyDescent="0.25">
      <c r="A873" s="135"/>
      <c r="B873" s="135"/>
      <c r="C873" s="135"/>
      <c r="D873" s="135"/>
      <c r="E873" s="135"/>
      <c r="F873" s="135"/>
      <c r="G873" s="135"/>
      <c r="H873" s="135"/>
      <c r="I873" s="135"/>
      <c r="J873" s="135"/>
      <c r="K873" s="135"/>
      <c r="L873" s="13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  <c r="AA873" s="135"/>
      <c r="AB873" s="135"/>
      <c r="AC873" s="135"/>
      <c r="AD873" s="135"/>
      <c r="AE873" s="135"/>
      <c r="AF873" s="135"/>
      <c r="AG873" s="135"/>
      <c r="AH873" s="135"/>
      <c r="AI873" s="135"/>
      <c r="AJ873" s="135"/>
      <c r="AK873" s="135"/>
    </row>
    <row r="874" spans="1:37" ht="12.75" customHeight="1" x14ac:dyDescent="0.25">
      <c r="A874" s="135"/>
      <c r="B874" s="135"/>
      <c r="C874" s="135"/>
      <c r="D874" s="135"/>
      <c r="E874" s="135"/>
      <c r="F874" s="135"/>
      <c r="G874" s="135"/>
      <c r="H874" s="135"/>
      <c r="I874" s="135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  <c r="AA874" s="135"/>
      <c r="AB874" s="135"/>
      <c r="AC874" s="135"/>
      <c r="AD874" s="135"/>
      <c r="AE874" s="135"/>
      <c r="AF874" s="135"/>
      <c r="AG874" s="135"/>
      <c r="AH874" s="135"/>
      <c r="AI874" s="135"/>
      <c r="AJ874" s="135"/>
      <c r="AK874" s="135"/>
    </row>
    <row r="875" spans="1:37" ht="12.75" customHeight="1" x14ac:dyDescent="0.25">
      <c r="A875" s="135"/>
      <c r="B875" s="135"/>
      <c r="C875" s="135"/>
      <c r="D875" s="135"/>
      <c r="E875" s="135"/>
      <c r="F875" s="135"/>
      <c r="G875" s="135"/>
      <c r="H875" s="135"/>
      <c r="I875" s="135"/>
      <c r="J875" s="135"/>
      <c r="K875" s="135"/>
      <c r="L875" s="13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  <c r="AA875" s="135"/>
      <c r="AB875" s="135"/>
      <c r="AC875" s="135"/>
      <c r="AD875" s="135"/>
      <c r="AE875" s="135"/>
      <c r="AF875" s="135"/>
      <c r="AG875" s="135"/>
      <c r="AH875" s="135"/>
      <c r="AI875" s="135"/>
      <c r="AJ875" s="135"/>
      <c r="AK875" s="135"/>
    </row>
    <row r="876" spans="1:37" ht="12.75" customHeight="1" x14ac:dyDescent="0.25">
      <c r="A876" s="135"/>
      <c r="B876" s="135"/>
      <c r="C876" s="135"/>
      <c r="D876" s="135"/>
      <c r="E876" s="135"/>
      <c r="F876" s="135"/>
      <c r="G876" s="135"/>
      <c r="H876" s="135"/>
      <c r="I876" s="135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  <c r="AA876" s="135"/>
      <c r="AB876" s="135"/>
      <c r="AC876" s="135"/>
      <c r="AD876" s="135"/>
      <c r="AE876" s="135"/>
      <c r="AF876" s="135"/>
      <c r="AG876" s="135"/>
      <c r="AH876" s="135"/>
      <c r="AI876" s="135"/>
      <c r="AJ876" s="135"/>
      <c r="AK876" s="135"/>
    </row>
    <row r="877" spans="1:37" ht="12.75" customHeight="1" x14ac:dyDescent="0.25">
      <c r="A877" s="135"/>
      <c r="B877" s="135"/>
      <c r="C877" s="135"/>
      <c r="D877" s="135"/>
      <c r="E877" s="135"/>
      <c r="F877" s="135"/>
      <c r="G877" s="135"/>
      <c r="H877" s="135"/>
      <c r="I877" s="135"/>
      <c r="J877" s="135"/>
      <c r="K877" s="135"/>
      <c r="L877" s="13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  <c r="AA877" s="135"/>
      <c r="AB877" s="135"/>
      <c r="AC877" s="135"/>
      <c r="AD877" s="135"/>
      <c r="AE877" s="135"/>
      <c r="AF877" s="135"/>
      <c r="AG877" s="135"/>
      <c r="AH877" s="135"/>
      <c r="AI877" s="135"/>
      <c r="AJ877" s="135"/>
      <c r="AK877" s="135"/>
    </row>
    <row r="878" spans="1:37" ht="12.75" customHeight="1" x14ac:dyDescent="0.25">
      <c r="A878" s="135"/>
      <c r="B878" s="135"/>
      <c r="C878" s="135"/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  <c r="AA878" s="135"/>
      <c r="AB878" s="135"/>
      <c r="AC878" s="135"/>
      <c r="AD878" s="135"/>
      <c r="AE878" s="135"/>
      <c r="AF878" s="135"/>
      <c r="AG878" s="135"/>
      <c r="AH878" s="135"/>
      <c r="AI878" s="135"/>
      <c r="AJ878" s="135"/>
      <c r="AK878" s="135"/>
    </row>
    <row r="879" spans="1:37" ht="12.75" customHeight="1" x14ac:dyDescent="0.25">
      <c r="A879" s="135"/>
      <c r="B879" s="135"/>
      <c r="C879" s="135"/>
      <c r="D879" s="135"/>
      <c r="E879" s="135"/>
      <c r="F879" s="135"/>
      <c r="G879" s="135"/>
      <c r="H879" s="135"/>
      <c r="I879" s="135"/>
      <c r="J879" s="135"/>
      <c r="K879" s="135"/>
      <c r="L879" s="13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  <c r="AA879" s="135"/>
      <c r="AB879" s="135"/>
      <c r="AC879" s="135"/>
      <c r="AD879" s="135"/>
      <c r="AE879" s="135"/>
      <c r="AF879" s="135"/>
      <c r="AG879" s="135"/>
      <c r="AH879" s="135"/>
      <c r="AI879" s="135"/>
      <c r="AJ879" s="135"/>
      <c r="AK879" s="135"/>
    </row>
    <row r="880" spans="1:37" ht="12.75" customHeight="1" x14ac:dyDescent="0.25">
      <c r="A880" s="135"/>
      <c r="B880" s="135"/>
      <c r="C880" s="135"/>
      <c r="D880" s="135"/>
      <c r="E880" s="135"/>
      <c r="F880" s="135"/>
      <c r="G880" s="135"/>
      <c r="H880" s="135"/>
      <c r="I880" s="135"/>
      <c r="J880" s="135"/>
      <c r="K880" s="135"/>
      <c r="L880" s="13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  <c r="AA880" s="135"/>
      <c r="AB880" s="135"/>
      <c r="AC880" s="135"/>
      <c r="AD880" s="135"/>
      <c r="AE880" s="135"/>
      <c r="AF880" s="135"/>
      <c r="AG880" s="135"/>
      <c r="AH880" s="135"/>
      <c r="AI880" s="135"/>
      <c r="AJ880" s="135"/>
      <c r="AK880" s="135"/>
    </row>
    <row r="881" spans="1:37" ht="12.75" customHeight="1" x14ac:dyDescent="0.25">
      <c r="A881" s="135"/>
      <c r="B881" s="135"/>
      <c r="C881" s="135"/>
      <c r="D881" s="135"/>
      <c r="E881" s="135"/>
      <c r="F881" s="135"/>
      <c r="G881" s="135"/>
      <c r="H881" s="135"/>
      <c r="I881" s="135"/>
      <c r="J881" s="135"/>
      <c r="K881" s="135"/>
      <c r="L881" s="13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  <c r="AA881" s="135"/>
      <c r="AB881" s="135"/>
      <c r="AC881" s="135"/>
      <c r="AD881" s="135"/>
      <c r="AE881" s="135"/>
      <c r="AF881" s="135"/>
      <c r="AG881" s="135"/>
      <c r="AH881" s="135"/>
      <c r="AI881" s="135"/>
      <c r="AJ881" s="135"/>
      <c r="AK881" s="135"/>
    </row>
    <row r="882" spans="1:37" ht="12.75" customHeight="1" x14ac:dyDescent="0.25">
      <c r="A882" s="135"/>
      <c r="B882" s="135"/>
      <c r="C882" s="135"/>
      <c r="D882" s="135"/>
      <c r="E882" s="135"/>
      <c r="F882" s="135"/>
      <c r="G882" s="135"/>
      <c r="H882" s="135"/>
      <c r="I882" s="135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  <c r="AA882" s="135"/>
      <c r="AB882" s="135"/>
      <c r="AC882" s="135"/>
      <c r="AD882" s="135"/>
      <c r="AE882" s="135"/>
      <c r="AF882" s="135"/>
      <c r="AG882" s="135"/>
      <c r="AH882" s="135"/>
      <c r="AI882" s="135"/>
      <c r="AJ882" s="135"/>
      <c r="AK882" s="135"/>
    </row>
    <row r="883" spans="1:37" ht="12.75" customHeight="1" x14ac:dyDescent="0.25">
      <c r="A883" s="135"/>
      <c r="B883" s="135"/>
      <c r="C883" s="135"/>
      <c r="D883" s="135"/>
      <c r="E883" s="135"/>
      <c r="F883" s="135"/>
      <c r="G883" s="135"/>
      <c r="H883" s="135"/>
      <c r="I883" s="135"/>
      <c r="J883" s="135"/>
      <c r="K883" s="135"/>
      <c r="L883" s="13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  <c r="AA883" s="135"/>
      <c r="AB883" s="135"/>
      <c r="AC883" s="135"/>
      <c r="AD883" s="135"/>
      <c r="AE883" s="135"/>
      <c r="AF883" s="135"/>
      <c r="AG883" s="135"/>
      <c r="AH883" s="135"/>
      <c r="AI883" s="135"/>
      <c r="AJ883" s="135"/>
      <c r="AK883" s="135"/>
    </row>
    <row r="884" spans="1:37" ht="12.75" customHeight="1" x14ac:dyDescent="0.25">
      <c r="A884" s="135"/>
      <c r="B884" s="135"/>
      <c r="C884" s="135"/>
      <c r="D884" s="135"/>
      <c r="E884" s="135"/>
      <c r="F884" s="135"/>
      <c r="G884" s="135"/>
      <c r="H884" s="135"/>
      <c r="I884" s="135"/>
      <c r="J884" s="135"/>
      <c r="K884" s="135"/>
      <c r="L884" s="13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  <c r="AA884" s="135"/>
      <c r="AB884" s="135"/>
      <c r="AC884" s="135"/>
      <c r="AD884" s="135"/>
      <c r="AE884" s="135"/>
      <c r="AF884" s="135"/>
      <c r="AG884" s="135"/>
      <c r="AH884" s="135"/>
      <c r="AI884" s="135"/>
      <c r="AJ884" s="135"/>
      <c r="AK884" s="135"/>
    </row>
    <row r="885" spans="1:37" ht="12.75" customHeight="1" x14ac:dyDescent="0.25">
      <c r="A885" s="135"/>
      <c r="B885" s="135"/>
      <c r="C885" s="135"/>
      <c r="D885" s="135"/>
      <c r="E885" s="135"/>
      <c r="F885" s="135"/>
      <c r="G885" s="135"/>
      <c r="H885" s="135"/>
      <c r="I885" s="135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  <c r="AA885" s="135"/>
      <c r="AB885" s="135"/>
      <c r="AC885" s="135"/>
      <c r="AD885" s="135"/>
      <c r="AE885" s="135"/>
      <c r="AF885" s="135"/>
      <c r="AG885" s="135"/>
      <c r="AH885" s="135"/>
      <c r="AI885" s="135"/>
      <c r="AJ885" s="135"/>
      <c r="AK885" s="135"/>
    </row>
    <row r="886" spans="1:37" ht="12.75" customHeight="1" x14ac:dyDescent="0.25">
      <c r="A886" s="135"/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13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  <c r="AA886" s="135"/>
      <c r="AB886" s="135"/>
      <c r="AC886" s="135"/>
      <c r="AD886" s="135"/>
      <c r="AE886" s="135"/>
      <c r="AF886" s="135"/>
      <c r="AG886" s="135"/>
      <c r="AH886" s="135"/>
      <c r="AI886" s="135"/>
      <c r="AJ886" s="135"/>
      <c r="AK886" s="135"/>
    </row>
    <row r="887" spans="1:37" ht="12.75" customHeight="1" x14ac:dyDescent="0.25">
      <c r="A887" s="135"/>
      <c r="B887" s="135"/>
      <c r="C887" s="135"/>
      <c r="D887" s="135"/>
      <c r="E887" s="135"/>
      <c r="F887" s="135"/>
      <c r="G887" s="135"/>
      <c r="H887" s="135"/>
      <c r="I887" s="135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  <c r="AA887" s="135"/>
      <c r="AB887" s="135"/>
      <c r="AC887" s="135"/>
      <c r="AD887" s="135"/>
      <c r="AE887" s="135"/>
      <c r="AF887" s="135"/>
      <c r="AG887" s="135"/>
      <c r="AH887" s="135"/>
      <c r="AI887" s="135"/>
      <c r="AJ887" s="135"/>
      <c r="AK887" s="135"/>
    </row>
    <row r="888" spans="1:37" ht="12.75" customHeight="1" x14ac:dyDescent="0.25">
      <c r="A888" s="135"/>
      <c r="B888" s="135"/>
      <c r="C888" s="135"/>
      <c r="D888" s="135"/>
      <c r="E888" s="135"/>
      <c r="F888" s="135"/>
      <c r="G888" s="135"/>
      <c r="H888" s="135"/>
      <c r="I888" s="135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  <c r="AA888" s="135"/>
      <c r="AB888" s="135"/>
      <c r="AC888" s="135"/>
      <c r="AD888" s="135"/>
      <c r="AE888" s="135"/>
      <c r="AF888" s="135"/>
      <c r="AG888" s="135"/>
      <c r="AH888" s="135"/>
      <c r="AI888" s="135"/>
      <c r="AJ888" s="135"/>
      <c r="AK888" s="135"/>
    </row>
    <row r="889" spans="1:37" ht="12.75" customHeight="1" x14ac:dyDescent="0.25">
      <c r="A889" s="135"/>
      <c r="B889" s="135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  <c r="AG889" s="135"/>
      <c r="AH889" s="135"/>
      <c r="AI889" s="135"/>
      <c r="AJ889" s="135"/>
      <c r="AK889" s="135"/>
    </row>
    <row r="890" spans="1:37" ht="12.75" customHeight="1" x14ac:dyDescent="0.25">
      <c r="A890" s="135"/>
      <c r="B890" s="135"/>
      <c r="C890" s="135"/>
      <c r="D890" s="135"/>
      <c r="E890" s="135"/>
      <c r="F890" s="135"/>
      <c r="G890" s="135"/>
      <c r="H890" s="135"/>
      <c r="I890" s="135"/>
      <c r="J890" s="135"/>
      <c r="K890" s="135"/>
      <c r="L890" s="13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  <c r="AA890" s="135"/>
      <c r="AB890" s="135"/>
      <c r="AC890" s="135"/>
      <c r="AD890" s="135"/>
      <c r="AE890" s="135"/>
      <c r="AF890" s="135"/>
      <c r="AG890" s="135"/>
      <c r="AH890" s="135"/>
      <c r="AI890" s="135"/>
      <c r="AJ890" s="135"/>
      <c r="AK890" s="135"/>
    </row>
    <row r="891" spans="1:37" ht="12.75" customHeight="1" x14ac:dyDescent="0.25">
      <c r="A891" s="135"/>
      <c r="B891" s="135"/>
      <c r="C891" s="135"/>
      <c r="D891" s="135"/>
      <c r="E891" s="135"/>
      <c r="F891" s="135"/>
      <c r="G891" s="135"/>
      <c r="H891" s="135"/>
      <c r="I891" s="135"/>
      <c r="J891" s="135"/>
      <c r="K891" s="135"/>
      <c r="L891" s="13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  <c r="AA891" s="135"/>
      <c r="AB891" s="135"/>
      <c r="AC891" s="135"/>
      <c r="AD891" s="135"/>
      <c r="AE891" s="135"/>
      <c r="AF891" s="135"/>
      <c r="AG891" s="135"/>
      <c r="AH891" s="135"/>
      <c r="AI891" s="135"/>
      <c r="AJ891" s="135"/>
      <c r="AK891" s="135"/>
    </row>
    <row r="892" spans="1:37" ht="12.75" customHeight="1" x14ac:dyDescent="0.25">
      <c r="A892" s="135"/>
      <c r="B892" s="135"/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  <c r="AA892" s="135"/>
      <c r="AB892" s="135"/>
      <c r="AC892" s="135"/>
      <c r="AD892" s="135"/>
      <c r="AE892" s="135"/>
      <c r="AF892" s="135"/>
      <c r="AG892" s="135"/>
      <c r="AH892" s="135"/>
      <c r="AI892" s="135"/>
      <c r="AJ892" s="135"/>
      <c r="AK892" s="135"/>
    </row>
    <row r="893" spans="1:37" ht="12.75" customHeight="1" x14ac:dyDescent="0.25">
      <c r="A893" s="135"/>
      <c r="B893" s="135"/>
      <c r="C893" s="135"/>
      <c r="D893" s="135"/>
      <c r="E893" s="135"/>
      <c r="F893" s="135"/>
      <c r="G893" s="135"/>
      <c r="H893" s="135"/>
      <c r="I893" s="135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  <c r="AA893" s="135"/>
      <c r="AB893" s="135"/>
      <c r="AC893" s="135"/>
      <c r="AD893" s="135"/>
      <c r="AE893" s="135"/>
      <c r="AF893" s="135"/>
      <c r="AG893" s="135"/>
      <c r="AH893" s="135"/>
      <c r="AI893" s="135"/>
      <c r="AJ893" s="135"/>
      <c r="AK893" s="135"/>
    </row>
    <row r="894" spans="1:37" ht="12.75" customHeight="1" x14ac:dyDescent="0.25">
      <c r="A894" s="135"/>
      <c r="B894" s="135"/>
      <c r="C894" s="135"/>
      <c r="D894" s="135"/>
      <c r="E894" s="135"/>
      <c r="F894" s="135"/>
      <c r="G894" s="135"/>
      <c r="H894" s="135"/>
      <c r="I894" s="135"/>
      <c r="J894" s="135"/>
      <c r="K894" s="135"/>
      <c r="L894" s="13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  <c r="AA894" s="135"/>
      <c r="AB894" s="135"/>
      <c r="AC894" s="135"/>
      <c r="AD894" s="135"/>
      <c r="AE894" s="135"/>
      <c r="AF894" s="135"/>
      <c r="AG894" s="135"/>
      <c r="AH894" s="135"/>
      <c r="AI894" s="135"/>
      <c r="AJ894" s="135"/>
      <c r="AK894" s="135"/>
    </row>
    <row r="895" spans="1:37" ht="12.75" customHeight="1" x14ac:dyDescent="0.25">
      <c r="A895" s="135"/>
      <c r="B895" s="135"/>
      <c r="C895" s="135"/>
      <c r="D895" s="135"/>
      <c r="E895" s="135"/>
      <c r="F895" s="135"/>
      <c r="G895" s="135"/>
      <c r="H895" s="135"/>
      <c r="I895" s="135"/>
      <c r="J895" s="135"/>
      <c r="K895" s="135"/>
      <c r="L895" s="13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  <c r="AG895" s="135"/>
      <c r="AH895" s="135"/>
      <c r="AI895" s="135"/>
      <c r="AJ895" s="135"/>
      <c r="AK895" s="135"/>
    </row>
    <row r="896" spans="1:37" ht="12.75" customHeight="1" x14ac:dyDescent="0.25">
      <c r="A896" s="135"/>
      <c r="B896" s="135"/>
      <c r="C896" s="135"/>
      <c r="D896" s="135"/>
      <c r="E896" s="135"/>
      <c r="F896" s="135"/>
      <c r="G896" s="135"/>
      <c r="H896" s="135"/>
      <c r="I896" s="135"/>
      <c r="J896" s="135"/>
      <c r="K896" s="135"/>
      <c r="L896" s="13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  <c r="AA896" s="135"/>
      <c r="AB896" s="135"/>
      <c r="AC896" s="135"/>
      <c r="AD896" s="135"/>
      <c r="AE896" s="135"/>
      <c r="AF896" s="135"/>
      <c r="AG896" s="135"/>
      <c r="AH896" s="135"/>
      <c r="AI896" s="135"/>
      <c r="AJ896" s="135"/>
      <c r="AK896" s="135"/>
    </row>
    <row r="897" spans="1:37" ht="12.75" customHeight="1" x14ac:dyDescent="0.25">
      <c r="A897" s="135"/>
      <c r="B897" s="135"/>
      <c r="C897" s="135"/>
      <c r="D897" s="135"/>
      <c r="E897" s="135"/>
      <c r="F897" s="135"/>
      <c r="G897" s="135"/>
      <c r="H897" s="135"/>
      <c r="I897" s="135"/>
      <c r="J897" s="135"/>
      <c r="K897" s="135"/>
      <c r="L897" s="13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  <c r="AA897" s="135"/>
      <c r="AB897" s="135"/>
      <c r="AC897" s="135"/>
      <c r="AD897" s="135"/>
      <c r="AE897" s="135"/>
      <c r="AF897" s="135"/>
      <c r="AG897" s="135"/>
      <c r="AH897" s="135"/>
      <c r="AI897" s="135"/>
      <c r="AJ897" s="135"/>
      <c r="AK897" s="135"/>
    </row>
    <row r="898" spans="1:37" ht="12.75" customHeight="1" x14ac:dyDescent="0.25">
      <c r="A898" s="135"/>
      <c r="B898" s="135"/>
      <c r="C898" s="135"/>
      <c r="D898" s="135"/>
      <c r="E898" s="135"/>
      <c r="F898" s="135"/>
      <c r="G898" s="135"/>
      <c r="H898" s="135"/>
      <c r="I898" s="135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  <c r="AA898" s="135"/>
      <c r="AB898" s="135"/>
      <c r="AC898" s="135"/>
      <c r="AD898" s="135"/>
      <c r="AE898" s="135"/>
      <c r="AF898" s="135"/>
      <c r="AG898" s="135"/>
      <c r="AH898" s="135"/>
      <c r="AI898" s="135"/>
      <c r="AJ898" s="135"/>
      <c r="AK898" s="135"/>
    </row>
    <row r="899" spans="1:37" ht="12.75" customHeight="1" x14ac:dyDescent="0.25">
      <c r="A899" s="135"/>
      <c r="B899" s="135"/>
      <c r="C899" s="135"/>
      <c r="D899" s="135"/>
      <c r="E899" s="135"/>
      <c r="F899" s="135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  <c r="AA899" s="135"/>
      <c r="AB899" s="135"/>
      <c r="AC899" s="135"/>
      <c r="AD899" s="135"/>
      <c r="AE899" s="135"/>
      <c r="AF899" s="135"/>
      <c r="AG899" s="135"/>
      <c r="AH899" s="135"/>
      <c r="AI899" s="135"/>
      <c r="AJ899" s="135"/>
      <c r="AK899" s="135"/>
    </row>
    <row r="900" spans="1:37" ht="12.75" customHeight="1" x14ac:dyDescent="0.25">
      <c r="A900" s="135"/>
      <c r="B900" s="135"/>
      <c r="C900" s="135"/>
      <c r="D900" s="135"/>
      <c r="E900" s="135"/>
      <c r="F900" s="135"/>
      <c r="G900" s="135"/>
      <c r="H900" s="135"/>
      <c r="I900" s="135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  <c r="AA900" s="135"/>
      <c r="AB900" s="135"/>
      <c r="AC900" s="135"/>
      <c r="AD900" s="135"/>
      <c r="AE900" s="135"/>
      <c r="AF900" s="135"/>
      <c r="AG900" s="135"/>
      <c r="AH900" s="135"/>
      <c r="AI900" s="135"/>
      <c r="AJ900" s="135"/>
      <c r="AK900" s="135"/>
    </row>
    <row r="901" spans="1:37" ht="12.75" customHeight="1" x14ac:dyDescent="0.25">
      <c r="A901" s="135"/>
      <c r="B901" s="135"/>
      <c r="C901" s="135"/>
      <c r="D901" s="135"/>
      <c r="E901" s="135"/>
      <c r="F901" s="135"/>
      <c r="G901" s="135"/>
      <c r="H901" s="135"/>
      <c r="I901" s="135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  <c r="AA901" s="135"/>
      <c r="AB901" s="135"/>
      <c r="AC901" s="135"/>
      <c r="AD901" s="135"/>
      <c r="AE901" s="135"/>
      <c r="AF901" s="135"/>
      <c r="AG901" s="135"/>
      <c r="AH901" s="135"/>
      <c r="AI901" s="135"/>
      <c r="AJ901" s="135"/>
      <c r="AK901" s="135"/>
    </row>
    <row r="902" spans="1:37" ht="12.75" customHeight="1" x14ac:dyDescent="0.25">
      <c r="A902" s="135"/>
      <c r="B902" s="135"/>
      <c r="C902" s="135"/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  <c r="AA902" s="135"/>
      <c r="AB902" s="135"/>
      <c r="AC902" s="135"/>
      <c r="AD902" s="135"/>
      <c r="AE902" s="135"/>
      <c r="AF902" s="135"/>
      <c r="AG902" s="135"/>
      <c r="AH902" s="135"/>
      <c r="AI902" s="135"/>
      <c r="AJ902" s="135"/>
      <c r="AK902" s="135"/>
    </row>
    <row r="903" spans="1:37" ht="12.75" customHeight="1" x14ac:dyDescent="0.25">
      <c r="A903" s="135"/>
      <c r="B903" s="135"/>
      <c r="C903" s="135"/>
      <c r="D903" s="135"/>
      <c r="E903" s="135"/>
      <c r="F903" s="135"/>
      <c r="G903" s="135"/>
      <c r="H903" s="135"/>
      <c r="I903" s="135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  <c r="AA903" s="135"/>
      <c r="AB903" s="135"/>
      <c r="AC903" s="135"/>
      <c r="AD903" s="135"/>
      <c r="AE903" s="135"/>
      <c r="AF903" s="135"/>
      <c r="AG903" s="135"/>
      <c r="AH903" s="135"/>
      <c r="AI903" s="135"/>
      <c r="AJ903" s="135"/>
      <c r="AK903" s="135"/>
    </row>
    <row r="904" spans="1:37" ht="12.75" customHeight="1" x14ac:dyDescent="0.25">
      <c r="A904" s="135"/>
      <c r="B904" s="135"/>
      <c r="C904" s="135"/>
      <c r="D904" s="135"/>
      <c r="E904" s="135"/>
      <c r="F904" s="135"/>
      <c r="G904" s="135"/>
      <c r="H904" s="135"/>
      <c r="I904" s="135"/>
      <c r="J904" s="135"/>
      <c r="K904" s="135"/>
      <c r="L904" s="13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  <c r="AA904" s="135"/>
      <c r="AB904" s="135"/>
      <c r="AC904" s="135"/>
      <c r="AD904" s="135"/>
      <c r="AE904" s="135"/>
      <c r="AF904" s="135"/>
      <c r="AG904" s="135"/>
      <c r="AH904" s="135"/>
      <c r="AI904" s="135"/>
      <c r="AJ904" s="135"/>
      <c r="AK904" s="135"/>
    </row>
    <row r="905" spans="1:37" ht="12.75" customHeight="1" x14ac:dyDescent="0.25">
      <c r="A905" s="135"/>
      <c r="B905" s="135"/>
      <c r="C905" s="135"/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  <c r="AA905" s="135"/>
      <c r="AB905" s="135"/>
      <c r="AC905" s="135"/>
      <c r="AD905" s="135"/>
      <c r="AE905" s="135"/>
      <c r="AF905" s="135"/>
      <c r="AG905" s="135"/>
      <c r="AH905" s="135"/>
      <c r="AI905" s="135"/>
      <c r="AJ905" s="135"/>
      <c r="AK905" s="135"/>
    </row>
    <row r="906" spans="1:37" ht="12.75" customHeight="1" x14ac:dyDescent="0.25">
      <c r="A906" s="135"/>
      <c r="B906" s="135"/>
      <c r="C906" s="135"/>
      <c r="D906" s="135"/>
      <c r="E906" s="135"/>
      <c r="F906" s="135"/>
      <c r="G906" s="135"/>
      <c r="H906" s="135"/>
      <c r="I906" s="135"/>
      <c r="J906" s="135"/>
      <c r="K906" s="135"/>
      <c r="L906" s="13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/>
      <c r="AF906" s="135"/>
      <c r="AG906" s="135"/>
      <c r="AH906" s="135"/>
      <c r="AI906" s="135"/>
      <c r="AJ906" s="135"/>
      <c r="AK906" s="135"/>
    </row>
    <row r="907" spans="1:37" ht="12.75" customHeight="1" x14ac:dyDescent="0.25">
      <c r="A907" s="135"/>
      <c r="B907" s="135"/>
      <c r="C907" s="135"/>
      <c r="D907" s="135"/>
      <c r="E907" s="135"/>
      <c r="F907" s="135"/>
      <c r="G907" s="135"/>
      <c r="H907" s="135"/>
      <c r="I907" s="135"/>
      <c r="J907" s="135"/>
      <c r="K907" s="135"/>
      <c r="L907" s="13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/>
      <c r="AF907" s="135"/>
      <c r="AG907" s="135"/>
      <c r="AH907" s="135"/>
      <c r="AI907" s="135"/>
      <c r="AJ907" s="135"/>
      <c r="AK907" s="135"/>
    </row>
    <row r="908" spans="1:37" ht="12.75" customHeight="1" x14ac:dyDescent="0.25">
      <c r="A908" s="135"/>
      <c r="B908" s="135"/>
      <c r="C908" s="135"/>
      <c r="D908" s="135"/>
      <c r="E908" s="135"/>
      <c r="F908" s="135"/>
      <c r="G908" s="135"/>
      <c r="H908" s="135"/>
      <c r="I908" s="135"/>
      <c r="J908" s="135"/>
      <c r="K908" s="135"/>
      <c r="L908" s="13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/>
      <c r="AF908" s="135"/>
      <c r="AG908" s="135"/>
      <c r="AH908" s="135"/>
      <c r="AI908" s="135"/>
      <c r="AJ908" s="135"/>
      <c r="AK908" s="135"/>
    </row>
    <row r="909" spans="1:37" ht="12.75" customHeight="1" x14ac:dyDescent="0.25">
      <c r="A909" s="135"/>
      <c r="B909" s="135"/>
      <c r="C909" s="135"/>
      <c r="D909" s="135"/>
      <c r="E909" s="135"/>
      <c r="F909" s="135"/>
      <c r="G909" s="135"/>
      <c r="H909" s="135"/>
      <c r="I909" s="135"/>
      <c r="J909" s="135"/>
      <c r="K909" s="135"/>
      <c r="L909" s="13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  <c r="AA909" s="135"/>
      <c r="AB909" s="135"/>
      <c r="AC909" s="135"/>
      <c r="AD909" s="135"/>
      <c r="AE909" s="135"/>
      <c r="AF909" s="135"/>
      <c r="AG909" s="135"/>
      <c r="AH909" s="135"/>
      <c r="AI909" s="135"/>
      <c r="AJ909" s="135"/>
      <c r="AK909" s="135"/>
    </row>
    <row r="910" spans="1:37" ht="12.75" customHeight="1" x14ac:dyDescent="0.25">
      <c r="A910" s="135"/>
      <c r="B910" s="135"/>
      <c r="C910" s="135"/>
      <c r="D910" s="135"/>
      <c r="E910" s="135"/>
      <c r="F910" s="135"/>
      <c r="G910" s="135"/>
      <c r="H910" s="135"/>
      <c r="I910" s="135"/>
      <c r="J910" s="135"/>
      <c r="K910" s="135"/>
      <c r="L910" s="13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  <c r="AA910" s="135"/>
      <c r="AB910" s="135"/>
      <c r="AC910" s="135"/>
      <c r="AD910" s="135"/>
      <c r="AE910" s="135"/>
      <c r="AF910" s="135"/>
      <c r="AG910" s="135"/>
      <c r="AH910" s="135"/>
      <c r="AI910" s="135"/>
      <c r="AJ910" s="135"/>
      <c r="AK910" s="135"/>
    </row>
    <row r="911" spans="1:37" ht="12.75" customHeight="1" x14ac:dyDescent="0.25">
      <c r="A911" s="135"/>
      <c r="B911" s="135"/>
      <c r="C911" s="135"/>
      <c r="D911" s="135"/>
      <c r="E911" s="135"/>
      <c r="F911" s="135"/>
      <c r="G911" s="135"/>
      <c r="H911" s="135"/>
      <c r="I911" s="135"/>
      <c r="J911" s="135"/>
      <c r="K911" s="135"/>
      <c r="L911" s="13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  <c r="AA911" s="135"/>
      <c r="AB911" s="135"/>
      <c r="AC911" s="135"/>
      <c r="AD911" s="135"/>
      <c r="AE911" s="135"/>
      <c r="AF911" s="135"/>
      <c r="AG911" s="135"/>
      <c r="AH911" s="135"/>
      <c r="AI911" s="135"/>
      <c r="AJ911" s="135"/>
      <c r="AK911" s="135"/>
    </row>
    <row r="912" spans="1:37" ht="12.75" customHeight="1" x14ac:dyDescent="0.25">
      <c r="A912" s="135"/>
      <c r="B912" s="135"/>
      <c r="C912" s="135"/>
      <c r="D912" s="135"/>
      <c r="E912" s="135"/>
      <c r="F912" s="135"/>
      <c r="G912" s="135"/>
      <c r="H912" s="135"/>
      <c r="I912" s="135"/>
      <c r="J912" s="135"/>
      <c r="K912" s="135"/>
      <c r="L912" s="13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  <c r="AA912" s="135"/>
      <c r="AB912" s="135"/>
      <c r="AC912" s="135"/>
      <c r="AD912" s="135"/>
      <c r="AE912" s="135"/>
      <c r="AF912" s="135"/>
      <c r="AG912" s="135"/>
      <c r="AH912" s="135"/>
      <c r="AI912" s="135"/>
      <c r="AJ912" s="135"/>
      <c r="AK912" s="135"/>
    </row>
    <row r="913" spans="1:37" ht="12.75" customHeight="1" x14ac:dyDescent="0.25">
      <c r="A913" s="135"/>
      <c r="B913" s="135"/>
      <c r="C913" s="135"/>
      <c r="D913" s="135"/>
      <c r="E913" s="135"/>
      <c r="F913" s="135"/>
      <c r="G913" s="135"/>
      <c r="H913" s="135"/>
      <c r="I913" s="135"/>
      <c r="J913" s="135"/>
      <c r="K913" s="135"/>
      <c r="L913" s="13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  <c r="AA913" s="135"/>
      <c r="AB913" s="135"/>
      <c r="AC913" s="135"/>
      <c r="AD913" s="135"/>
      <c r="AE913" s="135"/>
      <c r="AF913" s="135"/>
      <c r="AG913" s="135"/>
      <c r="AH913" s="135"/>
      <c r="AI913" s="135"/>
      <c r="AJ913" s="135"/>
      <c r="AK913" s="135"/>
    </row>
    <row r="914" spans="1:37" ht="12.75" customHeight="1" x14ac:dyDescent="0.25">
      <c r="A914" s="135"/>
      <c r="B914" s="135"/>
      <c r="C914" s="135"/>
      <c r="D914" s="135"/>
      <c r="E914" s="135"/>
      <c r="F914" s="135"/>
      <c r="G914" s="135"/>
      <c r="H914" s="135"/>
      <c r="I914" s="135"/>
      <c r="J914" s="135"/>
      <c r="K914" s="135"/>
      <c r="L914" s="13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  <c r="AA914" s="135"/>
      <c r="AB914" s="135"/>
      <c r="AC914" s="135"/>
      <c r="AD914" s="135"/>
      <c r="AE914" s="135"/>
      <c r="AF914" s="135"/>
      <c r="AG914" s="135"/>
      <c r="AH914" s="135"/>
      <c r="AI914" s="135"/>
      <c r="AJ914" s="135"/>
      <c r="AK914" s="135"/>
    </row>
    <row r="915" spans="1:37" ht="12.75" customHeight="1" x14ac:dyDescent="0.25">
      <c r="A915" s="135"/>
      <c r="B915" s="135"/>
      <c r="C915" s="135"/>
      <c r="D915" s="135"/>
      <c r="E915" s="135"/>
      <c r="F915" s="135"/>
      <c r="G915" s="135"/>
      <c r="H915" s="135"/>
      <c r="I915" s="135"/>
      <c r="J915" s="135"/>
      <c r="K915" s="135"/>
      <c r="L915" s="13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  <c r="AA915" s="135"/>
      <c r="AB915" s="135"/>
      <c r="AC915" s="135"/>
      <c r="AD915" s="135"/>
      <c r="AE915" s="135"/>
      <c r="AF915" s="135"/>
      <c r="AG915" s="135"/>
      <c r="AH915" s="135"/>
      <c r="AI915" s="135"/>
      <c r="AJ915" s="135"/>
      <c r="AK915" s="135"/>
    </row>
    <row r="916" spans="1:37" ht="12.75" customHeight="1" x14ac:dyDescent="0.25">
      <c r="A916" s="135"/>
      <c r="B916" s="135"/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  <c r="AA916" s="135"/>
      <c r="AB916" s="135"/>
      <c r="AC916" s="135"/>
      <c r="AD916" s="135"/>
      <c r="AE916" s="135"/>
      <c r="AF916" s="135"/>
      <c r="AG916" s="135"/>
      <c r="AH916" s="135"/>
      <c r="AI916" s="135"/>
      <c r="AJ916" s="135"/>
      <c r="AK916" s="135"/>
    </row>
    <row r="917" spans="1:37" ht="12.75" customHeight="1" x14ac:dyDescent="0.25">
      <c r="A917" s="135"/>
      <c r="B917" s="135"/>
      <c r="C917" s="135"/>
      <c r="D917" s="135"/>
      <c r="E917" s="135"/>
      <c r="F917" s="135"/>
      <c r="G917" s="135"/>
      <c r="H917" s="135"/>
      <c r="I917" s="135"/>
      <c r="J917" s="135"/>
      <c r="K917" s="135"/>
      <c r="L917" s="13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  <c r="AA917" s="135"/>
      <c r="AB917" s="135"/>
      <c r="AC917" s="135"/>
      <c r="AD917" s="135"/>
      <c r="AE917" s="135"/>
      <c r="AF917" s="135"/>
      <c r="AG917" s="135"/>
      <c r="AH917" s="135"/>
      <c r="AI917" s="135"/>
      <c r="AJ917" s="135"/>
      <c r="AK917" s="135"/>
    </row>
    <row r="918" spans="1:37" ht="12.75" customHeight="1" x14ac:dyDescent="0.25">
      <c r="A918" s="135"/>
      <c r="B918" s="135"/>
      <c r="C918" s="135"/>
      <c r="D918" s="135"/>
      <c r="E918" s="135"/>
      <c r="F918" s="135"/>
      <c r="G918" s="135"/>
      <c r="H918" s="135"/>
      <c r="I918" s="135"/>
      <c r="J918" s="135"/>
      <c r="K918" s="135"/>
      <c r="L918" s="13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  <c r="AA918" s="135"/>
      <c r="AB918" s="135"/>
      <c r="AC918" s="135"/>
      <c r="AD918" s="135"/>
      <c r="AE918" s="135"/>
      <c r="AF918" s="135"/>
      <c r="AG918" s="135"/>
      <c r="AH918" s="135"/>
      <c r="AI918" s="135"/>
      <c r="AJ918" s="135"/>
      <c r="AK918" s="135"/>
    </row>
    <row r="919" spans="1:37" ht="12.75" customHeight="1" x14ac:dyDescent="0.25">
      <c r="A919" s="135"/>
      <c r="B919" s="135"/>
      <c r="C919" s="135"/>
      <c r="D919" s="135"/>
      <c r="E919" s="135"/>
      <c r="F919" s="135"/>
      <c r="G919" s="135"/>
      <c r="H919" s="135"/>
      <c r="I919" s="135"/>
      <c r="J919" s="135"/>
      <c r="K919" s="135"/>
      <c r="L919" s="13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  <c r="AA919" s="135"/>
      <c r="AB919" s="135"/>
      <c r="AC919" s="135"/>
      <c r="AD919" s="135"/>
      <c r="AE919" s="135"/>
      <c r="AF919" s="135"/>
      <c r="AG919" s="135"/>
      <c r="AH919" s="135"/>
      <c r="AI919" s="135"/>
      <c r="AJ919" s="135"/>
      <c r="AK919" s="135"/>
    </row>
    <row r="920" spans="1:37" ht="12.75" customHeight="1" x14ac:dyDescent="0.25">
      <c r="A920" s="135"/>
      <c r="B920" s="135"/>
      <c r="C920" s="135"/>
      <c r="D920" s="135"/>
      <c r="E920" s="135"/>
      <c r="F920" s="135"/>
      <c r="G920" s="135"/>
      <c r="H920" s="135"/>
      <c r="I920" s="135"/>
      <c r="J920" s="135"/>
      <c r="K920" s="135"/>
      <c r="L920" s="13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  <c r="AA920" s="135"/>
      <c r="AB920" s="135"/>
      <c r="AC920" s="135"/>
      <c r="AD920" s="135"/>
      <c r="AE920" s="135"/>
      <c r="AF920" s="135"/>
      <c r="AG920" s="135"/>
      <c r="AH920" s="135"/>
      <c r="AI920" s="135"/>
      <c r="AJ920" s="135"/>
      <c r="AK920" s="135"/>
    </row>
    <row r="921" spans="1:37" ht="12.75" customHeight="1" x14ac:dyDescent="0.25">
      <c r="A921" s="135"/>
      <c r="B921" s="135"/>
      <c r="C921" s="135"/>
      <c r="D921" s="135"/>
      <c r="E921" s="135"/>
      <c r="F921" s="135"/>
      <c r="G921" s="135"/>
      <c r="H921" s="135"/>
      <c r="I921" s="135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  <c r="AA921" s="135"/>
      <c r="AB921" s="135"/>
      <c r="AC921" s="135"/>
      <c r="AD921" s="135"/>
      <c r="AE921" s="135"/>
      <c r="AF921" s="135"/>
      <c r="AG921" s="135"/>
      <c r="AH921" s="135"/>
      <c r="AI921" s="135"/>
      <c r="AJ921" s="135"/>
      <c r="AK921" s="135"/>
    </row>
    <row r="922" spans="1:37" ht="12.75" customHeight="1" x14ac:dyDescent="0.25">
      <c r="A922" s="135"/>
      <c r="B922" s="135"/>
      <c r="C922" s="135"/>
      <c r="D922" s="135"/>
      <c r="E922" s="135"/>
      <c r="F922" s="135"/>
      <c r="G922" s="135"/>
      <c r="H922" s="135"/>
      <c r="I922" s="135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  <c r="AA922" s="135"/>
      <c r="AB922" s="135"/>
      <c r="AC922" s="135"/>
      <c r="AD922" s="135"/>
      <c r="AE922" s="135"/>
      <c r="AF922" s="135"/>
      <c r="AG922" s="135"/>
      <c r="AH922" s="135"/>
      <c r="AI922" s="135"/>
      <c r="AJ922" s="135"/>
      <c r="AK922" s="135"/>
    </row>
    <row r="923" spans="1:37" ht="12.75" customHeight="1" x14ac:dyDescent="0.25">
      <c r="A923" s="135"/>
      <c r="B923" s="135"/>
      <c r="C923" s="135"/>
      <c r="D923" s="135"/>
      <c r="E923" s="135"/>
      <c r="F923" s="135"/>
      <c r="G923" s="135"/>
      <c r="H923" s="135"/>
      <c r="I923" s="135"/>
      <c r="J923" s="135"/>
      <c r="K923" s="135"/>
      <c r="L923" s="13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  <c r="AA923" s="135"/>
      <c r="AB923" s="135"/>
      <c r="AC923" s="135"/>
      <c r="AD923" s="135"/>
      <c r="AE923" s="135"/>
      <c r="AF923" s="135"/>
      <c r="AG923" s="135"/>
      <c r="AH923" s="135"/>
      <c r="AI923" s="135"/>
      <c r="AJ923" s="135"/>
      <c r="AK923" s="135"/>
    </row>
    <row r="924" spans="1:37" ht="12.75" customHeight="1" x14ac:dyDescent="0.25">
      <c r="A924" s="135"/>
      <c r="B924" s="135"/>
      <c r="C924" s="135"/>
      <c r="D924" s="135"/>
      <c r="E924" s="135"/>
      <c r="F924" s="135"/>
      <c r="G924" s="135"/>
      <c r="H924" s="135"/>
      <c r="I924" s="135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  <c r="AA924" s="135"/>
      <c r="AB924" s="135"/>
      <c r="AC924" s="135"/>
      <c r="AD924" s="135"/>
      <c r="AE924" s="135"/>
      <c r="AF924" s="135"/>
      <c r="AG924" s="135"/>
      <c r="AH924" s="135"/>
      <c r="AI924" s="135"/>
      <c r="AJ924" s="135"/>
      <c r="AK924" s="135"/>
    </row>
    <row r="925" spans="1:37" ht="12.75" customHeight="1" x14ac:dyDescent="0.25">
      <c r="A925" s="135"/>
      <c r="B925" s="135"/>
      <c r="C925" s="135"/>
      <c r="D925" s="135"/>
      <c r="E925" s="135"/>
      <c r="F925" s="135"/>
      <c r="G925" s="135"/>
      <c r="H925" s="135"/>
      <c r="I925" s="135"/>
      <c r="J925" s="135"/>
      <c r="K925" s="135"/>
      <c r="L925" s="13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  <c r="AA925" s="135"/>
      <c r="AB925" s="135"/>
      <c r="AC925" s="135"/>
      <c r="AD925" s="135"/>
      <c r="AE925" s="135"/>
      <c r="AF925" s="135"/>
      <c r="AG925" s="135"/>
      <c r="AH925" s="135"/>
      <c r="AI925" s="135"/>
      <c r="AJ925" s="135"/>
      <c r="AK925" s="135"/>
    </row>
    <row r="926" spans="1:37" ht="12.75" customHeight="1" x14ac:dyDescent="0.25">
      <c r="A926" s="135"/>
      <c r="B926" s="135"/>
      <c r="C926" s="135"/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  <c r="AA926" s="135"/>
      <c r="AB926" s="135"/>
      <c r="AC926" s="135"/>
      <c r="AD926" s="135"/>
      <c r="AE926" s="135"/>
      <c r="AF926" s="135"/>
      <c r="AG926" s="135"/>
      <c r="AH926" s="135"/>
      <c r="AI926" s="135"/>
      <c r="AJ926" s="135"/>
      <c r="AK926" s="135"/>
    </row>
    <row r="927" spans="1:37" ht="12.75" customHeight="1" x14ac:dyDescent="0.25">
      <c r="A927" s="135"/>
      <c r="B927" s="135"/>
      <c r="C927" s="135"/>
      <c r="D927" s="135"/>
      <c r="E927" s="135"/>
      <c r="F927" s="135"/>
      <c r="G927" s="135"/>
      <c r="H927" s="135"/>
      <c r="I927" s="135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  <c r="AG927" s="135"/>
      <c r="AH927" s="135"/>
      <c r="AI927" s="135"/>
      <c r="AJ927" s="135"/>
      <c r="AK927" s="135"/>
    </row>
    <row r="928" spans="1:37" ht="12.75" customHeight="1" x14ac:dyDescent="0.25">
      <c r="A928" s="135"/>
      <c r="B928" s="135"/>
      <c r="C928" s="135"/>
      <c r="D928" s="135"/>
      <c r="E928" s="135"/>
      <c r="F928" s="135"/>
      <c r="G928" s="135"/>
      <c r="H928" s="135"/>
      <c r="I928" s="135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  <c r="AA928" s="135"/>
      <c r="AB928" s="135"/>
      <c r="AC928" s="135"/>
      <c r="AD928" s="135"/>
      <c r="AE928" s="135"/>
      <c r="AF928" s="135"/>
      <c r="AG928" s="135"/>
      <c r="AH928" s="135"/>
      <c r="AI928" s="135"/>
      <c r="AJ928" s="135"/>
      <c r="AK928" s="135"/>
    </row>
    <row r="929" spans="1:37" ht="12.75" customHeight="1" x14ac:dyDescent="0.25">
      <c r="A929" s="135"/>
      <c r="B929" s="135"/>
      <c r="C929" s="135"/>
      <c r="D929" s="135"/>
      <c r="E929" s="135"/>
      <c r="F929" s="135"/>
      <c r="G929" s="135"/>
      <c r="H929" s="135"/>
      <c r="I929" s="135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  <c r="AA929" s="135"/>
      <c r="AB929" s="135"/>
      <c r="AC929" s="135"/>
      <c r="AD929" s="135"/>
      <c r="AE929" s="135"/>
      <c r="AF929" s="135"/>
      <c r="AG929" s="135"/>
      <c r="AH929" s="135"/>
      <c r="AI929" s="135"/>
      <c r="AJ929" s="135"/>
      <c r="AK929" s="135"/>
    </row>
    <row r="930" spans="1:37" ht="12.75" customHeight="1" x14ac:dyDescent="0.25">
      <c r="A930" s="135"/>
      <c r="B930" s="135"/>
      <c r="C930" s="135"/>
      <c r="D930" s="135"/>
      <c r="E930" s="135"/>
      <c r="F930" s="135"/>
      <c r="G930" s="135"/>
      <c r="H930" s="135"/>
      <c r="I930" s="135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  <c r="AA930" s="135"/>
      <c r="AB930" s="135"/>
      <c r="AC930" s="135"/>
      <c r="AD930" s="135"/>
      <c r="AE930" s="135"/>
      <c r="AF930" s="135"/>
      <c r="AG930" s="135"/>
      <c r="AH930" s="135"/>
      <c r="AI930" s="135"/>
      <c r="AJ930" s="135"/>
      <c r="AK930" s="135"/>
    </row>
    <row r="931" spans="1:37" ht="12.75" customHeight="1" x14ac:dyDescent="0.25">
      <c r="A931" s="135"/>
      <c r="B931" s="135"/>
      <c r="C931" s="135"/>
      <c r="D931" s="135"/>
      <c r="E931" s="135"/>
      <c r="F931" s="135"/>
      <c r="G931" s="135"/>
      <c r="H931" s="135"/>
      <c r="I931" s="135"/>
      <c r="J931" s="135"/>
      <c r="K931" s="135"/>
      <c r="L931" s="13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  <c r="AA931" s="135"/>
      <c r="AB931" s="135"/>
      <c r="AC931" s="135"/>
      <c r="AD931" s="135"/>
      <c r="AE931" s="135"/>
      <c r="AF931" s="135"/>
      <c r="AG931" s="135"/>
      <c r="AH931" s="135"/>
      <c r="AI931" s="135"/>
      <c r="AJ931" s="135"/>
      <c r="AK931" s="135"/>
    </row>
    <row r="932" spans="1:37" ht="12.75" customHeight="1" x14ac:dyDescent="0.25">
      <c r="A932" s="135"/>
      <c r="B932" s="135"/>
      <c r="C932" s="135"/>
      <c r="D932" s="135"/>
      <c r="E932" s="135"/>
      <c r="F932" s="135"/>
      <c r="G932" s="135"/>
      <c r="H932" s="135"/>
      <c r="I932" s="135"/>
      <c r="J932" s="135"/>
      <c r="K932" s="135"/>
      <c r="L932" s="13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  <c r="AA932" s="135"/>
      <c r="AB932" s="135"/>
      <c r="AC932" s="135"/>
      <c r="AD932" s="135"/>
      <c r="AE932" s="135"/>
      <c r="AF932" s="135"/>
      <c r="AG932" s="135"/>
      <c r="AH932" s="135"/>
      <c r="AI932" s="135"/>
      <c r="AJ932" s="135"/>
      <c r="AK932" s="135"/>
    </row>
    <row r="933" spans="1:37" ht="12.75" customHeight="1" x14ac:dyDescent="0.25">
      <c r="A933" s="135"/>
      <c r="B933" s="135"/>
      <c r="C933" s="135"/>
      <c r="D933" s="135"/>
      <c r="E933" s="135"/>
      <c r="F933" s="135"/>
      <c r="G933" s="135"/>
      <c r="H933" s="135"/>
      <c r="I933" s="135"/>
      <c r="J933" s="135"/>
      <c r="K933" s="135"/>
      <c r="L933" s="13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  <c r="AG933" s="135"/>
      <c r="AH933" s="135"/>
      <c r="AI933" s="135"/>
      <c r="AJ933" s="135"/>
      <c r="AK933" s="135"/>
    </row>
    <row r="934" spans="1:37" ht="12.75" customHeight="1" x14ac:dyDescent="0.25">
      <c r="A934" s="135"/>
      <c r="B934" s="135"/>
      <c r="C934" s="135"/>
      <c r="D934" s="135"/>
      <c r="E934" s="135"/>
      <c r="F934" s="135"/>
      <c r="G934" s="135"/>
      <c r="H934" s="135"/>
      <c r="I934" s="135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  <c r="AA934" s="135"/>
      <c r="AB934" s="135"/>
      <c r="AC934" s="135"/>
      <c r="AD934" s="135"/>
      <c r="AE934" s="135"/>
      <c r="AF934" s="135"/>
      <c r="AG934" s="135"/>
      <c r="AH934" s="135"/>
      <c r="AI934" s="135"/>
      <c r="AJ934" s="135"/>
      <c r="AK934" s="135"/>
    </row>
    <row r="935" spans="1:37" ht="12.75" customHeight="1" x14ac:dyDescent="0.25">
      <c r="A935" s="135"/>
      <c r="B935" s="135"/>
      <c r="C935" s="135"/>
      <c r="D935" s="135"/>
      <c r="E935" s="135"/>
      <c r="F935" s="135"/>
      <c r="G935" s="135"/>
      <c r="H935" s="135"/>
      <c r="I935" s="135"/>
      <c r="J935" s="135"/>
      <c r="K935" s="135"/>
      <c r="L935" s="13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  <c r="AA935" s="135"/>
      <c r="AB935" s="135"/>
      <c r="AC935" s="135"/>
      <c r="AD935" s="135"/>
      <c r="AE935" s="135"/>
      <c r="AF935" s="135"/>
      <c r="AG935" s="135"/>
      <c r="AH935" s="135"/>
      <c r="AI935" s="135"/>
      <c r="AJ935" s="135"/>
      <c r="AK935" s="135"/>
    </row>
    <row r="936" spans="1:37" ht="12.75" customHeight="1" x14ac:dyDescent="0.25">
      <c r="A936" s="135"/>
      <c r="B936" s="135"/>
      <c r="C936" s="135"/>
      <c r="D936" s="135"/>
      <c r="E936" s="135"/>
      <c r="F936" s="135"/>
      <c r="G936" s="135"/>
      <c r="H936" s="135"/>
      <c r="I936" s="135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  <c r="AA936" s="135"/>
      <c r="AB936" s="135"/>
      <c r="AC936" s="135"/>
      <c r="AD936" s="135"/>
      <c r="AE936" s="135"/>
      <c r="AF936" s="135"/>
      <c r="AG936" s="135"/>
      <c r="AH936" s="135"/>
      <c r="AI936" s="135"/>
      <c r="AJ936" s="135"/>
      <c r="AK936" s="135"/>
    </row>
    <row r="937" spans="1:37" ht="12.75" customHeight="1" x14ac:dyDescent="0.25">
      <c r="A937" s="135"/>
      <c r="B937" s="135"/>
      <c r="C937" s="135"/>
      <c r="D937" s="135"/>
      <c r="E937" s="135"/>
      <c r="F937" s="135"/>
      <c r="G937" s="135"/>
      <c r="H937" s="135"/>
      <c r="I937" s="135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  <c r="AA937" s="135"/>
      <c r="AB937" s="135"/>
      <c r="AC937" s="135"/>
      <c r="AD937" s="135"/>
      <c r="AE937" s="135"/>
      <c r="AF937" s="135"/>
      <c r="AG937" s="135"/>
      <c r="AH937" s="135"/>
      <c r="AI937" s="135"/>
      <c r="AJ937" s="135"/>
      <c r="AK937" s="135"/>
    </row>
    <row r="938" spans="1:37" ht="12.75" customHeight="1" x14ac:dyDescent="0.25">
      <c r="A938" s="135"/>
      <c r="B938" s="135"/>
      <c r="C938" s="135"/>
      <c r="D938" s="135"/>
      <c r="E938" s="135"/>
      <c r="F938" s="135"/>
      <c r="G938" s="135"/>
      <c r="H938" s="135"/>
      <c r="I938" s="135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  <c r="AA938" s="135"/>
      <c r="AB938" s="135"/>
      <c r="AC938" s="135"/>
      <c r="AD938" s="135"/>
      <c r="AE938" s="135"/>
      <c r="AF938" s="135"/>
      <c r="AG938" s="135"/>
      <c r="AH938" s="135"/>
      <c r="AI938" s="135"/>
      <c r="AJ938" s="135"/>
      <c r="AK938" s="135"/>
    </row>
    <row r="939" spans="1:37" ht="12.75" customHeight="1" x14ac:dyDescent="0.25">
      <c r="A939" s="135"/>
      <c r="B939" s="135"/>
      <c r="C939" s="135"/>
      <c r="D939" s="135"/>
      <c r="E939" s="135"/>
      <c r="F939" s="135"/>
      <c r="G939" s="135"/>
      <c r="H939" s="135"/>
      <c r="I939" s="135"/>
      <c r="J939" s="135"/>
      <c r="K939" s="135"/>
      <c r="L939" s="13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  <c r="AA939" s="135"/>
      <c r="AB939" s="135"/>
      <c r="AC939" s="135"/>
      <c r="AD939" s="135"/>
      <c r="AE939" s="135"/>
      <c r="AF939" s="135"/>
      <c r="AG939" s="135"/>
      <c r="AH939" s="135"/>
      <c r="AI939" s="135"/>
      <c r="AJ939" s="135"/>
      <c r="AK939" s="135"/>
    </row>
    <row r="940" spans="1:37" ht="12.75" customHeight="1" x14ac:dyDescent="0.25">
      <c r="A940" s="135"/>
      <c r="B940" s="135"/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  <c r="AA940" s="135"/>
      <c r="AB940" s="135"/>
      <c r="AC940" s="135"/>
      <c r="AD940" s="135"/>
      <c r="AE940" s="135"/>
      <c r="AF940" s="135"/>
      <c r="AG940" s="135"/>
      <c r="AH940" s="135"/>
      <c r="AI940" s="135"/>
      <c r="AJ940" s="135"/>
      <c r="AK940" s="135"/>
    </row>
    <row r="941" spans="1:37" ht="12.75" customHeight="1" x14ac:dyDescent="0.25">
      <c r="A941" s="135"/>
      <c r="B941" s="135"/>
      <c r="C941" s="135"/>
      <c r="D941" s="135"/>
      <c r="E941" s="135"/>
      <c r="F941" s="135"/>
      <c r="G941" s="135"/>
      <c r="H941" s="135"/>
      <c r="I941" s="135"/>
      <c r="J941" s="135"/>
      <c r="K941" s="135"/>
      <c r="L941" s="13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  <c r="AG941" s="135"/>
      <c r="AH941" s="135"/>
      <c r="AI941" s="135"/>
      <c r="AJ941" s="135"/>
      <c r="AK941" s="135"/>
    </row>
    <row r="942" spans="1:37" ht="12.75" customHeight="1" x14ac:dyDescent="0.25">
      <c r="A942" s="135"/>
      <c r="B942" s="135"/>
      <c r="C942" s="135"/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  <c r="AG942" s="135"/>
      <c r="AH942" s="135"/>
      <c r="AI942" s="135"/>
      <c r="AJ942" s="135"/>
      <c r="AK942" s="135"/>
    </row>
    <row r="943" spans="1:37" ht="12.75" customHeight="1" x14ac:dyDescent="0.25">
      <c r="A943" s="135"/>
      <c r="B943" s="135"/>
      <c r="C943" s="135"/>
      <c r="D943" s="135"/>
      <c r="E943" s="135"/>
      <c r="F943" s="135"/>
      <c r="G943" s="135"/>
      <c r="H943" s="135"/>
      <c r="I943" s="135"/>
      <c r="J943" s="135"/>
      <c r="K943" s="135"/>
      <c r="L943" s="13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  <c r="AA943" s="135"/>
      <c r="AB943" s="135"/>
      <c r="AC943" s="135"/>
      <c r="AD943" s="135"/>
      <c r="AE943" s="135"/>
      <c r="AF943" s="135"/>
      <c r="AG943" s="135"/>
      <c r="AH943" s="135"/>
      <c r="AI943" s="135"/>
      <c r="AJ943" s="135"/>
      <c r="AK943" s="135"/>
    </row>
    <row r="944" spans="1:37" ht="12.75" customHeight="1" x14ac:dyDescent="0.25">
      <c r="A944" s="135"/>
      <c r="B944" s="135"/>
      <c r="C944" s="135"/>
      <c r="D944" s="135"/>
      <c r="E944" s="135"/>
      <c r="F944" s="135"/>
      <c r="G944" s="135"/>
      <c r="H944" s="135"/>
      <c r="I944" s="135"/>
      <c r="J944" s="135"/>
      <c r="K944" s="135"/>
      <c r="L944" s="13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  <c r="AA944" s="135"/>
      <c r="AB944" s="135"/>
      <c r="AC944" s="135"/>
      <c r="AD944" s="135"/>
      <c r="AE944" s="135"/>
      <c r="AF944" s="135"/>
      <c r="AG944" s="135"/>
      <c r="AH944" s="135"/>
      <c r="AI944" s="135"/>
      <c r="AJ944" s="135"/>
      <c r="AK944" s="135"/>
    </row>
    <row r="945" spans="1:37" ht="12.75" customHeight="1" x14ac:dyDescent="0.25">
      <c r="A945" s="135"/>
      <c r="B945" s="135"/>
      <c r="C945" s="135"/>
      <c r="D945" s="135"/>
      <c r="E945" s="135"/>
      <c r="F945" s="135"/>
      <c r="G945" s="135"/>
      <c r="H945" s="135"/>
      <c r="I945" s="135"/>
      <c r="J945" s="135"/>
      <c r="K945" s="135"/>
      <c r="L945" s="13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  <c r="AA945" s="135"/>
      <c r="AB945" s="135"/>
      <c r="AC945" s="135"/>
      <c r="AD945" s="135"/>
      <c r="AE945" s="135"/>
      <c r="AF945" s="135"/>
      <c r="AG945" s="135"/>
      <c r="AH945" s="135"/>
      <c r="AI945" s="135"/>
      <c r="AJ945" s="135"/>
      <c r="AK945" s="135"/>
    </row>
    <row r="946" spans="1:37" ht="12.75" customHeight="1" x14ac:dyDescent="0.25">
      <c r="A946" s="135"/>
      <c r="B946" s="135"/>
      <c r="C946" s="135"/>
      <c r="D946" s="135"/>
      <c r="E946" s="135"/>
      <c r="F946" s="135"/>
      <c r="G946" s="135"/>
      <c r="H946" s="135"/>
      <c r="I946" s="135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  <c r="AA946" s="135"/>
      <c r="AB946" s="135"/>
      <c r="AC946" s="135"/>
      <c r="AD946" s="135"/>
      <c r="AE946" s="135"/>
      <c r="AF946" s="135"/>
      <c r="AG946" s="135"/>
      <c r="AH946" s="135"/>
      <c r="AI946" s="135"/>
      <c r="AJ946" s="135"/>
      <c r="AK946" s="135"/>
    </row>
    <row r="947" spans="1:37" ht="12.75" customHeight="1" x14ac:dyDescent="0.25">
      <c r="A947" s="135"/>
      <c r="B947" s="135"/>
      <c r="C947" s="135"/>
      <c r="D947" s="135"/>
      <c r="E947" s="135"/>
      <c r="F947" s="135"/>
      <c r="G947" s="135"/>
      <c r="H947" s="135"/>
      <c r="I947" s="135"/>
      <c r="J947" s="135"/>
      <c r="K947" s="135"/>
      <c r="L947" s="13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  <c r="AA947" s="135"/>
      <c r="AB947" s="135"/>
      <c r="AC947" s="135"/>
      <c r="AD947" s="135"/>
      <c r="AE947" s="135"/>
      <c r="AF947" s="135"/>
      <c r="AG947" s="135"/>
      <c r="AH947" s="135"/>
      <c r="AI947" s="135"/>
      <c r="AJ947" s="135"/>
      <c r="AK947" s="135"/>
    </row>
    <row r="948" spans="1:37" ht="12.75" customHeight="1" x14ac:dyDescent="0.25">
      <c r="A948" s="135"/>
      <c r="B948" s="135"/>
      <c r="C948" s="135"/>
      <c r="D948" s="135"/>
      <c r="E948" s="135"/>
      <c r="F948" s="135"/>
      <c r="G948" s="135"/>
      <c r="H948" s="135"/>
      <c r="I948" s="135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  <c r="AA948" s="135"/>
      <c r="AB948" s="135"/>
      <c r="AC948" s="135"/>
      <c r="AD948" s="135"/>
      <c r="AE948" s="135"/>
      <c r="AF948" s="135"/>
      <c r="AG948" s="135"/>
      <c r="AH948" s="135"/>
      <c r="AI948" s="135"/>
      <c r="AJ948" s="135"/>
      <c r="AK948" s="135"/>
    </row>
    <row r="949" spans="1:37" ht="12.75" customHeight="1" x14ac:dyDescent="0.25">
      <c r="A949" s="135"/>
      <c r="B949" s="135"/>
      <c r="C949" s="135"/>
      <c r="D949" s="135"/>
      <c r="E949" s="135"/>
      <c r="F949" s="135"/>
      <c r="G949" s="135"/>
      <c r="H949" s="135"/>
      <c r="I949" s="135"/>
      <c r="J949" s="135"/>
      <c r="K949" s="135"/>
      <c r="L949" s="13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  <c r="AA949" s="135"/>
      <c r="AB949" s="135"/>
      <c r="AC949" s="135"/>
      <c r="AD949" s="135"/>
      <c r="AE949" s="135"/>
      <c r="AF949" s="135"/>
      <c r="AG949" s="135"/>
      <c r="AH949" s="135"/>
      <c r="AI949" s="135"/>
      <c r="AJ949" s="135"/>
      <c r="AK949" s="135"/>
    </row>
    <row r="950" spans="1:37" ht="12.75" customHeight="1" x14ac:dyDescent="0.25">
      <c r="A950" s="135"/>
      <c r="B950" s="135"/>
      <c r="C950" s="135"/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  <c r="AA950" s="135"/>
      <c r="AB950" s="135"/>
      <c r="AC950" s="135"/>
      <c r="AD950" s="135"/>
      <c r="AE950" s="135"/>
      <c r="AF950" s="135"/>
      <c r="AG950" s="135"/>
      <c r="AH950" s="135"/>
      <c r="AI950" s="135"/>
      <c r="AJ950" s="135"/>
      <c r="AK950" s="135"/>
    </row>
    <row r="951" spans="1:37" ht="12.75" customHeight="1" x14ac:dyDescent="0.25">
      <c r="A951" s="135"/>
      <c r="B951" s="135"/>
      <c r="C951" s="135"/>
      <c r="D951" s="135"/>
      <c r="E951" s="135"/>
      <c r="F951" s="135"/>
      <c r="G951" s="135"/>
      <c r="H951" s="135"/>
      <c r="I951" s="135"/>
      <c r="J951" s="135"/>
      <c r="K951" s="135"/>
      <c r="L951" s="13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  <c r="AA951" s="135"/>
      <c r="AB951" s="135"/>
      <c r="AC951" s="135"/>
      <c r="AD951" s="135"/>
      <c r="AE951" s="135"/>
      <c r="AF951" s="135"/>
      <c r="AG951" s="135"/>
      <c r="AH951" s="135"/>
      <c r="AI951" s="135"/>
      <c r="AJ951" s="135"/>
      <c r="AK951" s="135"/>
    </row>
    <row r="952" spans="1:37" ht="12.75" customHeight="1" x14ac:dyDescent="0.25">
      <c r="A952" s="135"/>
      <c r="B952" s="135"/>
      <c r="C952" s="135"/>
      <c r="D952" s="135"/>
      <c r="E952" s="135"/>
      <c r="F952" s="135"/>
      <c r="G952" s="135"/>
      <c r="H952" s="135"/>
      <c r="I952" s="135"/>
      <c r="J952" s="135"/>
      <c r="K952" s="135"/>
      <c r="L952" s="13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  <c r="AA952" s="135"/>
      <c r="AB952" s="135"/>
      <c r="AC952" s="135"/>
      <c r="AD952" s="135"/>
      <c r="AE952" s="135"/>
      <c r="AF952" s="135"/>
      <c r="AG952" s="135"/>
      <c r="AH952" s="135"/>
      <c r="AI952" s="135"/>
      <c r="AJ952" s="135"/>
      <c r="AK952" s="135"/>
    </row>
    <row r="953" spans="1:37" ht="12.75" customHeight="1" x14ac:dyDescent="0.25">
      <c r="A953" s="135"/>
      <c r="B953" s="135"/>
      <c r="C953" s="135"/>
      <c r="D953" s="135"/>
      <c r="E953" s="135"/>
      <c r="F953" s="135"/>
      <c r="G953" s="135"/>
      <c r="H953" s="135"/>
      <c r="I953" s="135"/>
      <c r="J953" s="135"/>
      <c r="K953" s="135"/>
      <c r="L953" s="13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  <c r="AA953" s="135"/>
      <c r="AB953" s="135"/>
      <c r="AC953" s="135"/>
      <c r="AD953" s="135"/>
      <c r="AE953" s="135"/>
      <c r="AF953" s="135"/>
      <c r="AG953" s="135"/>
      <c r="AH953" s="135"/>
      <c r="AI953" s="135"/>
      <c r="AJ953" s="135"/>
      <c r="AK953" s="135"/>
    </row>
    <row r="954" spans="1:37" ht="12.75" customHeight="1" x14ac:dyDescent="0.25">
      <c r="A954" s="135"/>
      <c r="B954" s="135"/>
      <c r="C954" s="135"/>
      <c r="D954" s="135"/>
      <c r="E954" s="135"/>
      <c r="F954" s="135"/>
      <c r="G954" s="135"/>
      <c r="H954" s="135"/>
      <c r="I954" s="135"/>
      <c r="J954" s="135"/>
      <c r="K954" s="135"/>
      <c r="L954" s="13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  <c r="AA954" s="135"/>
      <c r="AB954" s="135"/>
      <c r="AC954" s="135"/>
      <c r="AD954" s="135"/>
      <c r="AE954" s="135"/>
      <c r="AF954" s="135"/>
      <c r="AG954" s="135"/>
      <c r="AH954" s="135"/>
      <c r="AI954" s="135"/>
      <c r="AJ954" s="135"/>
      <c r="AK954" s="135"/>
    </row>
    <row r="955" spans="1:37" ht="12.75" customHeight="1" x14ac:dyDescent="0.25">
      <c r="A955" s="135"/>
      <c r="B955" s="135"/>
      <c r="C955" s="135"/>
      <c r="D955" s="135"/>
      <c r="E955" s="135"/>
      <c r="F955" s="135"/>
      <c r="G955" s="135"/>
      <c r="H955" s="135"/>
      <c r="I955" s="135"/>
      <c r="J955" s="135"/>
      <c r="K955" s="135"/>
      <c r="L955" s="13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  <c r="AA955" s="135"/>
      <c r="AB955" s="135"/>
      <c r="AC955" s="135"/>
      <c r="AD955" s="135"/>
      <c r="AE955" s="135"/>
      <c r="AF955" s="135"/>
      <c r="AG955" s="135"/>
      <c r="AH955" s="135"/>
      <c r="AI955" s="135"/>
      <c r="AJ955" s="135"/>
      <c r="AK955" s="135"/>
    </row>
    <row r="956" spans="1:37" ht="12.75" customHeight="1" x14ac:dyDescent="0.25">
      <c r="A956" s="135"/>
      <c r="B956" s="135"/>
      <c r="C956" s="135"/>
      <c r="D956" s="135"/>
      <c r="E956" s="135"/>
      <c r="F956" s="135"/>
      <c r="G956" s="135"/>
      <c r="H956" s="135"/>
      <c r="I956" s="135"/>
      <c r="J956" s="135"/>
      <c r="K956" s="135"/>
      <c r="L956" s="13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  <c r="AA956" s="135"/>
      <c r="AB956" s="135"/>
      <c r="AC956" s="135"/>
      <c r="AD956" s="135"/>
      <c r="AE956" s="135"/>
      <c r="AF956" s="135"/>
      <c r="AG956" s="135"/>
      <c r="AH956" s="135"/>
      <c r="AI956" s="135"/>
      <c r="AJ956" s="135"/>
      <c r="AK956" s="135"/>
    </row>
    <row r="957" spans="1:37" ht="12.75" customHeight="1" x14ac:dyDescent="0.25">
      <c r="A957" s="135"/>
      <c r="B957" s="135"/>
      <c r="C957" s="135"/>
      <c r="D957" s="135"/>
      <c r="E957" s="135"/>
      <c r="F957" s="135"/>
      <c r="G957" s="135"/>
      <c r="H957" s="135"/>
      <c r="I957" s="135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  <c r="AG957" s="135"/>
      <c r="AH957" s="135"/>
      <c r="AI957" s="135"/>
      <c r="AJ957" s="135"/>
      <c r="AK957" s="135"/>
    </row>
    <row r="958" spans="1:37" ht="12.75" customHeight="1" x14ac:dyDescent="0.25">
      <c r="A958" s="135"/>
      <c r="B958" s="135"/>
      <c r="C958" s="135"/>
      <c r="D958" s="135"/>
      <c r="E958" s="135"/>
      <c r="F958" s="135"/>
      <c r="G958" s="135"/>
      <c r="H958" s="135"/>
      <c r="I958" s="135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  <c r="AG958" s="135"/>
      <c r="AH958" s="135"/>
      <c r="AI958" s="135"/>
      <c r="AJ958" s="135"/>
      <c r="AK958" s="135"/>
    </row>
    <row r="959" spans="1:37" ht="12.75" customHeight="1" x14ac:dyDescent="0.25">
      <c r="A959" s="135"/>
      <c r="B959" s="135"/>
      <c r="C959" s="135"/>
      <c r="D959" s="135"/>
      <c r="E959" s="135"/>
      <c r="F959" s="135"/>
      <c r="G959" s="135"/>
      <c r="H959" s="135"/>
      <c r="I959" s="135"/>
      <c r="J959" s="135"/>
      <c r="K959" s="135"/>
      <c r="L959" s="13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  <c r="AA959" s="135"/>
      <c r="AB959" s="135"/>
      <c r="AC959" s="135"/>
      <c r="AD959" s="135"/>
      <c r="AE959" s="135"/>
      <c r="AF959" s="135"/>
      <c r="AG959" s="135"/>
      <c r="AH959" s="135"/>
      <c r="AI959" s="135"/>
      <c r="AJ959" s="135"/>
      <c r="AK959" s="135"/>
    </row>
    <row r="960" spans="1:37" ht="12.75" customHeight="1" x14ac:dyDescent="0.25">
      <c r="A960" s="135"/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  <c r="AG960" s="135"/>
      <c r="AH960" s="135"/>
      <c r="AI960" s="135"/>
      <c r="AJ960" s="135"/>
      <c r="AK960" s="135"/>
    </row>
    <row r="961" spans="1:37" ht="12.75" customHeight="1" x14ac:dyDescent="0.25">
      <c r="A961" s="135"/>
      <c r="B961" s="135"/>
      <c r="C961" s="135"/>
      <c r="D961" s="135"/>
      <c r="E961" s="135"/>
      <c r="F961" s="135"/>
      <c r="G961" s="135"/>
      <c r="H961" s="135"/>
      <c r="I961" s="135"/>
      <c r="J961" s="135"/>
      <c r="K961" s="135"/>
      <c r="L961" s="13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  <c r="AG961" s="135"/>
      <c r="AH961" s="135"/>
      <c r="AI961" s="135"/>
      <c r="AJ961" s="135"/>
      <c r="AK961" s="135"/>
    </row>
    <row r="962" spans="1:37" ht="12.75" customHeight="1" x14ac:dyDescent="0.25">
      <c r="A962" s="135"/>
      <c r="B962" s="135"/>
      <c r="C962" s="135"/>
      <c r="D962" s="135"/>
      <c r="E962" s="135"/>
      <c r="F962" s="135"/>
      <c r="G962" s="135"/>
      <c r="H962" s="135"/>
      <c r="I962" s="135"/>
      <c r="J962" s="135"/>
      <c r="K962" s="135"/>
      <c r="L962" s="13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  <c r="AA962" s="135"/>
      <c r="AB962" s="135"/>
      <c r="AC962" s="135"/>
      <c r="AD962" s="135"/>
      <c r="AE962" s="135"/>
      <c r="AF962" s="135"/>
      <c r="AG962" s="135"/>
      <c r="AH962" s="135"/>
      <c r="AI962" s="135"/>
      <c r="AJ962" s="135"/>
      <c r="AK962" s="135"/>
    </row>
    <row r="963" spans="1:37" ht="12.75" customHeight="1" x14ac:dyDescent="0.25">
      <c r="A963" s="135"/>
      <c r="B963" s="135"/>
      <c r="C963" s="135"/>
      <c r="D963" s="135"/>
      <c r="E963" s="135"/>
      <c r="F963" s="135"/>
      <c r="G963" s="135"/>
      <c r="H963" s="135"/>
      <c r="I963" s="135"/>
      <c r="J963" s="135"/>
      <c r="K963" s="135"/>
      <c r="L963" s="13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  <c r="AA963" s="135"/>
      <c r="AB963" s="135"/>
      <c r="AC963" s="135"/>
      <c r="AD963" s="135"/>
      <c r="AE963" s="135"/>
      <c r="AF963" s="135"/>
      <c r="AG963" s="135"/>
      <c r="AH963" s="135"/>
      <c r="AI963" s="135"/>
      <c r="AJ963" s="135"/>
      <c r="AK963" s="135"/>
    </row>
    <row r="964" spans="1:37" ht="12.75" customHeight="1" x14ac:dyDescent="0.25">
      <c r="A964" s="135"/>
      <c r="B964" s="135"/>
      <c r="C964" s="135"/>
      <c r="D964" s="135"/>
      <c r="E964" s="135"/>
      <c r="F964" s="135"/>
      <c r="G964" s="135"/>
      <c r="H964" s="135"/>
      <c r="I964" s="135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  <c r="AG964" s="135"/>
      <c r="AH964" s="135"/>
      <c r="AI964" s="135"/>
      <c r="AJ964" s="135"/>
      <c r="AK964" s="135"/>
    </row>
    <row r="965" spans="1:37" ht="12.75" customHeight="1" x14ac:dyDescent="0.25">
      <c r="A965" s="135"/>
      <c r="B965" s="135"/>
      <c r="C965" s="135"/>
      <c r="D965" s="135"/>
      <c r="E965" s="135"/>
      <c r="F965" s="135"/>
      <c r="G965" s="135"/>
      <c r="H965" s="135"/>
      <c r="I965" s="135"/>
      <c r="J965" s="135"/>
      <c r="K965" s="135"/>
      <c r="L965" s="13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  <c r="AA965" s="135"/>
      <c r="AB965" s="135"/>
      <c r="AC965" s="135"/>
      <c r="AD965" s="135"/>
      <c r="AE965" s="135"/>
      <c r="AF965" s="135"/>
      <c r="AG965" s="135"/>
      <c r="AH965" s="135"/>
      <c r="AI965" s="135"/>
      <c r="AJ965" s="135"/>
      <c r="AK965" s="135"/>
    </row>
    <row r="966" spans="1:37" ht="12.75" customHeight="1" x14ac:dyDescent="0.25">
      <c r="A966" s="135"/>
      <c r="B966" s="135"/>
      <c r="C966" s="135"/>
      <c r="D966" s="135"/>
      <c r="E966" s="135"/>
      <c r="F966" s="135"/>
      <c r="G966" s="135"/>
      <c r="H966" s="135"/>
      <c r="I966" s="135"/>
      <c r="J966" s="135"/>
      <c r="K966" s="135"/>
      <c r="L966" s="13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  <c r="AA966" s="135"/>
      <c r="AB966" s="135"/>
      <c r="AC966" s="135"/>
      <c r="AD966" s="135"/>
      <c r="AE966" s="135"/>
      <c r="AF966" s="135"/>
      <c r="AG966" s="135"/>
      <c r="AH966" s="135"/>
      <c r="AI966" s="135"/>
      <c r="AJ966" s="135"/>
      <c r="AK966" s="135"/>
    </row>
    <row r="967" spans="1:37" ht="12.75" customHeight="1" x14ac:dyDescent="0.25">
      <c r="A967" s="135"/>
      <c r="B967" s="135"/>
      <c r="C967" s="135"/>
      <c r="D967" s="135"/>
      <c r="E967" s="135"/>
      <c r="F967" s="135"/>
      <c r="G967" s="135"/>
      <c r="H967" s="135"/>
      <c r="I967" s="135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  <c r="AA967" s="135"/>
      <c r="AB967" s="135"/>
      <c r="AC967" s="135"/>
      <c r="AD967" s="135"/>
      <c r="AE967" s="135"/>
      <c r="AF967" s="135"/>
      <c r="AG967" s="135"/>
      <c r="AH967" s="135"/>
      <c r="AI967" s="135"/>
      <c r="AJ967" s="135"/>
      <c r="AK967" s="135"/>
    </row>
    <row r="968" spans="1:37" ht="12.75" customHeight="1" x14ac:dyDescent="0.25">
      <c r="A968" s="135"/>
      <c r="B968" s="135"/>
      <c r="C968" s="135"/>
      <c r="D968" s="135"/>
      <c r="E968" s="135"/>
      <c r="F968" s="135"/>
      <c r="G968" s="135"/>
      <c r="H968" s="135"/>
      <c r="I968" s="135"/>
      <c r="J968" s="135"/>
      <c r="K968" s="135"/>
      <c r="L968" s="13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  <c r="AA968" s="135"/>
      <c r="AB968" s="135"/>
      <c r="AC968" s="135"/>
      <c r="AD968" s="135"/>
      <c r="AE968" s="135"/>
      <c r="AF968" s="135"/>
      <c r="AG968" s="135"/>
      <c r="AH968" s="135"/>
      <c r="AI968" s="135"/>
      <c r="AJ968" s="135"/>
      <c r="AK968" s="135"/>
    </row>
    <row r="969" spans="1:37" ht="12.75" customHeight="1" x14ac:dyDescent="0.25">
      <c r="A969" s="135"/>
      <c r="B969" s="135"/>
      <c r="C969" s="135"/>
      <c r="D969" s="135"/>
      <c r="E969" s="135"/>
      <c r="F969" s="135"/>
      <c r="G969" s="135"/>
      <c r="H969" s="135"/>
      <c r="I969" s="135"/>
      <c r="J969" s="135"/>
      <c r="K969" s="135"/>
      <c r="L969" s="13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  <c r="AA969" s="135"/>
      <c r="AB969" s="135"/>
      <c r="AC969" s="135"/>
      <c r="AD969" s="135"/>
      <c r="AE969" s="135"/>
      <c r="AF969" s="135"/>
      <c r="AG969" s="135"/>
      <c r="AH969" s="135"/>
      <c r="AI969" s="135"/>
      <c r="AJ969" s="135"/>
      <c r="AK969" s="135"/>
    </row>
    <row r="970" spans="1:37" ht="12.75" customHeight="1" x14ac:dyDescent="0.25">
      <c r="A970" s="135"/>
      <c r="B970" s="135"/>
      <c r="C970" s="135"/>
      <c r="D970" s="135"/>
      <c r="E970" s="135"/>
      <c r="F970" s="135"/>
      <c r="G970" s="135"/>
      <c r="H970" s="135"/>
      <c r="I970" s="135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  <c r="AG970" s="135"/>
      <c r="AH970" s="135"/>
      <c r="AI970" s="135"/>
      <c r="AJ970" s="135"/>
      <c r="AK970" s="135"/>
    </row>
    <row r="971" spans="1:37" ht="12.75" customHeight="1" x14ac:dyDescent="0.25">
      <c r="A971" s="135"/>
      <c r="B971" s="135"/>
      <c r="C971" s="135"/>
      <c r="D971" s="135"/>
      <c r="E971" s="135"/>
      <c r="F971" s="135"/>
      <c r="G971" s="135"/>
      <c r="H971" s="135"/>
      <c r="I971" s="135"/>
      <c r="J971" s="135"/>
      <c r="K971" s="135"/>
      <c r="L971" s="13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  <c r="AA971" s="135"/>
      <c r="AB971" s="135"/>
      <c r="AC971" s="135"/>
      <c r="AD971" s="135"/>
      <c r="AE971" s="135"/>
      <c r="AF971" s="135"/>
      <c r="AG971" s="135"/>
      <c r="AH971" s="135"/>
      <c r="AI971" s="135"/>
      <c r="AJ971" s="135"/>
      <c r="AK971" s="135"/>
    </row>
    <row r="972" spans="1:37" ht="12.75" customHeight="1" x14ac:dyDescent="0.25">
      <c r="A972" s="135"/>
      <c r="B972" s="135"/>
      <c r="C972" s="135"/>
      <c r="D972" s="135"/>
      <c r="E972" s="135"/>
      <c r="F972" s="135"/>
      <c r="G972" s="135"/>
      <c r="H972" s="135"/>
      <c r="I972" s="135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  <c r="AA972" s="135"/>
      <c r="AB972" s="135"/>
      <c r="AC972" s="135"/>
      <c r="AD972" s="135"/>
      <c r="AE972" s="135"/>
      <c r="AF972" s="135"/>
      <c r="AG972" s="135"/>
      <c r="AH972" s="135"/>
      <c r="AI972" s="135"/>
      <c r="AJ972" s="135"/>
      <c r="AK972" s="135"/>
    </row>
    <row r="973" spans="1:37" ht="12.75" customHeight="1" x14ac:dyDescent="0.25">
      <c r="A973" s="135"/>
      <c r="B973" s="135"/>
      <c r="C973" s="135"/>
      <c r="D973" s="135"/>
      <c r="E973" s="135"/>
      <c r="F973" s="135"/>
      <c r="G973" s="135"/>
      <c r="H973" s="135"/>
      <c r="I973" s="135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  <c r="AA973" s="135"/>
      <c r="AB973" s="135"/>
      <c r="AC973" s="135"/>
      <c r="AD973" s="135"/>
      <c r="AE973" s="135"/>
      <c r="AF973" s="135"/>
      <c r="AG973" s="135"/>
      <c r="AH973" s="135"/>
      <c r="AI973" s="135"/>
      <c r="AJ973" s="135"/>
      <c r="AK973" s="135"/>
    </row>
    <row r="974" spans="1:37" ht="12.75" customHeight="1" x14ac:dyDescent="0.25">
      <c r="A974" s="135"/>
      <c r="B974" s="135"/>
      <c r="C974" s="135"/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  <c r="AA974" s="135"/>
      <c r="AB974" s="135"/>
      <c r="AC974" s="135"/>
      <c r="AD974" s="135"/>
      <c r="AE974" s="135"/>
      <c r="AF974" s="135"/>
      <c r="AG974" s="135"/>
      <c r="AH974" s="135"/>
      <c r="AI974" s="135"/>
      <c r="AJ974" s="135"/>
      <c r="AK974" s="135"/>
    </row>
    <row r="975" spans="1:37" ht="12.75" customHeight="1" x14ac:dyDescent="0.25">
      <c r="A975" s="135"/>
      <c r="B975" s="135"/>
      <c r="C975" s="135"/>
      <c r="D975" s="135"/>
      <c r="E975" s="135"/>
      <c r="F975" s="135"/>
      <c r="G975" s="135"/>
      <c r="H975" s="135"/>
      <c r="I975" s="135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  <c r="AA975" s="135"/>
      <c r="AB975" s="135"/>
      <c r="AC975" s="135"/>
      <c r="AD975" s="135"/>
      <c r="AE975" s="135"/>
      <c r="AF975" s="135"/>
      <c r="AG975" s="135"/>
      <c r="AH975" s="135"/>
      <c r="AI975" s="135"/>
      <c r="AJ975" s="135"/>
      <c r="AK975" s="135"/>
    </row>
    <row r="976" spans="1:37" ht="12.75" customHeight="1" x14ac:dyDescent="0.25">
      <c r="A976" s="135"/>
      <c r="B976" s="135"/>
      <c r="C976" s="135"/>
      <c r="D976" s="135"/>
      <c r="E976" s="135"/>
      <c r="F976" s="135"/>
      <c r="G976" s="135"/>
      <c r="H976" s="135"/>
      <c r="I976" s="135"/>
      <c r="J976" s="135"/>
      <c r="K976" s="135"/>
      <c r="L976" s="13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  <c r="AA976" s="135"/>
      <c r="AB976" s="135"/>
      <c r="AC976" s="135"/>
      <c r="AD976" s="135"/>
      <c r="AE976" s="135"/>
      <c r="AF976" s="135"/>
      <c r="AG976" s="135"/>
      <c r="AH976" s="135"/>
      <c r="AI976" s="135"/>
      <c r="AJ976" s="135"/>
      <c r="AK976" s="135"/>
    </row>
    <row r="977" spans="1:37" ht="12.75" customHeight="1" x14ac:dyDescent="0.25">
      <c r="A977" s="135"/>
      <c r="B977" s="135"/>
      <c r="C977" s="135"/>
      <c r="D977" s="135"/>
      <c r="E977" s="135"/>
      <c r="F977" s="135"/>
      <c r="G977" s="135"/>
      <c r="H977" s="135"/>
      <c r="I977" s="135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  <c r="AA977" s="135"/>
      <c r="AB977" s="135"/>
      <c r="AC977" s="135"/>
      <c r="AD977" s="135"/>
      <c r="AE977" s="135"/>
      <c r="AF977" s="135"/>
      <c r="AG977" s="135"/>
      <c r="AH977" s="135"/>
      <c r="AI977" s="135"/>
      <c r="AJ977" s="135"/>
      <c r="AK977" s="135"/>
    </row>
    <row r="978" spans="1:37" ht="12.75" customHeight="1" x14ac:dyDescent="0.25">
      <c r="A978" s="135"/>
      <c r="B978" s="135"/>
      <c r="C978" s="135"/>
      <c r="D978" s="135"/>
      <c r="E978" s="135"/>
      <c r="F978" s="135"/>
      <c r="G978" s="135"/>
      <c r="H978" s="135"/>
      <c r="I978" s="135"/>
      <c r="J978" s="135"/>
      <c r="K978" s="135"/>
      <c r="L978" s="13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  <c r="AA978" s="135"/>
      <c r="AB978" s="135"/>
      <c r="AC978" s="135"/>
      <c r="AD978" s="135"/>
      <c r="AE978" s="135"/>
      <c r="AF978" s="135"/>
      <c r="AG978" s="135"/>
      <c r="AH978" s="135"/>
      <c r="AI978" s="135"/>
      <c r="AJ978" s="135"/>
      <c r="AK978" s="135"/>
    </row>
    <row r="979" spans="1:37" ht="12.75" customHeight="1" x14ac:dyDescent="0.25">
      <c r="A979" s="135"/>
      <c r="B979" s="135"/>
      <c r="C979" s="135"/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  <c r="AA979" s="135"/>
      <c r="AB979" s="135"/>
      <c r="AC979" s="135"/>
      <c r="AD979" s="135"/>
      <c r="AE979" s="135"/>
      <c r="AF979" s="135"/>
      <c r="AG979" s="135"/>
      <c r="AH979" s="135"/>
      <c r="AI979" s="135"/>
      <c r="AJ979" s="135"/>
      <c r="AK979" s="135"/>
    </row>
    <row r="980" spans="1:37" ht="12.75" customHeight="1" x14ac:dyDescent="0.25">
      <c r="A980" s="135"/>
      <c r="B980" s="135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  <c r="AA980" s="135"/>
      <c r="AB980" s="135"/>
      <c r="AC980" s="135"/>
      <c r="AD980" s="135"/>
      <c r="AE980" s="135"/>
      <c r="AF980" s="135"/>
      <c r="AG980" s="135"/>
      <c r="AH980" s="135"/>
      <c r="AI980" s="135"/>
      <c r="AJ980" s="135"/>
      <c r="AK980" s="135"/>
    </row>
    <row r="981" spans="1:37" ht="12.75" customHeight="1" x14ac:dyDescent="0.25">
      <c r="A981" s="135"/>
      <c r="B981" s="135"/>
      <c r="C981" s="135"/>
      <c r="D981" s="135"/>
      <c r="E981" s="135"/>
      <c r="F981" s="135"/>
      <c r="G981" s="135"/>
      <c r="H981" s="135"/>
      <c r="I981" s="135"/>
      <c r="J981" s="135"/>
      <c r="K981" s="135"/>
      <c r="L981" s="13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  <c r="AA981" s="135"/>
      <c r="AB981" s="135"/>
      <c r="AC981" s="135"/>
      <c r="AD981" s="135"/>
      <c r="AE981" s="135"/>
      <c r="AF981" s="135"/>
      <c r="AG981" s="135"/>
      <c r="AH981" s="135"/>
      <c r="AI981" s="135"/>
      <c r="AJ981" s="135"/>
      <c r="AK981" s="135"/>
    </row>
    <row r="982" spans="1:37" ht="12.75" customHeight="1" x14ac:dyDescent="0.25">
      <c r="A982" s="135"/>
      <c r="B982" s="135"/>
      <c r="C982" s="135"/>
      <c r="D982" s="135"/>
      <c r="E982" s="135"/>
      <c r="F982" s="135"/>
      <c r="G982" s="135"/>
      <c r="H982" s="135"/>
      <c r="I982" s="135"/>
      <c r="J982" s="135"/>
      <c r="K982" s="135"/>
      <c r="L982" s="13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  <c r="AA982" s="135"/>
      <c r="AB982" s="135"/>
      <c r="AC982" s="135"/>
      <c r="AD982" s="135"/>
      <c r="AE982" s="135"/>
      <c r="AF982" s="135"/>
      <c r="AG982" s="135"/>
      <c r="AH982" s="135"/>
      <c r="AI982" s="135"/>
      <c r="AJ982" s="135"/>
      <c r="AK982" s="135"/>
    </row>
    <row r="983" spans="1:37" ht="12.75" customHeight="1" x14ac:dyDescent="0.25">
      <c r="A983" s="135"/>
      <c r="B983" s="135"/>
      <c r="C983" s="135"/>
      <c r="D983" s="135"/>
      <c r="E983" s="135"/>
      <c r="F983" s="135"/>
      <c r="G983" s="135"/>
      <c r="H983" s="135"/>
      <c r="I983" s="135"/>
      <c r="J983" s="135"/>
      <c r="K983" s="135"/>
      <c r="L983" s="13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  <c r="AA983" s="135"/>
      <c r="AB983" s="135"/>
      <c r="AC983" s="135"/>
      <c r="AD983" s="135"/>
      <c r="AE983" s="135"/>
      <c r="AF983" s="135"/>
      <c r="AG983" s="135"/>
      <c r="AH983" s="135"/>
      <c r="AI983" s="135"/>
      <c r="AJ983" s="135"/>
      <c r="AK983" s="135"/>
    </row>
    <row r="984" spans="1:37" ht="12.75" customHeight="1" x14ac:dyDescent="0.25">
      <c r="A984" s="135"/>
      <c r="B984" s="135"/>
      <c r="C984" s="135"/>
      <c r="D984" s="135"/>
      <c r="E984" s="135"/>
      <c r="F984" s="135"/>
      <c r="G984" s="135"/>
      <c r="H984" s="135"/>
      <c r="I984" s="135"/>
      <c r="J984" s="135"/>
      <c r="K984" s="135"/>
      <c r="L984" s="13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  <c r="AG984" s="135"/>
      <c r="AH984" s="135"/>
      <c r="AI984" s="135"/>
      <c r="AJ984" s="135"/>
      <c r="AK984" s="135"/>
    </row>
    <row r="985" spans="1:37" ht="12.75" customHeight="1" x14ac:dyDescent="0.25">
      <c r="A985" s="135"/>
      <c r="B985" s="135"/>
      <c r="C985" s="135"/>
      <c r="D985" s="135"/>
      <c r="E985" s="135"/>
      <c r="F985" s="135"/>
      <c r="G985" s="135"/>
      <c r="H985" s="135"/>
      <c r="I985" s="135"/>
      <c r="J985" s="135"/>
      <c r="K985" s="135"/>
      <c r="L985" s="13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  <c r="AA985" s="135"/>
      <c r="AB985" s="135"/>
      <c r="AC985" s="135"/>
      <c r="AD985" s="135"/>
      <c r="AE985" s="135"/>
      <c r="AF985" s="135"/>
      <c r="AG985" s="135"/>
      <c r="AH985" s="135"/>
      <c r="AI985" s="135"/>
      <c r="AJ985" s="135"/>
      <c r="AK985" s="135"/>
    </row>
    <row r="986" spans="1:37" ht="12.75" customHeight="1" x14ac:dyDescent="0.25">
      <c r="A986" s="135"/>
      <c r="B986" s="135"/>
      <c r="C986" s="135"/>
      <c r="D986" s="135"/>
      <c r="E986" s="135"/>
      <c r="F986" s="135"/>
      <c r="G986" s="135"/>
      <c r="H986" s="135"/>
      <c r="I986" s="135"/>
      <c r="J986" s="135"/>
      <c r="K986" s="135"/>
      <c r="L986" s="13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  <c r="AA986" s="135"/>
      <c r="AB986" s="135"/>
      <c r="AC986" s="135"/>
      <c r="AD986" s="135"/>
      <c r="AE986" s="135"/>
      <c r="AF986" s="135"/>
      <c r="AG986" s="135"/>
      <c r="AH986" s="135"/>
      <c r="AI986" s="135"/>
      <c r="AJ986" s="135"/>
      <c r="AK986" s="135"/>
    </row>
    <row r="987" spans="1:37" ht="12.75" customHeight="1" x14ac:dyDescent="0.25">
      <c r="A987" s="135"/>
      <c r="B987" s="135"/>
      <c r="C987" s="135"/>
      <c r="D987" s="135"/>
      <c r="E987" s="135"/>
      <c r="F987" s="135"/>
      <c r="G987" s="135"/>
      <c r="H987" s="135"/>
      <c r="I987" s="135"/>
      <c r="J987" s="135"/>
      <c r="K987" s="135"/>
      <c r="L987" s="13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  <c r="AA987" s="135"/>
      <c r="AB987" s="135"/>
      <c r="AC987" s="135"/>
      <c r="AD987" s="135"/>
      <c r="AE987" s="135"/>
      <c r="AF987" s="135"/>
      <c r="AG987" s="135"/>
      <c r="AH987" s="135"/>
      <c r="AI987" s="135"/>
      <c r="AJ987" s="135"/>
      <c r="AK987" s="135"/>
    </row>
    <row r="988" spans="1:37" ht="12.75" customHeight="1" x14ac:dyDescent="0.25">
      <c r="A988" s="135"/>
      <c r="B988" s="135"/>
      <c r="C988" s="135"/>
      <c r="D988" s="135"/>
      <c r="E988" s="135"/>
      <c r="F988" s="135"/>
      <c r="G988" s="135"/>
      <c r="H988" s="135"/>
      <c r="I988" s="135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  <c r="AA988" s="135"/>
      <c r="AB988" s="135"/>
      <c r="AC988" s="135"/>
      <c r="AD988" s="135"/>
      <c r="AE988" s="135"/>
      <c r="AF988" s="135"/>
      <c r="AG988" s="135"/>
      <c r="AH988" s="135"/>
      <c r="AI988" s="135"/>
      <c r="AJ988" s="135"/>
      <c r="AK988" s="135"/>
    </row>
    <row r="989" spans="1:37" ht="12.75" customHeight="1" x14ac:dyDescent="0.25">
      <c r="A989" s="135"/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13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  <c r="AA989" s="135"/>
      <c r="AB989" s="135"/>
      <c r="AC989" s="135"/>
      <c r="AD989" s="135"/>
      <c r="AE989" s="135"/>
      <c r="AF989" s="135"/>
      <c r="AG989" s="135"/>
      <c r="AH989" s="135"/>
      <c r="AI989" s="135"/>
      <c r="AJ989" s="135"/>
      <c r="AK989" s="135"/>
    </row>
    <row r="990" spans="1:37" ht="12.75" customHeight="1" x14ac:dyDescent="0.25">
      <c r="A990" s="135"/>
      <c r="B990" s="135"/>
      <c r="C990" s="135"/>
      <c r="D990" s="135"/>
      <c r="E990" s="135"/>
      <c r="F990" s="135"/>
      <c r="G990" s="135"/>
      <c r="H990" s="135"/>
      <c r="I990" s="135"/>
      <c r="J990" s="135"/>
      <c r="K990" s="135"/>
      <c r="L990" s="13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  <c r="AA990" s="135"/>
      <c r="AB990" s="135"/>
      <c r="AC990" s="135"/>
      <c r="AD990" s="135"/>
      <c r="AE990" s="135"/>
      <c r="AF990" s="135"/>
      <c r="AG990" s="135"/>
      <c r="AH990" s="135"/>
      <c r="AI990" s="135"/>
      <c r="AJ990" s="135"/>
      <c r="AK990" s="135"/>
    </row>
    <row r="991" spans="1:37" ht="12.75" customHeight="1" x14ac:dyDescent="0.25">
      <c r="A991" s="135"/>
      <c r="B991" s="135"/>
      <c r="C991" s="135"/>
      <c r="D991" s="135"/>
      <c r="E991" s="135"/>
      <c r="F991" s="135"/>
      <c r="G991" s="135"/>
      <c r="H991" s="135"/>
      <c r="I991" s="135"/>
      <c r="J991" s="135"/>
      <c r="K991" s="135"/>
      <c r="L991" s="13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  <c r="AA991" s="135"/>
      <c r="AB991" s="135"/>
      <c r="AC991" s="135"/>
      <c r="AD991" s="135"/>
      <c r="AE991" s="135"/>
      <c r="AF991" s="135"/>
      <c r="AG991" s="135"/>
      <c r="AH991" s="135"/>
      <c r="AI991" s="135"/>
      <c r="AJ991" s="135"/>
      <c r="AK991" s="135"/>
    </row>
    <row r="992" spans="1:37" ht="12.75" customHeight="1" x14ac:dyDescent="0.25">
      <c r="A992" s="135"/>
      <c r="B992" s="135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  <c r="AA992" s="135"/>
      <c r="AB992" s="135"/>
      <c r="AC992" s="135"/>
      <c r="AD992" s="135"/>
      <c r="AE992" s="135"/>
      <c r="AF992" s="135"/>
      <c r="AG992" s="135"/>
      <c r="AH992" s="135"/>
      <c r="AI992" s="135"/>
      <c r="AJ992" s="135"/>
      <c r="AK992" s="135"/>
    </row>
    <row r="993" spans="1:37" ht="12.75" customHeight="1" x14ac:dyDescent="0.25">
      <c r="A993" s="135"/>
      <c r="B993" s="135"/>
      <c r="C993" s="135"/>
      <c r="D993" s="135"/>
      <c r="E993" s="135"/>
      <c r="F993" s="135"/>
      <c r="G993" s="135"/>
      <c r="H993" s="135"/>
      <c r="I993" s="135"/>
      <c r="J993" s="135"/>
      <c r="K993" s="135"/>
      <c r="L993" s="13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  <c r="AA993" s="135"/>
      <c r="AB993" s="135"/>
      <c r="AC993" s="135"/>
      <c r="AD993" s="135"/>
      <c r="AE993" s="135"/>
      <c r="AF993" s="135"/>
      <c r="AG993" s="135"/>
      <c r="AH993" s="135"/>
      <c r="AI993" s="135"/>
      <c r="AJ993" s="135"/>
      <c r="AK993" s="135"/>
    </row>
    <row r="994" spans="1:37" ht="12.75" customHeight="1" x14ac:dyDescent="0.25">
      <c r="A994" s="135"/>
      <c r="B994" s="135"/>
      <c r="C994" s="135"/>
      <c r="D994" s="135"/>
      <c r="E994" s="135"/>
      <c r="F994" s="135"/>
      <c r="G994" s="135"/>
      <c r="H994" s="135"/>
      <c r="I994" s="135"/>
      <c r="J994" s="135"/>
      <c r="K994" s="135"/>
      <c r="L994" s="13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  <c r="AA994" s="135"/>
      <c r="AB994" s="135"/>
      <c r="AC994" s="135"/>
      <c r="AD994" s="135"/>
      <c r="AE994" s="135"/>
      <c r="AF994" s="135"/>
      <c r="AG994" s="135"/>
      <c r="AH994" s="135"/>
      <c r="AI994" s="135"/>
      <c r="AJ994" s="135"/>
      <c r="AK994" s="135"/>
    </row>
    <row r="995" spans="1:37" ht="12.75" customHeight="1" x14ac:dyDescent="0.25">
      <c r="A995" s="135"/>
      <c r="B995" s="135"/>
      <c r="C995" s="135"/>
      <c r="D995" s="135"/>
      <c r="E995" s="135"/>
      <c r="F995" s="135"/>
      <c r="G995" s="135"/>
      <c r="H995" s="135"/>
      <c r="I995" s="135"/>
      <c r="J995" s="135"/>
      <c r="K995" s="135"/>
      <c r="L995" s="13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  <c r="AA995" s="135"/>
      <c r="AB995" s="135"/>
      <c r="AC995" s="135"/>
      <c r="AD995" s="135"/>
      <c r="AE995" s="135"/>
      <c r="AF995" s="135"/>
      <c r="AG995" s="135"/>
      <c r="AH995" s="135"/>
      <c r="AI995" s="135"/>
      <c r="AJ995" s="135"/>
      <c r="AK995" s="135"/>
    </row>
    <row r="996" spans="1:37" ht="12.75" customHeight="1" x14ac:dyDescent="0.25">
      <c r="A996" s="135"/>
      <c r="B996" s="135"/>
      <c r="C996" s="135"/>
      <c r="D996" s="135"/>
      <c r="E996" s="135"/>
      <c r="F996" s="135"/>
      <c r="G996" s="135"/>
      <c r="H996" s="135"/>
      <c r="I996" s="135"/>
      <c r="J996" s="135"/>
      <c r="K996" s="135"/>
      <c r="L996" s="13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  <c r="AA996" s="135"/>
      <c r="AB996" s="135"/>
      <c r="AC996" s="135"/>
      <c r="AD996" s="135"/>
      <c r="AE996" s="135"/>
      <c r="AF996" s="135"/>
      <c r="AG996" s="135"/>
      <c r="AH996" s="135"/>
      <c r="AI996" s="135"/>
      <c r="AJ996" s="135"/>
      <c r="AK996" s="135"/>
    </row>
    <row r="997" spans="1:37" ht="12.75" customHeight="1" x14ac:dyDescent="0.25">
      <c r="A997" s="135"/>
      <c r="B997" s="135"/>
      <c r="C997" s="135"/>
      <c r="D997" s="135"/>
      <c r="E997" s="135"/>
      <c r="F997" s="135"/>
      <c r="G997" s="135"/>
      <c r="H997" s="135"/>
      <c r="I997" s="135"/>
      <c r="J997" s="135"/>
      <c r="K997" s="135"/>
      <c r="L997" s="13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  <c r="AA997" s="135"/>
      <c r="AB997" s="135"/>
      <c r="AC997" s="135"/>
      <c r="AD997" s="135"/>
      <c r="AE997" s="135"/>
      <c r="AF997" s="135"/>
      <c r="AG997" s="135"/>
      <c r="AH997" s="135"/>
      <c r="AI997" s="135"/>
      <c r="AJ997" s="135"/>
      <c r="AK997" s="135"/>
    </row>
    <row r="998" spans="1:37" ht="12.75" customHeight="1" x14ac:dyDescent="0.25">
      <c r="A998" s="135"/>
      <c r="B998" s="135"/>
      <c r="C998" s="135"/>
      <c r="D998" s="135"/>
      <c r="E998" s="135"/>
      <c r="F998" s="135"/>
      <c r="G998" s="135"/>
      <c r="H998" s="135"/>
      <c r="I998" s="135"/>
      <c r="J998" s="135"/>
      <c r="K998" s="135"/>
      <c r="L998" s="13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  <c r="AA998" s="135"/>
      <c r="AB998" s="135"/>
      <c r="AC998" s="135"/>
      <c r="AD998" s="135"/>
      <c r="AE998" s="135"/>
      <c r="AF998" s="135"/>
      <c r="AG998" s="135"/>
      <c r="AH998" s="135"/>
      <c r="AI998" s="135"/>
      <c r="AJ998" s="135"/>
      <c r="AK998" s="135"/>
    </row>
    <row r="999" spans="1:37" ht="12.75" customHeight="1" x14ac:dyDescent="0.25">
      <c r="A999" s="135"/>
      <c r="B999" s="135"/>
      <c r="C999" s="135"/>
      <c r="D999" s="135"/>
      <c r="E999" s="135"/>
      <c r="F999" s="135"/>
      <c r="G999" s="135"/>
      <c r="H999" s="135"/>
      <c r="I999" s="135"/>
      <c r="J999" s="135"/>
      <c r="K999" s="135"/>
      <c r="L999" s="13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  <c r="AA999" s="135"/>
      <c r="AB999" s="135"/>
      <c r="AC999" s="135"/>
      <c r="AD999" s="135"/>
      <c r="AE999" s="135"/>
      <c r="AF999" s="135"/>
      <c r="AG999" s="135"/>
      <c r="AH999" s="135"/>
      <c r="AI999" s="135"/>
      <c r="AJ999" s="135"/>
      <c r="AK999" s="135"/>
    </row>
    <row r="1000" spans="1:37" ht="12.75" customHeight="1" x14ac:dyDescent="0.25">
      <c r="A1000" s="135"/>
      <c r="B1000" s="135"/>
      <c r="C1000" s="135"/>
      <c r="D1000" s="135"/>
      <c r="E1000" s="135"/>
      <c r="F1000" s="135"/>
      <c r="G1000" s="135"/>
      <c r="H1000" s="135"/>
      <c r="I1000" s="135"/>
      <c r="J1000" s="135"/>
      <c r="K1000" s="135"/>
      <c r="L1000" s="13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  <c r="AA1000" s="135"/>
      <c r="AB1000" s="135"/>
      <c r="AC1000" s="135"/>
      <c r="AD1000" s="135"/>
      <c r="AE1000" s="135"/>
      <c r="AF1000" s="135"/>
      <c r="AG1000" s="135"/>
      <c r="AH1000" s="135"/>
      <c r="AI1000" s="135"/>
      <c r="AJ1000" s="135"/>
      <c r="AK1000" s="135"/>
    </row>
  </sheetData>
  <mergeCells count="859">
    <mergeCell ref="I101:J101"/>
    <mergeCell ref="K101:L101"/>
    <mergeCell ref="K98:L98"/>
    <mergeCell ref="K99:L99"/>
    <mergeCell ref="E100:G100"/>
    <mergeCell ref="I100:J100"/>
    <mergeCell ref="K100:L100"/>
    <mergeCell ref="M100:N100"/>
    <mergeCell ref="E101:G101"/>
    <mergeCell ref="M101:N101"/>
    <mergeCell ref="E98:G98"/>
    <mergeCell ref="E99:G99"/>
    <mergeCell ref="M99:N99"/>
    <mergeCell ref="E76:G76"/>
    <mergeCell ref="I76:J76"/>
    <mergeCell ref="K76:L76"/>
    <mergeCell ref="M76:N76"/>
    <mergeCell ref="M77:N77"/>
    <mergeCell ref="K95:L95"/>
    <mergeCell ref="M95:N95"/>
    <mergeCell ref="K96:L96"/>
    <mergeCell ref="M96:N96"/>
    <mergeCell ref="K94:L94"/>
    <mergeCell ref="M94:N94"/>
    <mergeCell ref="I94:J94"/>
    <mergeCell ref="I95:J95"/>
    <mergeCell ref="E96:G96"/>
    <mergeCell ref="I96:J96"/>
    <mergeCell ref="E86:G86"/>
    <mergeCell ref="I86:J86"/>
    <mergeCell ref="K86:L86"/>
    <mergeCell ref="M86:N86"/>
    <mergeCell ref="I87:J87"/>
    <mergeCell ref="K87:L87"/>
    <mergeCell ref="M87:N87"/>
    <mergeCell ref="I89:J89"/>
    <mergeCell ref="I90:J90"/>
    <mergeCell ref="I73:J73"/>
    <mergeCell ref="K73:L73"/>
    <mergeCell ref="M73:N73"/>
    <mergeCell ref="E73:G73"/>
    <mergeCell ref="E74:G74"/>
    <mergeCell ref="I74:J74"/>
    <mergeCell ref="K74:L74"/>
    <mergeCell ref="M74:N74"/>
    <mergeCell ref="E75:G75"/>
    <mergeCell ref="I75:J75"/>
    <mergeCell ref="K75:L75"/>
    <mergeCell ref="M75:N75"/>
    <mergeCell ref="I56:J56"/>
    <mergeCell ref="I57:J57"/>
    <mergeCell ref="K57:L57"/>
    <mergeCell ref="M57:N57"/>
    <mergeCell ref="K65:L65"/>
    <mergeCell ref="M65:N65"/>
    <mergeCell ref="E72:G72"/>
    <mergeCell ref="I72:J72"/>
    <mergeCell ref="K72:L72"/>
    <mergeCell ref="M72:N72"/>
    <mergeCell ref="E61:G61"/>
    <mergeCell ref="I61:J61"/>
    <mergeCell ref="I63:J63"/>
    <mergeCell ref="K63:L63"/>
    <mergeCell ref="K61:L61"/>
    <mergeCell ref="M61:N61"/>
    <mergeCell ref="E62:G62"/>
    <mergeCell ref="I62:J62"/>
    <mergeCell ref="K62:L62"/>
    <mergeCell ref="M62:N62"/>
    <mergeCell ref="M63:N63"/>
    <mergeCell ref="E58:G58"/>
    <mergeCell ref="I58:J58"/>
    <mergeCell ref="K58:L58"/>
    <mergeCell ref="I51:J51"/>
    <mergeCell ref="I52:J52"/>
    <mergeCell ref="K52:L52"/>
    <mergeCell ref="M52:N52"/>
    <mergeCell ref="E49:G49"/>
    <mergeCell ref="E50:G50"/>
    <mergeCell ref="I50:J50"/>
    <mergeCell ref="K50:L50"/>
    <mergeCell ref="M50:N50"/>
    <mergeCell ref="E51:G51"/>
    <mergeCell ref="E52:G52"/>
    <mergeCell ref="K51:L51"/>
    <mergeCell ref="M51:N51"/>
    <mergeCell ref="M58:N58"/>
    <mergeCell ref="I59:J59"/>
    <mergeCell ref="K59:L59"/>
    <mergeCell ref="M59:N59"/>
    <mergeCell ref="E59:G59"/>
    <mergeCell ref="E60:G60"/>
    <mergeCell ref="I60:J60"/>
    <mergeCell ref="K60:L60"/>
    <mergeCell ref="M60:N60"/>
    <mergeCell ref="E97:G97"/>
    <mergeCell ref="I97:J97"/>
    <mergeCell ref="I98:J98"/>
    <mergeCell ref="I99:J99"/>
    <mergeCell ref="K97:L97"/>
    <mergeCell ref="M97:N97"/>
    <mergeCell ref="M98:N98"/>
    <mergeCell ref="E93:G93"/>
    <mergeCell ref="I93:J93"/>
    <mergeCell ref="K93:L93"/>
    <mergeCell ref="M93:N93"/>
    <mergeCell ref="E94:G94"/>
    <mergeCell ref="E95:G95"/>
    <mergeCell ref="K90:L90"/>
    <mergeCell ref="M90:N90"/>
    <mergeCell ref="E87:G87"/>
    <mergeCell ref="E88:G88"/>
    <mergeCell ref="I88:J88"/>
    <mergeCell ref="K88:L88"/>
    <mergeCell ref="M88:N88"/>
    <mergeCell ref="E89:G89"/>
    <mergeCell ref="E90:G90"/>
    <mergeCell ref="K89:L89"/>
    <mergeCell ref="M89:N89"/>
    <mergeCell ref="E91:G91"/>
    <mergeCell ref="I91:J91"/>
    <mergeCell ref="K91:L91"/>
    <mergeCell ref="M91:N91"/>
    <mergeCell ref="I92:J92"/>
    <mergeCell ref="K92:L92"/>
    <mergeCell ref="M92:N92"/>
    <mergeCell ref="E92:G92"/>
    <mergeCell ref="E77:G77"/>
    <mergeCell ref="E78:G78"/>
    <mergeCell ref="I78:J78"/>
    <mergeCell ref="K78:L78"/>
    <mergeCell ref="M78:N78"/>
    <mergeCell ref="E79:G79"/>
    <mergeCell ref="E80:G80"/>
    <mergeCell ref="K84:L84"/>
    <mergeCell ref="M84:N84"/>
    <mergeCell ref="I84:J84"/>
    <mergeCell ref="I77:J77"/>
    <mergeCell ref="K77:L77"/>
    <mergeCell ref="E83:G83"/>
    <mergeCell ref="I83:J83"/>
    <mergeCell ref="K83:L83"/>
    <mergeCell ref="M83:N83"/>
    <mergeCell ref="E84:G84"/>
    <mergeCell ref="E85:G85"/>
    <mergeCell ref="I79:J79"/>
    <mergeCell ref="I80:J80"/>
    <mergeCell ref="K80:L80"/>
    <mergeCell ref="M80:N80"/>
    <mergeCell ref="I85:J85"/>
    <mergeCell ref="K85:L85"/>
    <mergeCell ref="M85:N85"/>
    <mergeCell ref="K79:L79"/>
    <mergeCell ref="M79:N79"/>
    <mergeCell ref="E81:G81"/>
    <mergeCell ref="I81:J81"/>
    <mergeCell ref="K81:L81"/>
    <mergeCell ref="M81:N81"/>
    <mergeCell ref="I82:J82"/>
    <mergeCell ref="K82:L82"/>
    <mergeCell ref="M82:N82"/>
    <mergeCell ref="E82:G82"/>
    <mergeCell ref="E71:G71"/>
    <mergeCell ref="I65:J65"/>
    <mergeCell ref="I66:J66"/>
    <mergeCell ref="K66:L66"/>
    <mergeCell ref="M66:N66"/>
    <mergeCell ref="E63:G63"/>
    <mergeCell ref="E64:G64"/>
    <mergeCell ref="I64:J64"/>
    <mergeCell ref="K64:L64"/>
    <mergeCell ref="M64:N64"/>
    <mergeCell ref="E65:G65"/>
    <mergeCell ref="E66:G66"/>
    <mergeCell ref="K70:L70"/>
    <mergeCell ref="M70:N70"/>
    <mergeCell ref="I70:J70"/>
    <mergeCell ref="I71:J71"/>
    <mergeCell ref="K71:L71"/>
    <mergeCell ref="M71:N71"/>
    <mergeCell ref="I68:J68"/>
    <mergeCell ref="K68:L68"/>
    <mergeCell ref="M68:N68"/>
    <mergeCell ref="E68:G68"/>
    <mergeCell ref="E69:G69"/>
    <mergeCell ref="I69:J69"/>
    <mergeCell ref="K69:L69"/>
    <mergeCell ref="M69:N69"/>
    <mergeCell ref="E70:G70"/>
    <mergeCell ref="Z33:AA33"/>
    <mergeCell ref="Z34:AA34"/>
    <mergeCell ref="Z35:AA35"/>
    <mergeCell ref="AB35:AC35"/>
    <mergeCell ref="Z36:AA36"/>
    <mergeCell ref="AB36:AC36"/>
    <mergeCell ref="E67:G67"/>
    <mergeCell ref="I67:J67"/>
    <mergeCell ref="K67:L67"/>
    <mergeCell ref="M67:N67"/>
    <mergeCell ref="E53:G53"/>
    <mergeCell ref="I53:J53"/>
    <mergeCell ref="K53:L53"/>
    <mergeCell ref="M53:N53"/>
    <mergeCell ref="I54:J54"/>
    <mergeCell ref="K54:L54"/>
    <mergeCell ref="M54:N54"/>
    <mergeCell ref="E54:G54"/>
    <mergeCell ref="E55:G55"/>
    <mergeCell ref="I55:J55"/>
    <mergeCell ref="K55:L55"/>
    <mergeCell ref="M55:N55"/>
    <mergeCell ref="E56:G56"/>
    <mergeCell ref="E57:G57"/>
    <mergeCell ref="AB25:AC25"/>
    <mergeCell ref="Z25:AA25"/>
    <mergeCell ref="Z26:AA26"/>
    <mergeCell ref="Z27:AA27"/>
    <mergeCell ref="Z28:AA28"/>
    <mergeCell ref="Z29:AA29"/>
    <mergeCell ref="Z30:AA30"/>
    <mergeCell ref="Z31:AA31"/>
    <mergeCell ref="Z32:AA32"/>
    <mergeCell ref="AB33:AC33"/>
    <mergeCell ref="AB34:AC34"/>
    <mergeCell ref="AB26:AC26"/>
    <mergeCell ref="AB27:AC27"/>
    <mergeCell ref="AB28:AC28"/>
    <mergeCell ref="AB29:AC29"/>
    <mergeCell ref="AB30:AC30"/>
    <mergeCell ref="AB31:AC31"/>
    <mergeCell ref="AB32:AC32"/>
    <mergeCell ref="I32:J32"/>
    <mergeCell ref="I33:J33"/>
    <mergeCell ref="K33:L33"/>
    <mergeCell ref="Z22:AA22"/>
    <mergeCell ref="Z23:AA23"/>
    <mergeCell ref="Z24:AA24"/>
    <mergeCell ref="AB19:AC19"/>
    <mergeCell ref="AB20:AC20"/>
    <mergeCell ref="AB21:AC21"/>
    <mergeCell ref="AB22:AC22"/>
    <mergeCell ref="AB23:AC23"/>
    <mergeCell ref="AB24:AC24"/>
    <mergeCell ref="Z16:AA16"/>
    <mergeCell ref="AB16:AC16"/>
    <mergeCell ref="Z17:AA17"/>
    <mergeCell ref="AB17:AC17"/>
    <mergeCell ref="AB18:AC18"/>
    <mergeCell ref="Z18:AA18"/>
    <mergeCell ref="Z19:AA19"/>
    <mergeCell ref="Z20:AA20"/>
    <mergeCell ref="Z21:AA21"/>
    <mergeCell ref="Z11:AA11"/>
    <mergeCell ref="Z12:AA12"/>
    <mergeCell ref="Z13:AA13"/>
    <mergeCell ref="AB13:AC13"/>
    <mergeCell ref="Z14:AA14"/>
    <mergeCell ref="AB14:AC14"/>
    <mergeCell ref="Z15:AA15"/>
    <mergeCell ref="AB15:AC15"/>
    <mergeCell ref="AB11:AC11"/>
    <mergeCell ref="AB12:AC12"/>
    <mergeCell ref="M33:N33"/>
    <mergeCell ref="E30:G30"/>
    <mergeCell ref="E31:G31"/>
    <mergeCell ref="I31:J31"/>
    <mergeCell ref="K31:L31"/>
    <mergeCell ref="M31:N31"/>
    <mergeCell ref="E32:G32"/>
    <mergeCell ref="E33:G33"/>
    <mergeCell ref="M26:N26"/>
    <mergeCell ref="E26:G26"/>
    <mergeCell ref="E27:G27"/>
    <mergeCell ref="I27:J27"/>
    <mergeCell ref="K27:L27"/>
    <mergeCell ref="M27:N27"/>
    <mergeCell ref="E28:G28"/>
    <mergeCell ref="I28:J28"/>
    <mergeCell ref="I30:J30"/>
    <mergeCell ref="K30:L30"/>
    <mergeCell ref="K28:L28"/>
    <mergeCell ref="M28:N28"/>
    <mergeCell ref="E29:G29"/>
    <mergeCell ref="I29:J29"/>
    <mergeCell ref="K29:L29"/>
    <mergeCell ref="M29:N29"/>
    <mergeCell ref="M30:N30"/>
    <mergeCell ref="I18:J18"/>
    <mergeCell ref="I19:J19"/>
    <mergeCell ref="K18:L18"/>
    <mergeCell ref="M18:N18"/>
    <mergeCell ref="R18:S18"/>
    <mergeCell ref="U18:V18"/>
    <mergeCell ref="W18:X18"/>
    <mergeCell ref="U19:V19"/>
    <mergeCell ref="W19:X19"/>
    <mergeCell ref="R26:S26"/>
    <mergeCell ref="R27:S27"/>
    <mergeCell ref="R28:S28"/>
    <mergeCell ref="U25:V25"/>
    <mergeCell ref="R29:S29"/>
    <mergeCell ref="R30:S30"/>
    <mergeCell ref="U23:V23"/>
    <mergeCell ref="W23:X23"/>
    <mergeCell ref="U24:V24"/>
    <mergeCell ref="W24:X24"/>
    <mergeCell ref="W25:X25"/>
    <mergeCell ref="R22:S22"/>
    <mergeCell ref="R23:S23"/>
    <mergeCell ref="R24:S24"/>
    <mergeCell ref="R15:S15"/>
    <mergeCell ref="R16:S16"/>
    <mergeCell ref="R17:S17"/>
    <mergeCell ref="U13:V13"/>
    <mergeCell ref="U14:V14"/>
    <mergeCell ref="U15:V15"/>
    <mergeCell ref="W15:X15"/>
    <mergeCell ref="U16:V16"/>
    <mergeCell ref="W16:X16"/>
    <mergeCell ref="U17:V17"/>
    <mergeCell ref="W17:X17"/>
    <mergeCell ref="R13:S13"/>
    <mergeCell ref="W13:X13"/>
    <mergeCell ref="R14:S14"/>
    <mergeCell ref="W14:X14"/>
    <mergeCell ref="Z6:AA6"/>
    <mergeCell ref="AB6:AC6"/>
    <mergeCell ref="Z8:AA8"/>
    <mergeCell ref="AB8:AC8"/>
    <mergeCell ref="Z9:AA9"/>
    <mergeCell ref="AB9:AC9"/>
    <mergeCell ref="AB10:AC10"/>
    <mergeCell ref="M6:N6"/>
    <mergeCell ref="R6:S6"/>
    <mergeCell ref="M8:N8"/>
    <mergeCell ref="R8:S8"/>
    <mergeCell ref="R9:S9"/>
    <mergeCell ref="Z10:AA10"/>
    <mergeCell ref="E12:G12"/>
    <mergeCell ref="I12:J12"/>
    <mergeCell ref="K12:L12"/>
    <mergeCell ref="M12:N12"/>
    <mergeCell ref="W11:X11"/>
    <mergeCell ref="W12:X12"/>
    <mergeCell ref="U6:V6"/>
    <mergeCell ref="W6:X6"/>
    <mergeCell ref="U8:V8"/>
    <mergeCell ref="W8:X8"/>
    <mergeCell ref="U9:V9"/>
    <mergeCell ref="W9:X9"/>
    <mergeCell ref="W10:X10"/>
    <mergeCell ref="E10:G10"/>
    <mergeCell ref="I10:J10"/>
    <mergeCell ref="I11:J11"/>
    <mergeCell ref="K11:L11"/>
    <mergeCell ref="M11:N11"/>
    <mergeCell ref="E8:G8"/>
    <mergeCell ref="K8:L8"/>
    <mergeCell ref="E9:G9"/>
    <mergeCell ref="I8:J8"/>
    <mergeCell ref="I9:J9"/>
    <mergeCell ref="Z91:AA91"/>
    <mergeCell ref="Z92:AA92"/>
    <mergeCell ref="Z93:AA93"/>
    <mergeCell ref="AB93:AC93"/>
    <mergeCell ref="Z94:AA94"/>
    <mergeCell ref="AB94:AC94"/>
    <mergeCell ref="C4:AI4"/>
    <mergeCell ref="I5:S5"/>
    <mergeCell ref="U5:AD5"/>
    <mergeCell ref="AF5:AG5"/>
    <mergeCell ref="E6:G6"/>
    <mergeCell ref="I6:J6"/>
    <mergeCell ref="K6:L6"/>
    <mergeCell ref="K9:L9"/>
    <mergeCell ref="M9:N9"/>
    <mergeCell ref="K10:L10"/>
    <mergeCell ref="M10:N10"/>
    <mergeCell ref="R10:S10"/>
    <mergeCell ref="R11:S11"/>
    <mergeCell ref="R12:S12"/>
    <mergeCell ref="U10:V10"/>
    <mergeCell ref="U11:V11"/>
    <mergeCell ref="U12:V12"/>
    <mergeCell ref="E11:G11"/>
    <mergeCell ref="AB83:AC83"/>
    <mergeCell ref="Z83:AA83"/>
    <mergeCell ref="Z84:AA84"/>
    <mergeCell ref="Z85:AA85"/>
    <mergeCell ref="Z86:AA86"/>
    <mergeCell ref="Z87:AA87"/>
    <mergeCell ref="Z88:AA88"/>
    <mergeCell ref="Z89:AA89"/>
    <mergeCell ref="Z90:AA90"/>
    <mergeCell ref="AB76:AC76"/>
    <mergeCell ref="Z76:AA76"/>
    <mergeCell ref="Z77:AA77"/>
    <mergeCell ref="Z78:AA78"/>
    <mergeCell ref="Z79:AA79"/>
    <mergeCell ref="Z80:AA80"/>
    <mergeCell ref="Z81:AA81"/>
    <mergeCell ref="Z82:AA82"/>
    <mergeCell ref="AB77:AC77"/>
    <mergeCell ref="AB78:AC78"/>
    <mergeCell ref="AB79:AC79"/>
    <mergeCell ref="AB80:AC80"/>
    <mergeCell ref="AB81:AC81"/>
    <mergeCell ref="AB82:AC82"/>
    <mergeCell ref="Z73:AA73"/>
    <mergeCell ref="Z74:AA74"/>
    <mergeCell ref="Z75:AA75"/>
    <mergeCell ref="AB70:AC70"/>
    <mergeCell ref="AB71:AC71"/>
    <mergeCell ref="AB72:AC72"/>
    <mergeCell ref="AB73:AC73"/>
    <mergeCell ref="AB74:AC74"/>
    <mergeCell ref="AB75:AC75"/>
    <mergeCell ref="Z98:AA98"/>
    <mergeCell ref="Z99:AA99"/>
    <mergeCell ref="Z100:AA100"/>
    <mergeCell ref="Z101:AA101"/>
    <mergeCell ref="AB99:AC99"/>
    <mergeCell ref="AB100:AC100"/>
    <mergeCell ref="AB101:AC101"/>
    <mergeCell ref="Z95:AA95"/>
    <mergeCell ref="AB95:AC95"/>
    <mergeCell ref="Z96:AA96"/>
    <mergeCell ref="AB96:AC96"/>
    <mergeCell ref="Z97:AA97"/>
    <mergeCell ref="AB97:AC97"/>
    <mergeCell ref="AB98:AC98"/>
    <mergeCell ref="Z64:AA64"/>
    <mergeCell ref="AB64:AC64"/>
    <mergeCell ref="Z65:AA65"/>
    <mergeCell ref="AB65:AC65"/>
    <mergeCell ref="AB91:AC91"/>
    <mergeCell ref="AB92:AC92"/>
    <mergeCell ref="AB84:AC84"/>
    <mergeCell ref="AB85:AC85"/>
    <mergeCell ref="AB86:AC86"/>
    <mergeCell ref="AB87:AC87"/>
    <mergeCell ref="AB88:AC88"/>
    <mergeCell ref="AB89:AC89"/>
    <mergeCell ref="AB90:AC90"/>
    <mergeCell ref="Z66:AA66"/>
    <mergeCell ref="AB66:AC66"/>
    <mergeCell ref="Z67:AA67"/>
    <mergeCell ref="AB67:AC67"/>
    <mergeCell ref="Z68:AA68"/>
    <mergeCell ref="AB68:AC68"/>
    <mergeCell ref="AB69:AC69"/>
    <mergeCell ref="Z69:AA69"/>
    <mergeCell ref="Z70:AA70"/>
    <mergeCell ref="Z71:AA71"/>
    <mergeCell ref="Z72:AA72"/>
    <mergeCell ref="AB47:AC47"/>
    <mergeCell ref="Z47:AA47"/>
    <mergeCell ref="Z48:AA48"/>
    <mergeCell ref="Z49:AA49"/>
    <mergeCell ref="Z50:AA50"/>
    <mergeCell ref="Z51:AA51"/>
    <mergeCell ref="Z52:AA52"/>
    <mergeCell ref="Z53:AA53"/>
    <mergeCell ref="AB48:AC48"/>
    <mergeCell ref="AB49:AC49"/>
    <mergeCell ref="AB50:AC50"/>
    <mergeCell ref="AB51:AC51"/>
    <mergeCell ref="AB52:AC52"/>
    <mergeCell ref="AB53:AC53"/>
    <mergeCell ref="Z42:AA42"/>
    <mergeCell ref="Z43:AA43"/>
    <mergeCell ref="Z44:AA44"/>
    <mergeCell ref="Z45:AA45"/>
    <mergeCell ref="Z46:AA46"/>
    <mergeCell ref="AB41:AC41"/>
    <mergeCell ref="AB42:AC42"/>
    <mergeCell ref="AB43:AC43"/>
    <mergeCell ref="AB44:AC44"/>
    <mergeCell ref="AB45:AC45"/>
    <mergeCell ref="AB46:AC46"/>
    <mergeCell ref="Z37:AA37"/>
    <mergeCell ref="AB37:AC37"/>
    <mergeCell ref="Z38:AA38"/>
    <mergeCell ref="AB38:AC38"/>
    <mergeCell ref="Z39:AA39"/>
    <mergeCell ref="AB39:AC39"/>
    <mergeCell ref="AB40:AC40"/>
    <mergeCell ref="Z40:AA40"/>
    <mergeCell ref="Z41:AA41"/>
    <mergeCell ref="AB62:AC62"/>
    <mergeCell ref="AB63:AC63"/>
    <mergeCell ref="AB55:AC55"/>
    <mergeCell ref="AB56:AC56"/>
    <mergeCell ref="AB57:AC57"/>
    <mergeCell ref="AB58:AC58"/>
    <mergeCell ref="AB59:AC59"/>
    <mergeCell ref="AB60:AC60"/>
    <mergeCell ref="AB61:AC61"/>
    <mergeCell ref="AB54:AC54"/>
    <mergeCell ref="Z54:AA54"/>
    <mergeCell ref="Z55:AA55"/>
    <mergeCell ref="Z56:AA56"/>
    <mergeCell ref="Z57:AA57"/>
    <mergeCell ref="Z58:AA58"/>
    <mergeCell ref="Z59:AA59"/>
    <mergeCell ref="Z60:AA60"/>
    <mergeCell ref="Z61:AA61"/>
    <mergeCell ref="Z62:AA62"/>
    <mergeCell ref="Z63:AA63"/>
    <mergeCell ref="K56:L56"/>
    <mergeCell ref="M56:N56"/>
    <mergeCell ref="E36:G36"/>
    <mergeCell ref="I36:J36"/>
    <mergeCell ref="K36:L36"/>
    <mergeCell ref="M36:N36"/>
    <mergeCell ref="E37:G37"/>
    <mergeCell ref="E38:G38"/>
    <mergeCell ref="K42:L42"/>
    <mergeCell ref="M42:N42"/>
    <mergeCell ref="I42:J42"/>
    <mergeCell ref="I49:J49"/>
    <mergeCell ref="K49:L49"/>
    <mergeCell ref="K47:L47"/>
    <mergeCell ref="M47:N47"/>
    <mergeCell ref="E48:G48"/>
    <mergeCell ref="I48:J48"/>
    <mergeCell ref="K48:L48"/>
    <mergeCell ref="M48:N48"/>
    <mergeCell ref="M49:N49"/>
    <mergeCell ref="I45:J45"/>
    <mergeCell ref="K45:L45"/>
    <mergeCell ref="M45:N45"/>
    <mergeCell ref="E45:G45"/>
    <mergeCell ref="E46:G46"/>
    <mergeCell ref="I46:J46"/>
    <mergeCell ref="K46:L46"/>
    <mergeCell ref="M46:N46"/>
    <mergeCell ref="E47:G47"/>
    <mergeCell ref="I47:J47"/>
    <mergeCell ref="E41:G41"/>
    <mergeCell ref="I41:J41"/>
    <mergeCell ref="K41:L41"/>
    <mergeCell ref="M41:N41"/>
    <mergeCell ref="E42:G42"/>
    <mergeCell ref="E43:G43"/>
    <mergeCell ref="E44:G44"/>
    <mergeCell ref="I44:J44"/>
    <mergeCell ref="K44:L44"/>
    <mergeCell ref="M44:N44"/>
    <mergeCell ref="I43:J43"/>
    <mergeCell ref="K43:L43"/>
    <mergeCell ref="M43:N43"/>
    <mergeCell ref="K37:L37"/>
    <mergeCell ref="M37:N37"/>
    <mergeCell ref="E39:G39"/>
    <mergeCell ref="I39:J39"/>
    <mergeCell ref="K39:L39"/>
    <mergeCell ref="M39:N39"/>
    <mergeCell ref="I40:J40"/>
    <mergeCell ref="K40:L40"/>
    <mergeCell ref="M40:N40"/>
    <mergeCell ref="E40:G40"/>
    <mergeCell ref="I37:J37"/>
    <mergeCell ref="I38:J38"/>
    <mergeCell ref="K38:L38"/>
    <mergeCell ref="M38:N38"/>
    <mergeCell ref="I13:J13"/>
    <mergeCell ref="I14:J14"/>
    <mergeCell ref="E15:G15"/>
    <mergeCell ref="I15:J15"/>
    <mergeCell ref="I16:J16"/>
    <mergeCell ref="K16:L16"/>
    <mergeCell ref="M16:N16"/>
    <mergeCell ref="K19:L19"/>
    <mergeCell ref="M19:N19"/>
    <mergeCell ref="E16:G16"/>
    <mergeCell ref="E17:G17"/>
    <mergeCell ref="I17:J17"/>
    <mergeCell ref="K17:L17"/>
    <mergeCell ref="M17:N17"/>
    <mergeCell ref="E18:G18"/>
    <mergeCell ref="E19:G19"/>
    <mergeCell ref="K14:L14"/>
    <mergeCell ref="M14:N14"/>
    <mergeCell ref="K15:L15"/>
    <mergeCell ref="M15:N15"/>
    <mergeCell ref="E13:G13"/>
    <mergeCell ref="K13:L13"/>
    <mergeCell ref="M13:N13"/>
    <mergeCell ref="E14:G14"/>
    <mergeCell ref="E23:G23"/>
    <mergeCell ref="E24:G24"/>
    <mergeCell ref="I35:J35"/>
    <mergeCell ref="K35:L35"/>
    <mergeCell ref="K32:L32"/>
    <mergeCell ref="M32:N32"/>
    <mergeCell ref="E34:G34"/>
    <mergeCell ref="I34:J34"/>
    <mergeCell ref="K34:L34"/>
    <mergeCell ref="M34:N34"/>
    <mergeCell ref="M35:N35"/>
    <mergeCell ref="K23:L23"/>
    <mergeCell ref="M23:N23"/>
    <mergeCell ref="I23:J23"/>
    <mergeCell ref="I24:J24"/>
    <mergeCell ref="K24:L24"/>
    <mergeCell ref="M24:N24"/>
    <mergeCell ref="E35:G35"/>
    <mergeCell ref="E25:G25"/>
    <mergeCell ref="I25:J25"/>
    <mergeCell ref="K25:L25"/>
    <mergeCell ref="M25:N25"/>
    <mergeCell ref="I26:J26"/>
    <mergeCell ref="K26:L26"/>
    <mergeCell ref="E20:G20"/>
    <mergeCell ref="I20:J20"/>
    <mergeCell ref="K20:L20"/>
    <mergeCell ref="M20:N20"/>
    <mergeCell ref="I21:J21"/>
    <mergeCell ref="K21:L21"/>
    <mergeCell ref="M21:N21"/>
    <mergeCell ref="E21:G21"/>
    <mergeCell ref="E22:G22"/>
    <mergeCell ref="I22:J22"/>
    <mergeCell ref="K22:L22"/>
    <mergeCell ref="M22:N22"/>
    <mergeCell ref="W90:X90"/>
    <mergeCell ref="U97:V97"/>
    <mergeCell ref="U98:V98"/>
    <mergeCell ref="U99:V99"/>
    <mergeCell ref="U100:V100"/>
    <mergeCell ref="W100:X100"/>
    <mergeCell ref="U101:V101"/>
    <mergeCell ref="W101:X101"/>
    <mergeCell ref="U90:V90"/>
    <mergeCell ref="U91:V91"/>
    <mergeCell ref="U92:V92"/>
    <mergeCell ref="U93:V93"/>
    <mergeCell ref="U94:V94"/>
    <mergeCell ref="U95:V95"/>
    <mergeCell ref="U96:V96"/>
    <mergeCell ref="W98:X98"/>
    <mergeCell ref="W99:X99"/>
    <mergeCell ref="W91:X91"/>
    <mergeCell ref="W92:X92"/>
    <mergeCell ref="W93:X93"/>
    <mergeCell ref="W94:X94"/>
    <mergeCell ref="W95:X95"/>
    <mergeCell ref="W96:X96"/>
    <mergeCell ref="W97:X97"/>
    <mergeCell ref="U84:V84"/>
    <mergeCell ref="U85:V85"/>
    <mergeCell ref="U86:V86"/>
    <mergeCell ref="U87:V87"/>
    <mergeCell ref="U88:V88"/>
    <mergeCell ref="U89:V89"/>
    <mergeCell ref="W84:X84"/>
    <mergeCell ref="W85:X85"/>
    <mergeCell ref="W86:X86"/>
    <mergeCell ref="W87:X87"/>
    <mergeCell ref="W88:X88"/>
    <mergeCell ref="W89:X89"/>
    <mergeCell ref="U81:V81"/>
    <mergeCell ref="U82:V82"/>
    <mergeCell ref="W77:X77"/>
    <mergeCell ref="W78:X78"/>
    <mergeCell ref="W79:X79"/>
    <mergeCell ref="W80:X80"/>
    <mergeCell ref="W81:X81"/>
    <mergeCell ref="W82:X82"/>
    <mergeCell ref="W83:X83"/>
    <mergeCell ref="U83:V83"/>
    <mergeCell ref="R67:S67"/>
    <mergeCell ref="R68:S68"/>
    <mergeCell ref="R69:S69"/>
    <mergeCell ref="R70:S70"/>
    <mergeCell ref="R71:S71"/>
    <mergeCell ref="R72:S72"/>
    <mergeCell ref="R73:S73"/>
    <mergeCell ref="R74:S74"/>
    <mergeCell ref="R75:S75"/>
    <mergeCell ref="R58:S58"/>
    <mergeCell ref="R59:S59"/>
    <mergeCell ref="R60:S60"/>
    <mergeCell ref="R61:S61"/>
    <mergeCell ref="R62:S62"/>
    <mergeCell ref="R63:S63"/>
    <mergeCell ref="R64:S64"/>
    <mergeCell ref="R65:S65"/>
    <mergeCell ref="R66:S66"/>
    <mergeCell ref="R49:S49"/>
    <mergeCell ref="R50:S50"/>
    <mergeCell ref="R51:S51"/>
    <mergeCell ref="R52:S52"/>
    <mergeCell ref="R53:S53"/>
    <mergeCell ref="R54:S54"/>
    <mergeCell ref="R55:S55"/>
    <mergeCell ref="R56:S56"/>
    <mergeCell ref="R57:S57"/>
    <mergeCell ref="R40:S40"/>
    <mergeCell ref="R41:S41"/>
    <mergeCell ref="R42:S42"/>
    <mergeCell ref="R43:S43"/>
    <mergeCell ref="R44:S44"/>
    <mergeCell ref="R45:S45"/>
    <mergeCell ref="R46:S46"/>
    <mergeCell ref="R47:S47"/>
    <mergeCell ref="R48:S48"/>
    <mergeCell ref="R31:S31"/>
    <mergeCell ref="R32:S32"/>
    <mergeCell ref="R33:S33"/>
    <mergeCell ref="R34:S34"/>
    <mergeCell ref="R35:S35"/>
    <mergeCell ref="R36:S36"/>
    <mergeCell ref="R37:S37"/>
    <mergeCell ref="R38:S38"/>
    <mergeCell ref="R39:S39"/>
    <mergeCell ref="R90:S90"/>
    <mergeCell ref="R91:S91"/>
    <mergeCell ref="R99:S99"/>
    <mergeCell ref="R100:S100"/>
    <mergeCell ref="R101:S101"/>
    <mergeCell ref="R92:S92"/>
    <mergeCell ref="R93:S93"/>
    <mergeCell ref="R94:S94"/>
    <mergeCell ref="R95:S95"/>
    <mergeCell ref="R96:S96"/>
    <mergeCell ref="R97:S97"/>
    <mergeCell ref="R98:S98"/>
    <mergeCell ref="R81:S81"/>
    <mergeCell ref="R82:S82"/>
    <mergeCell ref="R83:S83"/>
    <mergeCell ref="R84:S84"/>
    <mergeCell ref="R85:S85"/>
    <mergeCell ref="R86:S86"/>
    <mergeCell ref="R87:S87"/>
    <mergeCell ref="R88:S88"/>
    <mergeCell ref="R89:S89"/>
    <mergeCell ref="U69:V69"/>
    <mergeCell ref="U70:V70"/>
    <mergeCell ref="U71:V71"/>
    <mergeCell ref="W71:X71"/>
    <mergeCell ref="U72:V72"/>
    <mergeCell ref="W72:X72"/>
    <mergeCell ref="R78:S78"/>
    <mergeCell ref="R79:S79"/>
    <mergeCell ref="R80:S80"/>
    <mergeCell ref="R76:S76"/>
    <mergeCell ref="R77:S77"/>
    <mergeCell ref="U73:V73"/>
    <mergeCell ref="W73:X73"/>
    <mergeCell ref="U74:V74"/>
    <mergeCell ref="W74:X74"/>
    <mergeCell ref="U75:V75"/>
    <mergeCell ref="W75:X75"/>
    <mergeCell ref="W76:X76"/>
    <mergeCell ref="U76:V76"/>
    <mergeCell ref="U77:V77"/>
    <mergeCell ref="U78:V78"/>
    <mergeCell ref="U79:V79"/>
    <mergeCell ref="U80:V80"/>
    <mergeCell ref="W61:X61"/>
    <mergeCell ref="U61:V61"/>
    <mergeCell ref="U62:V62"/>
    <mergeCell ref="U63:V63"/>
    <mergeCell ref="U64:V64"/>
    <mergeCell ref="U65:V65"/>
    <mergeCell ref="U66:V66"/>
    <mergeCell ref="U67:V67"/>
    <mergeCell ref="U68:V68"/>
    <mergeCell ref="W54:X54"/>
    <mergeCell ref="U54:V54"/>
    <mergeCell ref="U55:V55"/>
    <mergeCell ref="U56:V56"/>
    <mergeCell ref="U57:V57"/>
    <mergeCell ref="U58:V58"/>
    <mergeCell ref="U59:V59"/>
    <mergeCell ref="U60:V60"/>
    <mergeCell ref="W55:X55"/>
    <mergeCell ref="W56:X56"/>
    <mergeCell ref="W57:X57"/>
    <mergeCell ref="W58:X58"/>
    <mergeCell ref="W59:X59"/>
    <mergeCell ref="W60:X60"/>
    <mergeCell ref="U51:V51"/>
    <mergeCell ref="U52:V52"/>
    <mergeCell ref="U53:V53"/>
    <mergeCell ref="W48:X48"/>
    <mergeCell ref="W49:X49"/>
    <mergeCell ref="W50:X50"/>
    <mergeCell ref="W51:X51"/>
    <mergeCell ref="W52:X52"/>
    <mergeCell ref="W53:X53"/>
    <mergeCell ref="U42:V42"/>
    <mergeCell ref="W42:X42"/>
    <mergeCell ref="U43:V43"/>
    <mergeCell ref="W43:X43"/>
    <mergeCell ref="W69:X69"/>
    <mergeCell ref="W70:X70"/>
    <mergeCell ref="W62:X62"/>
    <mergeCell ref="W63:X63"/>
    <mergeCell ref="W64:X64"/>
    <mergeCell ref="W65:X65"/>
    <mergeCell ref="W66:X66"/>
    <mergeCell ref="W67:X67"/>
    <mergeCell ref="W68:X68"/>
    <mergeCell ref="U44:V44"/>
    <mergeCell ref="W44:X44"/>
    <mergeCell ref="U45:V45"/>
    <mergeCell ref="W45:X45"/>
    <mergeCell ref="U46:V46"/>
    <mergeCell ref="W46:X46"/>
    <mergeCell ref="W47:X47"/>
    <mergeCell ref="U47:V47"/>
    <mergeCell ref="U48:V48"/>
    <mergeCell ref="U49:V49"/>
    <mergeCell ref="U50:V50"/>
    <mergeCell ref="U33:V33"/>
    <mergeCell ref="U34:V34"/>
    <mergeCell ref="U35:V35"/>
    <mergeCell ref="U36:V36"/>
    <mergeCell ref="U37:V37"/>
    <mergeCell ref="U38:V38"/>
    <mergeCell ref="U39:V39"/>
    <mergeCell ref="U40:V40"/>
    <mergeCell ref="U41:V41"/>
    <mergeCell ref="U31:V31"/>
    <mergeCell ref="W26:X26"/>
    <mergeCell ref="W27:X27"/>
    <mergeCell ref="W28:X28"/>
    <mergeCell ref="W29:X29"/>
    <mergeCell ref="W30:X30"/>
    <mergeCell ref="W31:X31"/>
    <mergeCell ref="W32:X32"/>
    <mergeCell ref="U32:V32"/>
    <mergeCell ref="U26:V26"/>
    <mergeCell ref="U27:V27"/>
    <mergeCell ref="U28:V28"/>
    <mergeCell ref="U29:V29"/>
    <mergeCell ref="U30:V30"/>
    <mergeCell ref="R25:S25"/>
    <mergeCell ref="R19:S19"/>
    <mergeCell ref="R20:S20"/>
    <mergeCell ref="U20:V20"/>
    <mergeCell ref="W20:X20"/>
    <mergeCell ref="R21:S21"/>
    <mergeCell ref="W21:X21"/>
    <mergeCell ref="W22:X22"/>
    <mergeCell ref="U21:V21"/>
    <mergeCell ref="U22:V22"/>
    <mergeCell ref="W40:X40"/>
    <mergeCell ref="W41:X41"/>
    <mergeCell ref="W33:X33"/>
    <mergeCell ref="W34:X34"/>
    <mergeCell ref="W35:X35"/>
    <mergeCell ref="W36:X36"/>
    <mergeCell ref="W37:X37"/>
    <mergeCell ref="W38:X38"/>
    <mergeCell ref="W39:X39"/>
  </mergeCells>
  <printOptions horizontalCentered="1"/>
  <pageMargins left="0.31496062992125984" right="0.31496062992125984" top="0.55118110236220474" bottom="0.55118110236220474" header="0" footer="0"/>
  <pageSetup orientation="landscape"/>
  <rowBreaks count="2" manualBreakCount="2">
    <brk id="69" man="1"/>
    <brk id="38" man="1"/>
  </rowBreaks>
  <colBreaks count="1" manualBreakCount="1">
    <brk id="35" man="1"/>
  </colBreaks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600-000000000000}">
          <x14:formula1>
            <xm:f>Datos!$F$9:$F$13</xm:f>
          </x14:formula1>
          <xm:sqref>I9:I101</xm:sqref>
        </x14:dataValidation>
        <x14:dataValidation type="list" allowBlank="1" showErrorMessage="1" xr:uid="{00000000-0002-0000-0600-000001000000}">
          <x14:formula1>
            <xm:f>Datos!$D$10:$D$13</xm:f>
          </x14:formula1>
          <xm:sqref>AI9:AI100</xm:sqref>
        </x14:dataValidation>
        <x14:dataValidation type="list" allowBlank="1" showErrorMessage="1" xr:uid="{00000000-0002-0000-0600-000002000000}">
          <x14:formula1>
            <xm:f>Datos!$G$10:$G$13</xm:f>
          </x14:formula1>
          <xm:sqref>U9:U38 U40:U69 U71:U101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AK1000"/>
  <sheetViews>
    <sheetView topLeftCell="A87" zoomScale="88" zoomScaleNormal="88" workbookViewId="0">
      <selection activeCell="G105" sqref="G105:M105"/>
    </sheetView>
  </sheetViews>
  <sheetFormatPr baseColWidth="10" defaultColWidth="12.54296875" defaultRowHeight="15" customHeight="1" x14ac:dyDescent="0.25"/>
  <cols>
    <col min="1" max="1" width="3.7265625" customWidth="1"/>
    <col min="2" max="2" width="1.54296875" customWidth="1"/>
    <col min="3" max="3" width="4.1796875" customWidth="1"/>
    <col min="4" max="4" width="7.26953125" customWidth="1"/>
    <col min="5" max="5" width="2.54296875" customWidth="1"/>
    <col min="6" max="6" width="0.26953125" customWidth="1"/>
    <col min="7" max="7" width="11.1796875" customWidth="1"/>
    <col min="8" max="8" width="0.453125" customWidth="1"/>
    <col min="9" max="9" width="6.81640625" customWidth="1"/>
    <col min="10" max="10" width="0.453125" customWidth="1"/>
    <col min="11" max="11" width="7.81640625" customWidth="1"/>
    <col min="12" max="12" width="0.26953125" customWidth="1"/>
    <col min="13" max="13" width="8.81640625" customWidth="1"/>
    <col min="14" max="14" width="0.453125" customWidth="1"/>
    <col min="15" max="15" width="8.453125" customWidth="1"/>
    <col min="16" max="16" width="9.26953125" customWidth="1"/>
    <col min="17" max="17" width="5" customWidth="1"/>
    <col min="18" max="18" width="4.1796875" customWidth="1"/>
    <col min="19" max="19" width="9.453125" customWidth="1"/>
    <col min="20" max="22" width="5" customWidth="1"/>
    <col min="23" max="23" width="4" customWidth="1"/>
    <col min="24" max="24" width="8.453125" customWidth="1"/>
    <col min="25" max="25" width="8.26953125" customWidth="1"/>
    <col min="26" max="26" width="1.54296875" customWidth="1"/>
    <col min="27" max="29" width="11.453125" customWidth="1"/>
    <col min="30" max="30" width="11.453125" hidden="1" customWidth="1"/>
    <col min="31" max="37" width="11.453125" customWidth="1"/>
  </cols>
  <sheetData>
    <row r="1" spans="1:37" ht="13.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3.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ht="19.5" customHeight="1" x14ac:dyDescent="0.25">
      <c r="A3" s="3"/>
      <c r="B3" s="3"/>
      <c r="C3" s="537" t="s">
        <v>344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538"/>
      <c r="Y3" s="538"/>
      <c r="Z3" s="11"/>
      <c r="AA3" s="11"/>
      <c r="AB3" s="3"/>
      <c r="AC3" s="3"/>
      <c r="AD3" s="3"/>
      <c r="AE3" s="3"/>
      <c r="AF3" s="3"/>
      <c r="AG3" s="145"/>
      <c r="AH3" s="145"/>
      <c r="AI3" s="3"/>
      <c r="AJ3" s="3"/>
      <c r="AK3" s="3"/>
    </row>
    <row r="4" spans="1:37" ht="19.5" customHeight="1" x14ac:dyDescent="0.25">
      <c r="A4" s="3"/>
      <c r="B4" s="3"/>
      <c r="C4" s="825" t="s">
        <v>345</v>
      </c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11"/>
      <c r="AA4" s="3"/>
      <c r="AB4" s="3"/>
      <c r="AC4" s="3"/>
      <c r="AD4" s="3"/>
      <c r="AE4" s="3"/>
      <c r="AF4" s="3"/>
      <c r="AG4" s="145"/>
      <c r="AH4" s="145"/>
      <c r="AI4" s="3"/>
      <c r="AJ4" s="3"/>
      <c r="AK4" s="3"/>
    </row>
    <row r="5" spans="1:37" ht="23.25" customHeight="1" x14ac:dyDescent="0.25">
      <c r="A5" s="3"/>
      <c r="B5" s="3"/>
      <c r="C5" s="563" t="s">
        <v>346</v>
      </c>
      <c r="D5" s="564"/>
      <c r="E5" s="565"/>
      <c r="F5" s="149"/>
      <c r="G5" s="563" t="s">
        <v>347</v>
      </c>
      <c r="H5" s="564"/>
      <c r="I5" s="565"/>
      <c r="J5" s="48"/>
      <c r="K5" s="826" t="s">
        <v>43</v>
      </c>
      <c r="L5" s="48"/>
      <c r="M5" s="826" t="s">
        <v>348</v>
      </c>
      <c r="N5" s="48"/>
      <c r="O5" s="826" t="s">
        <v>349</v>
      </c>
      <c r="P5" s="826" t="s">
        <v>350</v>
      </c>
      <c r="Q5" s="569" t="s">
        <v>351</v>
      </c>
      <c r="R5" s="561"/>
      <c r="S5" s="66" t="s">
        <v>352</v>
      </c>
      <c r="T5" s="563" t="s">
        <v>353</v>
      </c>
      <c r="U5" s="565"/>
      <c r="V5" s="569" t="s">
        <v>354</v>
      </c>
      <c r="W5" s="561"/>
      <c r="X5" s="563" t="s">
        <v>355</v>
      </c>
      <c r="Y5" s="565"/>
      <c r="Z5" s="4"/>
      <c r="AA5" s="3"/>
      <c r="AB5" s="139"/>
      <c r="AC5" s="3"/>
      <c r="AD5" s="3"/>
      <c r="AE5" s="3"/>
      <c r="AF5" s="3"/>
      <c r="AG5" s="145"/>
      <c r="AH5" s="145"/>
      <c r="AI5" s="3"/>
      <c r="AJ5" s="3"/>
      <c r="AK5" s="152"/>
    </row>
    <row r="6" spans="1:37" ht="18.75" customHeight="1" x14ac:dyDescent="0.25">
      <c r="A6" s="3"/>
      <c r="B6" s="3"/>
      <c r="C6" s="566"/>
      <c r="D6" s="567"/>
      <c r="E6" s="568"/>
      <c r="F6" s="149"/>
      <c r="G6" s="566"/>
      <c r="H6" s="567"/>
      <c r="I6" s="568"/>
      <c r="J6" s="48"/>
      <c r="K6" s="594"/>
      <c r="L6" s="48"/>
      <c r="M6" s="594"/>
      <c r="N6" s="48"/>
      <c r="O6" s="594"/>
      <c r="P6" s="594"/>
      <c r="Q6" s="829">
        <v>0.06</v>
      </c>
      <c r="R6" s="561"/>
      <c r="S6" s="214">
        <v>0.03</v>
      </c>
      <c r="T6" s="566"/>
      <c r="U6" s="568"/>
      <c r="V6" s="831">
        <v>0.18</v>
      </c>
      <c r="W6" s="561"/>
      <c r="X6" s="566"/>
      <c r="Y6" s="568"/>
      <c r="Z6" s="4"/>
      <c r="AA6" s="3"/>
      <c r="AB6" s="139"/>
      <c r="AC6" s="3"/>
      <c r="AD6" s="3"/>
      <c r="AE6" s="3"/>
      <c r="AF6" s="3"/>
      <c r="AG6" s="145"/>
      <c r="AH6" s="145"/>
      <c r="AI6" s="3"/>
      <c r="AJ6" s="3"/>
      <c r="AK6" s="152"/>
    </row>
    <row r="7" spans="1:37" ht="16.5" customHeight="1" x14ac:dyDescent="0.25">
      <c r="A7" s="3"/>
      <c r="B7" s="3"/>
      <c r="C7" s="810" t="s">
        <v>356</v>
      </c>
      <c r="D7" s="564"/>
      <c r="E7" s="565"/>
      <c r="F7" s="149"/>
      <c r="G7" s="822" t="s">
        <v>357</v>
      </c>
      <c r="H7" s="560"/>
      <c r="I7" s="561"/>
      <c r="J7" s="48"/>
      <c r="K7" s="215"/>
      <c r="L7" s="48"/>
      <c r="M7" s="216"/>
      <c r="N7" s="48"/>
      <c r="O7" s="216"/>
      <c r="P7" s="217">
        <f>SUM(P8:P17)</f>
        <v>1707630.8644000003</v>
      </c>
      <c r="Q7" s="830">
        <f>SUM(Q8:R17)</f>
        <v>102457.85186400001</v>
      </c>
      <c r="R7" s="561"/>
      <c r="S7" s="217">
        <f>SUM(S8:S17)</f>
        <v>51228.925932000006</v>
      </c>
      <c r="T7" s="832">
        <f>SUM(T8:U17)</f>
        <v>1861317.6421960001</v>
      </c>
      <c r="U7" s="561"/>
      <c r="V7" s="832">
        <f>SUM(V8:W17)</f>
        <v>335037.17559528007</v>
      </c>
      <c r="W7" s="561"/>
      <c r="X7" s="833">
        <f>SUM(X8:Y17)</f>
        <v>2196354.8177912799</v>
      </c>
      <c r="Y7" s="561"/>
      <c r="Z7" s="200"/>
      <c r="AA7" s="3"/>
      <c r="AB7" s="3"/>
      <c r="AC7" s="3"/>
      <c r="AD7" s="3"/>
      <c r="AE7" s="3"/>
      <c r="AF7" s="3"/>
      <c r="AG7" s="145"/>
      <c r="AH7" s="145"/>
      <c r="AI7" s="3"/>
      <c r="AJ7" s="3"/>
      <c r="AK7" s="152"/>
    </row>
    <row r="8" spans="1:37" ht="16.5" customHeight="1" x14ac:dyDescent="0.25">
      <c r="A8" s="3"/>
      <c r="B8" s="3"/>
      <c r="C8" s="735"/>
      <c r="D8" s="538"/>
      <c r="E8" s="736"/>
      <c r="F8" s="149"/>
      <c r="G8" s="812" t="s">
        <v>358</v>
      </c>
      <c r="H8" s="560"/>
      <c r="I8" s="561"/>
      <c r="J8" s="48"/>
      <c r="K8" s="218" t="s">
        <v>183</v>
      </c>
      <c r="L8" s="48"/>
      <c r="M8" s="204">
        <v>6502.6</v>
      </c>
      <c r="N8" s="48"/>
      <c r="O8" s="204">
        <f>127.67*AD8</f>
        <v>229.80600000000001</v>
      </c>
      <c r="P8" s="219">
        <f t="shared" ref="P8:P17" si="0">+O8*M8</f>
        <v>1494336.4956000003</v>
      </c>
      <c r="Q8" s="827">
        <f t="shared" ref="Q8:Q17" si="1">+$Q$6*P8</f>
        <v>89660.189736000015</v>
      </c>
      <c r="R8" s="561"/>
      <c r="S8" s="219">
        <f t="shared" ref="S8:S17" si="2">+P8*$S$6</f>
        <v>44830.094868000007</v>
      </c>
      <c r="T8" s="827">
        <f t="shared" ref="T8:T17" si="3">+P8+Q8+S8</f>
        <v>1628826.7802040002</v>
      </c>
      <c r="U8" s="561"/>
      <c r="V8" s="827">
        <f t="shared" ref="V8:V17" si="4">+T8*$V$6</f>
        <v>293188.82043672004</v>
      </c>
      <c r="W8" s="561"/>
      <c r="X8" s="828">
        <f t="shared" ref="X8:X17" si="5">+V8+T8</f>
        <v>1922015.6006407202</v>
      </c>
      <c r="Y8" s="561"/>
      <c r="Z8" s="220"/>
      <c r="AA8" s="3"/>
      <c r="AB8" s="3"/>
      <c r="AC8" s="3"/>
      <c r="AD8" s="3">
        <v>1.8</v>
      </c>
      <c r="AE8" s="3"/>
      <c r="AF8" s="3"/>
      <c r="AG8" s="145"/>
      <c r="AH8" s="145"/>
      <c r="AI8" s="3"/>
      <c r="AJ8" s="3"/>
      <c r="AK8" s="152"/>
    </row>
    <row r="9" spans="1:37" ht="16.5" customHeight="1" x14ac:dyDescent="0.25">
      <c r="A9" s="3"/>
      <c r="B9" s="3"/>
      <c r="C9" s="735"/>
      <c r="D9" s="538"/>
      <c r="E9" s="736"/>
      <c r="F9" s="149"/>
      <c r="G9" s="812" t="s">
        <v>359</v>
      </c>
      <c r="H9" s="560"/>
      <c r="I9" s="561"/>
      <c r="J9" s="48"/>
      <c r="K9" s="218" t="s">
        <v>183</v>
      </c>
      <c r="L9" s="48"/>
      <c r="M9" s="204">
        <v>262</v>
      </c>
      <c r="N9" s="48"/>
      <c r="O9" s="204">
        <f>127.67*AD8</f>
        <v>229.80600000000001</v>
      </c>
      <c r="P9" s="219">
        <f t="shared" si="0"/>
        <v>60209.172000000006</v>
      </c>
      <c r="Q9" s="827">
        <f t="shared" si="1"/>
        <v>3612.5503200000003</v>
      </c>
      <c r="R9" s="561"/>
      <c r="S9" s="219">
        <f t="shared" si="2"/>
        <v>1806.2751600000001</v>
      </c>
      <c r="T9" s="827">
        <f t="shared" si="3"/>
        <v>65627.997480000005</v>
      </c>
      <c r="U9" s="561"/>
      <c r="V9" s="827">
        <f t="shared" si="4"/>
        <v>11813.039546400001</v>
      </c>
      <c r="W9" s="561"/>
      <c r="X9" s="828">
        <f t="shared" si="5"/>
        <v>77441.037026400008</v>
      </c>
      <c r="Y9" s="561"/>
      <c r="Z9" s="220"/>
      <c r="AA9" s="3"/>
      <c r="AB9" s="3"/>
      <c r="AC9" s="3"/>
      <c r="AD9" s="221">
        <f>+' Evaluación 2'!L30</f>
        <v>324.68362028668065</v>
      </c>
      <c r="AE9" s="3"/>
      <c r="AF9" s="3"/>
      <c r="AG9" s="145"/>
      <c r="AH9" s="145"/>
      <c r="AI9" s="3"/>
      <c r="AJ9" s="3"/>
      <c r="AK9" s="152"/>
    </row>
    <row r="10" spans="1:37" ht="16.5" customHeight="1" x14ac:dyDescent="0.25">
      <c r="A10" s="3"/>
      <c r="B10" s="3"/>
      <c r="C10" s="735"/>
      <c r="D10" s="538"/>
      <c r="E10" s="736"/>
      <c r="F10" s="149"/>
      <c r="G10" s="812" t="s">
        <v>360</v>
      </c>
      <c r="H10" s="560"/>
      <c r="I10" s="561"/>
      <c r="J10" s="48"/>
      <c r="K10" s="218" t="s">
        <v>361</v>
      </c>
      <c r="L10" s="48"/>
      <c r="M10" s="204">
        <v>2308.6</v>
      </c>
      <c r="N10" s="48"/>
      <c r="O10" s="204">
        <f>AD8*25.91</f>
        <v>46.637999999999998</v>
      </c>
      <c r="P10" s="219">
        <f t="shared" si="0"/>
        <v>107668.48679999998</v>
      </c>
      <c r="Q10" s="827">
        <f t="shared" si="1"/>
        <v>6460.1092079999989</v>
      </c>
      <c r="R10" s="561"/>
      <c r="S10" s="219">
        <f t="shared" si="2"/>
        <v>3230.0546039999995</v>
      </c>
      <c r="T10" s="827">
        <f t="shared" si="3"/>
        <v>117358.65061199998</v>
      </c>
      <c r="U10" s="561"/>
      <c r="V10" s="827">
        <f t="shared" si="4"/>
        <v>21124.557110159996</v>
      </c>
      <c r="W10" s="561"/>
      <c r="X10" s="828">
        <f t="shared" si="5"/>
        <v>138483.20772215998</v>
      </c>
      <c r="Y10" s="561"/>
      <c r="Z10" s="220"/>
      <c r="AA10" s="3"/>
      <c r="AB10" s="3"/>
      <c r="AC10" s="3"/>
      <c r="AD10" s="221">
        <f>+' Evaluación 2'!L31</f>
        <v>186.43877181552327</v>
      </c>
      <c r="AE10" s="3"/>
      <c r="AF10" s="3"/>
      <c r="AG10" s="145"/>
      <c r="AH10" s="145"/>
      <c r="AI10" s="3"/>
      <c r="AJ10" s="3"/>
      <c r="AK10" s="152"/>
    </row>
    <row r="11" spans="1:37" ht="16.5" customHeight="1" x14ac:dyDescent="0.25">
      <c r="A11" s="3"/>
      <c r="B11" s="3"/>
      <c r="C11" s="735"/>
      <c r="D11" s="538"/>
      <c r="E11" s="736"/>
      <c r="F11" s="149"/>
      <c r="G11" s="812" t="s">
        <v>362</v>
      </c>
      <c r="H11" s="560"/>
      <c r="I11" s="561"/>
      <c r="J11" s="48"/>
      <c r="K11" s="218" t="s">
        <v>361</v>
      </c>
      <c r="L11" s="48"/>
      <c r="M11" s="204">
        <v>0</v>
      </c>
      <c r="N11" s="48"/>
      <c r="O11" s="204"/>
      <c r="P11" s="219">
        <f t="shared" si="0"/>
        <v>0</v>
      </c>
      <c r="Q11" s="827">
        <f t="shared" si="1"/>
        <v>0</v>
      </c>
      <c r="R11" s="561"/>
      <c r="S11" s="219">
        <f t="shared" si="2"/>
        <v>0</v>
      </c>
      <c r="T11" s="827">
        <f t="shared" si="3"/>
        <v>0</v>
      </c>
      <c r="U11" s="561"/>
      <c r="V11" s="827">
        <f t="shared" si="4"/>
        <v>0</v>
      </c>
      <c r="W11" s="561"/>
      <c r="X11" s="828">
        <f t="shared" si="5"/>
        <v>0</v>
      </c>
      <c r="Y11" s="561"/>
      <c r="Z11" s="220"/>
      <c r="AA11" s="3"/>
      <c r="AB11" s="3"/>
      <c r="AC11" s="3"/>
      <c r="AD11" s="3"/>
      <c r="AE11" s="3"/>
      <c r="AF11" s="3"/>
      <c r="AG11" s="145"/>
      <c r="AH11" s="145"/>
      <c r="AI11" s="3"/>
      <c r="AJ11" s="3"/>
      <c r="AK11" s="152"/>
    </row>
    <row r="12" spans="1:37" ht="16.5" customHeight="1" x14ac:dyDescent="0.25">
      <c r="A12" s="3"/>
      <c r="B12" s="3"/>
      <c r="C12" s="735"/>
      <c r="D12" s="538"/>
      <c r="E12" s="736"/>
      <c r="F12" s="149"/>
      <c r="G12" s="812" t="s">
        <v>363</v>
      </c>
      <c r="H12" s="560"/>
      <c r="I12" s="561"/>
      <c r="J12" s="48"/>
      <c r="K12" s="218" t="s">
        <v>361</v>
      </c>
      <c r="L12" s="48"/>
      <c r="M12" s="204">
        <v>0</v>
      </c>
      <c r="N12" s="48"/>
      <c r="O12" s="204"/>
      <c r="P12" s="219">
        <f t="shared" si="0"/>
        <v>0</v>
      </c>
      <c r="Q12" s="827">
        <f t="shared" si="1"/>
        <v>0</v>
      </c>
      <c r="R12" s="561"/>
      <c r="S12" s="219">
        <f t="shared" si="2"/>
        <v>0</v>
      </c>
      <c r="T12" s="827">
        <f t="shared" si="3"/>
        <v>0</v>
      </c>
      <c r="U12" s="561"/>
      <c r="V12" s="827">
        <f t="shared" si="4"/>
        <v>0</v>
      </c>
      <c r="W12" s="561"/>
      <c r="X12" s="828">
        <f t="shared" si="5"/>
        <v>0</v>
      </c>
      <c r="Y12" s="561"/>
      <c r="Z12" s="220"/>
      <c r="AA12" s="3"/>
      <c r="AB12" s="3"/>
      <c r="AC12" s="3"/>
      <c r="AD12" s="3"/>
      <c r="AE12" s="3"/>
      <c r="AF12" s="3"/>
      <c r="AG12" s="145"/>
      <c r="AH12" s="145"/>
      <c r="AI12" s="3"/>
      <c r="AJ12" s="3"/>
      <c r="AK12" s="152"/>
    </row>
    <row r="13" spans="1:37" ht="16.5" customHeight="1" x14ac:dyDescent="0.25">
      <c r="A13" s="3"/>
      <c r="B13" s="3"/>
      <c r="C13" s="735"/>
      <c r="D13" s="538"/>
      <c r="E13" s="736"/>
      <c r="F13" s="149"/>
      <c r="G13" s="812" t="s">
        <v>364</v>
      </c>
      <c r="H13" s="560"/>
      <c r="I13" s="561"/>
      <c r="J13" s="48"/>
      <c r="K13" s="218" t="s">
        <v>183</v>
      </c>
      <c r="L13" s="48"/>
      <c r="M13" s="204">
        <v>84</v>
      </c>
      <c r="N13" s="48"/>
      <c r="O13" s="204">
        <f>AD8*38.45</f>
        <v>69.210000000000008</v>
      </c>
      <c r="P13" s="219">
        <f t="shared" si="0"/>
        <v>5813.64</v>
      </c>
      <c r="Q13" s="827">
        <f t="shared" si="1"/>
        <v>348.8184</v>
      </c>
      <c r="R13" s="561"/>
      <c r="S13" s="219">
        <f t="shared" si="2"/>
        <v>174.4092</v>
      </c>
      <c r="T13" s="827">
        <f t="shared" si="3"/>
        <v>6336.8676000000005</v>
      </c>
      <c r="U13" s="561"/>
      <c r="V13" s="827">
        <f t="shared" si="4"/>
        <v>1140.636168</v>
      </c>
      <c r="W13" s="561"/>
      <c r="X13" s="828">
        <f t="shared" si="5"/>
        <v>7477.5037680000005</v>
      </c>
      <c r="Y13" s="561"/>
      <c r="Z13" s="220"/>
      <c r="AA13" s="3"/>
      <c r="AB13" s="3"/>
      <c r="AC13" s="3"/>
      <c r="AD13" s="3"/>
      <c r="AE13" s="3"/>
      <c r="AF13" s="3"/>
      <c r="AG13" s="145"/>
      <c r="AH13" s="145"/>
      <c r="AI13" s="3"/>
      <c r="AJ13" s="3"/>
      <c r="AK13" s="152"/>
    </row>
    <row r="14" spans="1:37" ht="22.5" customHeight="1" x14ac:dyDescent="0.25">
      <c r="A14" s="3"/>
      <c r="B14" s="3"/>
      <c r="C14" s="735"/>
      <c r="D14" s="538"/>
      <c r="E14" s="736"/>
      <c r="F14" s="149"/>
      <c r="G14" s="821" t="s">
        <v>365</v>
      </c>
      <c r="H14" s="560"/>
      <c r="I14" s="561"/>
      <c r="J14" s="48"/>
      <c r="K14" s="222" t="s">
        <v>361</v>
      </c>
      <c r="L14" s="48"/>
      <c r="M14" s="204">
        <v>0</v>
      </c>
      <c r="N14" s="48"/>
      <c r="O14" s="204"/>
      <c r="P14" s="219">
        <f t="shared" si="0"/>
        <v>0</v>
      </c>
      <c r="Q14" s="827">
        <f t="shared" si="1"/>
        <v>0</v>
      </c>
      <c r="R14" s="561"/>
      <c r="S14" s="219">
        <f t="shared" si="2"/>
        <v>0</v>
      </c>
      <c r="T14" s="827">
        <f t="shared" si="3"/>
        <v>0</v>
      </c>
      <c r="U14" s="561"/>
      <c r="V14" s="827">
        <f t="shared" si="4"/>
        <v>0</v>
      </c>
      <c r="W14" s="561"/>
      <c r="X14" s="828">
        <f t="shared" si="5"/>
        <v>0</v>
      </c>
      <c r="Y14" s="561"/>
      <c r="Z14" s="220"/>
      <c r="AA14" s="3"/>
      <c r="AB14" s="3"/>
      <c r="AC14" s="3"/>
      <c r="AD14" s="3"/>
      <c r="AE14" s="3"/>
      <c r="AF14" s="3"/>
      <c r="AG14" s="145"/>
      <c r="AH14" s="145"/>
      <c r="AI14" s="3"/>
      <c r="AJ14" s="3"/>
      <c r="AK14" s="152"/>
    </row>
    <row r="15" spans="1:37" ht="22.5" customHeight="1" x14ac:dyDescent="0.25">
      <c r="A15" s="3"/>
      <c r="B15" s="3"/>
      <c r="C15" s="735"/>
      <c r="D15" s="538"/>
      <c r="E15" s="736"/>
      <c r="F15" s="149"/>
      <c r="G15" s="821" t="s">
        <v>366</v>
      </c>
      <c r="H15" s="560"/>
      <c r="I15" s="561"/>
      <c r="J15" s="48"/>
      <c r="K15" s="222" t="s">
        <v>183</v>
      </c>
      <c r="L15" s="48"/>
      <c r="M15" s="204">
        <v>2415</v>
      </c>
      <c r="N15" s="48"/>
      <c r="O15" s="204">
        <f>AD8*6.81</f>
        <v>12.257999999999999</v>
      </c>
      <c r="P15" s="219">
        <f t="shared" si="0"/>
        <v>29603.069999999996</v>
      </c>
      <c r="Q15" s="827">
        <f t="shared" si="1"/>
        <v>1776.1841999999997</v>
      </c>
      <c r="R15" s="561"/>
      <c r="S15" s="219">
        <f t="shared" si="2"/>
        <v>888.09209999999985</v>
      </c>
      <c r="T15" s="827">
        <f t="shared" si="3"/>
        <v>32267.346299999997</v>
      </c>
      <c r="U15" s="561"/>
      <c r="V15" s="827">
        <f t="shared" si="4"/>
        <v>5808.1223339999997</v>
      </c>
      <c r="W15" s="561"/>
      <c r="X15" s="828">
        <f t="shared" si="5"/>
        <v>38075.468633999997</v>
      </c>
      <c r="Y15" s="561"/>
      <c r="Z15" s="220"/>
      <c r="AA15" s="3"/>
      <c r="AB15" s="3"/>
      <c r="AC15" s="3"/>
      <c r="AD15" s="3"/>
      <c r="AE15" s="3"/>
      <c r="AF15" s="3"/>
      <c r="AG15" s="145"/>
      <c r="AH15" s="145"/>
      <c r="AI15" s="3"/>
      <c r="AJ15" s="3"/>
      <c r="AK15" s="152"/>
    </row>
    <row r="16" spans="1:37" ht="22.5" customHeight="1" x14ac:dyDescent="0.25">
      <c r="A16" s="3"/>
      <c r="B16" s="3"/>
      <c r="C16" s="735"/>
      <c r="D16" s="538"/>
      <c r="E16" s="736"/>
      <c r="F16" s="149"/>
      <c r="G16" s="559" t="s">
        <v>367</v>
      </c>
      <c r="H16" s="560"/>
      <c r="I16" s="561"/>
      <c r="J16" s="48"/>
      <c r="K16" s="222" t="s">
        <v>368</v>
      </c>
      <c r="L16" s="48"/>
      <c r="M16" s="204">
        <v>2</v>
      </c>
      <c r="N16" s="48"/>
      <c r="O16" s="204">
        <v>5000</v>
      </c>
      <c r="P16" s="219">
        <f t="shared" si="0"/>
        <v>10000</v>
      </c>
      <c r="Q16" s="827">
        <f t="shared" si="1"/>
        <v>600</v>
      </c>
      <c r="R16" s="561"/>
      <c r="S16" s="219">
        <f t="shared" si="2"/>
        <v>300</v>
      </c>
      <c r="T16" s="827">
        <f t="shared" si="3"/>
        <v>10900</v>
      </c>
      <c r="U16" s="561"/>
      <c r="V16" s="827">
        <f t="shared" si="4"/>
        <v>1962</v>
      </c>
      <c r="W16" s="561"/>
      <c r="X16" s="828">
        <f t="shared" si="5"/>
        <v>12862</v>
      </c>
      <c r="Y16" s="561"/>
      <c r="Z16" s="220"/>
      <c r="AA16" s="3"/>
      <c r="AB16" s="3"/>
      <c r="AC16" s="3"/>
      <c r="AD16" s="3"/>
      <c r="AE16" s="3"/>
      <c r="AF16" s="3"/>
      <c r="AG16" s="145"/>
      <c r="AH16" s="145"/>
      <c r="AI16" s="3"/>
      <c r="AJ16" s="3"/>
      <c r="AK16" s="152"/>
    </row>
    <row r="17" spans="1:37" ht="22.5" customHeight="1" x14ac:dyDescent="0.25">
      <c r="A17" s="3"/>
      <c r="B17" s="3"/>
      <c r="C17" s="566"/>
      <c r="D17" s="567"/>
      <c r="E17" s="568"/>
      <c r="F17" s="149"/>
      <c r="G17" s="559"/>
      <c r="H17" s="560"/>
      <c r="I17" s="561"/>
      <c r="J17" s="48"/>
      <c r="K17" s="222" t="s">
        <v>369</v>
      </c>
      <c r="L17" s="48"/>
      <c r="M17" s="204"/>
      <c r="N17" s="48"/>
      <c r="O17" s="204"/>
      <c r="P17" s="219">
        <f t="shared" si="0"/>
        <v>0</v>
      </c>
      <c r="Q17" s="827">
        <f t="shared" si="1"/>
        <v>0</v>
      </c>
      <c r="R17" s="561"/>
      <c r="S17" s="219">
        <f t="shared" si="2"/>
        <v>0</v>
      </c>
      <c r="T17" s="827">
        <f t="shared" si="3"/>
        <v>0</v>
      </c>
      <c r="U17" s="561"/>
      <c r="V17" s="827">
        <f t="shared" si="4"/>
        <v>0</v>
      </c>
      <c r="W17" s="561"/>
      <c r="X17" s="828">
        <f t="shared" si="5"/>
        <v>0</v>
      </c>
      <c r="Y17" s="561"/>
      <c r="Z17" s="220"/>
      <c r="AA17" s="3"/>
      <c r="AB17" s="3"/>
      <c r="AC17" s="3"/>
      <c r="AD17" s="3"/>
      <c r="AE17" s="3"/>
      <c r="AF17" s="3"/>
      <c r="AG17" s="145"/>
      <c r="AH17" s="145"/>
      <c r="AI17" s="3"/>
      <c r="AJ17" s="3"/>
      <c r="AK17" s="152"/>
    </row>
    <row r="18" spans="1:37" ht="17.25" customHeight="1" x14ac:dyDescent="0.25">
      <c r="A18" s="3"/>
      <c r="B18" s="3"/>
      <c r="C18" s="810" t="s">
        <v>370</v>
      </c>
      <c r="D18" s="564"/>
      <c r="E18" s="565"/>
      <c r="F18" s="149"/>
      <c r="G18" s="811" t="s">
        <v>371</v>
      </c>
      <c r="H18" s="560"/>
      <c r="I18" s="561"/>
      <c r="J18" s="48"/>
      <c r="K18" s="223"/>
      <c r="L18" s="48"/>
      <c r="M18" s="210"/>
      <c r="N18" s="48"/>
      <c r="O18" s="216"/>
      <c r="P18" s="217">
        <f>SUM(P19:P25)</f>
        <v>418856.69027999998</v>
      </c>
      <c r="Q18" s="830">
        <f>SUM(Q19:R25)</f>
        <v>25131.401416799999</v>
      </c>
      <c r="R18" s="561"/>
      <c r="S18" s="217">
        <f>SUM(S19:S25)</f>
        <v>12565.7007084</v>
      </c>
      <c r="T18" s="830">
        <f>SUM(T19:U25)</f>
        <v>456553.79240519996</v>
      </c>
      <c r="U18" s="561"/>
      <c r="V18" s="830">
        <f>SUM(V19:W25)</f>
        <v>82179.682632936005</v>
      </c>
      <c r="W18" s="561"/>
      <c r="X18" s="833">
        <f>SUM(X19:Y25)</f>
        <v>538733.47503813601</v>
      </c>
      <c r="Y18" s="561"/>
      <c r="Z18" s="220"/>
      <c r="AA18" s="3"/>
      <c r="AB18" s="3"/>
      <c r="AC18" s="3"/>
      <c r="AD18" s="3"/>
      <c r="AE18" s="3"/>
      <c r="AF18" s="3"/>
      <c r="AG18" s="145"/>
      <c r="AH18" s="145"/>
      <c r="AI18" s="3"/>
      <c r="AJ18" s="3"/>
      <c r="AK18" s="152"/>
    </row>
    <row r="19" spans="1:37" ht="17.25" customHeight="1" x14ac:dyDescent="0.25">
      <c r="A19" s="3"/>
      <c r="B19" s="3"/>
      <c r="C19" s="735"/>
      <c r="D19" s="538"/>
      <c r="E19" s="736"/>
      <c r="F19" s="149"/>
      <c r="G19" s="812" t="s">
        <v>370</v>
      </c>
      <c r="H19" s="560"/>
      <c r="I19" s="561"/>
      <c r="J19" s="48"/>
      <c r="K19" s="218" t="s">
        <v>183</v>
      </c>
      <c r="L19" s="48"/>
      <c r="M19" s="204">
        <v>2889.6</v>
      </c>
      <c r="N19" s="48"/>
      <c r="O19" s="204">
        <f>1.19*98.57</f>
        <v>117.29829999999998</v>
      </c>
      <c r="P19" s="219">
        <f t="shared" ref="P19:P25" si="6">+O19*M19</f>
        <v>338945.16767999995</v>
      </c>
      <c r="Q19" s="827">
        <f t="shared" ref="Q19:Q25" si="7">+$Q$6*P19</f>
        <v>20336.710060799996</v>
      </c>
      <c r="R19" s="561"/>
      <c r="S19" s="219">
        <f t="shared" ref="S19:S25" si="8">+P19*$S$6</f>
        <v>10168.355030399998</v>
      </c>
      <c r="T19" s="827">
        <f t="shared" ref="T19:T25" si="9">+P19+Q19+S19</f>
        <v>369450.23277119995</v>
      </c>
      <c r="U19" s="561"/>
      <c r="V19" s="827">
        <f t="shared" ref="V19:V25" si="10">+T19*$V$6</f>
        <v>66501.041898815995</v>
      </c>
      <c r="W19" s="561"/>
      <c r="X19" s="828">
        <f t="shared" ref="X19:X25" si="11">+V19+T19</f>
        <v>435951.27467001596</v>
      </c>
      <c r="Y19" s="561"/>
      <c r="Z19" s="220"/>
      <c r="AA19" s="3"/>
      <c r="AB19" s="3"/>
      <c r="AC19" s="3"/>
      <c r="AD19" s="3"/>
      <c r="AE19" s="3"/>
      <c r="AF19" s="3"/>
      <c r="AG19" s="145"/>
      <c r="AH19" s="145"/>
      <c r="AI19" s="3"/>
      <c r="AJ19" s="3"/>
      <c r="AK19" s="152"/>
    </row>
    <row r="20" spans="1:37" ht="17.25" customHeight="1" x14ac:dyDescent="0.25">
      <c r="A20" s="3"/>
      <c r="B20" s="3"/>
      <c r="C20" s="735"/>
      <c r="D20" s="538"/>
      <c r="E20" s="736"/>
      <c r="F20" s="149"/>
      <c r="G20" s="812" t="s">
        <v>362</v>
      </c>
      <c r="H20" s="560"/>
      <c r="I20" s="561"/>
      <c r="J20" s="48"/>
      <c r="K20" s="218" t="s">
        <v>361</v>
      </c>
      <c r="L20" s="48"/>
      <c r="M20" s="204">
        <v>2308</v>
      </c>
      <c r="N20" s="48"/>
      <c r="O20" s="204">
        <f>1.19*23.23</f>
        <v>27.643699999999999</v>
      </c>
      <c r="P20" s="219">
        <f t="shared" si="6"/>
        <v>63801.659599999999</v>
      </c>
      <c r="Q20" s="827">
        <f t="shared" si="7"/>
        <v>3828.0995759999996</v>
      </c>
      <c r="R20" s="561"/>
      <c r="S20" s="219">
        <f t="shared" si="8"/>
        <v>1914.0497879999998</v>
      </c>
      <c r="T20" s="827">
        <f t="shared" si="9"/>
        <v>69543.808963999996</v>
      </c>
      <c r="U20" s="561"/>
      <c r="V20" s="827">
        <f t="shared" si="10"/>
        <v>12517.885613519999</v>
      </c>
      <c r="W20" s="561"/>
      <c r="X20" s="828">
        <f t="shared" si="11"/>
        <v>82061.69457752</v>
      </c>
      <c r="Y20" s="561"/>
      <c r="Z20" s="220"/>
      <c r="AA20" s="3"/>
      <c r="AB20" s="3"/>
      <c r="AC20" s="3"/>
      <c r="AD20" s="3"/>
      <c r="AE20" s="3"/>
      <c r="AF20" s="3"/>
      <c r="AG20" s="145"/>
      <c r="AH20" s="145"/>
      <c r="AI20" s="3"/>
      <c r="AJ20" s="3"/>
      <c r="AK20" s="152"/>
    </row>
    <row r="21" spans="1:37" ht="17.25" customHeight="1" x14ac:dyDescent="0.25">
      <c r="A21" s="3"/>
      <c r="B21" s="3"/>
      <c r="C21" s="735"/>
      <c r="D21" s="538"/>
      <c r="E21" s="736"/>
      <c r="F21" s="149"/>
      <c r="G21" s="812" t="s">
        <v>364</v>
      </c>
      <c r="H21" s="560"/>
      <c r="I21" s="561"/>
      <c r="J21" s="48"/>
      <c r="K21" s="218" t="s">
        <v>183</v>
      </c>
      <c r="L21" s="48"/>
      <c r="M21" s="204">
        <v>66</v>
      </c>
      <c r="N21" s="48"/>
      <c r="O21" s="204">
        <f>1.19*38.45</f>
        <v>45.755499999999998</v>
      </c>
      <c r="P21" s="219">
        <f t="shared" si="6"/>
        <v>3019.8629999999998</v>
      </c>
      <c r="Q21" s="827">
        <f t="shared" si="7"/>
        <v>181.19177999999999</v>
      </c>
      <c r="R21" s="561"/>
      <c r="S21" s="219">
        <f t="shared" si="8"/>
        <v>90.595889999999997</v>
      </c>
      <c r="T21" s="827">
        <f t="shared" si="9"/>
        <v>3291.65067</v>
      </c>
      <c r="U21" s="561"/>
      <c r="V21" s="827">
        <f t="shared" si="10"/>
        <v>592.49712060000002</v>
      </c>
      <c r="W21" s="561"/>
      <c r="X21" s="828">
        <f t="shared" si="11"/>
        <v>3884.1477906</v>
      </c>
      <c r="Y21" s="561"/>
      <c r="Z21" s="220"/>
      <c r="AA21" s="3"/>
      <c r="AB21" s="3"/>
      <c r="AC21" s="3"/>
      <c r="AD21" s="3"/>
      <c r="AE21" s="3"/>
      <c r="AF21" s="3"/>
      <c r="AG21" s="145"/>
      <c r="AH21" s="145"/>
      <c r="AI21" s="3"/>
      <c r="AJ21" s="3"/>
      <c r="AK21" s="152"/>
    </row>
    <row r="22" spans="1:37" ht="17.25" customHeight="1" x14ac:dyDescent="0.25">
      <c r="A22" s="3"/>
      <c r="B22" s="3"/>
      <c r="C22" s="735"/>
      <c r="D22" s="538"/>
      <c r="E22" s="736"/>
      <c r="F22" s="149"/>
      <c r="G22" s="812" t="s">
        <v>365</v>
      </c>
      <c r="H22" s="560"/>
      <c r="I22" s="561"/>
      <c r="J22" s="48"/>
      <c r="K22" s="218" t="s">
        <v>372</v>
      </c>
      <c r="L22" s="48"/>
      <c r="M22" s="204">
        <v>0</v>
      </c>
      <c r="N22" s="48"/>
      <c r="O22" s="204"/>
      <c r="P22" s="219">
        <f t="shared" si="6"/>
        <v>0</v>
      </c>
      <c r="Q22" s="827">
        <f t="shared" si="7"/>
        <v>0</v>
      </c>
      <c r="R22" s="561"/>
      <c r="S22" s="219">
        <f t="shared" si="8"/>
        <v>0</v>
      </c>
      <c r="T22" s="827">
        <f t="shared" si="9"/>
        <v>0</v>
      </c>
      <c r="U22" s="561"/>
      <c r="V22" s="827">
        <f t="shared" si="10"/>
        <v>0</v>
      </c>
      <c r="W22" s="561"/>
      <c r="X22" s="828">
        <f t="shared" si="11"/>
        <v>0</v>
      </c>
      <c r="Y22" s="561"/>
      <c r="Z22" s="220"/>
      <c r="AA22" s="3"/>
      <c r="AB22" s="3"/>
      <c r="AC22" s="3"/>
      <c r="AD22" s="3"/>
      <c r="AE22" s="3"/>
      <c r="AF22" s="3"/>
      <c r="AG22" s="145"/>
      <c r="AH22" s="145"/>
      <c r="AI22" s="3"/>
      <c r="AJ22" s="3"/>
      <c r="AK22" s="152"/>
    </row>
    <row r="23" spans="1:37" ht="17.25" customHeight="1" x14ac:dyDescent="0.25">
      <c r="A23" s="3"/>
      <c r="B23" s="3"/>
      <c r="C23" s="735"/>
      <c r="D23" s="538"/>
      <c r="E23" s="736"/>
      <c r="F23" s="149"/>
      <c r="G23" s="812" t="s">
        <v>373</v>
      </c>
      <c r="H23" s="560"/>
      <c r="I23" s="561"/>
      <c r="J23" s="48"/>
      <c r="K23" s="218" t="s">
        <v>372</v>
      </c>
      <c r="L23" s="48"/>
      <c r="M23" s="204">
        <v>44</v>
      </c>
      <c r="N23" s="48"/>
      <c r="O23" s="204">
        <f>250*1.19</f>
        <v>297.5</v>
      </c>
      <c r="P23" s="219">
        <f t="shared" si="6"/>
        <v>13090</v>
      </c>
      <c r="Q23" s="827">
        <f t="shared" si="7"/>
        <v>785.4</v>
      </c>
      <c r="R23" s="561"/>
      <c r="S23" s="219">
        <f t="shared" si="8"/>
        <v>392.7</v>
      </c>
      <c r="T23" s="827">
        <f t="shared" si="9"/>
        <v>14268.1</v>
      </c>
      <c r="U23" s="561"/>
      <c r="V23" s="827">
        <f t="shared" si="10"/>
        <v>2568.2579999999998</v>
      </c>
      <c r="W23" s="561"/>
      <c r="X23" s="828">
        <f t="shared" si="11"/>
        <v>16836.358</v>
      </c>
      <c r="Y23" s="561"/>
      <c r="Z23" s="220"/>
      <c r="AA23" s="3"/>
      <c r="AB23" s="3"/>
      <c r="AC23" s="3"/>
      <c r="AD23" s="3"/>
      <c r="AE23" s="3"/>
      <c r="AF23" s="3"/>
      <c r="AG23" s="145"/>
      <c r="AH23" s="145"/>
      <c r="AI23" s="3"/>
      <c r="AJ23" s="3"/>
      <c r="AK23" s="152"/>
    </row>
    <row r="24" spans="1:37" ht="17.25" customHeight="1" x14ac:dyDescent="0.25">
      <c r="A24" s="3"/>
      <c r="B24" s="3"/>
      <c r="C24" s="735"/>
      <c r="D24" s="538"/>
      <c r="E24" s="736"/>
      <c r="F24" s="149"/>
      <c r="G24" s="821"/>
      <c r="H24" s="560"/>
      <c r="I24" s="561"/>
      <c r="J24" s="48"/>
      <c r="K24" s="222"/>
      <c r="L24" s="48"/>
      <c r="M24" s="204"/>
      <c r="N24" s="48"/>
      <c r="O24" s="204"/>
      <c r="P24" s="219">
        <f t="shared" si="6"/>
        <v>0</v>
      </c>
      <c r="Q24" s="827">
        <f t="shared" si="7"/>
        <v>0</v>
      </c>
      <c r="R24" s="561"/>
      <c r="S24" s="219">
        <f t="shared" si="8"/>
        <v>0</v>
      </c>
      <c r="T24" s="827">
        <f t="shared" si="9"/>
        <v>0</v>
      </c>
      <c r="U24" s="561"/>
      <c r="V24" s="827">
        <f t="shared" si="10"/>
        <v>0</v>
      </c>
      <c r="W24" s="561"/>
      <c r="X24" s="828">
        <f t="shared" si="11"/>
        <v>0</v>
      </c>
      <c r="Y24" s="561"/>
      <c r="Z24" s="220"/>
      <c r="AA24" s="3"/>
      <c r="AB24" s="3"/>
      <c r="AC24" s="3"/>
      <c r="AD24" s="3"/>
      <c r="AE24" s="3"/>
      <c r="AF24" s="3"/>
      <c r="AG24" s="145"/>
      <c r="AH24" s="145"/>
      <c r="AI24" s="3"/>
      <c r="AJ24" s="3"/>
      <c r="AK24" s="152"/>
    </row>
    <row r="25" spans="1:37" ht="17.25" customHeight="1" x14ac:dyDescent="0.25">
      <c r="A25" s="3"/>
      <c r="B25" s="3"/>
      <c r="C25" s="566"/>
      <c r="D25" s="567"/>
      <c r="E25" s="568"/>
      <c r="F25" s="149"/>
      <c r="G25" s="821"/>
      <c r="H25" s="560"/>
      <c r="I25" s="561"/>
      <c r="J25" s="48"/>
      <c r="K25" s="222"/>
      <c r="L25" s="48"/>
      <c r="M25" s="204"/>
      <c r="N25" s="48"/>
      <c r="O25" s="204"/>
      <c r="P25" s="219">
        <f t="shared" si="6"/>
        <v>0</v>
      </c>
      <c r="Q25" s="827">
        <f t="shared" si="7"/>
        <v>0</v>
      </c>
      <c r="R25" s="561"/>
      <c r="S25" s="219">
        <f t="shared" si="8"/>
        <v>0</v>
      </c>
      <c r="T25" s="827">
        <f t="shared" si="9"/>
        <v>0</v>
      </c>
      <c r="U25" s="561"/>
      <c r="V25" s="827">
        <f t="shared" si="10"/>
        <v>0</v>
      </c>
      <c r="W25" s="561"/>
      <c r="X25" s="828">
        <f t="shared" si="11"/>
        <v>0</v>
      </c>
      <c r="Y25" s="561"/>
      <c r="Z25" s="220"/>
      <c r="AA25" s="3"/>
      <c r="AB25" s="3"/>
      <c r="AC25" s="3"/>
      <c r="AD25" s="3"/>
      <c r="AE25" s="3"/>
      <c r="AF25" s="3"/>
      <c r="AG25" s="145"/>
      <c r="AH25" s="145"/>
      <c r="AI25" s="3"/>
      <c r="AJ25" s="3"/>
      <c r="AK25" s="152"/>
    </row>
    <row r="26" spans="1:37" ht="17.25" customHeight="1" x14ac:dyDescent="0.25">
      <c r="A26" s="3"/>
      <c r="B26" s="3"/>
      <c r="C26" s="810" t="s">
        <v>374</v>
      </c>
      <c r="D26" s="564"/>
      <c r="E26" s="565"/>
      <c r="F26" s="149"/>
      <c r="G26" s="824" t="s">
        <v>375</v>
      </c>
      <c r="H26" s="560"/>
      <c r="I26" s="561"/>
      <c r="J26" s="48"/>
      <c r="K26" s="223"/>
      <c r="L26" s="48"/>
      <c r="M26" s="210"/>
      <c r="N26" s="48"/>
      <c r="O26" s="216"/>
      <c r="P26" s="217">
        <f>SUM(P27:P34)</f>
        <v>0</v>
      </c>
      <c r="Q26" s="830">
        <f>SUM(Q27:R34)</f>
        <v>0</v>
      </c>
      <c r="R26" s="561"/>
      <c r="S26" s="217">
        <f>SUM(S27:S34)</f>
        <v>0</v>
      </c>
      <c r="T26" s="830">
        <f>SUM(T27:U34)</f>
        <v>0</v>
      </c>
      <c r="U26" s="561"/>
      <c r="V26" s="830">
        <f>SUM(V27:W34)</f>
        <v>0</v>
      </c>
      <c r="W26" s="561"/>
      <c r="X26" s="833">
        <f>SUM(X27:Y34)</f>
        <v>0</v>
      </c>
      <c r="Y26" s="561"/>
      <c r="Z26" s="220"/>
      <c r="AA26" s="3"/>
      <c r="AB26" s="3"/>
      <c r="AC26" s="3"/>
      <c r="AD26" s="3"/>
      <c r="AE26" s="3"/>
      <c r="AF26" s="3"/>
      <c r="AG26" s="145"/>
      <c r="AH26" s="145"/>
      <c r="AI26" s="3"/>
      <c r="AJ26" s="3"/>
      <c r="AK26" s="152"/>
    </row>
    <row r="27" spans="1:37" ht="17.25" customHeight="1" x14ac:dyDescent="0.25">
      <c r="A27" s="3"/>
      <c r="B27" s="3"/>
      <c r="C27" s="735"/>
      <c r="D27" s="538"/>
      <c r="E27" s="736"/>
      <c r="F27" s="149"/>
      <c r="G27" s="812" t="s">
        <v>376</v>
      </c>
      <c r="H27" s="560"/>
      <c r="I27" s="561"/>
      <c r="J27" s="48"/>
      <c r="K27" s="218" t="s">
        <v>183</v>
      </c>
      <c r="L27" s="48"/>
      <c r="M27" s="204"/>
      <c r="N27" s="48"/>
      <c r="O27" s="204"/>
      <c r="P27" s="219">
        <f t="shared" ref="P27:P34" si="12">+O27*M27</f>
        <v>0</v>
      </c>
      <c r="Q27" s="827">
        <f t="shared" ref="Q27:Q34" si="13">+$Q$6*P27</f>
        <v>0</v>
      </c>
      <c r="R27" s="561"/>
      <c r="S27" s="219">
        <f t="shared" ref="S27:S34" si="14">+P27*$S$6</f>
        <v>0</v>
      </c>
      <c r="T27" s="827">
        <f t="shared" ref="T27:T34" si="15">+P27+Q27+S27</f>
        <v>0</v>
      </c>
      <c r="U27" s="561"/>
      <c r="V27" s="827">
        <f t="shared" ref="V27:V34" si="16">+T27*$V$6</f>
        <v>0</v>
      </c>
      <c r="W27" s="561"/>
      <c r="X27" s="828">
        <f t="shared" ref="X27:X34" si="17">+V27+T27</f>
        <v>0</v>
      </c>
      <c r="Y27" s="561"/>
      <c r="Z27" s="220"/>
      <c r="AA27" s="3"/>
      <c r="AB27" s="3"/>
      <c r="AC27" s="3"/>
      <c r="AD27" s="3"/>
      <c r="AE27" s="3"/>
      <c r="AF27" s="3"/>
      <c r="AG27" s="145"/>
      <c r="AH27" s="145"/>
      <c r="AI27" s="3"/>
      <c r="AJ27" s="3"/>
      <c r="AK27" s="152"/>
    </row>
    <row r="28" spans="1:37" ht="17.25" customHeight="1" x14ac:dyDescent="0.25">
      <c r="A28" s="3"/>
      <c r="B28" s="3"/>
      <c r="C28" s="735"/>
      <c r="D28" s="538"/>
      <c r="E28" s="736"/>
      <c r="F28" s="149"/>
      <c r="G28" s="812" t="s">
        <v>377</v>
      </c>
      <c r="H28" s="560"/>
      <c r="I28" s="561"/>
      <c r="J28" s="48"/>
      <c r="K28" s="218" t="s">
        <v>372</v>
      </c>
      <c r="L28" s="48"/>
      <c r="M28" s="204"/>
      <c r="N28" s="48"/>
      <c r="O28" s="204"/>
      <c r="P28" s="219">
        <f t="shared" si="12"/>
        <v>0</v>
      </c>
      <c r="Q28" s="827">
        <f t="shared" si="13"/>
        <v>0</v>
      </c>
      <c r="R28" s="561"/>
      <c r="S28" s="219">
        <f t="shared" si="14"/>
        <v>0</v>
      </c>
      <c r="T28" s="827">
        <f t="shared" si="15"/>
        <v>0</v>
      </c>
      <c r="U28" s="561"/>
      <c r="V28" s="827">
        <f t="shared" si="16"/>
        <v>0</v>
      </c>
      <c r="W28" s="561"/>
      <c r="X28" s="828">
        <f t="shared" si="17"/>
        <v>0</v>
      </c>
      <c r="Y28" s="561"/>
      <c r="Z28" s="220"/>
      <c r="AA28" s="3"/>
      <c r="AB28" s="3"/>
      <c r="AC28" s="3"/>
      <c r="AD28" s="3"/>
      <c r="AE28" s="3"/>
      <c r="AF28" s="3"/>
      <c r="AG28" s="145"/>
      <c r="AH28" s="145"/>
      <c r="AI28" s="3"/>
      <c r="AJ28" s="3"/>
      <c r="AK28" s="152"/>
    </row>
    <row r="29" spans="1:37" ht="17.25" customHeight="1" x14ac:dyDescent="0.25">
      <c r="A29" s="3"/>
      <c r="B29" s="3"/>
      <c r="C29" s="735"/>
      <c r="D29" s="538"/>
      <c r="E29" s="736"/>
      <c r="F29" s="149"/>
      <c r="G29" s="812" t="s">
        <v>373</v>
      </c>
      <c r="H29" s="560"/>
      <c r="I29" s="561"/>
      <c r="J29" s="48"/>
      <c r="K29" s="218" t="s">
        <v>372</v>
      </c>
      <c r="L29" s="48"/>
      <c r="M29" s="204"/>
      <c r="N29" s="48"/>
      <c r="O29" s="204"/>
      <c r="P29" s="219">
        <f t="shared" si="12"/>
        <v>0</v>
      </c>
      <c r="Q29" s="827">
        <f t="shared" si="13"/>
        <v>0</v>
      </c>
      <c r="R29" s="561"/>
      <c r="S29" s="219">
        <f t="shared" si="14"/>
        <v>0</v>
      </c>
      <c r="T29" s="827">
        <f t="shared" si="15"/>
        <v>0</v>
      </c>
      <c r="U29" s="561"/>
      <c r="V29" s="827">
        <f t="shared" si="16"/>
        <v>0</v>
      </c>
      <c r="W29" s="561"/>
      <c r="X29" s="828">
        <f t="shared" si="17"/>
        <v>0</v>
      </c>
      <c r="Y29" s="561"/>
      <c r="Z29" s="220"/>
      <c r="AA29" s="3"/>
      <c r="AB29" s="3"/>
      <c r="AC29" s="3"/>
      <c r="AD29" s="3"/>
      <c r="AE29" s="3"/>
      <c r="AF29" s="3"/>
      <c r="AG29" s="145"/>
      <c r="AH29" s="145"/>
      <c r="AI29" s="3"/>
      <c r="AJ29" s="3"/>
      <c r="AK29" s="152"/>
    </row>
    <row r="30" spans="1:37" ht="17.25" customHeight="1" x14ac:dyDescent="0.25">
      <c r="A30" s="3"/>
      <c r="B30" s="3"/>
      <c r="C30" s="735"/>
      <c r="D30" s="538"/>
      <c r="E30" s="736"/>
      <c r="F30" s="149"/>
      <c r="G30" s="812" t="s">
        <v>378</v>
      </c>
      <c r="H30" s="560"/>
      <c r="I30" s="561"/>
      <c r="J30" s="48"/>
      <c r="K30" s="218" t="s">
        <v>372</v>
      </c>
      <c r="L30" s="48"/>
      <c r="M30" s="204"/>
      <c r="N30" s="48"/>
      <c r="O30" s="204"/>
      <c r="P30" s="219">
        <f t="shared" si="12"/>
        <v>0</v>
      </c>
      <c r="Q30" s="827">
        <f t="shared" si="13"/>
        <v>0</v>
      </c>
      <c r="R30" s="561"/>
      <c r="S30" s="219">
        <f t="shared" si="14"/>
        <v>0</v>
      </c>
      <c r="T30" s="827">
        <f t="shared" si="15"/>
        <v>0</v>
      </c>
      <c r="U30" s="561"/>
      <c r="V30" s="827">
        <f t="shared" si="16"/>
        <v>0</v>
      </c>
      <c r="W30" s="561"/>
      <c r="X30" s="828">
        <f t="shared" si="17"/>
        <v>0</v>
      </c>
      <c r="Y30" s="561"/>
      <c r="Z30" s="220"/>
      <c r="AA30" s="3"/>
      <c r="AB30" s="3"/>
      <c r="AC30" s="3"/>
      <c r="AD30" s="3"/>
      <c r="AE30" s="3"/>
      <c r="AF30" s="3"/>
      <c r="AG30" s="145"/>
      <c r="AH30" s="145"/>
      <c r="AI30" s="3"/>
      <c r="AJ30" s="3"/>
      <c r="AK30" s="152"/>
    </row>
    <row r="31" spans="1:37" ht="17.25" customHeight="1" x14ac:dyDescent="0.25">
      <c r="A31" s="3"/>
      <c r="B31" s="3"/>
      <c r="C31" s="735"/>
      <c r="D31" s="538"/>
      <c r="E31" s="736"/>
      <c r="F31" s="149"/>
      <c r="G31" s="812" t="s">
        <v>379</v>
      </c>
      <c r="H31" s="560"/>
      <c r="I31" s="561"/>
      <c r="J31" s="48"/>
      <c r="K31" s="218" t="s">
        <v>372</v>
      </c>
      <c r="L31" s="48"/>
      <c r="M31" s="204"/>
      <c r="N31" s="48"/>
      <c r="O31" s="204"/>
      <c r="P31" s="219">
        <f t="shared" si="12"/>
        <v>0</v>
      </c>
      <c r="Q31" s="827">
        <f t="shared" si="13"/>
        <v>0</v>
      </c>
      <c r="R31" s="561"/>
      <c r="S31" s="219">
        <f t="shared" si="14"/>
        <v>0</v>
      </c>
      <c r="T31" s="827">
        <f t="shared" si="15"/>
        <v>0</v>
      </c>
      <c r="U31" s="561"/>
      <c r="V31" s="827">
        <f t="shared" si="16"/>
        <v>0</v>
      </c>
      <c r="W31" s="561"/>
      <c r="X31" s="828">
        <f t="shared" si="17"/>
        <v>0</v>
      </c>
      <c r="Y31" s="561"/>
      <c r="Z31" s="220"/>
      <c r="AA31" s="3"/>
      <c r="AB31" s="3"/>
      <c r="AC31" s="3"/>
      <c r="AD31" s="3"/>
      <c r="AE31" s="3"/>
      <c r="AF31" s="3"/>
      <c r="AG31" s="145"/>
      <c r="AH31" s="145"/>
      <c r="AI31" s="3"/>
      <c r="AJ31" s="3"/>
      <c r="AK31" s="152"/>
    </row>
    <row r="32" spans="1:37" ht="17.25" customHeight="1" x14ac:dyDescent="0.25">
      <c r="A32" s="3"/>
      <c r="B32" s="3"/>
      <c r="C32" s="735"/>
      <c r="D32" s="538"/>
      <c r="E32" s="736"/>
      <c r="F32" s="149"/>
      <c r="G32" s="812" t="s">
        <v>380</v>
      </c>
      <c r="H32" s="560"/>
      <c r="I32" s="561"/>
      <c r="J32" s="48"/>
      <c r="K32" s="218" t="s">
        <v>183</v>
      </c>
      <c r="L32" s="48"/>
      <c r="M32" s="204"/>
      <c r="N32" s="48"/>
      <c r="O32" s="204"/>
      <c r="P32" s="219">
        <f t="shared" si="12"/>
        <v>0</v>
      </c>
      <c r="Q32" s="827">
        <f t="shared" si="13"/>
        <v>0</v>
      </c>
      <c r="R32" s="561"/>
      <c r="S32" s="219">
        <f t="shared" si="14"/>
        <v>0</v>
      </c>
      <c r="T32" s="827">
        <f t="shared" si="15"/>
        <v>0</v>
      </c>
      <c r="U32" s="561"/>
      <c r="V32" s="827">
        <f t="shared" si="16"/>
        <v>0</v>
      </c>
      <c r="W32" s="561"/>
      <c r="X32" s="828">
        <f t="shared" si="17"/>
        <v>0</v>
      </c>
      <c r="Y32" s="561"/>
      <c r="Z32" s="220"/>
      <c r="AA32" s="3"/>
      <c r="AB32" s="3"/>
      <c r="AC32" s="3"/>
      <c r="AD32" s="3"/>
      <c r="AE32" s="3"/>
      <c r="AF32" s="3"/>
      <c r="AG32" s="145"/>
      <c r="AH32" s="145"/>
      <c r="AI32" s="3"/>
      <c r="AJ32" s="3"/>
      <c r="AK32" s="152"/>
    </row>
    <row r="33" spans="1:37" ht="17.25" customHeight="1" x14ac:dyDescent="0.25">
      <c r="A33" s="3"/>
      <c r="B33" s="3"/>
      <c r="C33" s="735"/>
      <c r="D33" s="538"/>
      <c r="E33" s="736"/>
      <c r="F33" s="149"/>
      <c r="G33" s="821"/>
      <c r="H33" s="560"/>
      <c r="I33" s="561"/>
      <c r="J33" s="48"/>
      <c r="K33" s="222"/>
      <c r="L33" s="48"/>
      <c r="M33" s="204"/>
      <c r="N33" s="48"/>
      <c r="O33" s="204"/>
      <c r="P33" s="219">
        <f t="shared" si="12"/>
        <v>0</v>
      </c>
      <c r="Q33" s="827">
        <f t="shared" si="13"/>
        <v>0</v>
      </c>
      <c r="R33" s="561"/>
      <c r="S33" s="219">
        <f t="shared" si="14"/>
        <v>0</v>
      </c>
      <c r="T33" s="827">
        <f t="shared" si="15"/>
        <v>0</v>
      </c>
      <c r="U33" s="561"/>
      <c r="V33" s="827">
        <f t="shared" si="16"/>
        <v>0</v>
      </c>
      <c r="W33" s="561"/>
      <c r="X33" s="828">
        <f t="shared" si="17"/>
        <v>0</v>
      </c>
      <c r="Y33" s="561"/>
      <c r="Z33" s="220"/>
      <c r="AA33" s="3"/>
      <c r="AB33" s="3"/>
      <c r="AC33" s="3"/>
      <c r="AD33" s="3"/>
      <c r="AE33" s="3"/>
      <c r="AF33" s="3"/>
      <c r="AG33" s="145"/>
      <c r="AH33" s="145"/>
      <c r="AI33" s="3"/>
      <c r="AJ33" s="3"/>
      <c r="AK33" s="152"/>
    </row>
    <row r="34" spans="1:37" ht="17.25" customHeight="1" x14ac:dyDescent="0.25">
      <c r="A34" s="3"/>
      <c r="B34" s="3"/>
      <c r="C34" s="566"/>
      <c r="D34" s="567"/>
      <c r="E34" s="568"/>
      <c r="F34" s="149"/>
      <c r="G34" s="821"/>
      <c r="H34" s="560"/>
      <c r="I34" s="561"/>
      <c r="J34" s="48"/>
      <c r="K34" s="222"/>
      <c r="L34" s="48"/>
      <c r="M34" s="204"/>
      <c r="N34" s="48"/>
      <c r="O34" s="204"/>
      <c r="P34" s="219">
        <f t="shared" si="12"/>
        <v>0</v>
      </c>
      <c r="Q34" s="827">
        <f t="shared" si="13"/>
        <v>0</v>
      </c>
      <c r="R34" s="561"/>
      <c r="S34" s="219">
        <f t="shared" si="14"/>
        <v>0</v>
      </c>
      <c r="T34" s="827">
        <f t="shared" si="15"/>
        <v>0</v>
      </c>
      <c r="U34" s="561"/>
      <c r="V34" s="827">
        <f t="shared" si="16"/>
        <v>0</v>
      </c>
      <c r="W34" s="561"/>
      <c r="X34" s="828">
        <f t="shared" si="17"/>
        <v>0</v>
      </c>
      <c r="Y34" s="561"/>
      <c r="Z34" s="220"/>
      <c r="AA34" s="3"/>
      <c r="AB34" s="3"/>
      <c r="AC34" s="3"/>
      <c r="AD34" s="3"/>
      <c r="AE34" s="3"/>
      <c r="AF34" s="3"/>
      <c r="AG34" s="145"/>
      <c r="AH34" s="145"/>
      <c r="AI34" s="3"/>
      <c r="AJ34" s="3"/>
      <c r="AK34" s="152"/>
    </row>
    <row r="35" spans="1:37" ht="17.25" customHeight="1" x14ac:dyDescent="0.25">
      <c r="A35" s="3"/>
      <c r="B35" s="3"/>
      <c r="C35" s="810" t="s">
        <v>381</v>
      </c>
      <c r="D35" s="564"/>
      <c r="E35" s="565"/>
      <c r="F35" s="149"/>
      <c r="G35" s="811" t="s">
        <v>382</v>
      </c>
      <c r="H35" s="560"/>
      <c r="I35" s="561"/>
      <c r="J35" s="48"/>
      <c r="K35" s="223"/>
      <c r="L35" s="48"/>
      <c r="M35" s="210"/>
      <c r="N35" s="48"/>
      <c r="O35" s="216"/>
      <c r="P35" s="217">
        <f>SUM(P36:P40)</f>
        <v>246365.42799999999</v>
      </c>
      <c r="Q35" s="830">
        <f>SUM(Q36:R40)</f>
        <v>14781.92568</v>
      </c>
      <c r="R35" s="561"/>
      <c r="S35" s="217">
        <f>SUM(S36:S40)</f>
        <v>7390.9628400000001</v>
      </c>
      <c r="T35" s="830">
        <f>SUM(T36:U40)</f>
        <v>268538.31651999993</v>
      </c>
      <c r="U35" s="561"/>
      <c r="V35" s="830">
        <f>SUM(V36:W40)</f>
        <v>48336.8969736</v>
      </c>
      <c r="W35" s="561"/>
      <c r="X35" s="833">
        <f>SUM(X36:Y40)</f>
        <v>316875.21349359996</v>
      </c>
      <c r="Y35" s="561"/>
      <c r="Z35" s="220"/>
      <c r="AA35" s="3"/>
      <c r="AB35" s="3"/>
      <c r="AC35" s="3"/>
      <c r="AD35" s="3"/>
      <c r="AE35" s="3"/>
      <c r="AF35" s="3"/>
      <c r="AG35" s="145"/>
      <c r="AH35" s="145"/>
      <c r="AI35" s="3"/>
      <c r="AJ35" s="3"/>
      <c r="AK35" s="152"/>
    </row>
    <row r="36" spans="1:37" ht="17.25" customHeight="1" x14ac:dyDescent="0.25">
      <c r="A36" s="3"/>
      <c r="B36" s="3"/>
      <c r="C36" s="735"/>
      <c r="D36" s="538"/>
      <c r="E36" s="736"/>
      <c r="F36" s="149"/>
      <c r="G36" s="812" t="s">
        <v>358</v>
      </c>
      <c r="H36" s="560"/>
      <c r="I36" s="561"/>
      <c r="J36" s="48"/>
      <c r="K36" s="218" t="s">
        <v>183</v>
      </c>
      <c r="L36" s="48"/>
      <c r="M36" s="204">
        <v>1052</v>
      </c>
      <c r="N36" s="48"/>
      <c r="O36" s="204">
        <f>127.67*1.4</f>
        <v>178.738</v>
      </c>
      <c r="P36" s="219">
        <f t="shared" ref="P36:P42" si="18">+O36*M36</f>
        <v>188032.37599999999</v>
      </c>
      <c r="Q36" s="827">
        <f t="shared" ref="Q36:Q42" si="19">+$Q$6*P36</f>
        <v>11281.94256</v>
      </c>
      <c r="R36" s="561"/>
      <c r="S36" s="219">
        <f t="shared" ref="S36:S42" si="20">+P36*$S$6</f>
        <v>5640.9712799999998</v>
      </c>
      <c r="T36" s="827">
        <f t="shared" ref="T36:T42" si="21">+P36+Q36+S36</f>
        <v>204955.28983999998</v>
      </c>
      <c r="U36" s="561"/>
      <c r="V36" s="827">
        <f t="shared" ref="V36:V42" si="22">+T36*$V$6</f>
        <v>36891.952171199999</v>
      </c>
      <c r="W36" s="561"/>
      <c r="X36" s="828">
        <f t="shared" ref="X36:X42" si="23">+V36+T36</f>
        <v>241847.2420112</v>
      </c>
      <c r="Y36" s="561"/>
      <c r="Z36" s="220"/>
      <c r="AA36" s="3"/>
      <c r="AB36" s="3"/>
      <c r="AC36" s="3"/>
      <c r="AD36" s="3"/>
      <c r="AE36" s="3"/>
      <c r="AF36" s="3"/>
      <c r="AG36" s="145"/>
      <c r="AH36" s="145"/>
      <c r="AI36" s="3"/>
      <c r="AJ36" s="3"/>
      <c r="AK36" s="152"/>
    </row>
    <row r="37" spans="1:37" ht="17.25" customHeight="1" x14ac:dyDescent="0.25">
      <c r="A37" s="3"/>
      <c r="B37" s="3"/>
      <c r="C37" s="735"/>
      <c r="D37" s="538"/>
      <c r="E37" s="736"/>
      <c r="F37" s="149"/>
      <c r="G37" s="812" t="s">
        <v>383</v>
      </c>
      <c r="H37" s="560"/>
      <c r="I37" s="561"/>
      <c r="J37" s="48"/>
      <c r="K37" s="218" t="s">
        <v>361</v>
      </c>
      <c r="L37" s="48"/>
      <c r="M37" s="204">
        <v>876</v>
      </c>
      <c r="N37" s="48"/>
      <c r="O37" s="204">
        <f>AD8*23</f>
        <v>41.4</v>
      </c>
      <c r="P37" s="219">
        <f t="shared" si="18"/>
        <v>36266.400000000001</v>
      </c>
      <c r="Q37" s="827">
        <f t="shared" si="19"/>
        <v>2175.9839999999999</v>
      </c>
      <c r="R37" s="561"/>
      <c r="S37" s="219">
        <f t="shared" si="20"/>
        <v>1087.992</v>
      </c>
      <c r="T37" s="827">
        <f t="shared" si="21"/>
        <v>39530.375999999997</v>
      </c>
      <c r="U37" s="561"/>
      <c r="V37" s="827">
        <f t="shared" si="22"/>
        <v>7115.4676799999988</v>
      </c>
      <c r="W37" s="561"/>
      <c r="X37" s="828">
        <f t="shared" si="23"/>
        <v>46645.843679999998</v>
      </c>
      <c r="Y37" s="561"/>
      <c r="Z37" s="220"/>
      <c r="AA37" s="3"/>
      <c r="AB37" s="3"/>
      <c r="AC37" s="3"/>
      <c r="AD37" s="3"/>
      <c r="AE37" s="3"/>
      <c r="AF37" s="3"/>
      <c r="AG37" s="145"/>
      <c r="AH37" s="145"/>
      <c r="AI37" s="3"/>
      <c r="AJ37" s="3"/>
      <c r="AK37" s="152"/>
    </row>
    <row r="38" spans="1:37" ht="17.25" customHeight="1" x14ac:dyDescent="0.25">
      <c r="A38" s="3"/>
      <c r="B38" s="3"/>
      <c r="C38" s="735"/>
      <c r="D38" s="538"/>
      <c r="E38" s="736"/>
      <c r="F38" s="149"/>
      <c r="G38" s="812" t="s">
        <v>384</v>
      </c>
      <c r="H38" s="560"/>
      <c r="I38" s="561"/>
      <c r="J38" s="48"/>
      <c r="K38" s="218" t="s">
        <v>385</v>
      </c>
      <c r="L38" s="48"/>
      <c r="M38" s="204">
        <v>350</v>
      </c>
      <c r="N38" s="48"/>
      <c r="O38" s="204">
        <f>1.19*35</f>
        <v>41.65</v>
      </c>
      <c r="P38" s="219">
        <f t="shared" si="18"/>
        <v>14577.5</v>
      </c>
      <c r="Q38" s="827">
        <f t="shared" si="19"/>
        <v>874.65</v>
      </c>
      <c r="R38" s="561"/>
      <c r="S38" s="219">
        <f t="shared" si="20"/>
        <v>437.32499999999999</v>
      </c>
      <c r="T38" s="827">
        <f t="shared" si="21"/>
        <v>15889.475</v>
      </c>
      <c r="U38" s="561"/>
      <c r="V38" s="827">
        <f t="shared" si="22"/>
        <v>2860.1055000000001</v>
      </c>
      <c r="W38" s="561"/>
      <c r="X38" s="828">
        <f t="shared" si="23"/>
        <v>18749.5805</v>
      </c>
      <c r="Y38" s="561"/>
      <c r="Z38" s="220"/>
      <c r="AA38" s="3"/>
      <c r="AB38" s="3"/>
      <c r="AC38" s="3"/>
      <c r="AD38" s="3"/>
      <c r="AE38" s="3"/>
      <c r="AF38" s="3"/>
      <c r="AG38" s="145"/>
      <c r="AH38" s="145"/>
      <c r="AI38" s="3"/>
      <c r="AJ38" s="3"/>
      <c r="AK38" s="152"/>
    </row>
    <row r="39" spans="1:37" ht="17.25" customHeight="1" x14ac:dyDescent="0.25">
      <c r="A39" s="3"/>
      <c r="B39" s="3"/>
      <c r="C39" s="735"/>
      <c r="D39" s="538"/>
      <c r="E39" s="736"/>
      <c r="F39" s="149"/>
      <c r="G39" s="812" t="s">
        <v>366</v>
      </c>
      <c r="H39" s="560"/>
      <c r="I39" s="561"/>
      <c r="J39" s="48"/>
      <c r="K39" s="222" t="s">
        <v>361</v>
      </c>
      <c r="L39" s="48"/>
      <c r="M39" s="204">
        <f>+M37/2</f>
        <v>438</v>
      </c>
      <c r="N39" s="48"/>
      <c r="O39" s="204">
        <f>AD8*8.28</f>
        <v>14.904</v>
      </c>
      <c r="P39" s="219">
        <f t="shared" si="18"/>
        <v>6527.9520000000002</v>
      </c>
      <c r="Q39" s="827">
        <f t="shared" si="19"/>
        <v>391.67712</v>
      </c>
      <c r="R39" s="561"/>
      <c r="S39" s="219">
        <f t="shared" si="20"/>
        <v>195.83856</v>
      </c>
      <c r="T39" s="827">
        <f t="shared" si="21"/>
        <v>7115.4676800000007</v>
      </c>
      <c r="U39" s="561"/>
      <c r="V39" s="827">
        <f t="shared" si="22"/>
        <v>1280.7841824</v>
      </c>
      <c r="W39" s="561"/>
      <c r="X39" s="828">
        <f t="shared" si="23"/>
        <v>8396.2518624000004</v>
      </c>
      <c r="Y39" s="561"/>
      <c r="Z39" s="220"/>
      <c r="AA39" s="3"/>
      <c r="AB39" s="3"/>
      <c r="AC39" s="3"/>
      <c r="AD39" s="3"/>
      <c r="AE39" s="3"/>
      <c r="AF39" s="3"/>
      <c r="AG39" s="145"/>
      <c r="AH39" s="145"/>
      <c r="AI39" s="3"/>
      <c r="AJ39" s="3"/>
      <c r="AK39" s="152"/>
    </row>
    <row r="40" spans="1:37" ht="17.25" customHeight="1" x14ac:dyDescent="0.25">
      <c r="A40" s="3"/>
      <c r="B40" s="3"/>
      <c r="C40" s="735"/>
      <c r="D40" s="538"/>
      <c r="E40" s="736"/>
      <c r="F40" s="149"/>
      <c r="G40" s="813" t="s">
        <v>386</v>
      </c>
      <c r="H40" s="738"/>
      <c r="I40" s="758"/>
      <c r="J40" s="48"/>
      <c r="K40" s="222" t="s">
        <v>385</v>
      </c>
      <c r="L40" s="48"/>
      <c r="M40" s="204">
        <v>3</v>
      </c>
      <c r="N40" s="48"/>
      <c r="O40" s="204">
        <f>AD8*178</f>
        <v>320.40000000000003</v>
      </c>
      <c r="P40" s="219">
        <f t="shared" si="18"/>
        <v>961.2</v>
      </c>
      <c r="Q40" s="827">
        <f t="shared" si="19"/>
        <v>57.671999999999997</v>
      </c>
      <c r="R40" s="561"/>
      <c r="S40" s="219">
        <f t="shared" si="20"/>
        <v>28.835999999999999</v>
      </c>
      <c r="T40" s="827">
        <f t="shared" si="21"/>
        <v>1047.7080000000001</v>
      </c>
      <c r="U40" s="561"/>
      <c r="V40" s="827">
        <f t="shared" si="22"/>
        <v>188.58744000000002</v>
      </c>
      <c r="W40" s="561"/>
      <c r="X40" s="828">
        <f t="shared" si="23"/>
        <v>1236.2954400000001</v>
      </c>
      <c r="Y40" s="561"/>
      <c r="Z40" s="220"/>
      <c r="AA40" s="3"/>
      <c r="AB40" s="3"/>
      <c r="AC40" s="3"/>
      <c r="AD40" s="3"/>
      <c r="AE40" s="3"/>
      <c r="AF40" s="3"/>
      <c r="AG40" s="145"/>
      <c r="AH40" s="145"/>
      <c r="AI40" s="3"/>
      <c r="AJ40" s="3"/>
      <c r="AK40" s="152"/>
    </row>
    <row r="41" spans="1:37" ht="17.25" customHeight="1" x14ac:dyDescent="0.25">
      <c r="A41" s="3"/>
      <c r="B41" s="3"/>
      <c r="C41" s="814" t="s">
        <v>387</v>
      </c>
      <c r="D41" s="536"/>
      <c r="E41" s="536"/>
      <c r="F41" s="536"/>
      <c r="G41" s="536"/>
      <c r="H41" s="536"/>
      <c r="I41" s="533"/>
      <c r="J41" s="48"/>
      <c r="K41" s="222" t="s">
        <v>385</v>
      </c>
      <c r="L41" s="48"/>
      <c r="M41" s="204">
        <v>1</v>
      </c>
      <c r="N41" s="48"/>
      <c r="O41" s="204">
        <v>15000</v>
      </c>
      <c r="P41" s="219">
        <f t="shared" si="18"/>
        <v>15000</v>
      </c>
      <c r="Q41" s="827">
        <f t="shared" si="19"/>
        <v>900</v>
      </c>
      <c r="R41" s="561"/>
      <c r="S41" s="219">
        <f t="shared" si="20"/>
        <v>450</v>
      </c>
      <c r="T41" s="827">
        <f t="shared" si="21"/>
        <v>16350</v>
      </c>
      <c r="U41" s="561"/>
      <c r="V41" s="827">
        <f t="shared" si="22"/>
        <v>2943</v>
      </c>
      <c r="W41" s="561"/>
      <c r="X41" s="828">
        <f t="shared" si="23"/>
        <v>19293</v>
      </c>
      <c r="Y41" s="561"/>
      <c r="Z41" s="220"/>
      <c r="AA41" s="3"/>
      <c r="AB41" s="3"/>
      <c r="AC41" s="3"/>
      <c r="AD41" s="3"/>
      <c r="AE41" s="3"/>
      <c r="AF41" s="3"/>
      <c r="AG41" s="145"/>
      <c r="AH41" s="145"/>
      <c r="AI41" s="3"/>
      <c r="AJ41" s="3"/>
      <c r="AK41" s="152"/>
    </row>
    <row r="42" spans="1:37" ht="17.25" customHeight="1" x14ac:dyDescent="0.25">
      <c r="A42" s="3"/>
      <c r="B42" s="3"/>
      <c r="C42" s="815" t="s">
        <v>388</v>
      </c>
      <c r="D42" s="538"/>
      <c r="E42" s="538"/>
      <c r="F42" s="538"/>
      <c r="G42" s="538"/>
      <c r="H42" s="538"/>
      <c r="I42" s="736"/>
      <c r="J42" s="48"/>
      <c r="K42" s="222" t="s">
        <v>385</v>
      </c>
      <c r="L42" s="48"/>
      <c r="M42" s="204">
        <v>1</v>
      </c>
      <c r="N42" s="48"/>
      <c r="O42" s="204">
        <v>10000</v>
      </c>
      <c r="P42" s="219">
        <f t="shared" si="18"/>
        <v>10000</v>
      </c>
      <c r="Q42" s="827">
        <f t="shared" si="19"/>
        <v>600</v>
      </c>
      <c r="R42" s="561"/>
      <c r="S42" s="219">
        <f t="shared" si="20"/>
        <v>300</v>
      </c>
      <c r="T42" s="827">
        <f t="shared" si="21"/>
        <v>10900</v>
      </c>
      <c r="U42" s="561"/>
      <c r="V42" s="827">
        <f t="shared" si="22"/>
        <v>1962</v>
      </c>
      <c r="W42" s="561"/>
      <c r="X42" s="828">
        <f t="shared" si="23"/>
        <v>12862</v>
      </c>
      <c r="Y42" s="561"/>
      <c r="Z42" s="220"/>
      <c r="AA42" s="3"/>
      <c r="AB42" s="3"/>
      <c r="AC42" s="3"/>
      <c r="AD42" s="3"/>
      <c r="AE42" s="3"/>
      <c r="AF42" s="3"/>
      <c r="AG42" s="145"/>
      <c r="AH42" s="145"/>
      <c r="AI42" s="3"/>
      <c r="AJ42" s="3"/>
      <c r="AK42" s="152"/>
    </row>
    <row r="43" spans="1:37" ht="17.25" customHeight="1" x14ac:dyDescent="0.25">
      <c r="A43" s="3"/>
      <c r="B43" s="3"/>
      <c r="C43" s="823" t="s">
        <v>389</v>
      </c>
      <c r="D43" s="560"/>
      <c r="E43" s="560"/>
      <c r="F43" s="560"/>
      <c r="G43" s="560"/>
      <c r="H43" s="560"/>
      <c r="I43" s="561"/>
      <c r="J43" s="48"/>
      <c r="K43" s="224"/>
      <c r="L43" s="48"/>
      <c r="M43" s="225"/>
      <c r="N43" s="48"/>
      <c r="O43" s="226"/>
      <c r="P43" s="227">
        <f t="shared" ref="P43:Q43" si="24">++P7+P18+P26+P35+P41+P42</f>
        <v>2397852.9826799999</v>
      </c>
      <c r="Q43" s="834">
        <f t="shared" si="24"/>
        <v>143871.1789608</v>
      </c>
      <c r="R43" s="561"/>
      <c r="S43" s="227">
        <f t="shared" ref="S43:T43" si="25">++S7+S18+S26+S35+S41+S42</f>
        <v>71935.589480399998</v>
      </c>
      <c r="T43" s="835">
        <f t="shared" si="25"/>
        <v>2613659.7511211997</v>
      </c>
      <c r="U43" s="561"/>
      <c r="V43" s="835">
        <f>++V7+V18+V26+V35+V41+V42</f>
        <v>470458.75520181609</v>
      </c>
      <c r="W43" s="561"/>
      <c r="X43" s="836">
        <f>+X7+X18+X26+X35+X41+X42</f>
        <v>3084118.5063230158</v>
      </c>
      <c r="Y43" s="561"/>
      <c r="Z43" s="4"/>
      <c r="AA43" s="3"/>
      <c r="AB43" s="3"/>
      <c r="AC43" s="3"/>
      <c r="AD43" s="3"/>
      <c r="AE43" s="3"/>
      <c r="AF43" s="3"/>
      <c r="AG43" s="145"/>
      <c r="AH43" s="145"/>
      <c r="AI43" s="3"/>
      <c r="AJ43" s="3"/>
      <c r="AK43" s="152"/>
    </row>
    <row r="44" spans="1:37" ht="17.25" customHeight="1" x14ac:dyDescent="0.25">
      <c r="A44" s="3"/>
      <c r="B44" s="3"/>
      <c r="C44" s="812" t="s">
        <v>390</v>
      </c>
      <c r="D44" s="560"/>
      <c r="E44" s="560"/>
      <c r="F44" s="560"/>
      <c r="G44" s="560"/>
      <c r="H44" s="560"/>
      <c r="I44" s="561"/>
      <c r="J44" s="48"/>
      <c r="K44" s="218" t="s">
        <v>391</v>
      </c>
      <c r="L44" s="48"/>
      <c r="M44" s="228">
        <v>1</v>
      </c>
      <c r="N44" s="48"/>
      <c r="O44" s="837"/>
      <c r="P44" s="564"/>
      <c r="Q44" s="564"/>
      <c r="R44" s="564"/>
      <c r="S44" s="564"/>
      <c r="T44" s="564"/>
      <c r="U44" s="564"/>
      <c r="V44" s="564"/>
      <c r="W44" s="565"/>
      <c r="X44" s="838">
        <v>28000</v>
      </c>
      <c r="Y44" s="561"/>
      <c r="Z44" s="229"/>
      <c r="AA44" s="3"/>
      <c r="AB44" s="3"/>
      <c r="AC44" s="3"/>
      <c r="AD44" s="3"/>
      <c r="AE44" s="3"/>
      <c r="AF44" s="3"/>
      <c r="AG44" s="145"/>
      <c r="AH44" s="145"/>
      <c r="AI44" s="3"/>
      <c r="AJ44" s="3"/>
      <c r="AK44" s="152"/>
    </row>
    <row r="45" spans="1:37" ht="17.25" customHeight="1" x14ac:dyDescent="0.25">
      <c r="A45" s="3"/>
      <c r="B45" s="3"/>
      <c r="C45" s="812" t="s">
        <v>392</v>
      </c>
      <c r="D45" s="560"/>
      <c r="E45" s="560"/>
      <c r="F45" s="560"/>
      <c r="G45" s="560"/>
      <c r="H45" s="560"/>
      <c r="I45" s="561"/>
      <c r="J45" s="48"/>
      <c r="K45" s="218" t="s">
        <v>393</v>
      </c>
      <c r="L45" s="48"/>
      <c r="M45" s="230">
        <f>+X45/X43</f>
        <v>2.2235851138470316E-2</v>
      </c>
      <c r="N45" s="48"/>
      <c r="O45" s="735"/>
      <c r="P45" s="538"/>
      <c r="Q45" s="538"/>
      <c r="R45" s="538"/>
      <c r="S45" s="538"/>
      <c r="T45" s="538"/>
      <c r="U45" s="538"/>
      <c r="V45" s="538"/>
      <c r="W45" s="736"/>
      <c r="X45" s="838">
        <v>68578</v>
      </c>
      <c r="Y45" s="561"/>
      <c r="Z45" s="229"/>
      <c r="AA45" s="3"/>
      <c r="AB45" s="3"/>
      <c r="AC45" s="3"/>
      <c r="AD45" s="3"/>
      <c r="AE45" s="3"/>
      <c r="AF45" s="3"/>
      <c r="AG45" s="145"/>
      <c r="AH45" s="145"/>
      <c r="AI45" s="3"/>
      <c r="AJ45" s="3"/>
      <c r="AK45" s="152"/>
    </row>
    <row r="46" spans="1:37" ht="17.25" customHeight="1" x14ac:dyDescent="0.25">
      <c r="A46" s="3"/>
      <c r="B46" s="3"/>
      <c r="C46" s="812" t="s">
        <v>394</v>
      </c>
      <c r="D46" s="560"/>
      <c r="E46" s="560"/>
      <c r="F46" s="560"/>
      <c r="G46" s="560"/>
      <c r="H46" s="560"/>
      <c r="I46" s="561"/>
      <c r="J46" s="48"/>
      <c r="K46" s="218" t="s">
        <v>395</v>
      </c>
      <c r="L46" s="48"/>
      <c r="M46" s="231">
        <v>1</v>
      </c>
      <c r="N46" s="48"/>
      <c r="O46" s="735"/>
      <c r="P46" s="538"/>
      <c r="Q46" s="538"/>
      <c r="R46" s="538"/>
      <c r="S46" s="538"/>
      <c r="T46" s="538"/>
      <c r="U46" s="538"/>
      <c r="V46" s="538"/>
      <c r="W46" s="736"/>
      <c r="X46" s="838">
        <v>0</v>
      </c>
      <c r="Y46" s="561"/>
      <c r="Z46" s="4"/>
      <c r="AA46" s="3"/>
      <c r="AB46" s="3"/>
      <c r="AC46" s="3"/>
      <c r="AD46" s="3"/>
      <c r="AE46" s="3"/>
      <c r="AF46" s="3"/>
      <c r="AG46" s="145"/>
      <c r="AH46" s="145"/>
      <c r="AI46" s="3"/>
      <c r="AJ46" s="3"/>
      <c r="AK46" s="152"/>
    </row>
    <row r="47" spans="1:37" ht="17.25" customHeight="1" x14ac:dyDescent="0.25">
      <c r="A47" s="3"/>
      <c r="B47" s="3"/>
      <c r="C47" s="812" t="s">
        <v>396</v>
      </c>
      <c r="D47" s="560"/>
      <c r="E47" s="560"/>
      <c r="F47" s="560"/>
      <c r="G47" s="560"/>
      <c r="H47" s="560"/>
      <c r="I47" s="561"/>
      <c r="J47" s="48"/>
      <c r="K47" s="218" t="s">
        <v>184</v>
      </c>
      <c r="L47" s="48"/>
      <c r="M47" s="230">
        <f>+X47/X43</f>
        <v>6.8090768746227161E-3</v>
      </c>
      <c r="N47" s="48"/>
      <c r="O47" s="566"/>
      <c r="P47" s="567"/>
      <c r="Q47" s="567"/>
      <c r="R47" s="567"/>
      <c r="S47" s="567"/>
      <c r="T47" s="567"/>
      <c r="U47" s="567"/>
      <c r="V47" s="567"/>
      <c r="W47" s="568"/>
      <c r="X47" s="838">
        <v>21000</v>
      </c>
      <c r="Y47" s="561"/>
      <c r="Z47" s="4"/>
      <c r="AA47" s="3"/>
      <c r="AB47" s="3"/>
      <c r="AC47" s="3"/>
      <c r="AD47" s="3"/>
      <c r="AE47" s="3"/>
      <c r="AF47" s="3"/>
      <c r="AG47" s="145"/>
      <c r="AH47" s="145"/>
      <c r="AI47" s="3"/>
      <c r="AJ47" s="3"/>
      <c r="AK47" s="152"/>
    </row>
    <row r="48" spans="1:37" ht="19.5" customHeight="1" x14ac:dyDescent="0.25">
      <c r="A48" s="3"/>
      <c r="B48" s="3"/>
      <c r="C48" s="823" t="s">
        <v>397</v>
      </c>
      <c r="D48" s="560"/>
      <c r="E48" s="560"/>
      <c r="F48" s="560"/>
      <c r="G48" s="560"/>
      <c r="H48" s="560"/>
      <c r="I48" s="560"/>
      <c r="J48" s="560"/>
      <c r="K48" s="560"/>
      <c r="L48" s="560"/>
      <c r="M48" s="561"/>
      <c r="N48" s="48"/>
      <c r="O48" s="839"/>
      <c r="P48" s="560"/>
      <c r="Q48" s="560"/>
      <c r="R48" s="560"/>
      <c r="S48" s="560"/>
      <c r="T48" s="560"/>
      <c r="U48" s="560"/>
      <c r="V48" s="560"/>
      <c r="W48" s="561"/>
      <c r="X48" s="836">
        <f>SUM(X43:Y47)</f>
        <v>3201696.5063230158</v>
      </c>
      <c r="Y48" s="561"/>
      <c r="Z48" s="4"/>
      <c r="AA48" s="3"/>
      <c r="AB48" s="3"/>
      <c r="AC48" s="3"/>
      <c r="AD48" s="3"/>
      <c r="AE48" s="3"/>
      <c r="AF48" s="3"/>
      <c r="AG48" s="145"/>
      <c r="AH48" s="145"/>
      <c r="AI48" s="3"/>
      <c r="AJ48" s="3"/>
      <c r="AK48" s="152"/>
    </row>
    <row r="49" spans="1:37" ht="12" customHeight="1" x14ac:dyDescent="0.25">
      <c r="A49" s="3"/>
      <c r="B49" s="3"/>
      <c r="C49" s="840"/>
      <c r="D49" s="538"/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538"/>
      <c r="R49" s="538"/>
      <c r="S49" s="538"/>
      <c r="T49" s="538"/>
      <c r="U49" s="538"/>
      <c r="V49" s="538"/>
      <c r="W49" s="538"/>
      <c r="X49" s="538"/>
      <c r="Y49" s="538"/>
      <c r="Z49" s="3"/>
      <c r="AA49" s="3"/>
      <c r="AB49" s="3"/>
      <c r="AC49" s="3"/>
      <c r="AD49" s="3"/>
      <c r="AE49" s="3"/>
      <c r="AF49" s="3"/>
      <c r="AG49" s="145"/>
      <c r="AH49" s="145"/>
      <c r="AI49" s="3"/>
      <c r="AJ49" s="3"/>
      <c r="AK49" s="3"/>
    </row>
    <row r="50" spans="1:37" ht="19.5" customHeight="1" x14ac:dyDescent="0.25">
      <c r="A50" s="3"/>
      <c r="B50" s="3"/>
      <c r="C50" s="537" t="s">
        <v>398</v>
      </c>
      <c r="D50" s="538"/>
      <c r="E50" s="538"/>
      <c r="F50" s="538"/>
      <c r="G50" s="538"/>
      <c r="H50" s="538"/>
      <c r="I50" s="538"/>
      <c r="J50" s="538"/>
      <c r="K50" s="538"/>
      <c r="L50" s="538"/>
      <c r="M50" s="538"/>
      <c r="N50" s="538"/>
      <c r="O50" s="538"/>
      <c r="P50" s="538"/>
      <c r="Q50" s="538"/>
      <c r="R50" s="538"/>
      <c r="S50" s="538"/>
      <c r="T50" s="538"/>
      <c r="U50" s="538"/>
      <c r="V50" s="538"/>
      <c r="W50" s="538"/>
      <c r="X50" s="538"/>
      <c r="Y50" s="538"/>
      <c r="Z50" s="3"/>
      <c r="AA50" s="3"/>
      <c r="AB50" s="3"/>
      <c r="AC50" s="3"/>
      <c r="AD50" s="3"/>
      <c r="AE50" s="3"/>
      <c r="AF50" s="3"/>
      <c r="AG50" s="145"/>
      <c r="AH50" s="145"/>
      <c r="AI50" s="3"/>
      <c r="AJ50" s="3"/>
      <c r="AK50" s="3"/>
    </row>
    <row r="51" spans="1:37" ht="19.5" customHeight="1" x14ac:dyDescent="0.25">
      <c r="A51" s="3"/>
      <c r="B51" s="3"/>
      <c r="C51" s="380"/>
      <c r="D51" s="380" t="s">
        <v>399</v>
      </c>
      <c r="E51" s="380"/>
      <c r="F51" s="380"/>
      <c r="G51" s="380"/>
      <c r="H51" s="380"/>
      <c r="I51" s="381" t="s">
        <v>109</v>
      </c>
      <c r="J51" s="380"/>
      <c r="K51" s="380"/>
      <c r="L51" s="380"/>
      <c r="M51" s="380" t="s">
        <v>400</v>
      </c>
      <c r="N51" s="380"/>
      <c r="O51" s="380"/>
      <c r="P51" s="386"/>
      <c r="Q51" s="390"/>
      <c r="R51" s="390"/>
      <c r="S51" s="384"/>
      <c r="T51" s="385"/>
      <c r="U51" s="390"/>
      <c r="V51" s="390"/>
      <c r="W51" s="384"/>
      <c r="X51" s="385"/>
      <c r="Y51" s="390"/>
      <c r="Z51" s="391"/>
      <c r="AA51" s="3"/>
      <c r="AB51" s="3"/>
      <c r="AC51" s="3"/>
      <c r="AD51" s="3"/>
      <c r="AE51" s="3"/>
      <c r="AF51" s="3"/>
      <c r="AG51" s="145"/>
      <c r="AH51" s="145"/>
      <c r="AI51" s="3"/>
      <c r="AJ51" s="3"/>
      <c r="AK51" s="3"/>
    </row>
    <row r="52" spans="1:37" ht="9.75" customHeight="1" x14ac:dyDescent="0.25">
      <c r="A52" s="3"/>
      <c r="B52" s="383"/>
      <c r="C52" s="384"/>
      <c r="D52" s="392"/>
      <c r="E52" s="392"/>
      <c r="F52" s="385"/>
      <c r="G52" s="384"/>
      <c r="H52" s="384"/>
      <c r="I52" s="385"/>
      <c r="J52" s="390"/>
      <c r="K52" s="384"/>
      <c r="L52" s="384"/>
      <c r="M52" s="384"/>
      <c r="N52" s="384"/>
      <c r="O52" s="385"/>
      <c r="P52" s="384"/>
      <c r="Q52" s="390"/>
      <c r="R52" s="390"/>
      <c r="S52" s="384"/>
      <c r="T52" s="384"/>
      <c r="U52" s="387"/>
      <c r="V52" s="388"/>
      <c r="W52" s="388"/>
      <c r="X52" s="388"/>
      <c r="Y52" s="388"/>
      <c r="Z52" s="389"/>
      <c r="AA52" s="3"/>
      <c r="AB52" s="3"/>
      <c r="AC52" s="3"/>
      <c r="AD52" s="3"/>
      <c r="AE52" s="3"/>
      <c r="AF52" s="3"/>
      <c r="AG52" s="145"/>
      <c r="AH52" s="145"/>
      <c r="AI52" s="3"/>
      <c r="AJ52" s="3"/>
      <c r="AK52" s="3"/>
    </row>
    <row r="53" spans="1:37" ht="21.75" customHeight="1" x14ac:dyDescent="0.25">
      <c r="A53" s="3"/>
      <c r="B53" s="3"/>
      <c r="C53" s="816" t="s">
        <v>346</v>
      </c>
      <c r="D53" s="817"/>
      <c r="E53" s="816" t="s">
        <v>401</v>
      </c>
      <c r="F53" s="669"/>
      <c r="G53" s="817"/>
      <c r="H53" s="232"/>
      <c r="I53" s="818" t="s">
        <v>209</v>
      </c>
      <c r="J53" s="382"/>
      <c r="K53" s="816" t="s">
        <v>402</v>
      </c>
      <c r="L53" s="817"/>
      <c r="M53" s="816" t="s">
        <v>403</v>
      </c>
      <c r="N53" s="817"/>
      <c r="O53" s="841" t="s">
        <v>404</v>
      </c>
      <c r="P53" s="615"/>
      <c r="Q53" s="615"/>
      <c r="R53" s="615"/>
      <c r="S53" s="615"/>
      <c r="T53" s="615"/>
      <c r="U53" s="615"/>
      <c r="V53" s="615"/>
      <c r="W53" s="616"/>
      <c r="X53" s="842" t="s">
        <v>149</v>
      </c>
      <c r="Y53" s="817"/>
      <c r="Z53" s="4"/>
      <c r="AA53" s="3"/>
      <c r="AB53" s="3"/>
      <c r="AC53" s="3"/>
      <c r="AD53" s="3"/>
      <c r="AE53" s="3"/>
      <c r="AF53" s="3"/>
      <c r="AG53" s="145"/>
      <c r="AH53" s="145"/>
      <c r="AI53" s="3"/>
      <c r="AJ53" s="3"/>
      <c r="AK53" s="3"/>
    </row>
    <row r="54" spans="1:37" ht="20.25" customHeight="1" x14ac:dyDescent="0.25">
      <c r="A54" s="3"/>
      <c r="B54" s="3"/>
      <c r="C54" s="551"/>
      <c r="D54" s="553"/>
      <c r="E54" s="551"/>
      <c r="F54" s="552"/>
      <c r="G54" s="553"/>
      <c r="H54" s="232"/>
      <c r="I54" s="819"/>
      <c r="J54" s="233"/>
      <c r="K54" s="551"/>
      <c r="L54" s="553"/>
      <c r="M54" s="551"/>
      <c r="N54" s="553"/>
      <c r="O54" s="234">
        <v>1</v>
      </c>
      <c r="P54" s="234">
        <v>2</v>
      </c>
      <c r="Q54" s="843">
        <v>3</v>
      </c>
      <c r="R54" s="541"/>
      <c r="S54" s="234">
        <v>4</v>
      </c>
      <c r="T54" s="843">
        <v>5</v>
      </c>
      <c r="U54" s="541"/>
      <c r="V54" s="843">
        <v>6</v>
      </c>
      <c r="W54" s="541"/>
      <c r="X54" s="551"/>
      <c r="Y54" s="553"/>
      <c r="Z54" s="4"/>
      <c r="AA54" s="3"/>
      <c r="AB54" s="3"/>
      <c r="AC54" s="3"/>
      <c r="AD54" s="3"/>
      <c r="AE54" s="3"/>
      <c r="AF54" s="3"/>
      <c r="AG54" s="145"/>
      <c r="AH54" s="145"/>
      <c r="AI54" s="3"/>
      <c r="AJ54" s="3"/>
      <c r="AK54" s="3"/>
    </row>
    <row r="55" spans="1:37" ht="16.5" customHeight="1" x14ac:dyDescent="0.25">
      <c r="A55" s="3"/>
      <c r="B55" s="3"/>
      <c r="C55" s="548" t="str">
        <f>+C7</f>
        <v>Pista</v>
      </c>
      <c r="D55" s="550"/>
      <c r="E55" s="638" t="str">
        <f t="shared" ref="E55:E64" si="26">IF(G8="","",G8)</f>
        <v>Calzada</v>
      </c>
      <c r="F55" s="536"/>
      <c r="G55" s="533"/>
      <c r="H55" s="235"/>
      <c r="I55" s="236" t="str">
        <f t="shared" ref="I55:I64" si="27">+K8</f>
        <v>m2</v>
      </c>
      <c r="J55" s="237"/>
      <c r="K55" s="850">
        <v>44287</v>
      </c>
      <c r="L55" s="533"/>
      <c r="M55" s="850">
        <v>44367</v>
      </c>
      <c r="N55" s="533"/>
      <c r="O55" s="238"/>
      <c r="P55" s="238"/>
      <c r="Q55" s="848">
        <f t="shared" ref="Q55:Q57" si="28">+M8*25%</f>
        <v>1625.65</v>
      </c>
      <c r="R55" s="541"/>
      <c r="S55" s="238">
        <f t="shared" ref="S55:S57" si="29">+M8*35%</f>
        <v>2275.91</v>
      </c>
      <c r="T55" s="848">
        <f t="shared" ref="T55:T57" si="30">+M8*40%</f>
        <v>2601.0400000000004</v>
      </c>
      <c r="U55" s="541"/>
      <c r="V55" s="848"/>
      <c r="W55" s="541"/>
      <c r="X55" s="849">
        <f t="shared" ref="X55:X64" si="31">+IF(SUM(O55:V55)=M8,SUM(O55:V55),"Diferente a la meta")</f>
        <v>6502.6</v>
      </c>
      <c r="Y55" s="533"/>
      <c r="Z55" s="200"/>
      <c r="AA55" s="139"/>
      <c r="AB55" s="139"/>
      <c r="AC55" s="3"/>
      <c r="AD55" s="3"/>
      <c r="AE55" s="3"/>
      <c r="AF55" s="3"/>
      <c r="AG55" s="145"/>
      <c r="AH55" s="145"/>
      <c r="AI55" s="3"/>
      <c r="AJ55" s="3"/>
      <c r="AK55" s="3"/>
    </row>
    <row r="56" spans="1:37" ht="16.5" customHeight="1" x14ac:dyDescent="0.25">
      <c r="A56" s="3"/>
      <c r="B56" s="3"/>
      <c r="C56" s="718"/>
      <c r="D56" s="719"/>
      <c r="E56" s="638" t="str">
        <f t="shared" si="26"/>
        <v>Berma</v>
      </c>
      <c r="F56" s="536"/>
      <c r="G56" s="533"/>
      <c r="H56" s="235"/>
      <c r="I56" s="236" t="str">
        <f t="shared" si="27"/>
        <v>m2</v>
      </c>
      <c r="J56" s="237"/>
      <c r="K56" s="850">
        <f t="shared" ref="K56:K57" si="32">+K55</f>
        <v>44287</v>
      </c>
      <c r="L56" s="533"/>
      <c r="M56" s="850">
        <f t="shared" ref="M56:M57" si="33">+M55</f>
        <v>44367</v>
      </c>
      <c r="N56" s="533"/>
      <c r="O56" s="239"/>
      <c r="P56" s="239"/>
      <c r="Q56" s="845">
        <f t="shared" si="28"/>
        <v>65.5</v>
      </c>
      <c r="R56" s="817"/>
      <c r="S56" s="239">
        <f t="shared" si="29"/>
        <v>91.699999999999989</v>
      </c>
      <c r="T56" s="845">
        <f t="shared" si="30"/>
        <v>104.80000000000001</v>
      </c>
      <c r="U56" s="817"/>
      <c r="V56" s="845"/>
      <c r="W56" s="817"/>
      <c r="X56" s="849">
        <f t="shared" si="31"/>
        <v>262</v>
      </c>
      <c r="Y56" s="533"/>
      <c r="Z56" s="200"/>
      <c r="AA56" s="3"/>
      <c r="AB56" s="3"/>
      <c r="AC56" s="3"/>
      <c r="AD56" s="3"/>
      <c r="AE56" s="3"/>
      <c r="AF56" s="3"/>
      <c r="AG56" s="145"/>
      <c r="AH56" s="145"/>
      <c r="AI56" s="3"/>
      <c r="AJ56" s="3"/>
      <c r="AK56" s="3"/>
    </row>
    <row r="57" spans="1:37" ht="16.5" customHeight="1" x14ac:dyDescent="0.25">
      <c r="A57" s="3"/>
      <c r="B57" s="3"/>
      <c r="C57" s="718"/>
      <c r="D57" s="719"/>
      <c r="E57" s="638" t="str">
        <f t="shared" si="26"/>
        <v>Cunetas</v>
      </c>
      <c r="F57" s="536"/>
      <c r="G57" s="533"/>
      <c r="H57" s="235"/>
      <c r="I57" s="240" t="str">
        <f t="shared" si="27"/>
        <v>m</v>
      </c>
      <c r="J57" s="237"/>
      <c r="K57" s="850">
        <f t="shared" si="32"/>
        <v>44287</v>
      </c>
      <c r="L57" s="533"/>
      <c r="M57" s="850">
        <f t="shared" si="33"/>
        <v>44367</v>
      </c>
      <c r="N57" s="533"/>
      <c r="O57" s="239"/>
      <c r="P57" s="239"/>
      <c r="Q57" s="845">
        <f t="shared" si="28"/>
        <v>577.15</v>
      </c>
      <c r="R57" s="817"/>
      <c r="S57" s="239">
        <f t="shared" si="29"/>
        <v>808.00999999999988</v>
      </c>
      <c r="T57" s="845">
        <f t="shared" si="30"/>
        <v>923.44</v>
      </c>
      <c r="U57" s="817"/>
      <c r="V57" s="845"/>
      <c r="W57" s="817"/>
      <c r="X57" s="849">
        <f t="shared" si="31"/>
        <v>2308.6</v>
      </c>
      <c r="Y57" s="533"/>
      <c r="Z57" s="200"/>
      <c r="AA57" s="3"/>
      <c r="AB57" s="3"/>
      <c r="AC57" s="3"/>
      <c r="AD57" s="3"/>
      <c r="AE57" s="3"/>
      <c r="AF57" s="3"/>
      <c r="AG57" s="145"/>
      <c r="AH57" s="145"/>
      <c r="AI57" s="3"/>
      <c r="AJ57" s="3"/>
      <c r="AK57" s="3"/>
    </row>
    <row r="58" spans="1:37" ht="16.5" customHeight="1" x14ac:dyDescent="0.25">
      <c r="A58" s="3"/>
      <c r="B58" s="3"/>
      <c r="C58" s="718"/>
      <c r="D58" s="719"/>
      <c r="E58" s="638" t="str">
        <f t="shared" si="26"/>
        <v>Sardineles</v>
      </c>
      <c r="F58" s="536"/>
      <c r="G58" s="533"/>
      <c r="H58" s="235"/>
      <c r="I58" s="236" t="str">
        <f t="shared" si="27"/>
        <v>m</v>
      </c>
      <c r="J58" s="237"/>
      <c r="K58" s="850"/>
      <c r="L58" s="533"/>
      <c r="M58" s="850"/>
      <c r="N58" s="533"/>
      <c r="O58" s="239"/>
      <c r="P58" s="239"/>
      <c r="Q58" s="845"/>
      <c r="R58" s="817"/>
      <c r="S58" s="239"/>
      <c r="T58" s="845"/>
      <c r="U58" s="817"/>
      <c r="V58" s="845"/>
      <c r="W58" s="817"/>
      <c r="X58" s="849">
        <f t="shared" si="31"/>
        <v>0</v>
      </c>
      <c r="Y58" s="533"/>
      <c r="Z58" s="200"/>
      <c r="AA58" s="3"/>
      <c r="AB58" s="3"/>
      <c r="AC58" s="3"/>
      <c r="AD58" s="3"/>
      <c r="AE58" s="3"/>
      <c r="AF58" s="3"/>
      <c r="AG58" s="145"/>
      <c r="AH58" s="145"/>
      <c r="AI58" s="3"/>
      <c r="AJ58" s="3"/>
      <c r="AK58" s="3"/>
    </row>
    <row r="59" spans="1:37" ht="16.5" customHeight="1" x14ac:dyDescent="0.25">
      <c r="A59" s="3"/>
      <c r="B59" s="3"/>
      <c r="C59" s="718"/>
      <c r="D59" s="719"/>
      <c r="E59" s="638" t="str">
        <f t="shared" si="26"/>
        <v>Alcantarillas</v>
      </c>
      <c r="F59" s="536"/>
      <c r="G59" s="533"/>
      <c r="H59" s="235"/>
      <c r="I59" s="236" t="str">
        <f t="shared" si="27"/>
        <v>m</v>
      </c>
      <c r="J59" s="237"/>
      <c r="K59" s="850"/>
      <c r="L59" s="533"/>
      <c r="M59" s="850"/>
      <c r="N59" s="533"/>
      <c r="O59" s="239"/>
      <c r="P59" s="239"/>
      <c r="Q59" s="845"/>
      <c r="R59" s="817"/>
      <c r="S59" s="239"/>
      <c r="T59" s="845"/>
      <c r="U59" s="817"/>
      <c r="V59" s="845"/>
      <c r="W59" s="817"/>
      <c r="X59" s="849">
        <f t="shared" si="31"/>
        <v>0</v>
      </c>
      <c r="Y59" s="533"/>
      <c r="Z59" s="200"/>
      <c r="AA59" s="3"/>
      <c r="AB59" s="3"/>
      <c r="AC59" s="3"/>
      <c r="AD59" s="3"/>
      <c r="AE59" s="3"/>
      <c r="AF59" s="3"/>
      <c r="AG59" s="145"/>
      <c r="AH59" s="145"/>
      <c r="AI59" s="3"/>
      <c r="AJ59" s="3"/>
      <c r="AK59" s="3"/>
    </row>
    <row r="60" spans="1:37" ht="16.5" customHeight="1" x14ac:dyDescent="0.25">
      <c r="A60" s="3"/>
      <c r="B60" s="3"/>
      <c r="C60" s="718"/>
      <c r="D60" s="719"/>
      <c r="E60" s="638" t="str">
        <f t="shared" si="26"/>
        <v>Áreas verdes</v>
      </c>
      <c r="F60" s="536"/>
      <c r="G60" s="533"/>
      <c r="H60" s="235"/>
      <c r="I60" s="236" t="str">
        <f t="shared" si="27"/>
        <v>m2</v>
      </c>
      <c r="J60" s="237"/>
      <c r="K60" s="850">
        <v>44362</v>
      </c>
      <c r="L60" s="533"/>
      <c r="M60" s="850">
        <v>44377</v>
      </c>
      <c r="N60" s="533"/>
      <c r="O60" s="239"/>
      <c r="P60" s="239"/>
      <c r="Q60" s="845"/>
      <c r="R60" s="817"/>
      <c r="S60" s="239"/>
      <c r="T60" s="845">
        <f>+M13</f>
        <v>84</v>
      </c>
      <c r="U60" s="817"/>
      <c r="V60" s="845"/>
      <c r="W60" s="817"/>
      <c r="X60" s="849">
        <f t="shared" si="31"/>
        <v>84</v>
      </c>
      <c r="Y60" s="533"/>
      <c r="Z60" s="200"/>
      <c r="AA60" s="3"/>
      <c r="AB60" s="3"/>
      <c r="AC60" s="3"/>
      <c r="AD60" s="3"/>
      <c r="AE60" s="3"/>
      <c r="AF60" s="3"/>
      <c r="AG60" s="145"/>
      <c r="AH60" s="145"/>
      <c r="AI60" s="3"/>
      <c r="AJ60" s="3"/>
      <c r="AK60" s="3"/>
    </row>
    <row r="61" spans="1:37" ht="23.25" customHeight="1" x14ac:dyDescent="0.25">
      <c r="A61" s="3"/>
      <c r="B61" s="3"/>
      <c r="C61" s="718"/>
      <c r="D61" s="719"/>
      <c r="E61" s="638" t="str">
        <f t="shared" si="26"/>
        <v>Muro de contención</v>
      </c>
      <c r="F61" s="536"/>
      <c r="G61" s="533"/>
      <c r="H61" s="235"/>
      <c r="I61" s="236" t="str">
        <f t="shared" si="27"/>
        <v>m</v>
      </c>
      <c r="J61" s="237"/>
      <c r="K61" s="850"/>
      <c r="L61" s="533"/>
      <c r="M61" s="850"/>
      <c r="N61" s="533"/>
      <c r="O61" s="239"/>
      <c r="P61" s="239"/>
      <c r="Q61" s="845"/>
      <c r="R61" s="817"/>
      <c r="S61" s="239"/>
      <c r="T61" s="845"/>
      <c r="U61" s="817"/>
      <c r="V61" s="845"/>
      <c r="W61" s="817"/>
      <c r="X61" s="849">
        <f t="shared" si="31"/>
        <v>0</v>
      </c>
      <c r="Y61" s="533"/>
      <c r="Z61" s="200"/>
      <c r="AA61" s="3"/>
      <c r="AB61" s="3"/>
      <c r="AC61" s="3"/>
      <c r="AD61" s="3"/>
      <c r="AE61" s="3"/>
      <c r="AF61" s="3"/>
      <c r="AG61" s="145"/>
      <c r="AH61" s="145"/>
      <c r="AI61" s="3"/>
      <c r="AJ61" s="3"/>
      <c r="AK61" s="3"/>
    </row>
    <row r="62" spans="1:37" ht="23.25" customHeight="1" x14ac:dyDescent="0.25">
      <c r="A62" s="3"/>
      <c r="B62" s="3"/>
      <c r="C62" s="718"/>
      <c r="D62" s="719"/>
      <c r="E62" s="638" t="str">
        <f t="shared" si="26"/>
        <v>Señalización</v>
      </c>
      <c r="F62" s="536"/>
      <c r="G62" s="533"/>
      <c r="H62" s="235"/>
      <c r="I62" s="236" t="str">
        <f t="shared" si="27"/>
        <v>m2</v>
      </c>
      <c r="J62" s="237"/>
      <c r="K62" s="850">
        <v>44362</v>
      </c>
      <c r="L62" s="533"/>
      <c r="M62" s="850">
        <f>+M60</f>
        <v>44377</v>
      </c>
      <c r="N62" s="533"/>
      <c r="O62" s="239"/>
      <c r="P62" s="239"/>
      <c r="Q62" s="845"/>
      <c r="R62" s="817"/>
      <c r="S62" s="239"/>
      <c r="T62" s="845">
        <f t="shared" ref="T62:T63" si="34">+M15</f>
        <v>2415</v>
      </c>
      <c r="U62" s="817"/>
      <c r="V62" s="845"/>
      <c r="W62" s="817"/>
      <c r="X62" s="849">
        <f t="shared" si="31"/>
        <v>2415</v>
      </c>
      <c r="Y62" s="533"/>
      <c r="Z62" s="200"/>
      <c r="AA62" s="3"/>
      <c r="AB62" s="3"/>
      <c r="AC62" s="3"/>
      <c r="AD62" s="3"/>
      <c r="AE62" s="3"/>
      <c r="AF62" s="3"/>
      <c r="AG62" s="145"/>
      <c r="AH62" s="145"/>
      <c r="AI62" s="3"/>
      <c r="AJ62" s="3"/>
      <c r="AK62" s="3"/>
    </row>
    <row r="63" spans="1:37" ht="23.25" customHeight="1" x14ac:dyDescent="0.25">
      <c r="A63" s="3"/>
      <c r="B63" s="3"/>
      <c r="C63" s="718"/>
      <c r="D63" s="719"/>
      <c r="E63" s="638" t="str">
        <f t="shared" si="26"/>
        <v>Sensibilización a la población</v>
      </c>
      <c r="F63" s="536"/>
      <c r="G63" s="533"/>
      <c r="H63" s="235"/>
      <c r="I63" s="236" t="str">
        <f t="shared" si="27"/>
        <v>Eventos</v>
      </c>
      <c r="J63" s="237"/>
      <c r="K63" s="850">
        <v>44317</v>
      </c>
      <c r="L63" s="533"/>
      <c r="M63" s="850">
        <f>+M62</f>
        <v>44377</v>
      </c>
      <c r="N63" s="533"/>
      <c r="O63" s="239"/>
      <c r="P63" s="239"/>
      <c r="Q63" s="845"/>
      <c r="R63" s="817"/>
      <c r="S63" s="239"/>
      <c r="T63" s="845">
        <f t="shared" si="34"/>
        <v>2</v>
      </c>
      <c r="U63" s="817"/>
      <c r="V63" s="845"/>
      <c r="W63" s="817"/>
      <c r="X63" s="849">
        <f t="shared" si="31"/>
        <v>2</v>
      </c>
      <c r="Y63" s="533"/>
      <c r="Z63" s="200"/>
      <c r="AA63" s="3"/>
      <c r="AB63" s="3"/>
      <c r="AC63" s="3"/>
      <c r="AD63" s="3"/>
      <c r="AE63" s="3"/>
      <c r="AF63" s="3"/>
      <c r="AG63" s="145"/>
      <c r="AH63" s="145"/>
      <c r="AI63" s="3"/>
      <c r="AJ63" s="3"/>
      <c r="AK63" s="3"/>
    </row>
    <row r="64" spans="1:37" ht="23.25" customHeight="1" x14ac:dyDescent="0.25">
      <c r="A64" s="3"/>
      <c r="B64" s="3"/>
      <c r="C64" s="551"/>
      <c r="D64" s="553"/>
      <c r="E64" s="638" t="str">
        <f t="shared" si="26"/>
        <v/>
      </c>
      <c r="F64" s="536"/>
      <c r="G64" s="533"/>
      <c r="H64" s="235"/>
      <c r="I64" s="236" t="str">
        <f t="shared" si="27"/>
        <v>und.</v>
      </c>
      <c r="J64" s="237"/>
      <c r="K64" s="850"/>
      <c r="L64" s="533"/>
      <c r="M64" s="850"/>
      <c r="N64" s="533"/>
      <c r="O64" s="241"/>
      <c r="P64" s="241"/>
      <c r="Q64" s="846"/>
      <c r="R64" s="544"/>
      <c r="S64" s="241"/>
      <c r="T64" s="846"/>
      <c r="U64" s="544"/>
      <c r="V64" s="846"/>
      <c r="W64" s="544"/>
      <c r="X64" s="849">
        <f t="shared" si="31"/>
        <v>0</v>
      </c>
      <c r="Y64" s="533"/>
      <c r="Z64" s="200"/>
      <c r="AA64" s="3"/>
      <c r="AB64" s="3"/>
      <c r="AC64" s="3"/>
      <c r="AD64" s="3"/>
      <c r="AE64" s="3"/>
      <c r="AF64" s="3"/>
      <c r="AG64" s="145"/>
      <c r="AH64" s="145"/>
      <c r="AI64" s="3"/>
      <c r="AJ64" s="3"/>
      <c r="AK64" s="3"/>
    </row>
    <row r="65" spans="1:37" ht="16.5" customHeight="1" x14ac:dyDescent="0.25">
      <c r="A65" s="3"/>
      <c r="B65" s="3"/>
      <c r="C65" s="548" t="str">
        <f>+C18</f>
        <v>Vereda</v>
      </c>
      <c r="D65" s="550"/>
      <c r="E65" s="539" t="str">
        <f t="shared" ref="E65:E71" si="35">IF(G19="","",G19)</f>
        <v>Vereda</v>
      </c>
      <c r="F65" s="536"/>
      <c r="G65" s="533"/>
      <c r="H65" s="235"/>
      <c r="I65" s="236" t="str">
        <f t="shared" ref="I65:I71" si="36">+K19</f>
        <v>m2</v>
      </c>
      <c r="J65" s="237"/>
      <c r="K65" s="850">
        <v>44326</v>
      </c>
      <c r="L65" s="533"/>
      <c r="M65" s="850">
        <f>+M60</f>
        <v>44377</v>
      </c>
      <c r="N65" s="533"/>
      <c r="O65" s="238"/>
      <c r="P65" s="238"/>
      <c r="Q65" s="848"/>
      <c r="R65" s="541"/>
      <c r="S65" s="238">
        <f t="shared" ref="S65:S66" si="37">+M19*40%</f>
        <v>1155.8399999999999</v>
      </c>
      <c r="T65" s="848">
        <f t="shared" ref="T65:T66" si="38">+M19*60%</f>
        <v>1733.76</v>
      </c>
      <c r="U65" s="541"/>
      <c r="V65" s="845"/>
      <c r="W65" s="530"/>
      <c r="X65" s="849">
        <f t="shared" ref="X65:X71" si="39">+IF(SUM(O65:W65)=M19,SUM(O65:W65),"Diferente a la meta")</f>
        <v>2889.6</v>
      </c>
      <c r="Y65" s="533"/>
      <c r="Z65" s="200"/>
      <c r="AA65" s="3"/>
      <c r="AB65" s="3"/>
      <c r="AC65" s="3"/>
      <c r="AD65" s="3"/>
      <c r="AE65" s="3"/>
      <c r="AF65" s="3"/>
      <c r="AG65" s="145"/>
      <c r="AH65" s="145"/>
      <c r="AI65" s="3"/>
      <c r="AJ65" s="3"/>
      <c r="AK65" s="3"/>
    </row>
    <row r="66" spans="1:37" ht="16.5" customHeight="1" x14ac:dyDescent="0.25">
      <c r="A66" s="3"/>
      <c r="B66" s="3"/>
      <c r="C66" s="718"/>
      <c r="D66" s="719"/>
      <c r="E66" s="539" t="str">
        <f t="shared" si="35"/>
        <v>Sardineles</v>
      </c>
      <c r="F66" s="536"/>
      <c r="G66" s="533"/>
      <c r="H66" s="235"/>
      <c r="I66" s="236" t="str">
        <f t="shared" si="36"/>
        <v>m</v>
      </c>
      <c r="J66" s="237"/>
      <c r="K66" s="850">
        <v>44326</v>
      </c>
      <c r="L66" s="533"/>
      <c r="M66" s="850">
        <f>+M65</f>
        <v>44377</v>
      </c>
      <c r="N66" s="533"/>
      <c r="O66" s="239"/>
      <c r="P66" s="239"/>
      <c r="Q66" s="845"/>
      <c r="R66" s="817"/>
      <c r="S66" s="239">
        <f t="shared" si="37"/>
        <v>923.2</v>
      </c>
      <c r="T66" s="845">
        <f t="shared" si="38"/>
        <v>1384.8</v>
      </c>
      <c r="U66" s="817"/>
      <c r="V66" s="845"/>
      <c r="W66" s="817"/>
      <c r="X66" s="849">
        <f t="shared" si="39"/>
        <v>2308</v>
      </c>
      <c r="Y66" s="533"/>
      <c r="Z66" s="200"/>
      <c r="AA66" s="3"/>
      <c r="AB66" s="3"/>
      <c r="AC66" s="3"/>
      <c r="AD66" s="3"/>
      <c r="AE66" s="3"/>
      <c r="AF66" s="3"/>
      <c r="AG66" s="145"/>
      <c r="AH66" s="145"/>
      <c r="AI66" s="3"/>
      <c r="AJ66" s="3"/>
      <c r="AK66" s="3"/>
    </row>
    <row r="67" spans="1:37" ht="16.5" customHeight="1" x14ac:dyDescent="0.25">
      <c r="A67" s="3"/>
      <c r="B67" s="3"/>
      <c r="C67" s="718"/>
      <c r="D67" s="719"/>
      <c r="E67" s="539" t="str">
        <f t="shared" si="35"/>
        <v>Áreas verdes</v>
      </c>
      <c r="F67" s="536"/>
      <c r="G67" s="533"/>
      <c r="H67" s="235"/>
      <c r="I67" s="236" t="str">
        <f t="shared" si="36"/>
        <v>m2</v>
      </c>
      <c r="J67" s="237"/>
      <c r="K67" s="850">
        <v>44362</v>
      </c>
      <c r="L67" s="533"/>
      <c r="M67" s="850">
        <v>44377</v>
      </c>
      <c r="N67" s="533"/>
      <c r="O67" s="239"/>
      <c r="P67" s="239"/>
      <c r="Q67" s="845"/>
      <c r="R67" s="817"/>
      <c r="S67" s="239"/>
      <c r="T67" s="845">
        <f>+M21</f>
        <v>66</v>
      </c>
      <c r="U67" s="817"/>
      <c r="V67" s="845"/>
      <c r="W67" s="817"/>
      <c r="X67" s="849">
        <f t="shared" si="39"/>
        <v>66</v>
      </c>
      <c r="Y67" s="533"/>
      <c r="Z67" s="200"/>
      <c r="AA67" s="3"/>
      <c r="AB67" s="3"/>
      <c r="AC67" s="3"/>
      <c r="AD67" s="3"/>
      <c r="AE67" s="3"/>
      <c r="AF67" s="3"/>
      <c r="AG67" s="145"/>
      <c r="AH67" s="145"/>
      <c r="AI67" s="3"/>
      <c r="AJ67" s="3"/>
      <c r="AK67" s="3"/>
    </row>
    <row r="68" spans="1:37" ht="16.5" customHeight="1" x14ac:dyDescent="0.25">
      <c r="A68" s="3"/>
      <c r="B68" s="3"/>
      <c r="C68" s="718"/>
      <c r="D68" s="719"/>
      <c r="E68" s="539" t="str">
        <f t="shared" si="35"/>
        <v>Muro de contención</v>
      </c>
      <c r="F68" s="536"/>
      <c r="G68" s="533"/>
      <c r="H68" s="235"/>
      <c r="I68" s="236" t="str">
        <f t="shared" si="36"/>
        <v>Und.</v>
      </c>
      <c r="J68" s="237"/>
      <c r="K68" s="850"/>
      <c r="L68" s="533"/>
      <c r="M68" s="850"/>
      <c r="N68" s="533"/>
      <c r="O68" s="239"/>
      <c r="P68" s="239"/>
      <c r="Q68" s="845"/>
      <c r="R68" s="817"/>
      <c r="S68" s="239"/>
      <c r="T68" s="845"/>
      <c r="U68" s="817"/>
      <c r="V68" s="845"/>
      <c r="W68" s="817"/>
      <c r="X68" s="849">
        <f t="shared" si="39"/>
        <v>0</v>
      </c>
      <c r="Y68" s="533"/>
      <c r="Z68" s="200"/>
      <c r="AA68" s="3"/>
      <c r="AB68" s="3"/>
      <c r="AC68" s="3"/>
      <c r="AD68" s="3"/>
      <c r="AE68" s="3"/>
      <c r="AF68" s="3"/>
      <c r="AG68" s="145"/>
      <c r="AH68" s="145"/>
      <c r="AI68" s="3"/>
      <c r="AJ68" s="3"/>
      <c r="AK68" s="3"/>
    </row>
    <row r="69" spans="1:37" ht="16.5" customHeight="1" x14ac:dyDescent="0.25">
      <c r="A69" s="3"/>
      <c r="B69" s="3"/>
      <c r="C69" s="718"/>
      <c r="D69" s="719"/>
      <c r="E69" s="539" t="str">
        <f t="shared" si="35"/>
        <v>Tachos de basura</v>
      </c>
      <c r="F69" s="536"/>
      <c r="G69" s="533"/>
      <c r="H69" s="235"/>
      <c r="I69" s="236" t="str">
        <f t="shared" si="36"/>
        <v>Und.</v>
      </c>
      <c r="J69" s="237"/>
      <c r="K69" s="850">
        <v>44362</v>
      </c>
      <c r="L69" s="533"/>
      <c r="M69" s="850">
        <v>44377</v>
      </c>
      <c r="N69" s="533"/>
      <c r="O69" s="239"/>
      <c r="P69" s="239"/>
      <c r="Q69" s="845"/>
      <c r="R69" s="817"/>
      <c r="S69" s="239"/>
      <c r="T69" s="845">
        <f>+M23</f>
        <v>44</v>
      </c>
      <c r="U69" s="817"/>
      <c r="V69" s="845"/>
      <c r="W69" s="817"/>
      <c r="X69" s="849">
        <f t="shared" si="39"/>
        <v>44</v>
      </c>
      <c r="Y69" s="533"/>
      <c r="Z69" s="200"/>
      <c r="AA69" s="3"/>
      <c r="AB69" s="3"/>
      <c r="AC69" s="3"/>
      <c r="AD69" s="3"/>
      <c r="AE69" s="3"/>
      <c r="AF69" s="3"/>
      <c r="AG69" s="145"/>
      <c r="AH69" s="145"/>
      <c r="AI69" s="3"/>
      <c r="AJ69" s="3"/>
      <c r="AK69" s="3"/>
    </row>
    <row r="70" spans="1:37" ht="16.5" customHeight="1" x14ac:dyDescent="0.25">
      <c r="A70" s="3"/>
      <c r="B70" s="3"/>
      <c r="C70" s="718"/>
      <c r="D70" s="719"/>
      <c r="E70" s="539" t="str">
        <f t="shared" si="35"/>
        <v/>
      </c>
      <c r="F70" s="536"/>
      <c r="G70" s="533"/>
      <c r="H70" s="235"/>
      <c r="I70" s="236">
        <f t="shared" si="36"/>
        <v>0</v>
      </c>
      <c r="J70" s="237"/>
      <c r="K70" s="850"/>
      <c r="L70" s="533"/>
      <c r="M70" s="850"/>
      <c r="N70" s="533"/>
      <c r="O70" s="239"/>
      <c r="P70" s="239"/>
      <c r="Q70" s="845"/>
      <c r="R70" s="817"/>
      <c r="S70" s="239"/>
      <c r="T70" s="845"/>
      <c r="U70" s="817"/>
      <c r="V70" s="845"/>
      <c r="W70" s="817"/>
      <c r="X70" s="849">
        <f t="shared" si="39"/>
        <v>0</v>
      </c>
      <c r="Y70" s="533"/>
      <c r="Z70" s="200"/>
      <c r="AA70" s="3"/>
      <c r="AB70" s="3"/>
      <c r="AC70" s="3"/>
      <c r="AD70" s="3"/>
      <c r="AE70" s="3"/>
      <c r="AF70" s="3"/>
      <c r="AG70" s="145"/>
      <c r="AH70" s="145"/>
      <c r="AI70" s="3"/>
      <c r="AJ70" s="3"/>
      <c r="AK70" s="3"/>
    </row>
    <row r="71" spans="1:37" ht="16.5" customHeight="1" x14ac:dyDescent="0.25">
      <c r="A71" s="3"/>
      <c r="B71" s="3"/>
      <c r="C71" s="718"/>
      <c r="D71" s="719"/>
      <c r="E71" s="539" t="str">
        <f t="shared" si="35"/>
        <v/>
      </c>
      <c r="F71" s="536"/>
      <c r="G71" s="533"/>
      <c r="H71" s="235"/>
      <c r="I71" s="236">
        <f t="shared" si="36"/>
        <v>0</v>
      </c>
      <c r="J71" s="237"/>
      <c r="K71" s="851"/>
      <c r="L71" s="541"/>
      <c r="M71" s="851"/>
      <c r="N71" s="541"/>
      <c r="O71" s="241"/>
      <c r="P71" s="241"/>
      <c r="Q71" s="846"/>
      <c r="R71" s="544"/>
      <c r="S71" s="241"/>
      <c r="T71" s="846"/>
      <c r="U71" s="544"/>
      <c r="V71" s="845"/>
      <c r="W71" s="817"/>
      <c r="X71" s="849">
        <f t="shared" si="39"/>
        <v>0</v>
      </c>
      <c r="Y71" s="533"/>
      <c r="Z71" s="200"/>
      <c r="AA71" s="3"/>
      <c r="AB71" s="3"/>
      <c r="AC71" s="3"/>
      <c r="AD71" s="3"/>
      <c r="AE71" s="3"/>
      <c r="AF71" s="3"/>
      <c r="AG71" s="145"/>
      <c r="AH71" s="145"/>
      <c r="AI71" s="3"/>
      <c r="AJ71" s="3"/>
      <c r="AK71" s="3"/>
    </row>
    <row r="72" spans="1:37" ht="16.5" hidden="1" customHeight="1" x14ac:dyDescent="0.25">
      <c r="A72" s="3"/>
      <c r="B72" s="3"/>
      <c r="C72" s="548" t="str">
        <f>+C26</f>
        <v>Pasajes peatonales</v>
      </c>
      <c r="D72" s="550"/>
      <c r="E72" s="539" t="str">
        <f t="shared" ref="E72:E79" si="40">IF(G27="","",G27)</f>
        <v>Pavimento</v>
      </c>
      <c r="F72" s="536"/>
      <c r="G72" s="533"/>
      <c r="H72" s="235"/>
      <c r="I72" s="236" t="str">
        <f t="shared" ref="I72:I79" si="41">+K27</f>
        <v>m2</v>
      </c>
      <c r="J72" s="237"/>
      <c r="K72" s="850"/>
      <c r="L72" s="533"/>
      <c r="M72" s="850"/>
      <c r="N72" s="533"/>
      <c r="O72" s="238"/>
      <c r="P72" s="238"/>
      <c r="Q72" s="848"/>
      <c r="R72" s="541"/>
      <c r="S72" s="238"/>
      <c r="T72" s="848"/>
      <c r="U72" s="541"/>
      <c r="V72" s="848"/>
      <c r="W72" s="541"/>
      <c r="X72" s="849">
        <f t="shared" ref="X72:X79" si="42">+IF(SUM(O72:W72)=M27,SUM(O72:W72),"Diferente a la meta")</f>
        <v>0</v>
      </c>
      <c r="Y72" s="533"/>
      <c r="Z72" s="200"/>
      <c r="AA72" s="3"/>
      <c r="AB72" s="3"/>
      <c r="AC72" s="3"/>
      <c r="AD72" s="3"/>
      <c r="AE72" s="3"/>
      <c r="AF72" s="3"/>
      <c r="AG72" s="145"/>
      <c r="AH72" s="145"/>
      <c r="AI72" s="3"/>
      <c r="AJ72" s="3"/>
      <c r="AK72" s="3"/>
    </row>
    <row r="73" spans="1:37" ht="16.5" hidden="1" customHeight="1" x14ac:dyDescent="0.25">
      <c r="A73" s="3"/>
      <c r="B73" s="3"/>
      <c r="C73" s="718"/>
      <c r="D73" s="719"/>
      <c r="E73" s="539" t="str">
        <f t="shared" si="40"/>
        <v>Señalización vertical</v>
      </c>
      <c r="F73" s="536"/>
      <c r="G73" s="533"/>
      <c r="H73" s="235"/>
      <c r="I73" s="236" t="str">
        <f t="shared" si="41"/>
        <v>Und.</v>
      </c>
      <c r="J73" s="237"/>
      <c r="K73" s="850"/>
      <c r="L73" s="533"/>
      <c r="M73" s="850"/>
      <c r="N73" s="533"/>
      <c r="O73" s="239"/>
      <c r="P73" s="239"/>
      <c r="Q73" s="845"/>
      <c r="R73" s="817"/>
      <c r="S73" s="239"/>
      <c r="T73" s="845"/>
      <c r="U73" s="817"/>
      <c r="V73" s="845"/>
      <c r="W73" s="817"/>
      <c r="X73" s="849">
        <f t="shared" si="42"/>
        <v>0</v>
      </c>
      <c r="Y73" s="533"/>
      <c r="Z73" s="200"/>
      <c r="AA73" s="3"/>
      <c r="AB73" s="3"/>
      <c r="AC73" s="3"/>
      <c r="AD73" s="3"/>
      <c r="AE73" s="3"/>
      <c r="AF73" s="3"/>
      <c r="AG73" s="145"/>
      <c r="AH73" s="145"/>
      <c r="AI73" s="3"/>
      <c r="AJ73" s="3"/>
      <c r="AK73" s="3"/>
    </row>
    <row r="74" spans="1:37" ht="16.5" hidden="1" customHeight="1" x14ac:dyDescent="0.25">
      <c r="A74" s="3"/>
      <c r="B74" s="3"/>
      <c r="C74" s="718"/>
      <c r="D74" s="719"/>
      <c r="E74" s="539" t="str">
        <f t="shared" si="40"/>
        <v>Tachos de basura</v>
      </c>
      <c r="F74" s="536"/>
      <c r="G74" s="533"/>
      <c r="H74" s="235"/>
      <c r="I74" s="236" t="str">
        <f t="shared" si="41"/>
        <v>Und.</v>
      </c>
      <c r="J74" s="237"/>
      <c r="K74" s="850"/>
      <c r="L74" s="533"/>
      <c r="M74" s="850"/>
      <c r="N74" s="533"/>
      <c r="O74" s="239"/>
      <c r="P74" s="239"/>
      <c r="Q74" s="845"/>
      <c r="R74" s="817"/>
      <c r="S74" s="239"/>
      <c r="T74" s="845"/>
      <c r="U74" s="817"/>
      <c r="V74" s="845"/>
      <c r="W74" s="817"/>
      <c r="X74" s="849">
        <f t="shared" si="42"/>
        <v>0</v>
      </c>
      <c r="Y74" s="533"/>
      <c r="Z74" s="200"/>
      <c r="AA74" s="3"/>
      <c r="AB74" s="3"/>
      <c r="AC74" s="3"/>
      <c r="AD74" s="3"/>
      <c r="AE74" s="3"/>
      <c r="AF74" s="3"/>
      <c r="AG74" s="145"/>
      <c r="AH74" s="145"/>
      <c r="AI74" s="3"/>
      <c r="AJ74" s="3"/>
      <c r="AK74" s="3"/>
    </row>
    <row r="75" spans="1:37" ht="16.5" hidden="1" customHeight="1" x14ac:dyDescent="0.25">
      <c r="A75" s="3"/>
      <c r="B75" s="3"/>
      <c r="C75" s="718"/>
      <c r="D75" s="719"/>
      <c r="E75" s="539" t="str">
        <f t="shared" si="40"/>
        <v>Luminarias / faroles</v>
      </c>
      <c r="F75" s="536"/>
      <c r="G75" s="533"/>
      <c r="H75" s="235"/>
      <c r="I75" s="236" t="str">
        <f t="shared" si="41"/>
        <v>Und.</v>
      </c>
      <c r="J75" s="237"/>
      <c r="K75" s="850"/>
      <c r="L75" s="533"/>
      <c r="M75" s="850"/>
      <c r="N75" s="533"/>
      <c r="O75" s="239"/>
      <c r="P75" s="239"/>
      <c r="Q75" s="845"/>
      <c r="R75" s="817"/>
      <c r="S75" s="239"/>
      <c r="T75" s="845"/>
      <c r="U75" s="817"/>
      <c r="V75" s="845"/>
      <c r="W75" s="817"/>
      <c r="X75" s="849">
        <f t="shared" si="42"/>
        <v>0</v>
      </c>
      <c r="Y75" s="533"/>
      <c r="Z75" s="200"/>
      <c r="AA75" s="3"/>
      <c r="AB75" s="3"/>
      <c r="AC75" s="3"/>
      <c r="AD75" s="3"/>
      <c r="AE75" s="3"/>
      <c r="AF75" s="3"/>
      <c r="AG75" s="145"/>
      <c r="AH75" s="145"/>
      <c r="AI75" s="3"/>
      <c r="AJ75" s="3"/>
      <c r="AK75" s="3"/>
    </row>
    <row r="76" spans="1:37" ht="16.5" hidden="1" customHeight="1" x14ac:dyDescent="0.25">
      <c r="A76" s="3"/>
      <c r="B76" s="3"/>
      <c r="C76" s="718"/>
      <c r="D76" s="719"/>
      <c r="E76" s="539" t="str">
        <f t="shared" si="40"/>
        <v>Bancas</v>
      </c>
      <c r="F76" s="536"/>
      <c r="G76" s="533"/>
      <c r="H76" s="235"/>
      <c r="I76" s="236" t="str">
        <f t="shared" si="41"/>
        <v>Und.</v>
      </c>
      <c r="J76" s="237"/>
      <c r="K76" s="850"/>
      <c r="L76" s="533"/>
      <c r="M76" s="850"/>
      <c r="N76" s="533"/>
      <c r="O76" s="239"/>
      <c r="P76" s="239"/>
      <c r="Q76" s="845"/>
      <c r="R76" s="817"/>
      <c r="S76" s="239"/>
      <c r="T76" s="845"/>
      <c r="U76" s="817"/>
      <c r="V76" s="845"/>
      <c r="W76" s="817"/>
      <c r="X76" s="849">
        <f t="shared" si="42"/>
        <v>0</v>
      </c>
      <c r="Y76" s="533"/>
      <c r="Z76" s="200"/>
      <c r="AA76" s="3"/>
      <c r="AB76" s="3"/>
      <c r="AC76" s="3"/>
      <c r="AD76" s="3"/>
      <c r="AE76" s="3"/>
      <c r="AF76" s="3"/>
      <c r="AG76" s="145"/>
      <c r="AH76" s="145"/>
      <c r="AI76" s="3"/>
      <c r="AJ76" s="3"/>
      <c r="AK76" s="3"/>
    </row>
    <row r="77" spans="1:37" ht="16.5" hidden="1" customHeight="1" x14ac:dyDescent="0.25">
      <c r="A77" s="3"/>
      <c r="B77" s="3"/>
      <c r="C77" s="718"/>
      <c r="D77" s="719"/>
      <c r="E77" s="539" t="str">
        <f t="shared" si="40"/>
        <v>Área verde</v>
      </c>
      <c r="F77" s="536"/>
      <c r="G77" s="533"/>
      <c r="H77" s="235"/>
      <c r="I77" s="236" t="str">
        <f t="shared" si="41"/>
        <v>m2</v>
      </c>
      <c r="J77" s="237"/>
      <c r="K77" s="850"/>
      <c r="L77" s="533"/>
      <c r="M77" s="850"/>
      <c r="N77" s="533"/>
      <c r="O77" s="239"/>
      <c r="P77" s="239"/>
      <c r="Q77" s="845"/>
      <c r="R77" s="817"/>
      <c r="S77" s="239"/>
      <c r="T77" s="845"/>
      <c r="U77" s="817"/>
      <c r="V77" s="845"/>
      <c r="W77" s="817"/>
      <c r="X77" s="849">
        <f t="shared" si="42"/>
        <v>0</v>
      </c>
      <c r="Y77" s="533"/>
      <c r="Z77" s="200"/>
      <c r="AA77" s="3"/>
      <c r="AB77" s="3"/>
      <c r="AC77" s="3"/>
      <c r="AD77" s="3"/>
      <c r="AE77" s="3"/>
      <c r="AF77" s="3"/>
      <c r="AG77" s="145"/>
      <c r="AH77" s="145"/>
      <c r="AI77" s="3"/>
      <c r="AJ77" s="3"/>
      <c r="AK77" s="3"/>
    </row>
    <row r="78" spans="1:37" ht="16.5" hidden="1" customHeight="1" x14ac:dyDescent="0.25">
      <c r="A78" s="3"/>
      <c r="B78" s="3"/>
      <c r="C78" s="718"/>
      <c r="D78" s="719"/>
      <c r="E78" s="539" t="str">
        <f t="shared" si="40"/>
        <v/>
      </c>
      <c r="F78" s="536"/>
      <c r="G78" s="533"/>
      <c r="H78" s="235"/>
      <c r="I78" s="242">
        <f t="shared" si="41"/>
        <v>0</v>
      </c>
      <c r="J78" s="237"/>
      <c r="K78" s="850"/>
      <c r="L78" s="533"/>
      <c r="M78" s="850"/>
      <c r="N78" s="533"/>
      <c r="O78" s="239"/>
      <c r="P78" s="239"/>
      <c r="Q78" s="845"/>
      <c r="R78" s="817"/>
      <c r="S78" s="239"/>
      <c r="T78" s="845"/>
      <c r="U78" s="817"/>
      <c r="V78" s="845"/>
      <c r="W78" s="817"/>
      <c r="X78" s="849">
        <f t="shared" si="42"/>
        <v>0</v>
      </c>
      <c r="Y78" s="533"/>
      <c r="Z78" s="200"/>
      <c r="AA78" s="3"/>
      <c r="AB78" s="3"/>
      <c r="AC78" s="3"/>
      <c r="AD78" s="3"/>
      <c r="AE78" s="3"/>
      <c r="AF78" s="3"/>
      <c r="AG78" s="145"/>
      <c r="AH78" s="145"/>
      <c r="AI78" s="3"/>
      <c r="AJ78" s="3"/>
      <c r="AK78" s="3"/>
    </row>
    <row r="79" spans="1:37" ht="16.5" hidden="1" customHeight="1" x14ac:dyDescent="0.25">
      <c r="A79" s="3"/>
      <c r="B79" s="3"/>
      <c r="C79" s="551"/>
      <c r="D79" s="553"/>
      <c r="E79" s="539" t="str">
        <f t="shared" si="40"/>
        <v/>
      </c>
      <c r="F79" s="536"/>
      <c r="G79" s="533"/>
      <c r="H79" s="235"/>
      <c r="I79" s="243">
        <f t="shared" si="41"/>
        <v>0</v>
      </c>
      <c r="J79" s="237"/>
      <c r="K79" s="851"/>
      <c r="L79" s="541"/>
      <c r="M79" s="851"/>
      <c r="N79" s="541"/>
      <c r="O79" s="239"/>
      <c r="P79" s="239"/>
      <c r="Q79" s="845"/>
      <c r="R79" s="817"/>
      <c r="S79" s="239"/>
      <c r="T79" s="845"/>
      <c r="U79" s="817"/>
      <c r="V79" s="845"/>
      <c r="W79" s="817"/>
      <c r="X79" s="849">
        <f t="shared" si="42"/>
        <v>0</v>
      </c>
      <c r="Y79" s="533"/>
      <c r="Z79" s="200"/>
      <c r="AA79" s="3"/>
      <c r="AB79" s="3"/>
      <c r="AC79" s="3"/>
      <c r="AD79" s="3"/>
      <c r="AE79" s="3"/>
      <c r="AF79" s="3"/>
      <c r="AG79" s="145"/>
      <c r="AH79" s="145"/>
      <c r="AI79" s="3"/>
      <c r="AJ79" s="3"/>
      <c r="AK79" s="3"/>
    </row>
    <row r="80" spans="1:37" ht="16.5" customHeight="1" x14ac:dyDescent="0.25">
      <c r="A80" s="3"/>
      <c r="B80" s="3"/>
      <c r="C80" s="548" t="str">
        <f>+C35</f>
        <v>Ciclovía</v>
      </c>
      <c r="D80" s="550"/>
      <c r="E80" s="539" t="str">
        <f t="shared" ref="E80:E84" si="43">IF(G36="","",G36)</f>
        <v>Calzada</v>
      </c>
      <c r="F80" s="536"/>
      <c r="G80" s="533"/>
      <c r="H80" s="235"/>
      <c r="I80" s="243" t="str">
        <f t="shared" ref="I80:I84" si="44">+K36</f>
        <v>m2</v>
      </c>
      <c r="J80" s="237"/>
      <c r="K80" s="850">
        <v>44306</v>
      </c>
      <c r="L80" s="533"/>
      <c r="M80" s="850">
        <v>44377</v>
      </c>
      <c r="N80" s="533"/>
      <c r="O80" s="238"/>
      <c r="P80" s="238"/>
      <c r="Q80" s="848">
        <f t="shared" ref="Q80:Q82" si="45">+M36*15%</f>
        <v>157.79999999999998</v>
      </c>
      <c r="R80" s="541"/>
      <c r="S80" s="238">
        <f t="shared" ref="S80:S82" si="46">+M36*40%</f>
        <v>420.8</v>
      </c>
      <c r="T80" s="848">
        <f t="shared" ref="T80:T82" si="47">+M36*45%</f>
        <v>473.40000000000003</v>
      </c>
      <c r="U80" s="541"/>
      <c r="V80" s="848"/>
      <c r="W80" s="541"/>
      <c r="X80" s="849">
        <f t="shared" ref="X80:X84" si="48">+IF(SUM(O80:W80)=M36,SUM(O80:W80),"Diferente a la meta")</f>
        <v>1052</v>
      </c>
      <c r="Y80" s="533"/>
      <c r="Z80" s="200"/>
      <c r="AA80" s="3"/>
      <c r="AB80" s="3"/>
      <c r="AC80" s="3"/>
      <c r="AD80" s="3"/>
      <c r="AE80" s="3"/>
      <c r="AF80" s="3"/>
      <c r="AG80" s="145"/>
      <c r="AH80" s="145"/>
      <c r="AI80" s="3"/>
      <c r="AJ80" s="3"/>
      <c r="AK80" s="3"/>
    </row>
    <row r="81" spans="1:37" ht="16.5" customHeight="1" x14ac:dyDescent="0.25">
      <c r="A81" s="3"/>
      <c r="B81" s="3"/>
      <c r="C81" s="718"/>
      <c r="D81" s="719"/>
      <c r="E81" s="539" t="str">
        <f t="shared" si="43"/>
        <v xml:space="preserve">Sardineles </v>
      </c>
      <c r="F81" s="536"/>
      <c r="G81" s="533"/>
      <c r="H81" s="235"/>
      <c r="I81" s="243" t="str">
        <f t="shared" si="44"/>
        <v>m</v>
      </c>
      <c r="J81" s="237"/>
      <c r="K81" s="850">
        <f t="shared" ref="K81:K82" si="49">+K80</f>
        <v>44306</v>
      </c>
      <c r="L81" s="533"/>
      <c r="M81" s="850">
        <f t="shared" ref="M81:M82" si="50">+M80</f>
        <v>44377</v>
      </c>
      <c r="N81" s="533"/>
      <c r="O81" s="239"/>
      <c r="P81" s="239"/>
      <c r="Q81" s="845">
        <f t="shared" si="45"/>
        <v>131.4</v>
      </c>
      <c r="R81" s="817"/>
      <c r="S81" s="239">
        <f t="shared" si="46"/>
        <v>350.40000000000003</v>
      </c>
      <c r="T81" s="845">
        <f t="shared" si="47"/>
        <v>394.2</v>
      </c>
      <c r="U81" s="817"/>
      <c r="V81" s="845"/>
      <c r="W81" s="817"/>
      <c r="X81" s="849">
        <f t="shared" si="48"/>
        <v>876</v>
      </c>
      <c r="Y81" s="533"/>
      <c r="Z81" s="200"/>
      <c r="AA81" s="3"/>
      <c r="AB81" s="3"/>
      <c r="AC81" s="3"/>
      <c r="AD81" s="3"/>
      <c r="AE81" s="3"/>
      <c r="AF81" s="3"/>
      <c r="AG81" s="145"/>
      <c r="AH81" s="145"/>
      <c r="AI81" s="3"/>
      <c r="AJ81" s="3"/>
      <c r="AK81" s="3"/>
    </row>
    <row r="82" spans="1:37" ht="16.5" customHeight="1" x14ac:dyDescent="0.25">
      <c r="A82" s="3"/>
      <c r="B82" s="3"/>
      <c r="C82" s="718"/>
      <c r="D82" s="719"/>
      <c r="E82" s="539" t="str">
        <f t="shared" si="43"/>
        <v>Tachones reflectivos</v>
      </c>
      <c r="F82" s="536"/>
      <c r="G82" s="533"/>
      <c r="H82" s="235"/>
      <c r="I82" s="243" t="str">
        <f t="shared" si="44"/>
        <v>und</v>
      </c>
      <c r="J82" s="237"/>
      <c r="K82" s="850">
        <f t="shared" si="49"/>
        <v>44306</v>
      </c>
      <c r="L82" s="533"/>
      <c r="M82" s="850">
        <f t="shared" si="50"/>
        <v>44377</v>
      </c>
      <c r="N82" s="533"/>
      <c r="O82" s="239"/>
      <c r="P82" s="239"/>
      <c r="Q82" s="845">
        <f t="shared" si="45"/>
        <v>52.5</v>
      </c>
      <c r="R82" s="817"/>
      <c r="S82" s="239">
        <f t="shared" si="46"/>
        <v>140</v>
      </c>
      <c r="T82" s="845">
        <f t="shared" si="47"/>
        <v>157.5</v>
      </c>
      <c r="U82" s="817"/>
      <c r="V82" s="845"/>
      <c r="W82" s="817"/>
      <c r="X82" s="849">
        <f t="shared" si="48"/>
        <v>350</v>
      </c>
      <c r="Y82" s="533"/>
      <c r="Z82" s="200"/>
      <c r="AA82" s="3"/>
      <c r="AB82" s="3"/>
      <c r="AC82" s="3"/>
      <c r="AD82" s="3"/>
      <c r="AE82" s="3"/>
      <c r="AF82" s="3"/>
      <c r="AG82" s="145"/>
      <c r="AH82" s="145"/>
      <c r="AI82" s="3"/>
      <c r="AJ82" s="3"/>
      <c r="AK82" s="3"/>
    </row>
    <row r="83" spans="1:37" ht="16.5" customHeight="1" x14ac:dyDescent="0.25">
      <c r="A83" s="3"/>
      <c r="B83" s="3"/>
      <c r="C83" s="718"/>
      <c r="D83" s="719"/>
      <c r="E83" s="539" t="str">
        <f t="shared" si="43"/>
        <v>Señalización</v>
      </c>
      <c r="F83" s="536"/>
      <c r="G83" s="533"/>
      <c r="H83" s="235"/>
      <c r="I83" s="243" t="str">
        <f t="shared" si="44"/>
        <v>m</v>
      </c>
      <c r="J83" s="237"/>
      <c r="K83" s="850">
        <v>44362</v>
      </c>
      <c r="L83" s="533"/>
      <c r="M83" s="850">
        <f t="shared" ref="M83:M84" si="51">+M81</f>
        <v>44377</v>
      </c>
      <c r="N83" s="533"/>
      <c r="O83" s="239"/>
      <c r="P83" s="239"/>
      <c r="Q83" s="845"/>
      <c r="R83" s="817"/>
      <c r="S83" s="239"/>
      <c r="T83" s="845">
        <f>+M39</f>
        <v>438</v>
      </c>
      <c r="U83" s="817"/>
      <c r="V83" s="845"/>
      <c r="W83" s="817"/>
      <c r="X83" s="849">
        <f t="shared" si="48"/>
        <v>438</v>
      </c>
      <c r="Y83" s="533"/>
      <c r="Z83" s="200"/>
      <c r="AA83" s="3"/>
      <c r="AB83" s="3"/>
      <c r="AC83" s="3"/>
      <c r="AD83" s="3"/>
      <c r="AE83" s="3"/>
      <c r="AF83" s="3"/>
      <c r="AG83" s="145"/>
      <c r="AH83" s="145"/>
      <c r="AI83" s="3"/>
      <c r="AJ83" s="3"/>
      <c r="AK83" s="3"/>
    </row>
    <row r="84" spans="1:37" ht="16.5" customHeight="1" x14ac:dyDescent="0.25">
      <c r="A84" s="3"/>
      <c r="B84" s="3"/>
      <c r="C84" s="551"/>
      <c r="D84" s="553"/>
      <c r="E84" s="539" t="str">
        <f t="shared" si="43"/>
        <v>Ciclo paraderos</v>
      </c>
      <c r="F84" s="536"/>
      <c r="G84" s="533"/>
      <c r="H84" s="235"/>
      <c r="I84" s="244" t="str">
        <f t="shared" si="44"/>
        <v>und</v>
      </c>
      <c r="J84" s="237"/>
      <c r="K84" s="850">
        <v>44362</v>
      </c>
      <c r="L84" s="533"/>
      <c r="M84" s="850">
        <f t="shared" si="51"/>
        <v>44377</v>
      </c>
      <c r="N84" s="533"/>
      <c r="O84" s="241"/>
      <c r="P84" s="241"/>
      <c r="Q84" s="846"/>
      <c r="R84" s="544"/>
      <c r="S84" s="241"/>
      <c r="T84" s="846">
        <v>2</v>
      </c>
      <c r="U84" s="544"/>
      <c r="V84" s="845"/>
      <c r="W84" s="817"/>
      <c r="X84" s="865" t="str">
        <f t="shared" si="48"/>
        <v>Diferente a la meta</v>
      </c>
      <c r="Y84" s="550"/>
      <c r="Z84" s="200"/>
      <c r="AA84" s="3"/>
      <c r="AB84" s="3"/>
      <c r="AC84" s="3"/>
      <c r="AD84" s="3"/>
      <c r="AE84" s="3"/>
      <c r="AF84" s="3"/>
      <c r="AG84" s="145"/>
      <c r="AH84" s="145"/>
      <c r="AI84" s="3"/>
      <c r="AJ84" s="3"/>
      <c r="AK84" s="3"/>
    </row>
    <row r="85" spans="1:37" ht="16.5" customHeight="1" x14ac:dyDescent="0.25">
      <c r="A85" s="3"/>
      <c r="B85" s="3"/>
      <c r="C85" s="539" t="s">
        <v>405</v>
      </c>
      <c r="D85" s="536"/>
      <c r="E85" s="536"/>
      <c r="F85" s="536"/>
      <c r="G85" s="533"/>
      <c r="H85" s="235"/>
      <c r="I85" s="236" t="str">
        <f t="shared" ref="I85:I86" si="52">+K44</f>
        <v>Estudio</v>
      </c>
      <c r="J85" s="237"/>
      <c r="K85" s="850">
        <v>44228</v>
      </c>
      <c r="L85" s="533"/>
      <c r="M85" s="850">
        <v>44256</v>
      </c>
      <c r="N85" s="533"/>
      <c r="O85" s="245">
        <v>1</v>
      </c>
      <c r="P85" s="245"/>
      <c r="Q85" s="847"/>
      <c r="R85" s="533"/>
      <c r="S85" s="245"/>
      <c r="T85" s="848"/>
      <c r="U85" s="541"/>
      <c r="V85" s="847"/>
      <c r="W85" s="533"/>
      <c r="X85" s="849">
        <f t="shared" ref="X85:X88" si="53">SUM(O85:V85)</f>
        <v>1</v>
      </c>
      <c r="Y85" s="533"/>
      <c r="Z85" s="4"/>
      <c r="AA85" s="3"/>
      <c r="AB85" s="3"/>
      <c r="AC85" s="3"/>
      <c r="AD85" s="3"/>
      <c r="AE85" s="3"/>
      <c r="AF85" s="3"/>
      <c r="AG85" s="145"/>
      <c r="AH85" s="145"/>
      <c r="AI85" s="3"/>
      <c r="AJ85" s="3"/>
      <c r="AK85" s="3"/>
    </row>
    <row r="86" spans="1:37" ht="16.5" customHeight="1" x14ac:dyDescent="0.25">
      <c r="A86" s="3"/>
      <c r="B86" s="3"/>
      <c r="C86" s="539" t="s">
        <v>392</v>
      </c>
      <c r="D86" s="536"/>
      <c r="E86" s="536"/>
      <c r="F86" s="536"/>
      <c r="G86" s="533"/>
      <c r="H86" s="235"/>
      <c r="I86" s="236" t="str">
        <f t="shared" si="52"/>
        <v>%.</v>
      </c>
      <c r="J86" s="237"/>
      <c r="K86" s="850">
        <v>44287</v>
      </c>
      <c r="L86" s="533"/>
      <c r="M86" s="850">
        <v>44377</v>
      </c>
      <c r="N86" s="533"/>
      <c r="O86" s="246"/>
      <c r="P86" s="246"/>
      <c r="Q86" s="844">
        <f>+Q129/X129</f>
        <v>0.20666761528943137</v>
      </c>
      <c r="R86" s="533"/>
      <c r="S86" s="246">
        <f>+S129/X129</f>
        <v>0.38072918354038748</v>
      </c>
      <c r="T86" s="844">
        <f>+T129/X129</f>
        <v>0.49684173694873573</v>
      </c>
      <c r="U86" s="533"/>
      <c r="V86" s="844"/>
      <c r="W86" s="533"/>
      <c r="X86" s="866">
        <f t="shared" si="53"/>
        <v>1.0842385357785547</v>
      </c>
      <c r="Y86" s="533"/>
      <c r="Z86" s="4"/>
      <c r="AA86" s="3"/>
      <c r="AB86" s="3"/>
      <c r="AC86" s="3"/>
      <c r="AD86" s="3"/>
      <c r="AE86" s="3"/>
      <c r="AF86" s="3"/>
      <c r="AG86" s="145"/>
      <c r="AH86" s="145"/>
      <c r="AI86" s="3"/>
      <c r="AJ86" s="3"/>
      <c r="AK86" s="3"/>
    </row>
    <row r="87" spans="1:37" ht="16.5" customHeight="1" x14ac:dyDescent="0.25">
      <c r="A87" s="3"/>
      <c r="B87" s="3"/>
      <c r="C87" s="539" t="str">
        <f>+C46</f>
        <v>Gestión para la ejecución del proyecto</v>
      </c>
      <c r="D87" s="536"/>
      <c r="E87" s="536"/>
      <c r="F87" s="536"/>
      <c r="G87" s="533"/>
      <c r="H87" s="235"/>
      <c r="I87" s="30" t="s">
        <v>184</v>
      </c>
      <c r="J87" s="237"/>
      <c r="K87" s="850"/>
      <c r="L87" s="533"/>
      <c r="M87" s="850"/>
      <c r="N87" s="533"/>
      <c r="O87" s="246"/>
      <c r="P87" s="246"/>
      <c r="Q87" s="844"/>
      <c r="R87" s="533"/>
      <c r="S87" s="246"/>
      <c r="T87" s="844"/>
      <c r="U87" s="533"/>
      <c r="V87" s="844"/>
      <c r="W87" s="533"/>
      <c r="X87" s="866">
        <f t="shared" si="53"/>
        <v>0</v>
      </c>
      <c r="Y87" s="533"/>
      <c r="Z87" s="4"/>
      <c r="AA87" s="3"/>
      <c r="AB87" s="3"/>
      <c r="AC87" s="3"/>
      <c r="AD87" s="3"/>
      <c r="AE87" s="3"/>
      <c r="AF87" s="3"/>
      <c r="AG87" s="145"/>
      <c r="AH87" s="145"/>
      <c r="AI87" s="3"/>
      <c r="AJ87" s="3"/>
      <c r="AK87" s="3"/>
    </row>
    <row r="88" spans="1:37" ht="16.5" customHeight="1" x14ac:dyDescent="0.25">
      <c r="A88" s="3"/>
      <c r="B88" s="3"/>
      <c r="C88" s="539" t="s">
        <v>396</v>
      </c>
      <c r="D88" s="536"/>
      <c r="E88" s="536"/>
      <c r="F88" s="536"/>
      <c r="G88" s="533"/>
      <c r="H88" s="235"/>
      <c r="I88" s="30" t="s">
        <v>184</v>
      </c>
      <c r="J88" s="237"/>
      <c r="K88" s="850">
        <v>44378</v>
      </c>
      <c r="L88" s="533"/>
      <c r="M88" s="850">
        <v>44408</v>
      </c>
      <c r="N88" s="533"/>
      <c r="O88" s="246"/>
      <c r="P88" s="246"/>
      <c r="Q88" s="844"/>
      <c r="R88" s="533"/>
      <c r="S88" s="246"/>
      <c r="T88" s="844"/>
      <c r="U88" s="533"/>
      <c r="V88" s="844">
        <v>1</v>
      </c>
      <c r="W88" s="533"/>
      <c r="X88" s="866">
        <f t="shared" si="53"/>
        <v>1</v>
      </c>
      <c r="Y88" s="533"/>
      <c r="Z88" s="4"/>
      <c r="AA88" s="3"/>
      <c r="AB88" s="3"/>
      <c r="AC88" s="3"/>
      <c r="AD88" s="3"/>
      <c r="AE88" s="3"/>
      <c r="AF88" s="3"/>
      <c r="AG88" s="145"/>
      <c r="AH88" s="145"/>
      <c r="AI88" s="3"/>
      <c r="AJ88" s="3"/>
      <c r="AK88" s="3"/>
    </row>
    <row r="89" spans="1:37" ht="14.25" customHeight="1" x14ac:dyDescent="0.25">
      <c r="A89" s="3"/>
      <c r="B89" s="3"/>
      <c r="C89" s="867" t="s">
        <v>406</v>
      </c>
      <c r="D89" s="538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  <c r="Y89" s="538"/>
      <c r="Z89" s="3"/>
      <c r="AA89" s="3"/>
      <c r="AB89" s="3"/>
      <c r="AC89" s="3"/>
      <c r="AD89" s="3"/>
      <c r="AE89" s="3"/>
      <c r="AF89" s="3"/>
      <c r="AG89" s="145"/>
      <c r="AH89" s="145"/>
      <c r="AI89" s="3"/>
      <c r="AJ89" s="3"/>
      <c r="AK89" s="3"/>
    </row>
    <row r="90" spans="1:37" ht="29.25" customHeight="1" x14ac:dyDescent="0.25">
      <c r="A90" s="3"/>
      <c r="B90" s="3"/>
      <c r="C90" s="578" t="s">
        <v>407</v>
      </c>
      <c r="D90" s="538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  <c r="Y90" s="538"/>
      <c r="Z90" s="3"/>
      <c r="AA90" s="3"/>
      <c r="AB90" s="3"/>
      <c r="AC90" s="3"/>
      <c r="AD90" s="3"/>
      <c r="AE90" s="3"/>
      <c r="AF90" s="3"/>
      <c r="AG90" s="145"/>
      <c r="AH90" s="145"/>
      <c r="AI90" s="3"/>
      <c r="AJ90" s="3"/>
      <c r="AK90" s="3"/>
    </row>
    <row r="91" spans="1:37" ht="13.5" customHeight="1" x14ac:dyDescent="0.25">
      <c r="A91" s="3"/>
      <c r="B91" s="3"/>
      <c r="C91" s="820" t="s">
        <v>346</v>
      </c>
      <c r="D91" s="549"/>
      <c r="E91" s="550"/>
      <c r="F91" s="232"/>
      <c r="G91" s="820" t="s">
        <v>401</v>
      </c>
      <c r="H91" s="549"/>
      <c r="I91" s="549"/>
      <c r="J91" s="549"/>
      <c r="K91" s="549"/>
      <c r="L91" s="549"/>
      <c r="M91" s="550"/>
      <c r="N91" s="233"/>
      <c r="O91" s="853" t="str">
        <f>+O53</f>
        <v>Cronograma mensual</v>
      </c>
      <c r="P91" s="536"/>
      <c r="Q91" s="536"/>
      <c r="R91" s="536"/>
      <c r="S91" s="536"/>
      <c r="T91" s="536"/>
      <c r="U91" s="536"/>
      <c r="V91" s="536"/>
      <c r="W91" s="533"/>
      <c r="X91" s="745" t="s">
        <v>149</v>
      </c>
      <c r="Y91" s="550"/>
      <c r="Z91" s="4"/>
      <c r="AA91" s="3"/>
      <c r="AB91" s="3"/>
      <c r="AC91" s="3"/>
      <c r="AD91" s="3"/>
      <c r="AE91" s="3"/>
      <c r="AF91" s="3"/>
      <c r="AG91" s="145"/>
      <c r="AH91" s="145"/>
      <c r="AI91" s="3"/>
      <c r="AJ91" s="3"/>
      <c r="AK91" s="3"/>
    </row>
    <row r="92" spans="1:37" ht="14.25" customHeight="1" x14ac:dyDescent="0.25">
      <c r="A92" s="3"/>
      <c r="B92" s="3"/>
      <c r="C92" s="551"/>
      <c r="D92" s="552"/>
      <c r="E92" s="553"/>
      <c r="F92" s="232"/>
      <c r="G92" s="551"/>
      <c r="H92" s="552"/>
      <c r="I92" s="552"/>
      <c r="J92" s="552"/>
      <c r="K92" s="552"/>
      <c r="L92" s="552"/>
      <c r="M92" s="553"/>
      <c r="N92" s="233"/>
      <c r="O92" s="146">
        <v>1</v>
      </c>
      <c r="P92" s="146">
        <v>2</v>
      </c>
      <c r="Q92" s="853">
        <v>3</v>
      </c>
      <c r="R92" s="533"/>
      <c r="S92" s="146">
        <v>4</v>
      </c>
      <c r="T92" s="853">
        <v>5</v>
      </c>
      <c r="U92" s="533"/>
      <c r="V92" s="853">
        <v>6</v>
      </c>
      <c r="W92" s="533"/>
      <c r="X92" s="551"/>
      <c r="Y92" s="553"/>
      <c r="Z92" s="4"/>
      <c r="AA92" s="3"/>
      <c r="AB92" s="3"/>
      <c r="AC92" s="3"/>
      <c r="AD92" s="3"/>
      <c r="AE92" s="3"/>
      <c r="AF92" s="3"/>
      <c r="AG92" s="145"/>
      <c r="AH92" s="145"/>
      <c r="AI92" s="3"/>
      <c r="AJ92" s="3"/>
      <c r="AK92" s="3"/>
    </row>
    <row r="93" spans="1:37" ht="15.75" customHeight="1" x14ac:dyDescent="0.25">
      <c r="A93" s="3"/>
      <c r="B93" s="3"/>
      <c r="C93" s="548" t="s">
        <v>356</v>
      </c>
      <c r="D93" s="549"/>
      <c r="E93" s="550"/>
      <c r="F93" s="232"/>
      <c r="G93" s="532" t="s">
        <v>408</v>
      </c>
      <c r="H93" s="536"/>
      <c r="I93" s="536"/>
      <c r="J93" s="536"/>
      <c r="K93" s="536"/>
      <c r="L93" s="536"/>
      <c r="M93" s="533"/>
      <c r="N93" s="233"/>
      <c r="O93" s="247">
        <f t="shared" ref="O93:P93" si="54">SUM(O94:O103)</f>
        <v>0</v>
      </c>
      <c r="P93" s="247">
        <f t="shared" si="54"/>
        <v>0</v>
      </c>
      <c r="Q93" s="854">
        <f>SUM(Q94:R103)</f>
        <v>534484.96134732</v>
      </c>
      <c r="R93" s="533"/>
      <c r="S93" s="247">
        <f>SUM(S94:S103)</f>
        <v>748278.94588624802</v>
      </c>
      <c r="T93" s="868">
        <f>SUM(T94:U103)</f>
        <v>913590.91055771208</v>
      </c>
      <c r="U93" s="533"/>
      <c r="V93" s="854">
        <f>SUM(V94:W103)</f>
        <v>0</v>
      </c>
      <c r="W93" s="533"/>
      <c r="X93" s="854">
        <f>SUM(X94:Y103)</f>
        <v>2196354.8177912799</v>
      </c>
      <c r="Y93" s="533"/>
      <c r="Z93" s="200"/>
      <c r="AA93" s="3"/>
      <c r="AB93" s="3"/>
      <c r="AC93" s="3"/>
      <c r="AD93" s="3"/>
      <c r="AE93" s="3"/>
      <c r="AF93" s="3"/>
      <c r="AG93" s="145"/>
      <c r="AH93" s="145"/>
      <c r="AI93" s="3"/>
      <c r="AJ93" s="3"/>
      <c r="AK93" s="3"/>
    </row>
    <row r="94" spans="1:37" ht="15.75" customHeight="1" x14ac:dyDescent="0.25">
      <c r="A94" s="3"/>
      <c r="B94" s="3"/>
      <c r="C94" s="718"/>
      <c r="D94" s="538"/>
      <c r="E94" s="719"/>
      <c r="F94" s="232"/>
      <c r="G94" s="539" t="str">
        <f t="shared" ref="G94:G103" si="55">IF(G8="","",G8)</f>
        <v>Calzada</v>
      </c>
      <c r="H94" s="536"/>
      <c r="I94" s="536"/>
      <c r="J94" s="536"/>
      <c r="K94" s="536"/>
      <c r="L94" s="536"/>
      <c r="M94" s="533"/>
      <c r="N94" s="233"/>
      <c r="O94" s="248"/>
      <c r="P94" s="248"/>
      <c r="Q94" s="855">
        <f t="shared" ref="Q94:Q96" si="56">+X8*25%</f>
        <v>480503.90016018006</v>
      </c>
      <c r="R94" s="541"/>
      <c r="S94" s="249">
        <f t="shared" ref="S94:S96" si="57">+X8*35%</f>
        <v>672705.46022425208</v>
      </c>
      <c r="T94" s="855">
        <f t="shared" ref="T94:T96" si="58">+X8*40%</f>
        <v>768806.24025628809</v>
      </c>
      <c r="U94" s="541"/>
      <c r="V94" s="852"/>
      <c r="W94" s="533"/>
      <c r="X94" s="849">
        <f t="shared" ref="X94:X103" si="59">+IF(SUM(O94:V94)=X8,SUM(O94:V94),"Diferente a la meta")</f>
        <v>1922015.6006407202</v>
      </c>
      <c r="Y94" s="533"/>
      <c r="Z94" s="200"/>
      <c r="AA94" s="3"/>
      <c r="AB94" s="3"/>
      <c r="AC94" s="3"/>
      <c r="AD94" s="3"/>
      <c r="AE94" s="3"/>
      <c r="AF94" s="3"/>
      <c r="AG94" s="145"/>
      <c r="AH94" s="145"/>
      <c r="AI94" s="3"/>
      <c r="AJ94" s="3"/>
      <c r="AK94" s="3"/>
    </row>
    <row r="95" spans="1:37" ht="15.75" customHeight="1" x14ac:dyDescent="0.25">
      <c r="A95" s="3"/>
      <c r="B95" s="3"/>
      <c r="C95" s="718"/>
      <c r="D95" s="538"/>
      <c r="E95" s="719"/>
      <c r="F95" s="232"/>
      <c r="G95" s="539" t="str">
        <f t="shared" si="55"/>
        <v>Berma</v>
      </c>
      <c r="H95" s="536"/>
      <c r="I95" s="536"/>
      <c r="J95" s="536"/>
      <c r="K95" s="536"/>
      <c r="L95" s="536"/>
      <c r="M95" s="533"/>
      <c r="N95" s="233"/>
      <c r="O95" s="248"/>
      <c r="P95" s="248"/>
      <c r="Q95" s="855">
        <f t="shared" si="56"/>
        <v>19360.259256600002</v>
      </c>
      <c r="R95" s="541"/>
      <c r="S95" s="249">
        <f t="shared" si="57"/>
        <v>27104.362959240003</v>
      </c>
      <c r="T95" s="855">
        <f t="shared" si="58"/>
        <v>30976.414810560003</v>
      </c>
      <c r="U95" s="541"/>
      <c r="V95" s="852"/>
      <c r="W95" s="533"/>
      <c r="X95" s="849">
        <f t="shared" si="59"/>
        <v>77441.037026400008</v>
      </c>
      <c r="Y95" s="533"/>
      <c r="Z95" s="200"/>
      <c r="AA95" s="3"/>
      <c r="AB95" s="3"/>
      <c r="AC95" s="3"/>
      <c r="AD95" s="3"/>
      <c r="AE95" s="3"/>
      <c r="AF95" s="3"/>
      <c r="AG95" s="145"/>
      <c r="AH95" s="145"/>
      <c r="AI95" s="3"/>
      <c r="AJ95" s="3"/>
      <c r="AK95" s="3"/>
    </row>
    <row r="96" spans="1:37" ht="15.75" customHeight="1" x14ac:dyDescent="0.25">
      <c r="A96" s="3"/>
      <c r="B96" s="3"/>
      <c r="C96" s="718"/>
      <c r="D96" s="538"/>
      <c r="E96" s="719"/>
      <c r="F96" s="232"/>
      <c r="G96" s="539" t="str">
        <f t="shared" si="55"/>
        <v>Cunetas</v>
      </c>
      <c r="H96" s="536"/>
      <c r="I96" s="536"/>
      <c r="J96" s="536"/>
      <c r="K96" s="536"/>
      <c r="L96" s="536"/>
      <c r="M96" s="533"/>
      <c r="N96" s="233"/>
      <c r="O96" s="248"/>
      <c r="P96" s="248"/>
      <c r="Q96" s="855">
        <f t="shared" si="56"/>
        <v>34620.801930539994</v>
      </c>
      <c r="R96" s="541"/>
      <c r="S96" s="249">
        <f t="shared" si="57"/>
        <v>48469.122702755987</v>
      </c>
      <c r="T96" s="855">
        <f t="shared" si="58"/>
        <v>55393.283088863995</v>
      </c>
      <c r="U96" s="541"/>
      <c r="V96" s="852"/>
      <c r="W96" s="533"/>
      <c r="X96" s="849">
        <f t="shared" si="59"/>
        <v>138483.20772215998</v>
      </c>
      <c r="Y96" s="533"/>
      <c r="Z96" s="200"/>
      <c r="AA96" s="3"/>
      <c r="AB96" s="3"/>
      <c r="AC96" s="3"/>
      <c r="AD96" s="3"/>
      <c r="AE96" s="3"/>
      <c r="AF96" s="3"/>
      <c r="AG96" s="145"/>
      <c r="AH96" s="145"/>
      <c r="AI96" s="3"/>
      <c r="AJ96" s="3"/>
      <c r="AK96" s="3"/>
    </row>
    <row r="97" spans="1:37" ht="15.75" customHeight="1" x14ac:dyDescent="0.25">
      <c r="A97" s="3"/>
      <c r="B97" s="3"/>
      <c r="C97" s="718"/>
      <c r="D97" s="538"/>
      <c r="E97" s="719"/>
      <c r="F97" s="232"/>
      <c r="G97" s="539" t="str">
        <f t="shared" si="55"/>
        <v>Sardineles</v>
      </c>
      <c r="H97" s="536"/>
      <c r="I97" s="536"/>
      <c r="J97" s="536"/>
      <c r="K97" s="536"/>
      <c r="L97" s="536"/>
      <c r="M97" s="533"/>
      <c r="N97" s="233"/>
      <c r="O97" s="248"/>
      <c r="P97" s="248"/>
      <c r="Q97" s="852"/>
      <c r="R97" s="533"/>
      <c r="S97" s="248"/>
      <c r="T97" s="852"/>
      <c r="U97" s="533"/>
      <c r="V97" s="852"/>
      <c r="W97" s="533"/>
      <c r="X97" s="849">
        <f t="shared" si="59"/>
        <v>0</v>
      </c>
      <c r="Y97" s="533"/>
      <c r="Z97" s="200"/>
      <c r="AA97" s="3"/>
      <c r="AB97" s="3"/>
      <c r="AC97" s="3"/>
      <c r="AD97" s="3"/>
      <c r="AE97" s="3"/>
      <c r="AF97" s="3"/>
      <c r="AG97" s="145"/>
      <c r="AH97" s="145"/>
      <c r="AI97" s="3"/>
      <c r="AJ97" s="3"/>
      <c r="AK97" s="3"/>
    </row>
    <row r="98" spans="1:37" ht="15.75" customHeight="1" x14ac:dyDescent="0.25">
      <c r="A98" s="3"/>
      <c r="B98" s="3"/>
      <c r="C98" s="718"/>
      <c r="D98" s="538"/>
      <c r="E98" s="719"/>
      <c r="F98" s="232"/>
      <c r="G98" s="539" t="str">
        <f t="shared" si="55"/>
        <v>Alcantarillas</v>
      </c>
      <c r="H98" s="536"/>
      <c r="I98" s="536"/>
      <c r="J98" s="536"/>
      <c r="K98" s="536"/>
      <c r="L98" s="536"/>
      <c r="M98" s="533"/>
      <c r="N98" s="233"/>
      <c r="O98" s="248"/>
      <c r="P98" s="248"/>
      <c r="Q98" s="852"/>
      <c r="R98" s="533"/>
      <c r="S98" s="248"/>
      <c r="T98" s="852"/>
      <c r="U98" s="533"/>
      <c r="V98" s="852"/>
      <c r="W98" s="533"/>
      <c r="X98" s="849">
        <f t="shared" si="59"/>
        <v>0</v>
      </c>
      <c r="Y98" s="533"/>
      <c r="Z98" s="200"/>
      <c r="AA98" s="3"/>
      <c r="AB98" s="3"/>
      <c r="AC98" s="3"/>
      <c r="AD98" s="3"/>
      <c r="AE98" s="3"/>
      <c r="AF98" s="3"/>
      <c r="AG98" s="145"/>
      <c r="AH98" s="145"/>
      <c r="AI98" s="3"/>
      <c r="AJ98" s="3"/>
      <c r="AK98" s="3"/>
    </row>
    <row r="99" spans="1:37" ht="15.75" customHeight="1" x14ac:dyDescent="0.25">
      <c r="A99" s="3"/>
      <c r="B99" s="3"/>
      <c r="C99" s="718"/>
      <c r="D99" s="538"/>
      <c r="E99" s="719"/>
      <c r="F99" s="232"/>
      <c r="G99" s="539" t="str">
        <f t="shared" si="55"/>
        <v>Áreas verdes</v>
      </c>
      <c r="H99" s="536"/>
      <c r="I99" s="536"/>
      <c r="J99" s="536"/>
      <c r="K99" s="536"/>
      <c r="L99" s="536"/>
      <c r="M99" s="533"/>
      <c r="N99" s="233"/>
      <c r="O99" s="248"/>
      <c r="P99" s="248"/>
      <c r="Q99" s="852"/>
      <c r="R99" s="533"/>
      <c r="S99" s="248"/>
      <c r="T99" s="852">
        <f>+X13</f>
        <v>7477.5037680000005</v>
      </c>
      <c r="U99" s="533"/>
      <c r="V99" s="852"/>
      <c r="W99" s="533"/>
      <c r="X99" s="849">
        <f t="shared" si="59"/>
        <v>7477.5037680000005</v>
      </c>
      <c r="Y99" s="533"/>
      <c r="Z99" s="200"/>
      <c r="AA99" s="3"/>
      <c r="AB99" s="3"/>
      <c r="AC99" s="3"/>
      <c r="AD99" s="3"/>
      <c r="AE99" s="3"/>
      <c r="AF99" s="3"/>
      <c r="AG99" s="145"/>
      <c r="AH99" s="145"/>
      <c r="AI99" s="3"/>
      <c r="AJ99" s="3"/>
      <c r="AK99" s="3"/>
    </row>
    <row r="100" spans="1:37" ht="15.75" customHeight="1" x14ac:dyDescent="0.25">
      <c r="A100" s="3"/>
      <c r="B100" s="3"/>
      <c r="C100" s="718"/>
      <c r="D100" s="538"/>
      <c r="E100" s="719"/>
      <c r="F100" s="232"/>
      <c r="G100" s="539" t="str">
        <f t="shared" si="55"/>
        <v>Muro de contención</v>
      </c>
      <c r="H100" s="536"/>
      <c r="I100" s="536"/>
      <c r="J100" s="536"/>
      <c r="K100" s="536"/>
      <c r="L100" s="536"/>
      <c r="M100" s="533"/>
      <c r="N100" s="233"/>
      <c r="O100" s="248"/>
      <c r="P100" s="248"/>
      <c r="Q100" s="852"/>
      <c r="R100" s="533"/>
      <c r="S100" s="248"/>
      <c r="T100" s="852"/>
      <c r="U100" s="533"/>
      <c r="V100" s="852"/>
      <c r="W100" s="533"/>
      <c r="X100" s="849">
        <f t="shared" si="59"/>
        <v>0</v>
      </c>
      <c r="Y100" s="533"/>
      <c r="Z100" s="200"/>
      <c r="AA100" s="3"/>
      <c r="AB100" s="3"/>
      <c r="AC100" s="3"/>
      <c r="AD100" s="3"/>
      <c r="AE100" s="3"/>
      <c r="AF100" s="3"/>
      <c r="AG100" s="145"/>
      <c r="AH100" s="145"/>
      <c r="AI100" s="3"/>
      <c r="AJ100" s="3"/>
      <c r="AK100" s="3"/>
    </row>
    <row r="101" spans="1:37" ht="15.75" customHeight="1" x14ac:dyDescent="0.25">
      <c r="A101" s="3"/>
      <c r="B101" s="3"/>
      <c r="C101" s="718"/>
      <c r="D101" s="538"/>
      <c r="E101" s="719"/>
      <c r="F101" s="232"/>
      <c r="G101" s="539" t="str">
        <f t="shared" si="55"/>
        <v>Señalización</v>
      </c>
      <c r="H101" s="536"/>
      <c r="I101" s="536"/>
      <c r="J101" s="536"/>
      <c r="K101" s="536"/>
      <c r="L101" s="536"/>
      <c r="M101" s="533"/>
      <c r="N101" s="233"/>
      <c r="O101" s="248"/>
      <c r="P101" s="248"/>
      <c r="Q101" s="852"/>
      <c r="R101" s="533"/>
      <c r="S101" s="248"/>
      <c r="T101" s="852">
        <f t="shared" ref="T101:T102" si="60">+X15</f>
        <v>38075.468633999997</v>
      </c>
      <c r="U101" s="533"/>
      <c r="V101" s="852"/>
      <c r="W101" s="533"/>
      <c r="X101" s="849">
        <f t="shared" si="59"/>
        <v>38075.468633999997</v>
      </c>
      <c r="Y101" s="533"/>
      <c r="Z101" s="200"/>
      <c r="AA101" s="3"/>
      <c r="AB101" s="3"/>
      <c r="AC101" s="3"/>
      <c r="AD101" s="3"/>
      <c r="AE101" s="3"/>
      <c r="AF101" s="3"/>
      <c r="AG101" s="145"/>
      <c r="AH101" s="145"/>
      <c r="AI101" s="3"/>
      <c r="AJ101" s="3"/>
      <c r="AK101" s="3"/>
    </row>
    <row r="102" spans="1:37" ht="15.75" customHeight="1" x14ac:dyDescent="0.25">
      <c r="A102" s="3"/>
      <c r="B102" s="3"/>
      <c r="C102" s="718"/>
      <c r="D102" s="538"/>
      <c r="E102" s="719"/>
      <c r="F102" s="232"/>
      <c r="G102" s="539" t="str">
        <f t="shared" si="55"/>
        <v>Sensibilización a la población</v>
      </c>
      <c r="H102" s="536"/>
      <c r="I102" s="536"/>
      <c r="J102" s="536"/>
      <c r="K102" s="536"/>
      <c r="L102" s="536"/>
      <c r="M102" s="533"/>
      <c r="N102" s="233"/>
      <c r="O102" s="248"/>
      <c r="P102" s="248"/>
      <c r="Q102" s="852"/>
      <c r="R102" s="533"/>
      <c r="S102" s="248"/>
      <c r="T102" s="852">
        <f t="shared" si="60"/>
        <v>12862</v>
      </c>
      <c r="U102" s="533"/>
      <c r="V102" s="852"/>
      <c r="W102" s="533"/>
      <c r="X102" s="849">
        <f t="shared" si="59"/>
        <v>12862</v>
      </c>
      <c r="Y102" s="533"/>
      <c r="Z102" s="200"/>
      <c r="AA102" s="3"/>
      <c r="AB102" s="3"/>
      <c r="AC102" s="3"/>
      <c r="AD102" s="3"/>
      <c r="AE102" s="3"/>
      <c r="AF102" s="3"/>
      <c r="AG102" s="145"/>
      <c r="AH102" s="145"/>
      <c r="AI102" s="3"/>
      <c r="AJ102" s="3"/>
      <c r="AK102" s="3"/>
    </row>
    <row r="103" spans="1:37" ht="15.75" customHeight="1" x14ac:dyDescent="0.25">
      <c r="A103" s="3"/>
      <c r="B103" s="3"/>
      <c r="C103" s="551"/>
      <c r="D103" s="552"/>
      <c r="E103" s="553"/>
      <c r="F103" s="232"/>
      <c r="G103" s="539" t="str">
        <f t="shared" si="55"/>
        <v/>
      </c>
      <c r="H103" s="536"/>
      <c r="I103" s="536"/>
      <c r="J103" s="536"/>
      <c r="K103" s="536"/>
      <c r="L103" s="536"/>
      <c r="M103" s="533"/>
      <c r="N103" s="233"/>
      <c r="O103" s="248"/>
      <c r="P103" s="248"/>
      <c r="Q103" s="852"/>
      <c r="R103" s="533"/>
      <c r="S103" s="248"/>
      <c r="T103" s="852"/>
      <c r="U103" s="533"/>
      <c r="V103" s="852"/>
      <c r="W103" s="533"/>
      <c r="X103" s="849">
        <f t="shared" si="59"/>
        <v>0</v>
      </c>
      <c r="Y103" s="533"/>
      <c r="Z103" s="200"/>
      <c r="AA103" s="3"/>
      <c r="AB103" s="3"/>
      <c r="AC103" s="3"/>
      <c r="AD103" s="3"/>
      <c r="AE103" s="3"/>
      <c r="AF103" s="3"/>
      <c r="AG103" s="145"/>
      <c r="AH103" s="145"/>
      <c r="AI103" s="3"/>
      <c r="AJ103" s="3"/>
      <c r="AK103" s="3"/>
    </row>
    <row r="104" spans="1:37" ht="15.75" customHeight="1" x14ac:dyDescent="0.25">
      <c r="A104" s="3"/>
      <c r="B104" s="3"/>
      <c r="C104" s="548" t="s">
        <v>370</v>
      </c>
      <c r="D104" s="549"/>
      <c r="E104" s="550"/>
      <c r="F104" s="232"/>
      <c r="G104" s="532" t="s">
        <v>409</v>
      </c>
      <c r="H104" s="536"/>
      <c r="I104" s="536"/>
      <c r="J104" s="536"/>
      <c r="K104" s="536"/>
      <c r="L104" s="536"/>
      <c r="M104" s="533"/>
      <c r="N104" s="233"/>
      <c r="O104" s="247">
        <f t="shared" ref="O104:P104" si="61">SUM(O105:O111)</f>
        <v>0</v>
      </c>
      <c r="P104" s="247">
        <f t="shared" si="61"/>
        <v>0</v>
      </c>
      <c r="Q104" s="854">
        <f>SUM(Q105:R111)</f>
        <v>0</v>
      </c>
      <c r="R104" s="533"/>
      <c r="S104" s="247">
        <f>SUM(S105:S111)</f>
        <v>207205.18769901441</v>
      </c>
      <c r="T104" s="868">
        <f>SUM(T105:U111)</f>
        <v>331528.28733912157</v>
      </c>
      <c r="U104" s="533"/>
      <c r="V104" s="854">
        <f>SUM(V105:W111)</f>
        <v>0</v>
      </c>
      <c r="W104" s="533"/>
      <c r="X104" s="854">
        <f>SUM(X105:Y111)</f>
        <v>538733.47503813601</v>
      </c>
      <c r="Y104" s="533"/>
      <c r="Z104" s="200"/>
      <c r="AA104" s="3"/>
      <c r="AB104" s="3"/>
      <c r="AC104" s="3"/>
      <c r="AD104" s="3"/>
      <c r="AE104" s="3"/>
      <c r="AF104" s="3"/>
      <c r="AG104" s="145"/>
      <c r="AH104" s="145"/>
      <c r="AI104" s="3"/>
      <c r="AJ104" s="3"/>
      <c r="AK104" s="3"/>
    </row>
    <row r="105" spans="1:37" ht="15.75" customHeight="1" x14ac:dyDescent="0.25">
      <c r="A105" s="3"/>
      <c r="B105" s="3"/>
      <c r="C105" s="718"/>
      <c r="D105" s="538"/>
      <c r="E105" s="719"/>
      <c r="F105" s="232"/>
      <c r="G105" s="539" t="str">
        <f t="shared" ref="G105:G111" si="62">IF(G19="","",G19)</f>
        <v>Vereda</v>
      </c>
      <c r="H105" s="536"/>
      <c r="I105" s="536"/>
      <c r="J105" s="536"/>
      <c r="K105" s="536"/>
      <c r="L105" s="536"/>
      <c r="M105" s="533"/>
      <c r="N105" s="233"/>
      <c r="O105" s="248"/>
      <c r="P105" s="248"/>
      <c r="Q105" s="852"/>
      <c r="R105" s="533"/>
      <c r="S105" s="249">
        <f t="shared" ref="S105:S106" si="63">+X19*40%</f>
        <v>174380.5098680064</v>
      </c>
      <c r="T105" s="855">
        <f t="shared" ref="T105:T106" si="64">+X19*60%</f>
        <v>261570.76480200957</v>
      </c>
      <c r="U105" s="541"/>
      <c r="V105" s="852"/>
      <c r="W105" s="533"/>
      <c r="X105" s="849">
        <f t="shared" ref="X105:X111" si="65">+IF(SUM(O105:V105)=X19,SUM(O105:V105),"Diferente a la meta")</f>
        <v>435951.27467001596</v>
      </c>
      <c r="Y105" s="533"/>
      <c r="Z105" s="200"/>
      <c r="AA105" s="3"/>
      <c r="AB105" s="3"/>
      <c r="AC105" s="3"/>
      <c r="AD105" s="3"/>
      <c r="AE105" s="3"/>
      <c r="AF105" s="3"/>
      <c r="AG105" s="145"/>
      <c r="AH105" s="145"/>
      <c r="AI105" s="3"/>
      <c r="AJ105" s="3"/>
      <c r="AK105" s="3"/>
    </row>
    <row r="106" spans="1:37" ht="15.75" customHeight="1" x14ac:dyDescent="0.25">
      <c r="A106" s="3"/>
      <c r="B106" s="3"/>
      <c r="C106" s="718"/>
      <c r="D106" s="538"/>
      <c r="E106" s="719"/>
      <c r="F106" s="232"/>
      <c r="G106" s="539" t="str">
        <f t="shared" si="62"/>
        <v>Sardineles</v>
      </c>
      <c r="H106" s="536"/>
      <c r="I106" s="536"/>
      <c r="J106" s="536"/>
      <c r="K106" s="536"/>
      <c r="L106" s="536"/>
      <c r="M106" s="533"/>
      <c r="N106" s="233"/>
      <c r="O106" s="248"/>
      <c r="P106" s="248"/>
      <c r="Q106" s="852"/>
      <c r="R106" s="533"/>
      <c r="S106" s="249">
        <f t="shared" si="63"/>
        <v>32824.677831008004</v>
      </c>
      <c r="T106" s="855">
        <f t="shared" si="64"/>
        <v>49237.016746511996</v>
      </c>
      <c r="U106" s="541"/>
      <c r="V106" s="852"/>
      <c r="W106" s="533"/>
      <c r="X106" s="849">
        <f t="shared" si="65"/>
        <v>82061.69457752</v>
      </c>
      <c r="Y106" s="533"/>
      <c r="Z106" s="200"/>
      <c r="AA106" s="3"/>
      <c r="AB106" s="3"/>
      <c r="AC106" s="3"/>
      <c r="AD106" s="3"/>
      <c r="AE106" s="3"/>
      <c r="AF106" s="3"/>
      <c r="AG106" s="145"/>
      <c r="AH106" s="145"/>
      <c r="AI106" s="3"/>
      <c r="AJ106" s="3"/>
      <c r="AK106" s="3"/>
    </row>
    <row r="107" spans="1:37" ht="15.75" customHeight="1" x14ac:dyDescent="0.25">
      <c r="A107" s="3"/>
      <c r="B107" s="3"/>
      <c r="C107" s="718"/>
      <c r="D107" s="538"/>
      <c r="E107" s="719"/>
      <c r="F107" s="232"/>
      <c r="G107" s="539" t="str">
        <f t="shared" si="62"/>
        <v>Áreas verdes</v>
      </c>
      <c r="H107" s="536"/>
      <c r="I107" s="536"/>
      <c r="J107" s="536"/>
      <c r="K107" s="536"/>
      <c r="L107" s="536"/>
      <c r="M107" s="533"/>
      <c r="N107" s="233"/>
      <c r="O107" s="248"/>
      <c r="P107" s="248"/>
      <c r="Q107" s="852"/>
      <c r="R107" s="533"/>
      <c r="S107" s="248"/>
      <c r="T107" s="855">
        <f>+X21</f>
        <v>3884.1477906</v>
      </c>
      <c r="U107" s="541"/>
      <c r="V107" s="852"/>
      <c r="W107" s="533"/>
      <c r="X107" s="849">
        <f t="shared" si="65"/>
        <v>3884.1477906</v>
      </c>
      <c r="Y107" s="533"/>
      <c r="Z107" s="200"/>
      <c r="AA107" s="3"/>
      <c r="AB107" s="3"/>
      <c r="AC107" s="3"/>
      <c r="AD107" s="3"/>
      <c r="AE107" s="3"/>
      <c r="AF107" s="3"/>
      <c r="AG107" s="145"/>
      <c r="AH107" s="145"/>
      <c r="AI107" s="3"/>
      <c r="AJ107" s="3"/>
      <c r="AK107" s="3"/>
    </row>
    <row r="108" spans="1:37" ht="15.75" customHeight="1" x14ac:dyDescent="0.25">
      <c r="A108" s="3"/>
      <c r="B108" s="3"/>
      <c r="C108" s="718"/>
      <c r="D108" s="538"/>
      <c r="E108" s="719"/>
      <c r="F108" s="232"/>
      <c r="G108" s="539" t="str">
        <f t="shared" si="62"/>
        <v>Muro de contención</v>
      </c>
      <c r="H108" s="536"/>
      <c r="I108" s="536"/>
      <c r="J108" s="536"/>
      <c r="K108" s="536"/>
      <c r="L108" s="536"/>
      <c r="M108" s="533"/>
      <c r="N108" s="233"/>
      <c r="O108" s="248"/>
      <c r="P108" s="248"/>
      <c r="Q108" s="852"/>
      <c r="R108" s="533"/>
      <c r="S108" s="248"/>
      <c r="T108" s="852"/>
      <c r="U108" s="533"/>
      <c r="V108" s="852"/>
      <c r="W108" s="533"/>
      <c r="X108" s="849">
        <f t="shared" si="65"/>
        <v>0</v>
      </c>
      <c r="Y108" s="533"/>
      <c r="Z108" s="200"/>
      <c r="AA108" s="3"/>
      <c r="AB108" s="3"/>
      <c r="AC108" s="3"/>
      <c r="AD108" s="3"/>
      <c r="AE108" s="3"/>
      <c r="AF108" s="3"/>
      <c r="AG108" s="145"/>
      <c r="AH108" s="145"/>
      <c r="AI108" s="3"/>
      <c r="AJ108" s="3"/>
      <c r="AK108" s="3"/>
    </row>
    <row r="109" spans="1:37" ht="15.75" customHeight="1" x14ac:dyDescent="0.25">
      <c r="A109" s="3"/>
      <c r="B109" s="3"/>
      <c r="C109" s="718"/>
      <c r="D109" s="538"/>
      <c r="E109" s="719"/>
      <c r="F109" s="232"/>
      <c r="G109" s="539" t="str">
        <f t="shared" si="62"/>
        <v>Tachos de basura</v>
      </c>
      <c r="H109" s="536"/>
      <c r="I109" s="536"/>
      <c r="J109" s="536"/>
      <c r="K109" s="536"/>
      <c r="L109" s="536"/>
      <c r="M109" s="533"/>
      <c r="N109" s="233"/>
      <c r="O109" s="248"/>
      <c r="P109" s="248"/>
      <c r="Q109" s="852"/>
      <c r="R109" s="533"/>
      <c r="S109" s="248"/>
      <c r="T109" s="855">
        <f>+X23</f>
        <v>16836.358</v>
      </c>
      <c r="U109" s="541"/>
      <c r="V109" s="852"/>
      <c r="W109" s="533"/>
      <c r="X109" s="849">
        <f t="shared" si="65"/>
        <v>16836.358</v>
      </c>
      <c r="Y109" s="533"/>
      <c r="Z109" s="200"/>
      <c r="AA109" s="3"/>
      <c r="AB109" s="3"/>
      <c r="AC109" s="3"/>
      <c r="AD109" s="3"/>
      <c r="AE109" s="3"/>
      <c r="AF109" s="3"/>
      <c r="AG109" s="145"/>
      <c r="AH109" s="145"/>
      <c r="AI109" s="3"/>
      <c r="AJ109" s="3"/>
      <c r="AK109" s="3"/>
    </row>
    <row r="110" spans="1:37" ht="15.75" customHeight="1" x14ac:dyDescent="0.25">
      <c r="A110" s="3"/>
      <c r="B110" s="3"/>
      <c r="C110" s="718"/>
      <c r="D110" s="538"/>
      <c r="E110" s="719"/>
      <c r="F110" s="232"/>
      <c r="G110" s="539" t="str">
        <f t="shared" si="62"/>
        <v/>
      </c>
      <c r="H110" s="536"/>
      <c r="I110" s="536"/>
      <c r="J110" s="536"/>
      <c r="K110" s="536"/>
      <c r="L110" s="536"/>
      <c r="M110" s="533"/>
      <c r="N110" s="233"/>
      <c r="O110" s="248"/>
      <c r="P110" s="248"/>
      <c r="Q110" s="852"/>
      <c r="R110" s="533"/>
      <c r="S110" s="248"/>
      <c r="T110" s="852"/>
      <c r="U110" s="533"/>
      <c r="V110" s="852"/>
      <c r="W110" s="533"/>
      <c r="X110" s="849">
        <f t="shared" si="65"/>
        <v>0</v>
      </c>
      <c r="Y110" s="533"/>
      <c r="Z110" s="200"/>
      <c r="AA110" s="3"/>
      <c r="AB110" s="3"/>
      <c r="AC110" s="3"/>
      <c r="AD110" s="3"/>
      <c r="AE110" s="3"/>
      <c r="AF110" s="3"/>
      <c r="AG110" s="145"/>
      <c r="AH110" s="145"/>
      <c r="AI110" s="3"/>
      <c r="AJ110" s="3"/>
      <c r="AK110" s="3"/>
    </row>
    <row r="111" spans="1:37" ht="15.75" customHeight="1" x14ac:dyDescent="0.25">
      <c r="A111" s="3"/>
      <c r="B111" s="3"/>
      <c r="C111" s="551"/>
      <c r="D111" s="552"/>
      <c r="E111" s="553"/>
      <c r="F111" s="232"/>
      <c r="G111" s="539" t="str">
        <f t="shared" si="62"/>
        <v/>
      </c>
      <c r="H111" s="536"/>
      <c r="I111" s="536"/>
      <c r="J111" s="536"/>
      <c r="K111" s="536"/>
      <c r="L111" s="536"/>
      <c r="M111" s="533"/>
      <c r="N111" s="233"/>
      <c r="O111" s="248"/>
      <c r="P111" s="248"/>
      <c r="Q111" s="852"/>
      <c r="R111" s="533"/>
      <c r="S111" s="248"/>
      <c r="T111" s="852"/>
      <c r="U111" s="533"/>
      <c r="V111" s="852"/>
      <c r="W111" s="533"/>
      <c r="X111" s="849">
        <f t="shared" si="65"/>
        <v>0</v>
      </c>
      <c r="Y111" s="533"/>
      <c r="Z111" s="200"/>
      <c r="AA111" s="3"/>
      <c r="AB111" s="3"/>
      <c r="AC111" s="3"/>
      <c r="AD111" s="3"/>
      <c r="AE111" s="3"/>
      <c r="AF111" s="3"/>
      <c r="AG111" s="145"/>
      <c r="AH111" s="145"/>
      <c r="AI111" s="3"/>
      <c r="AJ111" s="3"/>
      <c r="AK111" s="3"/>
    </row>
    <row r="112" spans="1:37" ht="15.75" customHeight="1" x14ac:dyDescent="0.25">
      <c r="A112" s="3"/>
      <c r="B112" s="3"/>
      <c r="C112" s="548" t="str">
        <f>+C26</f>
        <v>Pasajes peatonales</v>
      </c>
      <c r="D112" s="549"/>
      <c r="E112" s="550"/>
      <c r="F112" s="250"/>
      <c r="G112" s="532" t="s">
        <v>410</v>
      </c>
      <c r="H112" s="536"/>
      <c r="I112" s="536"/>
      <c r="J112" s="536"/>
      <c r="K112" s="536"/>
      <c r="L112" s="536"/>
      <c r="M112" s="533"/>
      <c r="N112" s="233"/>
      <c r="O112" s="247">
        <f t="shared" ref="O112:P112" si="66">SUM(O113:O120)</f>
        <v>0</v>
      </c>
      <c r="P112" s="247">
        <f t="shared" si="66"/>
        <v>0</v>
      </c>
      <c r="Q112" s="854">
        <f>SUM(Q113:R120)</f>
        <v>0</v>
      </c>
      <c r="R112" s="533"/>
      <c r="S112" s="247">
        <f>SUM(S113:S120)</f>
        <v>0</v>
      </c>
      <c r="T112" s="868">
        <f>SUM(T113:U120)</f>
        <v>0</v>
      </c>
      <c r="U112" s="533"/>
      <c r="V112" s="854">
        <f>SUM(V113:W120)</f>
        <v>0</v>
      </c>
      <c r="W112" s="533"/>
      <c r="X112" s="854">
        <f>SUM(X113:Y120)</f>
        <v>0</v>
      </c>
      <c r="Y112" s="533"/>
      <c r="Z112" s="200"/>
      <c r="AA112" s="3"/>
      <c r="AB112" s="3"/>
      <c r="AC112" s="3"/>
      <c r="AD112" s="3"/>
      <c r="AE112" s="3"/>
      <c r="AF112" s="3"/>
      <c r="AG112" s="145"/>
      <c r="AH112" s="145"/>
      <c r="AI112" s="3"/>
      <c r="AJ112" s="3"/>
      <c r="AK112" s="3"/>
    </row>
    <row r="113" spans="1:37" ht="15.75" customHeight="1" x14ac:dyDescent="0.25">
      <c r="A113" s="3"/>
      <c r="B113" s="3"/>
      <c r="C113" s="718"/>
      <c r="D113" s="538"/>
      <c r="E113" s="719"/>
      <c r="F113" s="250"/>
      <c r="G113" s="539" t="str">
        <f t="shared" ref="G113:G120" si="67">IF(G27="","",G27)</f>
        <v>Pavimento</v>
      </c>
      <c r="H113" s="536"/>
      <c r="I113" s="536"/>
      <c r="J113" s="536"/>
      <c r="K113" s="536"/>
      <c r="L113" s="536"/>
      <c r="M113" s="533"/>
      <c r="N113" s="251"/>
      <c r="O113" s="248"/>
      <c r="P113" s="248"/>
      <c r="Q113" s="852"/>
      <c r="R113" s="533"/>
      <c r="S113" s="248"/>
      <c r="T113" s="852"/>
      <c r="U113" s="533"/>
      <c r="V113" s="852"/>
      <c r="W113" s="533"/>
      <c r="X113" s="849">
        <f t="shared" ref="X113:X120" si="68">+IF(SUM(O113:V113)=X27,SUM(O113:V113),"Diferente a la meta")</f>
        <v>0</v>
      </c>
      <c r="Y113" s="533"/>
      <c r="Z113" s="200"/>
      <c r="AA113" s="3"/>
      <c r="AB113" s="3"/>
      <c r="AC113" s="3"/>
      <c r="AD113" s="3"/>
      <c r="AE113" s="3"/>
      <c r="AF113" s="3"/>
      <c r="AG113" s="145"/>
      <c r="AH113" s="145"/>
      <c r="AI113" s="3"/>
      <c r="AJ113" s="3"/>
      <c r="AK113" s="3"/>
    </row>
    <row r="114" spans="1:37" ht="15.75" customHeight="1" x14ac:dyDescent="0.25">
      <c r="A114" s="3"/>
      <c r="B114" s="3"/>
      <c r="C114" s="718"/>
      <c r="D114" s="538"/>
      <c r="E114" s="719"/>
      <c r="F114" s="250"/>
      <c r="G114" s="539" t="str">
        <f t="shared" si="67"/>
        <v>Señalización vertical</v>
      </c>
      <c r="H114" s="536"/>
      <c r="I114" s="536"/>
      <c r="J114" s="536"/>
      <c r="K114" s="536"/>
      <c r="L114" s="536"/>
      <c r="M114" s="533"/>
      <c r="N114" s="251"/>
      <c r="O114" s="248"/>
      <c r="P114" s="248"/>
      <c r="Q114" s="852"/>
      <c r="R114" s="533"/>
      <c r="S114" s="248"/>
      <c r="T114" s="852"/>
      <c r="U114" s="533"/>
      <c r="V114" s="852"/>
      <c r="W114" s="533"/>
      <c r="X114" s="849">
        <f t="shared" si="68"/>
        <v>0</v>
      </c>
      <c r="Y114" s="533"/>
      <c r="Z114" s="200"/>
      <c r="AA114" s="3"/>
      <c r="AB114" s="3"/>
      <c r="AC114" s="3"/>
      <c r="AD114" s="3"/>
      <c r="AE114" s="3"/>
      <c r="AF114" s="3"/>
      <c r="AG114" s="145"/>
      <c r="AH114" s="145"/>
      <c r="AI114" s="3"/>
      <c r="AJ114" s="3"/>
      <c r="AK114" s="3"/>
    </row>
    <row r="115" spans="1:37" ht="15.75" customHeight="1" x14ac:dyDescent="0.25">
      <c r="A115" s="3"/>
      <c r="B115" s="3"/>
      <c r="C115" s="718"/>
      <c r="D115" s="538"/>
      <c r="E115" s="719"/>
      <c r="F115" s="250"/>
      <c r="G115" s="539" t="str">
        <f t="shared" si="67"/>
        <v>Tachos de basura</v>
      </c>
      <c r="H115" s="536"/>
      <c r="I115" s="536"/>
      <c r="J115" s="536"/>
      <c r="K115" s="536"/>
      <c r="L115" s="536"/>
      <c r="M115" s="533"/>
      <c r="N115" s="251"/>
      <c r="O115" s="248"/>
      <c r="P115" s="248"/>
      <c r="Q115" s="852"/>
      <c r="R115" s="533"/>
      <c r="S115" s="248"/>
      <c r="T115" s="852"/>
      <c r="U115" s="533"/>
      <c r="V115" s="852"/>
      <c r="W115" s="533"/>
      <c r="X115" s="849">
        <f t="shared" si="68"/>
        <v>0</v>
      </c>
      <c r="Y115" s="533"/>
      <c r="Z115" s="200"/>
      <c r="AA115" s="3"/>
      <c r="AB115" s="3"/>
      <c r="AC115" s="3"/>
      <c r="AD115" s="3"/>
      <c r="AE115" s="3"/>
      <c r="AF115" s="3"/>
      <c r="AG115" s="145"/>
      <c r="AH115" s="145"/>
      <c r="AI115" s="3"/>
      <c r="AJ115" s="3"/>
      <c r="AK115" s="3"/>
    </row>
    <row r="116" spans="1:37" ht="15.75" customHeight="1" x14ac:dyDescent="0.25">
      <c r="A116" s="3"/>
      <c r="B116" s="3"/>
      <c r="C116" s="718"/>
      <c r="D116" s="538"/>
      <c r="E116" s="719"/>
      <c r="F116" s="250"/>
      <c r="G116" s="539" t="str">
        <f t="shared" si="67"/>
        <v>Luminarias / faroles</v>
      </c>
      <c r="H116" s="536"/>
      <c r="I116" s="536"/>
      <c r="J116" s="536"/>
      <c r="K116" s="536"/>
      <c r="L116" s="536"/>
      <c r="M116" s="533"/>
      <c r="N116" s="251"/>
      <c r="O116" s="248"/>
      <c r="P116" s="248"/>
      <c r="Q116" s="852"/>
      <c r="R116" s="533"/>
      <c r="S116" s="248"/>
      <c r="T116" s="852"/>
      <c r="U116" s="533"/>
      <c r="V116" s="852"/>
      <c r="W116" s="533"/>
      <c r="X116" s="849">
        <f t="shared" si="68"/>
        <v>0</v>
      </c>
      <c r="Y116" s="533"/>
      <c r="Z116" s="200"/>
      <c r="AA116" s="3"/>
      <c r="AB116" s="3"/>
      <c r="AC116" s="3"/>
      <c r="AD116" s="3"/>
      <c r="AE116" s="3"/>
      <c r="AF116" s="3"/>
      <c r="AG116" s="145"/>
      <c r="AH116" s="145"/>
      <c r="AI116" s="3"/>
      <c r="AJ116" s="3"/>
      <c r="AK116" s="3"/>
    </row>
    <row r="117" spans="1:37" ht="15.75" customHeight="1" x14ac:dyDescent="0.25">
      <c r="A117" s="3"/>
      <c r="B117" s="3"/>
      <c r="C117" s="718"/>
      <c r="D117" s="538"/>
      <c r="E117" s="719"/>
      <c r="F117" s="250"/>
      <c r="G117" s="539" t="str">
        <f t="shared" si="67"/>
        <v>Bancas</v>
      </c>
      <c r="H117" s="536"/>
      <c r="I117" s="536"/>
      <c r="J117" s="536"/>
      <c r="K117" s="536"/>
      <c r="L117" s="536"/>
      <c r="M117" s="533"/>
      <c r="N117" s="251"/>
      <c r="O117" s="248"/>
      <c r="P117" s="248"/>
      <c r="Q117" s="852"/>
      <c r="R117" s="533"/>
      <c r="S117" s="248"/>
      <c r="T117" s="852"/>
      <c r="U117" s="533"/>
      <c r="V117" s="852"/>
      <c r="W117" s="533"/>
      <c r="X117" s="849">
        <f t="shared" si="68"/>
        <v>0</v>
      </c>
      <c r="Y117" s="533"/>
      <c r="Z117" s="200"/>
      <c r="AA117" s="3"/>
      <c r="AB117" s="3"/>
      <c r="AC117" s="3"/>
      <c r="AD117" s="3"/>
      <c r="AE117" s="3"/>
      <c r="AF117" s="3"/>
      <c r="AG117" s="145"/>
      <c r="AH117" s="145"/>
      <c r="AI117" s="3"/>
      <c r="AJ117" s="3"/>
      <c r="AK117" s="3"/>
    </row>
    <row r="118" spans="1:37" ht="15.75" customHeight="1" x14ac:dyDescent="0.25">
      <c r="A118" s="3"/>
      <c r="B118" s="3"/>
      <c r="C118" s="718"/>
      <c r="D118" s="538"/>
      <c r="E118" s="719"/>
      <c r="F118" s="250"/>
      <c r="G118" s="539" t="str">
        <f t="shared" si="67"/>
        <v>Área verde</v>
      </c>
      <c r="H118" s="536"/>
      <c r="I118" s="536"/>
      <c r="J118" s="536"/>
      <c r="K118" s="536"/>
      <c r="L118" s="536"/>
      <c r="M118" s="533"/>
      <c r="N118" s="251"/>
      <c r="O118" s="248"/>
      <c r="P118" s="248"/>
      <c r="Q118" s="852"/>
      <c r="R118" s="533"/>
      <c r="S118" s="248"/>
      <c r="T118" s="852"/>
      <c r="U118" s="533"/>
      <c r="V118" s="852"/>
      <c r="W118" s="533"/>
      <c r="X118" s="849">
        <f t="shared" si="68"/>
        <v>0</v>
      </c>
      <c r="Y118" s="533"/>
      <c r="Z118" s="200"/>
      <c r="AA118" s="3"/>
      <c r="AB118" s="3"/>
      <c r="AC118" s="3"/>
      <c r="AD118" s="3"/>
      <c r="AE118" s="3"/>
      <c r="AF118" s="3"/>
      <c r="AG118" s="145"/>
      <c r="AH118" s="145"/>
      <c r="AI118" s="3"/>
      <c r="AJ118" s="3"/>
      <c r="AK118" s="3"/>
    </row>
    <row r="119" spans="1:37" ht="15.75" customHeight="1" x14ac:dyDescent="0.25">
      <c r="A119" s="3"/>
      <c r="B119" s="3"/>
      <c r="C119" s="718"/>
      <c r="D119" s="538"/>
      <c r="E119" s="719"/>
      <c r="F119" s="250"/>
      <c r="G119" s="539" t="str">
        <f t="shared" si="67"/>
        <v/>
      </c>
      <c r="H119" s="536"/>
      <c r="I119" s="536"/>
      <c r="J119" s="536"/>
      <c r="K119" s="536"/>
      <c r="L119" s="536"/>
      <c r="M119" s="533"/>
      <c r="N119" s="251"/>
      <c r="O119" s="248"/>
      <c r="P119" s="248"/>
      <c r="Q119" s="852"/>
      <c r="R119" s="533"/>
      <c r="S119" s="248"/>
      <c r="T119" s="852"/>
      <c r="U119" s="533"/>
      <c r="V119" s="852"/>
      <c r="W119" s="533"/>
      <c r="X119" s="849">
        <f t="shared" si="68"/>
        <v>0</v>
      </c>
      <c r="Y119" s="533"/>
      <c r="Z119" s="200"/>
      <c r="AA119" s="3"/>
      <c r="AB119" s="3"/>
      <c r="AC119" s="3"/>
      <c r="AD119" s="3"/>
      <c r="AE119" s="3"/>
      <c r="AF119" s="3"/>
      <c r="AG119" s="145"/>
      <c r="AH119" s="145"/>
      <c r="AI119" s="3"/>
      <c r="AJ119" s="3"/>
      <c r="AK119" s="3"/>
    </row>
    <row r="120" spans="1:37" ht="15.75" customHeight="1" x14ac:dyDescent="0.25">
      <c r="A120" s="3"/>
      <c r="B120" s="3"/>
      <c r="C120" s="551"/>
      <c r="D120" s="552"/>
      <c r="E120" s="553"/>
      <c r="F120" s="250"/>
      <c r="G120" s="539" t="str">
        <f t="shared" si="67"/>
        <v/>
      </c>
      <c r="H120" s="536"/>
      <c r="I120" s="536"/>
      <c r="J120" s="536"/>
      <c r="K120" s="536"/>
      <c r="L120" s="536"/>
      <c r="M120" s="533"/>
      <c r="N120" s="251"/>
      <c r="O120" s="248"/>
      <c r="P120" s="248"/>
      <c r="Q120" s="852"/>
      <c r="R120" s="533"/>
      <c r="S120" s="248"/>
      <c r="T120" s="852"/>
      <c r="U120" s="533"/>
      <c r="V120" s="852"/>
      <c r="W120" s="533"/>
      <c r="X120" s="849">
        <f t="shared" si="68"/>
        <v>0</v>
      </c>
      <c r="Y120" s="533"/>
      <c r="Z120" s="200"/>
      <c r="AA120" s="3"/>
      <c r="AB120" s="3"/>
      <c r="AC120" s="3"/>
      <c r="AD120" s="3"/>
      <c r="AE120" s="3"/>
      <c r="AF120" s="3"/>
      <c r="AG120" s="145"/>
      <c r="AH120" s="145"/>
      <c r="AI120" s="3"/>
      <c r="AJ120" s="3"/>
      <c r="AK120" s="3"/>
    </row>
    <row r="121" spans="1:37" ht="15.75" customHeight="1" x14ac:dyDescent="0.25">
      <c r="A121" s="3"/>
      <c r="B121" s="3"/>
      <c r="C121" s="548" t="str">
        <f>+C35</f>
        <v>Ciclovía</v>
      </c>
      <c r="D121" s="549"/>
      <c r="E121" s="550"/>
      <c r="F121" s="250"/>
      <c r="G121" s="532" t="s">
        <v>411</v>
      </c>
      <c r="H121" s="536"/>
      <c r="I121" s="536"/>
      <c r="J121" s="536"/>
      <c r="K121" s="536"/>
      <c r="L121" s="536"/>
      <c r="M121" s="533"/>
      <c r="N121" s="233"/>
      <c r="O121" s="247">
        <f t="shared" ref="O121:P121" si="69">SUM(O122:O126)</f>
        <v>0</v>
      </c>
      <c r="P121" s="247">
        <f t="shared" si="69"/>
        <v>0</v>
      </c>
      <c r="Q121" s="854">
        <f>SUM(Q122:R126)</f>
        <v>43273.962853680001</v>
      </c>
      <c r="R121" s="533"/>
      <c r="S121" s="247">
        <f>SUM(S122:S126)</f>
        <v>115397.23427648</v>
      </c>
      <c r="T121" s="868">
        <f>SUM(T122:U126)</f>
        <v>155785.543943328</v>
      </c>
      <c r="U121" s="533"/>
      <c r="V121" s="854">
        <f>SUM(V122:W126)</f>
        <v>0</v>
      </c>
      <c r="W121" s="533"/>
      <c r="X121" s="854">
        <f>SUM(X122:Y126)</f>
        <v>75027.971482400011</v>
      </c>
      <c r="Y121" s="533"/>
      <c r="Z121" s="200"/>
      <c r="AA121" s="3"/>
      <c r="AB121" s="3"/>
      <c r="AC121" s="3"/>
      <c r="AD121" s="3"/>
      <c r="AE121" s="3"/>
      <c r="AF121" s="3"/>
      <c r="AG121" s="145"/>
      <c r="AH121" s="145"/>
      <c r="AI121" s="3"/>
      <c r="AJ121" s="3"/>
      <c r="AK121" s="3"/>
    </row>
    <row r="122" spans="1:37" ht="15.75" customHeight="1" x14ac:dyDescent="0.25">
      <c r="A122" s="3"/>
      <c r="B122" s="3"/>
      <c r="C122" s="718"/>
      <c r="D122" s="538"/>
      <c r="E122" s="719"/>
      <c r="F122" s="250"/>
      <c r="G122" s="539" t="str">
        <f t="shared" ref="G122:G126" si="70">IF(G36="","",G36)</f>
        <v>Calzada</v>
      </c>
      <c r="H122" s="536"/>
      <c r="I122" s="536"/>
      <c r="J122" s="536"/>
      <c r="K122" s="536"/>
      <c r="L122" s="536"/>
      <c r="M122" s="533"/>
      <c r="N122" s="251"/>
      <c r="O122" s="248"/>
      <c r="P122" s="248"/>
      <c r="Q122" s="855">
        <f t="shared" ref="Q122:Q123" si="71">+X36*15%</f>
        <v>36277.086301679999</v>
      </c>
      <c r="R122" s="541"/>
      <c r="S122" s="249">
        <f t="shared" ref="S122:S123" si="72">+X36*40%</f>
        <v>96738.896804479999</v>
      </c>
      <c r="T122" s="855">
        <f>+X36*44%</f>
        <v>106412.786484928</v>
      </c>
      <c r="U122" s="541"/>
      <c r="V122" s="852"/>
      <c r="W122" s="533"/>
      <c r="X122" s="849" t="str">
        <f t="shared" ref="X122:X128" si="73">+IF(SUM(O122:V122)=X36,SUM(O122:V122),"Diferente a la meta")</f>
        <v>Diferente a la meta</v>
      </c>
      <c r="Y122" s="533"/>
      <c r="Z122" s="200"/>
      <c r="AA122" s="3"/>
      <c r="AB122" s="3"/>
      <c r="AC122" s="3"/>
      <c r="AD122" s="3"/>
      <c r="AE122" s="3"/>
      <c r="AF122" s="3"/>
      <c r="AG122" s="145"/>
      <c r="AH122" s="145"/>
      <c r="AI122" s="3"/>
      <c r="AJ122" s="3"/>
      <c r="AK122" s="3"/>
    </row>
    <row r="123" spans="1:37" ht="15.75" customHeight="1" x14ac:dyDescent="0.25">
      <c r="A123" s="3"/>
      <c r="B123" s="3"/>
      <c r="C123" s="718"/>
      <c r="D123" s="538"/>
      <c r="E123" s="719"/>
      <c r="F123" s="250"/>
      <c r="G123" s="539" t="str">
        <f t="shared" si="70"/>
        <v xml:space="preserve">Sardineles </v>
      </c>
      <c r="H123" s="536"/>
      <c r="I123" s="536"/>
      <c r="J123" s="536"/>
      <c r="K123" s="536"/>
      <c r="L123" s="536"/>
      <c r="M123" s="533"/>
      <c r="N123" s="251"/>
      <c r="O123" s="248"/>
      <c r="P123" s="248"/>
      <c r="Q123" s="855">
        <f t="shared" si="71"/>
        <v>6996.8765519999997</v>
      </c>
      <c r="R123" s="541"/>
      <c r="S123" s="249">
        <f t="shared" si="72"/>
        <v>18658.337471999999</v>
      </c>
      <c r="T123" s="855">
        <f>+X37*45%</f>
        <v>20990.629656000001</v>
      </c>
      <c r="U123" s="541"/>
      <c r="V123" s="852"/>
      <c r="W123" s="533"/>
      <c r="X123" s="849">
        <f t="shared" si="73"/>
        <v>46645.843680000005</v>
      </c>
      <c r="Y123" s="533"/>
      <c r="Z123" s="200"/>
      <c r="AA123" s="3"/>
      <c r="AB123" s="3"/>
      <c r="AC123" s="3"/>
      <c r="AD123" s="3"/>
      <c r="AE123" s="3"/>
      <c r="AF123" s="3"/>
      <c r="AG123" s="145"/>
      <c r="AH123" s="145"/>
      <c r="AI123" s="3"/>
      <c r="AJ123" s="3"/>
      <c r="AK123" s="3"/>
    </row>
    <row r="124" spans="1:37" ht="15.75" customHeight="1" x14ac:dyDescent="0.25">
      <c r="A124" s="3"/>
      <c r="B124" s="3"/>
      <c r="C124" s="718"/>
      <c r="D124" s="538"/>
      <c r="E124" s="719"/>
      <c r="F124" s="250"/>
      <c r="G124" s="539" t="str">
        <f t="shared" si="70"/>
        <v>Tachones reflectivos</v>
      </c>
      <c r="H124" s="536"/>
      <c r="I124" s="536"/>
      <c r="J124" s="536"/>
      <c r="K124" s="536"/>
      <c r="L124" s="536"/>
      <c r="M124" s="533"/>
      <c r="N124" s="251"/>
      <c r="O124" s="248"/>
      <c r="P124" s="248"/>
      <c r="Q124" s="852"/>
      <c r="R124" s="533"/>
      <c r="S124" s="248"/>
      <c r="T124" s="855">
        <f t="shared" ref="T124:T126" si="74">+X38</f>
        <v>18749.5805</v>
      </c>
      <c r="U124" s="541"/>
      <c r="V124" s="852"/>
      <c r="W124" s="533"/>
      <c r="X124" s="849">
        <f t="shared" si="73"/>
        <v>18749.5805</v>
      </c>
      <c r="Y124" s="533"/>
      <c r="Z124" s="200"/>
      <c r="AA124" s="3"/>
      <c r="AB124" s="3"/>
      <c r="AC124" s="3"/>
      <c r="AD124" s="3"/>
      <c r="AE124" s="3"/>
      <c r="AF124" s="3"/>
      <c r="AG124" s="145"/>
      <c r="AH124" s="145"/>
      <c r="AI124" s="3"/>
      <c r="AJ124" s="3"/>
      <c r="AK124" s="3"/>
    </row>
    <row r="125" spans="1:37" ht="15.75" customHeight="1" x14ac:dyDescent="0.25">
      <c r="A125" s="3"/>
      <c r="B125" s="3"/>
      <c r="C125" s="718"/>
      <c r="D125" s="538"/>
      <c r="E125" s="719"/>
      <c r="F125" s="250"/>
      <c r="G125" s="539" t="str">
        <f t="shared" si="70"/>
        <v>Señalización</v>
      </c>
      <c r="H125" s="536"/>
      <c r="I125" s="536"/>
      <c r="J125" s="536"/>
      <c r="K125" s="536"/>
      <c r="L125" s="536"/>
      <c r="M125" s="533"/>
      <c r="N125" s="251"/>
      <c r="O125" s="248"/>
      <c r="P125" s="248"/>
      <c r="Q125" s="852"/>
      <c r="R125" s="533"/>
      <c r="S125" s="248"/>
      <c r="T125" s="855">
        <f t="shared" si="74"/>
        <v>8396.2518624000004</v>
      </c>
      <c r="U125" s="541"/>
      <c r="V125" s="852"/>
      <c r="W125" s="533"/>
      <c r="X125" s="849">
        <f t="shared" si="73"/>
        <v>8396.2518624000004</v>
      </c>
      <c r="Y125" s="533"/>
      <c r="Z125" s="200"/>
      <c r="AA125" s="3"/>
      <c r="AB125" s="3"/>
      <c r="AC125" s="3"/>
      <c r="AD125" s="3"/>
      <c r="AE125" s="3"/>
      <c r="AF125" s="3"/>
      <c r="AG125" s="145"/>
      <c r="AH125" s="145"/>
      <c r="AI125" s="3"/>
      <c r="AJ125" s="3"/>
      <c r="AK125" s="3"/>
    </row>
    <row r="126" spans="1:37" ht="15.75" customHeight="1" x14ac:dyDescent="0.25">
      <c r="A126" s="3"/>
      <c r="B126" s="3"/>
      <c r="C126" s="551"/>
      <c r="D126" s="552"/>
      <c r="E126" s="553"/>
      <c r="F126" s="250"/>
      <c r="G126" s="539" t="str">
        <f t="shared" si="70"/>
        <v>Ciclo paraderos</v>
      </c>
      <c r="H126" s="536"/>
      <c r="I126" s="536"/>
      <c r="J126" s="536"/>
      <c r="K126" s="536"/>
      <c r="L126" s="536"/>
      <c r="M126" s="533"/>
      <c r="N126" s="251"/>
      <c r="O126" s="248"/>
      <c r="P126" s="248"/>
      <c r="Q126" s="852"/>
      <c r="R126" s="533"/>
      <c r="S126" s="248"/>
      <c r="T126" s="855">
        <f t="shared" si="74"/>
        <v>1236.2954400000001</v>
      </c>
      <c r="U126" s="541"/>
      <c r="V126" s="852"/>
      <c r="W126" s="533"/>
      <c r="X126" s="849">
        <f t="shared" si="73"/>
        <v>1236.2954400000001</v>
      </c>
      <c r="Y126" s="533"/>
      <c r="Z126" s="200"/>
      <c r="AA126" s="3"/>
      <c r="AB126" s="3"/>
      <c r="AC126" s="3"/>
      <c r="AD126" s="3"/>
      <c r="AE126" s="3"/>
      <c r="AF126" s="3"/>
      <c r="AG126" s="145"/>
      <c r="AH126" s="145"/>
      <c r="AI126" s="3"/>
      <c r="AJ126" s="3"/>
      <c r="AK126" s="3"/>
    </row>
    <row r="127" spans="1:37" ht="15.75" customHeight="1" x14ac:dyDescent="0.25">
      <c r="A127" s="3"/>
      <c r="B127" s="3"/>
      <c r="C127" s="856" t="s">
        <v>387</v>
      </c>
      <c r="D127" s="538"/>
      <c r="E127" s="538"/>
      <c r="F127" s="538"/>
      <c r="G127" s="538"/>
      <c r="H127" s="538"/>
      <c r="I127" s="538"/>
      <c r="J127" s="538"/>
      <c r="K127" s="538"/>
      <c r="L127" s="538"/>
      <c r="M127" s="719"/>
      <c r="N127" s="251"/>
      <c r="O127" s="248"/>
      <c r="P127" s="248"/>
      <c r="Q127" s="852">
        <f t="shared" ref="Q127:Q128" si="75">+X41*30%</f>
        <v>5787.9</v>
      </c>
      <c r="R127" s="533"/>
      <c r="S127" s="248">
        <f t="shared" ref="S127:S128" si="76">+X41*35%</f>
        <v>6752.5499999999993</v>
      </c>
      <c r="T127" s="855">
        <f t="shared" ref="T127:T128" si="77">+X41*35%</f>
        <v>6752.5499999999993</v>
      </c>
      <c r="U127" s="541"/>
      <c r="V127" s="852"/>
      <c r="W127" s="533"/>
      <c r="X127" s="849">
        <f t="shared" si="73"/>
        <v>19293</v>
      </c>
      <c r="Y127" s="533"/>
      <c r="Z127" s="200"/>
      <c r="AA127" s="3"/>
      <c r="AB127" s="3"/>
      <c r="AC127" s="3"/>
      <c r="AD127" s="3"/>
      <c r="AE127" s="3"/>
      <c r="AF127" s="3"/>
      <c r="AG127" s="145"/>
      <c r="AH127" s="145"/>
      <c r="AI127" s="3"/>
      <c r="AJ127" s="3"/>
      <c r="AK127" s="3"/>
    </row>
    <row r="128" spans="1:37" ht="15.75" customHeight="1" x14ac:dyDescent="0.25">
      <c r="A128" s="3"/>
      <c r="B128" s="3"/>
      <c r="C128" s="856" t="s">
        <v>388</v>
      </c>
      <c r="D128" s="538"/>
      <c r="E128" s="538"/>
      <c r="F128" s="538"/>
      <c r="G128" s="538"/>
      <c r="H128" s="538"/>
      <c r="I128" s="538"/>
      <c r="J128" s="538"/>
      <c r="K128" s="538"/>
      <c r="L128" s="538"/>
      <c r="M128" s="719"/>
      <c r="N128" s="251"/>
      <c r="O128" s="248"/>
      <c r="P128" s="248"/>
      <c r="Q128" s="852">
        <f t="shared" si="75"/>
        <v>3858.6</v>
      </c>
      <c r="R128" s="533"/>
      <c r="S128" s="248">
        <f t="shared" si="76"/>
        <v>4501.7</v>
      </c>
      <c r="T128" s="855">
        <f t="shared" si="77"/>
        <v>4501.7</v>
      </c>
      <c r="U128" s="541"/>
      <c r="V128" s="852"/>
      <c r="W128" s="533"/>
      <c r="X128" s="849">
        <f t="shared" si="73"/>
        <v>12862</v>
      </c>
      <c r="Y128" s="533"/>
      <c r="Z128" s="200"/>
      <c r="AA128" s="3"/>
      <c r="AB128" s="3"/>
      <c r="AC128" s="3"/>
      <c r="AD128" s="3"/>
      <c r="AE128" s="3"/>
      <c r="AF128" s="3"/>
      <c r="AG128" s="145"/>
      <c r="AH128" s="145"/>
      <c r="AI128" s="3"/>
      <c r="AJ128" s="3"/>
      <c r="AK128" s="3"/>
    </row>
    <row r="129" spans="1:37" ht="15.75" customHeight="1" x14ac:dyDescent="0.25">
      <c r="A129" s="3"/>
      <c r="B129" s="3"/>
      <c r="C129" s="857" t="s">
        <v>412</v>
      </c>
      <c r="D129" s="536"/>
      <c r="E129" s="536"/>
      <c r="F129" s="536"/>
      <c r="G129" s="536"/>
      <c r="H129" s="536"/>
      <c r="I129" s="536"/>
      <c r="J129" s="536"/>
      <c r="K129" s="536"/>
      <c r="L129" s="536"/>
      <c r="M129" s="533"/>
      <c r="N129" s="251"/>
      <c r="O129" s="252">
        <f t="shared" ref="O129:Q129" si="78">+O93+O104+O112+O121+O127+O128</f>
        <v>0</v>
      </c>
      <c r="P129" s="252">
        <f t="shared" si="78"/>
        <v>0</v>
      </c>
      <c r="Q129" s="861">
        <f t="shared" si="78"/>
        <v>587405.42420100002</v>
      </c>
      <c r="R129" s="533"/>
      <c r="S129" s="252">
        <f t="shared" ref="S129:T129" si="79">+S93+S104+S112+S121+S127+S128</f>
        <v>1082135.6178617424</v>
      </c>
      <c r="T129" s="861">
        <f t="shared" si="79"/>
        <v>1412158.9918401616</v>
      </c>
      <c r="U129" s="533"/>
      <c r="V129" s="861">
        <f>+V93+V104+V112+V121+V127+V128</f>
        <v>0</v>
      </c>
      <c r="W129" s="533"/>
      <c r="X129" s="862">
        <f>+X93+X104+X112+X121+X127+X128</f>
        <v>2842271.2643118156</v>
      </c>
      <c r="Y129" s="533"/>
      <c r="Z129" s="200"/>
      <c r="AA129" s="3"/>
      <c r="AB129" s="3"/>
      <c r="AC129" s="3"/>
      <c r="AD129" s="3"/>
      <c r="AE129" s="3"/>
      <c r="AF129" s="3"/>
      <c r="AG129" s="145"/>
      <c r="AH129" s="145"/>
      <c r="AI129" s="3"/>
      <c r="AJ129" s="3"/>
      <c r="AK129" s="3"/>
    </row>
    <row r="130" spans="1:37" ht="15.75" customHeight="1" x14ac:dyDescent="0.25">
      <c r="A130" s="3"/>
      <c r="B130" s="3"/>
      <c r="C130" s="539" t="str">
        <f t="shared" ref="C130:C133" si="80">+C85</f>
        <v>Expediente Técnico</v>
      </c>
      <c r="D130" s="536"/>
      <c r="E130" s="536"/>
      <c r="F130" s="536"/>
      <c r="G130" s="536"/>
      <c r="H130" s="536"/>
      <c r="I130" s="536"/>
      <c r="J130" s="536"/>
      <c r="K130" s="536"/>
      <c r="L130" s="536"/>
      <c r="M130" s="533"/>
      <c r="N130" s="251"/>
      <c r="O130" s="248">
        <f>+X44</f>
        <v>28000</v>
      </c>
      <c r="P130" s="248"/>
      <c r="Q130" s="852"/>
      <c r="R130" s="533"/>
      <c r="S130" s="248"/>
      <c r="T130" s="852"/>
      <c r="U130" s="533"/>
      <c r="V130" s="852"/>
      <c r="W130" s="533"/>
      <c r="X130" s="849">
        <f t="shared" ref="X130:X133" si="81">+IF(SUM(O130:V130)=X44,SUM(O130:V130),"Diferente a la meta")</f>
        <v>28000</v>
      </c>
      <c r="Y130" s="533"/>
      <c r="Z130" s="200"/>
      <c r="AA130" s="3"/>
      <c r="AB130" s="3"/>
      <c r="AC130" s="3"/>
      <c r="AD130" s="3"/>
      <c r="AE130" s="3"/>
      <c r="AF130" s="3"/>
      <c r="AG130" s="145"/>
      <c r="AH130" s="145"/>
      <c r="AI130" s="3"/>
      <c r="AJ130" s="3"/>
      <c r="AK130" s="3"/>
    </row>
    <row r="131" spans="1:37" ht="15.75" customHeight="1" x14ac:dyDescent="0.25">
      <c r="A131" s="3"/>
      <c r="B131" s="3"/>
      <c r="C131" s="539" t="str">
        <f t="shared" si="80"/>
        <v>Supervisión</v>
      </c>
      <c r="D131" s="536"/>
      <c r="E131" s="536"/>
      <c r="F131" s="536"/>
      <c r="G131" s="536"/>
      <c r="H131" s="536"/>
      <c r="I131" s="536"/>
      <c r="J131" s="536"/>
      <c r="K131" s="536"/>
      <c r="L131" s="536"/>
      <c r="M131" s="533"/>
      <c r="N131" s="251"/>
      <c r="O131" s="248"/>
      <c r="P131" s="248"/>
      <c r="Q131" s="852">
        <f>+X45*18%</f>
        <v>12344.039999999999</v>
      </c>
      <c r="R131" s="533"/>
      <c r="S131" s="248">
        <f>+X45*35%</f>
        <v>24002.3</v>
      </c>
      <c r="T131" s="852">
        <f>+X45*47%</f>
        <v>32231.66</v>
      </c>
      <c r="U131" s="533"/>
      <c r="V131" s="852"/>
      <c r="W131" s="533"/>
      <c r="X131" s="849">
        <f t="shared" si="81"/>
        <v>68578</v>
      </c>
      <c r="Y131" s="533"/>
      <c r="Z131" s="200"/>
      <c r="AA131" s="3"/>
      <c r="AB131" s="3"/>
      <c r="AC131" s="3"/>
      <c r="AD131" s="3"/>
      <c r="AE131" s="3"/>
      <c r="AF131" s="3"/>
      <c r="AG131" s="145"/>
      <c r="AH131" s="145"/>
      <c r="AI131" s="3"/>
      <c r="AJ131" s="3"/>
      <c r="AK131" s="3"/>
    </row>
    <row r="132" spans="1:37" ht="15.75" customHeight="1" x14ac:dyDescent="0.25">
      <c r="A132" s="3"/>
      <c r="B132" s="3"/>
      <c r="C132" s="539" t="str">
        <f t="shared" si="80"/>
        <v>Gestión para la ejecución del proyecto</v>
      </c>
      <c r="D132" s="536"/>
      <c r="E132" s="536"/>
      <c r="F132" s="536"/>
      <c r="G132" s="536"/>
      <c r="H132" s="536"/>
      <c r="I132" s="536"/>
      <c r="J132" s="536"/>
      <c r="K132" s="536"/>
      <c r="L132" s="536"/>
      <c r="M132" s="533"/>
      <c r="N132" s="251"/>
      <c r="O132" s="248"/>
      <c r="P132" s="248"/>
      <c r="Q132" s="852"/>
      <c r="R132" s="533"/>
      <c r="S132" s="248"/>
      <c r="T132" s="852"/>
      <c r="U132" s="533"/>
      <c r="V132" s="852"/>
      <c r="W132" s="533"/>
      <c r="X132" s="849">
        <f t="shared" si="81"/>
        <v>0</v>
      </c>
      <c r="Y132" s="533"/>
      <c r="Z132" s="200"/>
      <c r="AA132" s="3"/>
      <c r="AB132" s="3"/>
      <c r="AC132" s="3"/>
      <c r="AD132" s="3"/>
      <c r="AE132" s="3"/>
      <c r="AF132" s="3"/>
      <c r="AG132" s="145"/>
      <c r="AH132" s="145"/>
      <c r="AI132" s="3"/>
      <c r="AJ132" s="3"/>
      <c r="AK132" s="3"/>
    </row>
    <row r="133" spans="1:37" ht="15.75" customHeight="1" x14ac:dyDescent="0.25">
      <c r="A133" s="3"/>
      <c r="B133" s="3"/>
      <c r="C133" s="539" t="str">
        <f t="shared" si="80"/>
        <v>Liquidación</v>
      </c>
      <c r="D133" s="536"/>
      <c r="E133" s="536"/>
      <c r="F133" s="536"/>
      <c r="G133" s="536"/>
      <c r="H133" s="536"/>
      <c r="I133" s="536"/>
      <c r="J133" s="536"/>
      <c r="K133" s="536"/>
      <c r="L133" s="536"/>
      <c r="M133" s="533"/>
      <c r="N133" s="251"/>
      <c r="O133" s="248"/>
      <c r="P133" s="248"/>
      <c r="Q133" s="852"/>
      <c r="R133" s="533"/>
      <c r="S133" s="248"/>
      <c r="T133" s="852"/>
      <c r="U133" s="533"/>
      <c r="V133" s="852">
        <v>21000</v>
      </c>
      <c r="W133" s="533"/>
      <c r="X133" s="849">
        <f t="shared" si="81"/>
        <v>21000</v>
      </c>
      <c r="Y133" s="533"/>
      <c r="Z133" s="200"/>
      <c r="AA133" s="3"/>
      <c r="AB133" s="3"/>
      <c r="AC133" s="3"/>
      <c r="AD133" s="3"/>
      <c r="AE133" s="3"/>
      <c r="AF133" s="3"/>
      <c r="AG133" s="145"/>
      <c r="AH133" s="145"/>
      <c r="AI133" s="3"/>
      <c r="AJ133" s="3"/>
      <c r="AK133" s="3"/>
    </row>
    <row r="134" spans="1:37" ht="15.75" customHeight="1" x14ac:dyDescent="0.25">
      <c r="A134" s="3"/>
      <c r="B134" s="3"/>
      <c r="C134" s="857" t="s">
        <v>173</v>
      </c>
      <c r="D134" s="536"/>
      <c r="E134" s="536"/>
      <c r="F134" s="536"/>
      <c r="G134" s="536"/>
      <c r="H134" s="536"/>
      <c r="I134" s="536"/>
      <c r="J134" s="536"/>
      <c r="K134" s="536"/>
      <c r="L134" s="536"/>
      <c r="M134" s="533"/>
      <c r="N134" s="251"/>
      <c r="O134" s="252">
        <f t="shared" ref="O134:P134" si="82">SUM(O129:O133)</f>
        <v>28000</v>
      </c>
      <c r="P134" s="252">
        <f t="shared" si="82"/>
        <v>0</v>
      </c>
      <c r="Q134" s="861">
        <f>SUM(Q129:R133)</f>
        <v>599749.46420100005</v>
      </c>
      <c r="R134" s="533"/>
      <c r="S134" s="252">
        <f>SUM(S129:S133)</f>
        <v>1106137.9178617424</v>
      </c>
      <c r="T134" s="861">
        <f>SUM(T129:U133)</f>
        <v>1444390.6518401615</v>
      </c>
      <c r="U134" s="533"/>
      <c r="V134" s="861">
        <f>SUM(V129:W133)</f>
        <v>21000</v>
      </c>
      <c r="W134" s="533"/>
      <c r="X134" s="862">
        <f>SUM(X129:Y133)</f>
        <v>2959849.2643118156</v>
      </c>
      <c r="Y134" s="533"/>
      <c r="Z134" s="200"/>
      <c r="AA134" s="11" t="s">
        <v>413</v>
      </c>
      <c r="AB134" s="3"/>
      <c r="AC134" s="864">
        <f>+X134-X48</f>
        <v>-241847.24201120017</v>
      </c>
      <c r="AD134" s="538"/>
      <c r="AE134" s="3"/>
      <c r="AF134" s="3"/>
      <c r="AG134" s="145"/>
      <c r="AH134" s="145"/>
      <c r="AI134" s="3"/>
      <c r="AJ134" s="3"/>
      <c r="AK134" s="3"/>
    </row>
    <row r="135" spans="1:37" ht="28.5" customHeight="1" x14ac:dyDescent="0.25">
      <c r="A135" s="3"/>
      <c r="B135" s="3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3"/>
      <c r="R135" s="3"/>
      <c r="S135" s="145"/>
      <c r="T135" s="145"/>
      <c r="U135" s="145"/>
      <c r="V135" s="863" t="str">
        <f>+IF(X134=X48,"","Costo diferente al costo de inversión ítem 3.4.1")</f>
        <v>Costo diferente al costo de inversión ítem 3.4.1</v>
      </c>
      <c r="W135" s="549"/>
      <c r="X135" s="549"/>
      <c r="Y135" s="549"/>
      <c r="Z135" s="3"/>
      <c r="AA135" s="3"/>
      <c r="AB135" s="3"/>
      <c r="AC135" s="3"/>
      <c r="AD135" s="3"/>
      <c r="AE135" s="3"/>
      <c r="AF135" s="3"/>
      <c r="AG135" s="145"/>
      <c r="AH135" s="145"/>
      <c r="AI135" s="3"/>
      <c r="AJ135" s="3"/>
      <c r="AK135" s="3"/>
    </row>
    <row r="136" spans="1:37" ht="19.5" customHeight="1" x14ac:dyDescent="0.25">
      <c r="A136" s="3"/>
      <c r="B136" s="3"/>
      <c r="C136" s="537" t="s">
        <v>414</v>
      </c>
      <c r="D136" s="538"/>
      <c r="E136" s="538"/>
      <c r="F136" s="538"/>
      <c r="G136" s="538"/>
      <c r="H136" s="538"/>
      <c r="I136" s="538"/>
      <c r="J136" s="538"/>
      <c r="K136" s="538"/>
      <c r="L136" s="538"/>
      <c r="M136" s="538"/>
      <c r="N136" s="538"/>
      <c r="O136" s="538"/>
      <c r="P136" s="538"/>
      <c r="Q136" s="538"/>
      <c r="R136" s="538"/>
      <c r="S136" s="538"/>
      <c r="T136" s="538"/>
      <c r="U136" s="538"/>
      <c r="V136" s="538"/>
      <c r="W136" s="538"/>
      <c r="X136" s="538"/>
      <c r="Y136" s="538"/>
      <c r="Z136" s="3"/>
      <c r="AA136" s="3"/>
      <c r="AB136" s="3"/>
      <c r="AC136" s="3"/>
      <c r="AD136" s="3"/>
      <c r="AE136" s="3"/>
      <c r="AF136" s="3"/>
      <c r="AG136" s="145"/>
      <c r="AH136" s="145"/>
      <c r="AI136" s="3"/>
      <c r="AJ136" s="3"/>
      <c r="AK136" s="3"/>
    </row>
    <row r="137" spans="1:37" ht="13.5" customHeight="1" x14ac:dyDescent="0.25">
      <c r="A137" s="3"/>
      <c r="B137" s="3"/>
      <c r="C137" s="745" t="s">
        <v>415</v>
      </c>
      <c r="D137" s="549"/>
      <c r="E137" s="549"/>
      <c r="F137" s="549"/>
      <c r="G137" s="549"/>
      <c r="H137" s="549"/>
      <c r="I137" s="550"/>
      <c r="J137" s="253"/>
      <c r="K137" s="745" t="s">
        <v>416</v>
      </c>
      <c r="L137" s="549"/>
      <c r="M137" s="550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145"/>
      <c r="AH137" s="145"/>
      <c r="AI137" s="3"/>
      <c r="AJ137" s="3"/>
      <c r="AK137" s="3"/>
    </row>
    <row r="138" spans="1:37" ht="12" customHeight="1" x14ac:dyDescent="0.25">
      <c r="A138" s="3"/>
      <c r="B138" s="3"/>
      <c r="C138" s="551"/>
      <c r="D138" s="552"/>
      <c r="E138" s="552"/>
      <c r="F138" s="552"/>
      <c r="G138" s="552"/>
      <c r="H138" s="552"/>
      <c r="I138" s="553"/>
      <c r="J138" s="253"/>
      <c r="K138" s="551"/>
      <c r="L138" s="552"/>
      <c r="M138" s="55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145"/>
      <c r="AH138" s="145"/>
      <c r="AI138" s="3"/>
      <c r="AJ138" s="3"/>
      <c r="AK138" s="3"/>
    </row>
    <row r="139" spans="1:37" ht="17.25" customHeight="1" x14ac:dyDescent="0.25">
      <c r="A139" s="3"/>
      <c r="B139" s="3"/>
      <c r="C139" s="548" t="s">
        <v>417</v>
      </c>
      <c r="D139" s="549"/>
      <c r="E139" s="550"/>
      <c r="F139" s="254"/>
      <c r="G139" s="539" t="s">
        <v>418</v>
      </c>
      <c r="H139" s="536"/>
      <c r="I139" s="533"/>
      <c r="J139" s="237"/>
      <c r="K139" s="587">
        <f>7%*('Formulación 2'!$K$11+'Formulación 2'!$K$9)*$O$8</f>
        <v>61170.22069200001</v>
      </c>
      <c r="L139" s="536"/>
      <c r="M139" s="628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145"/>
      <c r="AH139" s="145"/>
      <c r="AI139" s="3"/>
      <c r="AJ139" s="3"/>
      <c r="AK139" s="3"/>
    </row>
    <row r="140" spans="1:37" ht="17.25" customHeight="1" x14ac:dyDescent="0.25">
      <c r="A140" s="3"/>
      <c r="B140" s="3"/>
      <c r="C140" s="551"/>
      <c r="D140" s="552"/>
      <c r="E140" s="553"/>
      <c r="F140" s="232"/>
      <c r="G140" s="539" t="s">
        <v>419</v>
      </c>
      <c r="H140" s="536"/>
      <c r="I140" s="533"/>
      <c r="J140" s="237"/>
      <c r="K140" s="587">
        <v>148556.29999999999</v>
      </c>
      <c r="L140" s="536"/>
      <c r="M140" s="628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145"/>
      <c r="AH140" s="145"/>
      <c r="AI140" s="3"/>
      <c r="AJ140" s="3"/>
      <c r="AK140" s="3"/>
    </row>
    <row r="141" spans="1:37" ht="17.25" customHeight="1" x14ac:dyDescent="0.25">
      <c r="A141" s="3"/>
      <c r="B141" s="3"/>
      <c r="C141" s="548" t="s">
        <v>420</v>
      </c>
      <c r="D141" s="549"/>
      <c r="E141" s="550"/>
      <c r="F141" s="232"/>
      <c r="G141" s="539" t="s">
        <v>418</v>
      </c>
      <c r="H141" s="536"/>
      <c r="I141" s="533"/>
      <c r="J141" s="237"/>
      <c r="K141" s="587">
        <f>3%*('Formulación 2'!$K$11+'Formulación 2'!$K$9+'Formulación 2'!$K$10)*$O$8</f>
        <v>44830.094868</v>
      </c>
      <c r="L141" s="536"/>
      <c r="M141" s="628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145"/>
      <c r="AH141" s="145"/>
      <c r="AI141" s="3"/>
      <c r="AJ141" s="3"/>
      <c r="AK141" s="3"/>
    </row>
    <row r="142" spans="1:37" ht="17.25" customHeight="1" x14ac:dyDescent="0.25">
      <c r="A142" s="3"/>
      <c r="B142" s="3"/>
      <c r="C142" s="551"/>
      <c r="D142" s="552"/>
      <c r="E142" s="553"/>
      <c r="F142" s="232"/>
      <c r="G142" s="539" t="s">
        <v>419</v>
      </c>
      <c r="H142" s="536"/>
      <c r="I142" s="533"/>
      <c r="J142" s="237"/>
      <c r="K142" s="587">
        <v>74716.800000000003</v>
      </c>
      <c r="L142" s="536"/>
      <c r="M142" s="628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145"/>
      <c r="AH142" s="145"/>
      <c r="AI142" s="3"/>
      <c r="AJ142" s="3"/>
      <c r="AK142" s="3"/>
    </row>
    <row r="143" spans="1:37" ht="3.75" customHeight="1" x14ac:dyDescent="0.25">
      <c r="A143" s="3"/>
      <c r="B143" s="3"/>
      <c r="C143" s="190"/>
      <c r="D143" s="190"/>
      <c r="E143" s="190"/>
      <c r="F143" s="153"/>
      <c r="G143" s="255"/>
      <c r="H143" s="255"/>
      <c r="I143" s="255"/>
      <c r="J143" s="27"/>
      <c r="K143" s="256"/>
      <c r="L143" s="256"/>
      <c r="M143" s="257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145"/>
      <c r="AH143" s="145"/>
      <c r="AI143" s="3"/>
      <c r="AJ143" s="3"/>
      <c r="AK143" s="3"/>
    </row>
    <row r="144" spans="1:37" ht="18" customHeight="1" x14ac:dyDescent="0.25">
      <c r="A144" s="3"/>
      <c r="B144" s="3"/>
      <c r="C144" s="548" t="s">
        <v>421</v>
      </c>
      <c r="D144" s="549"/>
      <c r="E144" s="550"/>
      <c r="F144" s="232"/>
      <c r="G144" s="539" t="s">
        <v>418</v>
      </c>
      <c r="H144" s="536"/>
      <c r="I144" s="533"/>
      <c r="J144" s="237"/>
      <c r="K144" s="859">
        <f t="shared" ref="K144:K145" si="83">+K141-K139</f>
        <v>-16340.12582400001</v>
      </c>
      <c r="L144" s="536"/>
      <c r="M144" s="53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145"/>
      <c r="AH144" s="145"/>
      <c r="AI144" s="3"/>
      <c r="AJ144" s="3"/>
      <c r="AK144" s="3"/>
    </row>
    <row r="145" spans="1:37" ht="18" customHeight="1" x14ac:dyDescent="0.25">
      <c r="A145" s="3"/>
      <c r="B145" s="3"/>
      <c r="C145" s="718"/>
      <c r="D145" s="538"/>
      <c r="E145" s="719"/>
      <c r="F145" s="232"/>
      <c r="G145" s="539" t="s">
        <v>419</v>
      </c>
      <c r="H145" s="536"/>
      <c r="I145" s="533"/>
      <c r="J145" s="237"/>
      <c r="K145" s="859">
        <f t="shared" si="83"/>
        <v>-73839.499999999985</v>
      </c>
      <c r="L145" s="536"/>
      <c r="M145" s="53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145"/>
      <c r="AH145" s="145"/>
      <c r="AI145" s="3"/>
      <c r="AJ145" s="3"/>
      <c r="AK145" s="3"/>
    </row>
    <row r="146" spans="1:37" ht="23.25" customHeight="1" x14ac:dyDescent="0.25">
      <c r="A146" s="3"/>
      <c r="B146" s="3"/>
      <c r="C146" s="551"/>
      <c r="D146" s="552"/>
      <c r="E146" s="553"/>
      <c r="F146" s="232"/>
      <c r="G146" s="858" t="s">
        <v>173</v>
      </c>
      <c r="H146" s="536"/>
      <c r="I146" s="533"/>
      <c r="J146" s="258"/>
      <c r="K146" s="860">
        <f>SUM(K144:K145)</f>
        <v>-90179.625823999988</v>
      </c>
      <c r="L146" s="536"/>
      <c r="M146" s="53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145"/>
      <c r="AH146" s="145"/>
      <c r="AI146" s="3"/>
      <c r="AJ146" s="3"/>
      <c r="AK146" s="3"/>
    </row>
    <row r="147" spans="1:37" ht="6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145"/>
      <c r="AH147" s="145"/>
      <c r="AI147" s="3"/>
      <c r="AJ147" s="3"/>
      <c r="AK147" s="3"/>
    </row>
    <row r="148" spans="1:37" ht="13.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</row>
    <row r="149" spans="1:37" ht="13.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</row>
    <row r="150" spans="1:37" ht="13.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</row>
    <row r="151" spans="1:37" ht="13.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 spans="1:37" ht="13.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 spans="1:37" ht="13.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</row>
    <row r="154" spans="1:37" ht="13.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37" ht="13.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37" ht="13.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spans="1:37" ht="13.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37" ht="13.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</row>
    <row r="159" spans="1:37" ht="13.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 spans="1:37" ht="13.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</row>
    <row r="161" spans="1:37" ht="13.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</row>
    <row r="162" spans="1:37" ht="13.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</row>
    <row r="163" spans="1:37" ht="13.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</row>
    <row r="164" spans="1:37" ht="13.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</row>
    <row r="165" spans="1:37" ht="13.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 spans="1:37" ht="13.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</row>
    <row r="167" spans="1:37" ht="13.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</row>
    <row r="168" spans="1:37" ht="13.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</row>
    <row r="169" spans="1:37" ht="13.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</row>
    <row r="170" spans="1:37" ht="13.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</row>
    <row r="171" spans="1:37" ht="13.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</row>
    <row r="172" spans="1:37" ht="13.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</row>
    <row r="173" spans="1:37" ht="13.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</row>
    <row r="174" spans="1:37" ht="13.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</row>
    <row r="175" spans="1:37" ht="13.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</row>
    <row r="176" spans="1:37" ht="13.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 spans="1:37" ht="13.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 spans="1:37" ht="13.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</row>
    <row r="179" spans="1:37" ht="13.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 spans="1:37" ht="13.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</row>
    <row r="181" spans="1:37" ht="13.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spans="1:37" ht="13.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 spans="1:37" ht="13.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</row>
    <row r="184" spans="1:37" ht="13.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spans="1:37" ht="13.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 spans="1:37" ht="13.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</row>
    <row r="187" spans="1:37" ht="13.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</row>
    <row r="188" spans="1:37" ht="13.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</row>
    <row r="189" spans="1:37" ht="13.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</row>
    <row r="190" spans="1:37" ht="13.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</row>
    <row r="191" spans="1:37" ht="13.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</row>
    <row r="192" spans="1:37" ht="13.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</row>
    <row r="193" spans="1:37" ht="13.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</row>
    <row r="194" spans="1:37" ht="13.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</row>
    <row r="195" spans="1:37" ht="13.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 spans="1:37" ht="13.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</row>
    <row r="197" spans="1:37" ht="13.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 spans="1:37" ht="13.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 spans="1:37" ht="13.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</row>
    <row r="200" spans="1:37" ht="13.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</row>
    <row r="201" spans="1:37" ht="13.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</row>
    <row r="202" spans="1:37" ht="13.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</row>
    <row r="203" spans="1:37" ht="13.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</row>
    <row r="204" spans="1:37" ht="13.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</row>
    <row r="205" spans="1:37" ht="13.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</row>
    <row r="206" spans="1:37" ht="13.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</row>
    <row r="207" spans="1:37" ht="13.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</row>
    <row r="208" spans="1:37" ht="13.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</row>
    <row r="209" spans="1:37" ht="13.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</row>
    <row r="210" spans="1:37" ht="13.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</row>
    <row r="211" spans="1:37" ht="13.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</row>
    <row r="212" spans="1:37" ht="13.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</row>
    <row r="213" spans="1:37" ht="13.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</row>
    <row r="214" spans="1:37" ht="13.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</row>
    <row r="215" spans="1:37" ht="13.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</row>
    <row r="216" spans="1:37" ht="13.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</row>
    <row r="217" spans="1:37" ht="13.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</row>
    <row r="218" spans="1:37" ht="13.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</row>
    <row r="219" spans="1:37" ht="13.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</row>
    <row r="220" spans="1:37" ht="13.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</row>
    <row r="221" spans="1:37" ht="13.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</row>
    <row r="222" spans="1:37" ht="13.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</row>
    <row r="223" spans="1:37" ht="13.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</row>
    <row r="224" spans="1:37" ht="13.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</row>
    <row r="225" spans="1:37" ht="13.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</row>
    <row r="226" spans="1:37" ht="13.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</row>
    <row r="227" spans="1:37" ht="13.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</row>
    <row r="228" spans="1:37" ht="13.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</row>
    <row r="229" spans="1:37" ht="13.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</row>
    <row r="230" spans="1:37" ht="13.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</row>
    <row r="231" spans="1:37" ht="13.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</row>
    <row r="232" spans="1:37" ht="13.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</row>
    <row r="233" spans="1:37" ht="13.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</row>
    <row r="234" spans="1:37" ht="13.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</row>
    <row r="235" spans="1:37" ht="13.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</row>
    <row r="236" spans="1:37" ht="13.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</row>
    <row r="237" spans="1:37" ht="13.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</row>
    <row r="238" spans="1:37" ht="13.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</row>
    <row r="239" spans="1:37" ht="13.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</row>
    <row r="240" spans="1:37" ht="13.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</row>
    <row r="241" spans="1:37" ht="13.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</row>
    <row r="242" spans="1:37" ht="13.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</row>
    <row r="243" spans="1:37" ht="13.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</row>
    <row r="244" spans="1:37" ht="13.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 spans="1:37" ht="13.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</row>
    <row r="246" spans="1:37" ht="13.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</row>
    <row r="247" spans="1:37" ht="13.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</row>
    <row r="248" spans="1:37" ht="13.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</row>
    <row r="249" spans="1:37" ht="13.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</row>
    <row r="250" spans="1:37" ht="13.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 spans="1:37" ht="13.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 spans="1:37" ht="13.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 spans="1:37" ht="13.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 spans="1:37" ht="13.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 spans="1:37" ht="13.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 spans="1:37" ht="13.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 spans="1:37" ht="13.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 spans="1:37" ht="13.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 spans="1:37" ht="13.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 spans="1:37" ht="13.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</row>
    <row r="261" spans="1:37" ht="13.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</row>
    <row r="262" spans="1:37" ht="13.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</row>
    <row r="263" spans="1:37" ht="13.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 spans="1:37" ht="13.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</row>
    <row r="265" spans="1:37" ht="13.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</row>
    <row r="266" spans="1:37" ht="13.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</row>
    <row r="267" spans="1:37" ht="13.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</row>
    <row r="268" spans="1:37" ht="13.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 spans="1:37" ht="13.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 spans="1:37" ht="13.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spans="1:37" ht="13.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spans="1:37" ht="13.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spans="1:37" ht="13.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1:37" ht="13.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spans="1:37" ht="13.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ht="13.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ht="13.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ht="13.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ht="13.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ht="13.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ht="13.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ht="13.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ht="13.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ht="13.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ht="13.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ht="13.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ht="13.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ht="13.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ht="13.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ht="13.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ht="13.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ht="13.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ht="13.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ht="13.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spans="1:37" ht="13.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pans="1:37" ht="13.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spans="1:37" ht="13.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spans="1:37" ht="13.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spans="1:37" ht="13.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spans="1:37" ht="13.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spans="1:37" ht="13.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spans="1:37" ht="13.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spans="1:37" ht="13.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spans="1:37" ht="13.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spans="1:37" ht="13.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spans="1:37" ht="13.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spans="1:37" ht="13.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37" ht="13.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spans="1:37" ht="13.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spans="1:37" ht="13.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spans="1:37" ht="13.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spans="1:37" ht="13.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spans="1:37" ht="13.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spans="1:37" ht="13.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spans="1:37" ht="13.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spans="1:37" ht="13.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spans="1:37" ht="13.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37" ht="13.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spans="1:37" ht="13.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spans="1:37" ht="13.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spans="1:37" ht="13.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1:37" ht="13.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spans="1:37" ht="13.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spans="1:37" ht="13.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spans="1:37" ht="13.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spans="1:37" ht="13.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spans="1:37" ht="13.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spans="1:37" ht="13.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spans="1:37" ht="13.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spans="1:37" ht="13.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spans="1:37" ht="13.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spans="1:37" ht="13.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spans="1:37" ht="13.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spans="1:37" ht="13.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spans="1:37" ht="13.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spans="1:37" ht="13.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spans="1:37" ht="13.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spans="1:37" ht="13.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spans="1:37" ht="13.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spans="1:37" ht="13.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spans="1:37" ht="13.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spans="1:37" ht="13.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spans="1:37" ht="13.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spans="1:37" ht="13.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ht="13.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spans="1:37" ht="13.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spans="1:37" ht="13.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spans="1:37" ht="13.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spans="1:37" ht="13.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spans="1:37" ht="13.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spans="1:37" ht="13.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spans="1:37" ht="13.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spans="1:37" ht="13.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spans="1:37" ht="13.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spans="1:37" ht="13.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spans="1:37" ht="13.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spans="1:37" ht="13.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spans="1:37" ht="13.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spans="1:37" ht="13.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spans="1:37" ht="13.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spans="1:37" ht="13.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spans="1:37" ht="13.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spans="1:37" ht="13.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spans="1:37" ht="13.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spans="1:37" ht="13.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spans="1:37" ht="13.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spans="1:37" ht="13.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spans="1:37" ht="13.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spans="1:37" ht="13.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spans="1:37" ht="13.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spans="1:37" ht="13.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spans="1:37" ht="13.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spans="1:37" ht="13.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spans="1:37" ht="13.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spans="1:37" ht="13.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spans="1:37" ht="13.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spans="1:37" ht="13.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spans="1:37" ht="13.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spans="1:37" ht="13.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spans="1:37" ht="13.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spans="1:37" ht="13.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spans="1:37" ht="13.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spans="1:37" ht="13.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spans="1:37" ht="13.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spans="1:37" ht="13.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spans="1:37" ht="13.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spans="1:37" ht="13.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spans="1:37" ht="13.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spans="1:37" ht="13.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spans="1:37" ht="13.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spans="1:37" ht="13.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spans="1:37" ht="13.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spans="1:37" ht="13.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spans="1:37" ht="13.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spans="1:37" ht="13.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pans="1:37" ht="13.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pans="1:37" ht="13.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spans="1:37" ht="13.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spans="1:37" ht="13.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spans="1:37" ht="13.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spans="1:37" ht="13.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spans="1:37" ht="13.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spans="1:37" ht="13.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spans="1:37" ht="13.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spans="1:37" ht="13.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spans="1:37" ht="13.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spans="1:37" ht="13.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spans="1:37" ht="13.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ht="13.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pans="1:37" ht="13.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spans="1:37" ht="13.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spans="1:37" ht="13.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spans="1:37" ht="13.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spans="1:37" ht="13.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spans="1:37" ht="13.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spans="1:37" ht="13.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spans="1:37" ht="13.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spans="1:37" ht="13.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spans="1:37" ht="13.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spans="1:37" ht="13.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spans="1:37" ht="13.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spans="1:37" ht="13.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spans="1:37" ht="13.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spans="1:37" ht="13.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spans="1:37" ht="13.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spans="1:37" ht="13.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spans="1:37" ht="13.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spans="1:37" ht="13.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spans="1:37" ht="13.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spans="1:37" ht="13.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spans="1:37" ht="13.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spans="1:37" ht="13.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spans="1:37" ht="13.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spans="1:37" ht="13.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  <row r="435" spans="1:37" ht="13.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</row>
    <row r="436" spans="1:37" ht="13.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</row>
    <row r="437" spans="1:37" ht="13.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</row>
    <row r="438" spans="1:37" ht="13.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</row>
    <row r="439" spans="1:37" ht="13.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</row>
    <row r="440" spans="1:37" ht="13.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</row>
    <row r="441" spans="1:37" ht="13.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</row>
    <row r="442" spans="1:37" ht="13.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</row>
    <row r="443" spans="1:37" ht="13.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</row>
    <row r="444" spans="1:37" ht="13.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</row>
    <row r="445" spans="1:37" ht="13.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</row>
    <row r="446" spans="1:37" ht="13.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</row>
    <row r="447" spans="1:37" ht="13.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</row>
    <row r="448" spans="1:37" ht="13.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</row>
    <row r="449" spans="1:37" ht="13.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</row>
    <row r="450" spans="1:37" ht="13.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</row>
    <row r="451" spans="1:37" ht="13.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</row>
    <row r="452" spans="1:37" ht="13.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</row>
    <row r="453" spans="1:37" ht="13.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</row>
    <row r="454" spans="1:37" ht="13.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</row>
    <row r="455" spans="1:37" ht="13.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</row>
    <row r="456" spans="1:37" ht="13.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</row>
    <row r="457" spans="1:37" ht="13.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</row>
    <row r="458" spans="1:37" ht="13.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</row>
    <row r="459" spans="1:37" ht="13.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</row>
    <row r="460" spans="1:37" ht="13.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</row>
    <row r="461" spans="1:37" ht="13.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</row>
    <row r="462" spans="1:37" ht="13.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</row>
    <row r="463" spans="1:37" ht="13.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</row>
    <row r="464" spans="1:37" ht="13.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</row>
    <row r="465" spans="1:37" ht="13.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</row>
    <row r="466" spans="1:37" ht="13.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</row>
    <row r="467" spans="1:37" ht="13.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</row>
    <row r="468" spans="1:37" ht="13.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</row>
    <row r="469" spans="1:37" ht="13.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</row>
    <row r="470" spans="1:37" ht="13.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</row>
    <row r="471" spans="1:37" ht="13.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</row>
    <row r="472" spans="1:37" ht="13.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</row>
    <row r="473" spans="1:37" ht="13.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</row>
    <row r="474" spans="1:37" ht="13.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</row>
    <row r="475" spans="1:37" ht="13.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</row>
    <row r="476" spans="1:37" ht="13.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</row>
    <row r="477" spans="1:37" ht="13.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</row>
    <row r="478" spans="1:37" ht="13.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</row>
    <row r="479" spans="1:37" ht="13.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</row>
    <row r="480" spans="1:37" ht="13.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</row>
    <row r="481" spans="1:37" ht="13.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</row>
    <row r="482" spans="1:37" ht="13.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</row>
    <row r="483" spans="1:37" ht="13.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</row>
    <row r="484" spans="1:37" ht="13.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</row>
    <row r="485" spans="1:37" ht="13.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</row>
    <row r="486" spans="1:37" ht="13.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</row>
    <row r="487" spans="1:37" ht="13.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</row>
    <row r="488" spans="1:37" ht="13.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</row>
    <row r="489" spans="1:37" ht="13.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</row>
    <row r="490" spans="1:37" ht="13.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</row>
    <row r="491" spans="1:37" ht="13.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</row>
    <row r="492" spans="1:37" ht="13.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</row>
    <row r="493" spans="1:37" ht="13.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</row>
    <row r="494" spans="1:37" ht="13.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</row>
    <row r="495" spans="1:37" ht="13.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</row>
    <row r="496" spans="1:37" ht="13.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</row>
    <row r="497" spans="1:37" ht="13.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</row>
    <row r="498" spans="1:37" ht="13.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</row>
    <row r="499" spans="1:37" ht="13.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</row>
    <row r="500" spans="1:37" ht="13.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</row>
    <row r="501" spans="1:37" ht="13.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</row>
    <row r="502" spans="1:37" ht="13.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</row>
    <row r="503" spans="1:37" ht="13.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</row>
    <row r="504" spans="1:37" ht="13.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</row>
    <row r="505" spans="1:37" ht="13.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</row>
    <row r="506" spans="1:37" ht="13.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</row>
    <row r="507" spans="1:37" ht="13.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</row>
    <row r="508" spans="1:37" ht="13.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</row>
    <row r="509" spans="1:37" ht="13.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</row>
    <row r="510" spans="1:37" ht="13.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</row>
    <row r="511" spans="1:37" ht="13.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</row>
    <row r="512" spans="1:37" ht="13.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</row>
    <row r="513" spans="1:37" ht="13.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</row>
    <row r="514" spans="1:37" ht="13.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</row>
    <row r="515" spans="1:37" ht="13.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</row>
    <row r="516" spans="1:37" ht="13.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</row>
    <row r="517" spans="1:37" ht="13.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</row>
    <row r="518" spans="1:37" ht="13.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</row>
    <row r="519" spans="1:37" ht="13.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</row>
    <row r="520" spans="1:37" ht="13.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</row>
    <row r="521" spans="1:37" ht="13.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</row>
    <row r="522" spans="1:37" ht="13.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</row>
    <row r="523" spans="1:37" ht="13.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</row>
    <row r="524" spans="1:37" ht="13.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</row>
    <row r="525" spans="1:37" ht="13.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</row>
    <row r="526" spans="1:37" ht="13.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</row>
    <row r="527" spans="1:37" ht="13.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</row>
    <row r="528" spans="1:37" ht="13.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</row>
    <row r="529" spans="1:37" ht="13.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</row>
    <row r="530" spans="1:37" ht="13.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</row>
    <row r="531" spans="1:37" ht="13.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</row>
    <row r="532" spans="1:37" ht="13.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</row>
    <row r="533" spans="1:37" ht="13.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</row>
    <row r="534" spans="1:37" ht="13.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</row>
    <row r="535" spans="1:37" ht="13.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</row>
    <row r="536" spans="1:37" ht="13.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</row>
    <row r="537" spans="1:37" ht="13.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</row>
    <row r="538" spans="1:37" ht="13.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</row>
    <row r="539" spans="1:37" ht="13.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</row>
    <row r="540" spans="1:37" ht="13.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</row>
    <row r="541" spans="1:37" ht="13.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</row>
    <row r="542" spans="1:37" ht="13.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</row>
    <row r="543" spans="1:37" ht="13.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</row>
    <row r="544" spans="1:37" ht="13.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</row>
    <row r="545" spans="1:37" ht="13.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</row>
    <row r="546" spans="1:37" ht="13.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</row>
    <row r="547" spans="1:37" ht="13.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</row>
    <row r="548" spans="1:37" ht="13.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</row>
    <row r="549" spans="1:37" ht="13.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</row>
    <row r="550" spans="1:37" ht="13.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</row>
    <row r="551" spans="1:37" ht="13.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</row>
    <row r="552" spans="1:37" ht="13.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</row>
    <row r="553" spans="1:37" ht="13.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</row>
    <row r="554" spans="1:37" ht="13.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</row>
    <row r="555" spans="1:37" ht="13.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</row>
    <row r="556" spans="1:37" ht="13.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</row>
    <row r="557" spans="1:37" ht="13.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</row>
    <row r="558" spans="1:37" ht="13.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</row>
    <row r="559" spans="1:37" ht="13.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</row>
    <row r="560" spans="1:37" ht="13.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</row>
    <row r="561" spans="1:37" ht="13.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</row>
    <row r="562" spans="1:37" ht="13.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</row>
    <row r="563" spans="1:37" ht="13.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</row>
    <row r="564" spans="1:37" ht="13.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</row>
    <row r="565" spans="1:37" ht="13.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</row>
    <row r="566" spans="1:37" ht="13.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</row>
    <row r="567" spans="1:37" ht="13.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</row>
    <row r="568" spans="1:37" ht="13.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</row>
    <row r="569" spans="1:37" ht="13.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</row>
    <row r="570" spans="1:37" ht="13.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</row>
    <row r="571" spans="1:37" ht="13.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</row>
    <row r="572" spans="1:37" ht="13.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</row>
    <row r="573" spans="1:37" ht="13.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</row>
    <row r="574" spans="1:37" ht="13.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</row>
    <row r="575" spans="1:37" ht="13.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</row>
    <row r="576" spans="1:37" ht="13.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</row>
    <row r="577" spans="1:37" ht="13.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</row>
    <row r="578" spans="1:37" ht="13.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</row>
    <row r="579" spans="1:37" ht="13.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</row>
    <row r="580" spans="1:37" ht="13.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</row>
    <row r="581" spans="1:37" ht="13.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</row>
    <row r="582" spans="1:37" ht="13.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</row>
    <row r="583" spans="1:37" ht="13.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</row>
    <row r="584" spans="1:37" ht="13.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</row>
    <row r="585" spans="1:37" ht="13.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</row>
    <row r="586" spans="1:37" ht="13.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</row>
    <row r="587" spans="1:37" ht="13.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</row>
    <row r="588" spans="1:37" ht="13.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</row>
    <row r="589" spans="1:37" ht="13.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</row>
    <row r="590" spans="1:37" ht="13.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</row>
    <row r="591" spans="1:37" ht="13.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</row>
    <row r="592" spans="1:37" ht="13.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</row>
    <row r="593" spans="1:37" ht="13.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</row>
    <row r="594" spans="1:37" ht="13.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</row>
    <row r="595" spans="1:37" ht="13.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</row>
    <row r="596" spans="1:37" ht="13.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</row>
    <row r="597" spans="1:37" ht="13.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</row>
    <row r="598" spans="1:37" ht="13.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</row>
    <row r="599" spans="1:37" ht="13.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</row>
    <row r="600" spans="1:37" ht="13.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</row>
    <row r="601" spans="1:37" ht="13.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</row>
    <row r="602" spans="1:37" ht="13.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</row>
    <row r="603" spans="1:37" ht="13.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</row>
    <row r="604" spans="1:37" ht="13.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</row>
    <row r="605" spans="1:37" ht="13.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</row>
    <row r="606" spans="1:37" ht="13.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</row>
    <row r="607" spans="1:37" ht="13.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</row>
    <row r="608" spans="1:37" ht="13.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</row>
    <row r="609" spans="1:37" ht="13.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</row>
    <row r="610" spans="1:37" ht="13.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</row>
    <row r="611" spans="1:37" ht="13.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</row>
    <row r="612" spans="1:37" ht="13.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</row>
    <row r="613" spans="1:37" ht="13.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</row>
    <row r="614" spans="1:37" ht="13.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</row>
    <row r="615" spans="1:37" ht="13.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</row>
    <row r="616" spans="1:37" ht="13.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</row>
    <row r="617" spans="1:37" ht="13.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</row>
    <row r="618" spans="1:37" ht="13.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</row>
    <row r="619" spans="1:37" ht="13.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</row>
    <row r="620" spans="1:37" ht="13.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</row>
    <row r="621" spans="1:37" ht="13.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</row>
    <row r="622" spans="1:37" ht="13.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</row>
    <row r="623" spans="1:37" ht="13.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</row>
    <row r="624" spans="1:37" ht="13.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</row>
    <row r="625" spans="1:37" ht="13.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</row>
    <row r="626" spans="1:37" ht="13.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</row>
    <row r="627" spans="1:37" ht="13.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</row>
    <row r="628" spans="1:37" ht="13.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</row>
    <row r="629" spans="1:37" ht="13.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</row>
    <row r="630" spans="1:37" ht="13.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</row>
    <row r="631" spans="1:37" ht="13.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</row>
    <row r="632" spans="1:37" ht="13.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</row>
    <row r="633" spans="1:37" ht="13.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</row>
    <row r="634" spans="1:37" ht="13.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</row>
    <row r="635" spans="1:37" ht="13.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</row>
    <row r="636" spans="1:37" ht="13.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</row>
    <row r="637" spans="1:37" ht="13.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</row>
    <row r="638" spans="1:37" ht="13.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</row>
    <row r="639" spans="1:37" ht="13.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</row>
    <row r="640" spans="1:37" ht="13.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</row>
    <row r="641" spans="1:37" ht="13.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</row>
    <row r="642" spans="1:37" ht="13.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</row>
    <row r="643" spans="1:37" ht="13.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</row>
    <row r="644" spans="1:37" ht="13.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</row>
    <row r="645" spans="1:37" ht="13.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</row>
    <row r="646" spans="1:37" ht="13.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</row>
    <row r="647" spans="1:37" ht="13.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</row>
    <row r="648" spans="1:37" ht="13.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</row>
    <row r="649" spans="1:37" ht="13.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</row>
    <row r="650" spans="1:37" ht="13.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</row>
    <row r="651" spans="1:37" ht="13.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</row>
    <row r="652" spans="1:37" ht="13.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</row>
    <row r="653" spans="1:37" ht="13.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</row>
    <row r="654" spans="1:37" ht="13.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</row>
    <row r="655" spans="1:37" ht="13.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</row>
    <row r="656" spans="1:37" ht="13.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</row>
    <row r="657" spans="1:37" ht="13.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</row>
    <row r="658" spans="1:37" ht="13.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</row>
    <row r="659" spans="1:37" ht="13.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</row>
    <row r="660" spans="1:37" ht="13.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</row>
    <row r="661" spans="1:37" ht="13.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</row>
    <row r="662" spans="1:37" ht="13.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</row>
    <row r="663" spans="1:37" ht="13.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</row>
    <row r="664" spans="1:37" ht="13.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</row>
    <row r="665" spans="1:37" ht="13.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</row>
    <row r="666" spans="1:37" ht="13.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</row>
    <row r="667" spans="1:37" ht="13.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</row>
    <row r="668" spans="1:37" ht="13.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</row>
    <row r="669" spans="1:37" ht="13.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</row>
    <row r="670" spans="1:37" ht="13.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</row>
    <row r="671" spans="1:37" ht="13.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</row>
    <row r="672" spans="1:37" ht="13.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</row>
    <row r="673" spans="1:37" ht="13.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</row>
    <row r="674" spans="1:37" ht="13.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</row>
    <row r="675" spans="1:37" ht="13.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</row>
    <row r="676" spans="1:37" ht="13.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</row>
    <row r="677" spans="1:37" ht="13.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</row>
    <row r="678" spans="1:37" ht="13.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</row>
    <row r="679" spans="1:37" ht="13.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</row>
    <row r="680" spans="1:37" ht="13.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</row>
    <row r="681" spans="1:37" ht="13.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</row>
    <row r="682" spans="1:37" ht="13.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</row>
    <row r="683" spans="1:37" ht="13.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</row>
    <row r="684" spans="1:37" ht="13.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</row>
    <row r="685" spans="1:37" ht="13.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</row>
    <row r="686" spans="1:37" ht="13.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</row>
    <row r="687" spans="1:37" ht="13.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</row>
    <row r="688" spans="1:37" ht="13.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</row>
    <row r="689" spans="1:37" ht="13.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</row>
    <row r="690" spans="1:37" ht="13.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</row>
    <row r="691" spans="1:37" ht="13.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</row>
    <row r="692" spans="1:37" ht="13.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</row>
    <row r="693" spans="1:37" ht="13.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</row>
    <row r="694" spans="1:37" ht="13.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</row>
    <row r="695" spans="1:37" ht="13.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</row>
    <row r="696" spans="1:37" ht="13.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</row>
    <row r="697" spans="1:37" ht="13.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</row>
    <row r="698" spans="1:37" ht="13.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</row>
    <row r="699" spans="1:37" ht="13.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</row>
    <row r="700" spans="1:37" ht="13.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</row>
    <row r="701" spans="1:37" ht="13.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</row>
    <row r="702" spans="1:37" ht="13.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</row>
    <row r="703" spans="1:37" ht="13.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</row>
    <row r="704" spans="1:37" ht="13.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</row>
    <row r="705" spans="1:37" ht="13.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</row>
    <row r="706" spans="1:37" ht="13.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</row>
    <row r="707" spans="1:37" ht="13.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</row>
    <row r="708" spans="1:37" ht="13.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</row>
    <row r="709" spans="1:37" ht="13.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</row>
    <row r="710" spans="1:37" ht="13.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</row>
    <row r="711" spans="1:37" ht="13.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</row>
    <row r="712" spans="1:37" ht="13.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</row>
    <row r="713" spans="1:37" ht="13.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</row>
    <row r="714" spans="1:37" ht="13.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</row>
    <row r="715" spans="1:37" ht="13.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</row>
    <row r="716" spans="1:37" ht="13.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</row>
    <row r="717" spans="1:37" ht="13.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</row>
    <row r="718" spans="1:37" ht="13.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</row>
    <row r="719" spans="1:37" ht="13.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</row>
    <row r="720" spans="1:37" ht="13.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</row>
    <row r="721" spans="1:37" ht="13.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</row>
    <row r="722" spans="1:37" ht="13.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</row>
    <row r="723" spans="1:37" ht="13.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</row>
    <row r="724" spans="1:37" ht="13.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</row>
    <row r="725" spans="1:37" ht="13.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</row>
    <row r="726" spans="1:37" ht="13.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</row>
    <row r="727" spans="1:37" ht="13.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</row>
    <row r="728" spans="1:37" ht="13.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</row>
    <row r="729" spans="1:37" ht="13.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</row>
    <row r="730" spans="1:37" ht="13.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</row>
    <row r="731" spans="1:37" ht="13.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</row>
    <row r="732" spans="1:37" ht="13.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</row>
    <row r="733" spans="1:37" ht="13.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</row>
    <row r="734" spans="1:37" ht="13.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</row>
    <row r="735" spans="1:37" ht="13.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</row>
    <row r="736" spans="1:37" ht="13.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</row>
    <row r="737" spans="1:37" ht="13.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</row>
    <row r="738" spans="1:37" ht="13.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</row>
    <row r="739" spans="1:37" ht="13.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</row>
    <row r="740" spans="1:37" ht="13.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</row>
    <row r="741" spans="1:37" ht="13.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</row>
    <row r="742" spans="1:37" ht="13.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</row>
    <row r="743" spans="1:37" ht="13.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</row>
    <row r="744" spans="1:37" ht="13.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</row>
    <row r="745" spans="1:37" ht="13.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</row>
    <row r="746" spans="1:37" ht="13.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</row>
    <row r="747" spans="1:37" ht="13.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</row>
    <row r="748" spans="1:37" ht="13.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</row>
    <row r="749" spans="1:37" ht="13.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</row>
    <row r="750" spans="1:37" ht="13.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</row>
    <row r="751" spans="1:37" ht="13.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</row>
    <row r="752" spans="1:37" ht="13.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</row>
    <row r="753" spans="1:37" ht="13.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</row>
    <row r="754" spans="1:37" ht="13.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</row>
    <row r="755" spans="1:37" ht="13.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</row>
    <row r="756" spans="1:37" ht="13.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</row>
    <row r="757" spans="1:37" ht="13.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</row>
    <row r="758" spans="1:37" ht="13.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</row>
    <row r="759" spans="1:37" ht="13.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</row>
    <row r="760" spans="1:37" ht="13.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</row>
    <row r="761" spans="1:37" ht="13.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</row>
    <row r="762" spans="1:37" ht="13.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</row>
    <row r="763" spans="1:37" ht="13.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</row>
    <row r="764" spans="1:37" ht="13.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</row>
    <row r="765" spans="1:37" ht="13.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</row>
    <row r="766" spans="1:37" ht="13.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</row>
    <row r="767" spans="1:37" ht="13.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</row>
    <row r="768" spans="1:37" ht="13.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</row>
    <row r="769" spans="1:37" ht="13.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</row>
    <row r="770" spans="1:37" ht="13.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</row>
    <row r="771" spans="1:37" ht="13.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</row>
    <row r="772" spans="1:37" ht="13.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</row>
    <row r="773" spans="1:37" ht="13.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</row>
    <row r="774" spans="1:37" ht="13.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</row>
    <row r="775" spans="1:37" ht="13.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</row>
    <row r="776" spans="1:37" ht="13.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</row>
    <row r="777" spans="1:37" ht="13.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</row>
    <row r="778" spans="1:37" ht="13.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</row>
    <row r="779" spans="1:37" ht="13.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</row>
    <row r="780" spans="1:37" ht="13.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</row>
    <row r="781" spans="1:37" ht="13.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</row>
    <row r="782" spans="1:37" ht="13.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</row>
    <row r="783" spans="1:37" ht="13.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</row>
    <row r="784" spans="1:37" ht="13.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</row>
    <row r="785" spans="1:37" ht="13.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</row>
    <row r="786" spans="1:37" ht="13.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</row>
    <row r="787" spans="1:37" ht="13.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</row>
    <row r="788" spans="1:37" ht="13.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</row>
    <row r="789" spans="1:37" ht="13.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</row>
    <row r="790" spans="1:37" ht="13.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</row>
    <row r="791" spans="1:37" ht="13.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</row>
    <row r="792" spans="1:37" ht="13.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</row>
    <row r="793" spans="1:37" ht="13.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</row>
    <row r="794" spans="1:37" ht="13.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</row>
    <row r="795" spans="1:37" ht="13.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</row>
    <row r="796" spans="1:37" ht="13.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</row>
    <row r="797" spans="1:37" ht="13.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</row>
    <row r="798" spans="1:37" ht="13.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</row>
    <row r="799" spans="1:37" ht="13.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</row>
    <row r="800" spans="1:37" ht="13.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</row>
    <row r="801" spans="1:37" ht="13.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</row>
    <row r="802" spans="1:37" ht="13.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</row>
    <row r="803" spans="1:37" ht="13.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</row>
    <row r="804" spans="1:37" ht="13.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</row>
    <row r="805" spans="1:37" ht="13.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</row>
    <row r="806" spans="1:37" ht="13.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</row>
    <row r="807" spans="1:37" ht="13.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</row>
    <row r="808" spans="1:37" ht="13.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</row>
    <row r="809" spans="1:37" ht="13.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</row>
    <row r="810" spans="1:37" ht="13.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</row>
    <row r="811" spans="1:37" ht="13.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</row>
    <row r="812" spans="1:37" ht="13.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</row>
    <row r="813" spans="1:37" ht="13.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</row>
    <row r="814" spans="1:37" ht="13.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</row>
    <row r="815" spans="1:37" ht="13.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</row>
    <row r="816" spans="1:37" ht="13.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</row>
    <row r="817" spans="1:37" ht="13.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</row>
    <row r="818" spans="1:37" ht="13.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</row>
    <row r="819" spans="1:37" ht="13.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</row>
    <row r="820" spans="1:37" ht="13.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</row>
    <row r="821" spans="1:37" ht="13.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</row>
    <row r="822" spans="1:37" ht="13.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</row>
    <row r="823" spans="1:37" ht="13.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</row>
    <row r="824" spans="1:37" ht="13.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</row>
    <row r="825" spans="1:37" ht="13.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</row>
    <row r="826" spans="1:37" ht="13.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</row>
    <row r="827" spans="1:37" ht="13.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</row>
    <row r="828" spans="1:37" ht="13.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</row>
    <row r="829" spans="1:37" ht="13.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</row>
    <row r="830" spans="1:37" ht="13.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</row>
    <row r="831" spans="1:37" ht="13.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</row>
    <row r="832" spans="1:37" ht="13.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</row>
    <row r="833" spans="1:37" ht="13.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</row>
    <row r="834" spans="1:37" ht="13.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</row>
    <row r="835" spans="1:37" ht="13.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</row>
    <row r="836" spans="1:37" ht="13.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</row>
    <row r="837" spans="1:37" ht="13.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</row>
    <row r="838" spans="1:37" ht="13.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</row>
    <row r="839" spans="1:37" ht="13.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</row>
    <row r="840" spans="1:37" ht="13.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</row>
    <row r="841" spans="1:37" ht="13.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</row>
    <row r="842" spans="1:37" ht="13.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</row>
    <row r="843" spans="1:37" ht="13.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</row>
    <row r="844" spans="1:37" ht="13.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</row>
    <row r="845" spans="1:37" ht="13.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</row>
    <row r="846" spans="1:37" ht="13.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</row>
    <row r="847" spans="1:37" ht="13.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</row>
    <row r="848" spans="1:37" ht="13.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</row>
    <row r="849" spans="1:37" ht="13.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</row>
    <row r="850" spans="1:37" ht="13.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</row>
    <row r="851" spans="1:37" ht="13.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</row>
    <row r="852" spans="1:37" ht="13.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</row>
    <row r="853" spans="1:37" ht="13.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</row>
    <row r="854" spans="1:37" ht="13.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</row>
    <row r="855" spans="1:37" ht="13.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</row>
    <row r="856" spans="1:37" ht="13.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</row>
    <row r="857" spans="1:37" ht="13.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</row>
    <row r="858" spans="1:37" ht="13.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</row>
    <row r="859" spans="1:37" ht="13.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</row>
    <row r="860" spans="1:37" ht="13.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</row>
    <row r="861" spans="1:37" ht="13.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</row>
    <row r="862" spans="1:37" ht="13.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</row>
    <row r="863" spans="1:37" ht="13.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</row>
    <row r="864" spans="1:37" ht="13.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</row>
    <row r="865" spans="1:37" ht="13.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</row>
    <row r="866" spans="1:37" ht="13.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</row>
    <row r="867" spans="1:37" ht="13.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</row>
    <row r="868" spans="1:37" ht="13.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</row>
    <row r="869" spans="1:37" ht="13.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</row>
    <row r="870" spans="1:37" ht="13.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</row>
    <row r="871" spans="1:37" ht="13.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</row>
    <row r="872" spans="1:37" ht="13.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</row>
    <row r="873" spans="1:37" ht="13.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</row>
    <row r="874" spans="1:37" ht="13.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</row>
    <row r="875" spans="1:37" ht="13.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</row>
    <row r="876" spans="1:37" ht="13.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</row>
    <row r="877" spans="1:37" ht="13.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</row>
    <row r="878" spans="1:37" ht="13.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</row>
    <row r="879" spans="1:37" ht="13.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</row>
    <row r="880" spans="1:37" ht="13.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</row>
    <row r="881" spans="1:37" ht="13.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</row>
    <row r="882" spans="1:37" ht="13.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</row>
    <row r="883" spans="1:37" ht="13.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</row>
    <row r="884" spans="1:37" ht="13.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</row>
    <row r="885" spans="1:37" ht="13.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</row>
    <row r="886" spans="1:37" ht="13.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</row>
    <row r="887" spans="1:37" ht="13.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</row>
    <row r="888" spans="1:37" ht="13.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</row>
    <row r="889" spans="1:37" ht="13.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</row>
    <row r="890" spans="1:37" ht="13.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</row>
    <row r="891" spans="1:37" ht="13.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</row>
    <row r="892" spans="1:37" ht="13.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</row>
    <row r="893" spans="1:37" ht="13.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</row>
    <row r="894" spans="1:37" ht="13.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</row>
    <row r="895" spans="1:37" ht="13.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</row>
    <row r="896" spans="1:37" ht="13.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</row>
    <row r="897" spans="1:37" ht="13.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</row>
    <row r="898" spans="1:37" ht="13.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</row>
    <row r="899" spans="1:37" ht="13.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</row>
    <row r="900" spans="1:37" ht="13.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</row>
    <row r="901" spans="1:37" ht="13.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</row>
    <row r="902" spans="1:37" ht="13.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</row>
    <row r="903" spans="1:37" ht="13.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</row>
    <row r="904" spans="1:37" ht="13.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</row>
    <row r="905" spans="1:37" ht="13.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</row>
    <row r="906" spans="1:37" ht="13.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</row>
    <row r="907" spans="1:37" ht="13.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</row>
    <row r="908" spans="1:37" ht="13.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</row>
    <row r="909" spans="1:37" ht="13.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</row>
    <row r="910" spans="1:37" ht="13.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</row>
    <row r="911" spans="1:37" ht="13.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</row>
    <row r="912" spans="1:37" ht="13.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</row>
    <row r="913" spans="1:37" ht="13.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</row>
    <row r="914" spans="1:37" ht="13.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</row>
    <row r="915" spans="1:37" ht="13.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</row>
    <row r="916" spans="1:37" ht="13.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</row>
    <row r="917" spans="1:37" ht="13.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</row>
    <row r="918" spans="1:37" ht="13.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</row>
    <row r="919" spans="1:37" ht="13.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</row>
    <row r="920" spans="1:37" ht="13.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</row>
    <row r="921" spans="1:37" ht="13.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</row>
    <row r="922" spans="1:37" ht="13.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</row>
    <row r="923" spans="1:37" ht="13.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</row>
    <row r="924" spans="1:37" ht="13.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</row>
    <row r="925" spans="1:37" ht="13.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</row>
    <row r="926" spans="1:37" ht="13.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</row>
    <row r="927" spans="1:37" ht="13.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</row>
    <row r="928" spans="1:37" ht="13.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</row>
    <row r="929" spans="1:37" ht="13.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</row>
    <row r="930" spans="1:37" ht="13.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</row>
    <row r="931" spans="1:37" ht="13.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</row>
    <row r="932" spans="1:37" ht="13.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</row>
    <row r="933" spans="1:37" ht="13.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</row>
    <row r="934" spans="1:37" ht="13.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</row>
    <row r="935" spans="1:37" ht="13.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</row>
    <row r="936" spans="1:37" ht="13.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</row>
    <row r="937" spans="1:37" ht="13.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</row>
    <row r="938" spans="1:37" ht="13.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</row>
    <row r="939" spans="1:37" ht="13.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</row>
    <row r="940" spans="1:37" ht="13.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</row>
    <row r="941" spans="1:37" ht="13.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</row>
    <row r="942" spans="1:37" ht="13.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</row>
    <row r="943" spans="1:37" ht="13.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</row>
    <row r="944" spans="1:37" ht="13.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</row>
    <row r="945" spans="1:37" ht="13.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</row>
    <row r="946" spans="1:37" ht="13.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</row>
    <row r="947" spans="1:37" ht="13.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</row>
    <row r="948" spans="1:37" ht="13.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</row>
    <row r="949" spans="1:37" ht="13.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</row>
    <row r="950" spans="1:37" ht="13.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</row>
    <row r="951" spans="1:37" ht="13.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</row>
    <row r="952" spans="1:37" ht="13.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</row>
    <row r="953" spans="1:37" ht="13.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</row>
    <row r="954" spans="1:37" ht="13.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</row>
    <row r="955" spans="1:37" ht="13.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</row>
    <row r="956" spans="1:37" ht="13.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</row>
    <row r="957" spans="1:37" ht="13.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</row>
    <row r="958" spans="1:37" ht="13.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</row>
    <row r="959" spans="1:37" ht="13.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</row>
    <row r="960" spans="1:37" ht="13.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</row>
    <row r="961" spans="1:37" ht="13.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</row>
    <row r="962" spans="1:37" ht="13.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</row>
    <row r="963" spans="1:37" ht="13.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</row>
    <row r="964" spans="1:37" ht="13.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</row>
    <row r="965" spans="1:37" ht="13.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</row>
    <row r="966" spans="1:37" ht="13.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</row>
    <row r="967" spans="1:37" ht="13.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</row>
    <row r="968" spans="1:37" ht="13.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</row>
    <row r="969" spans="1:37" ht="13.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</row>
    <row r="970" spans="1:37" ht="13.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</row>
    <row r="971" spans="1:37" ht="13.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</row>
    <row r="972" spans="1:37" ht="13.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</row>
    <row r="973" spans="1:37" ht="13.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</row>
    <row r="974" spans="1:37" ht="13.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</row>
    <row r="975" spans="1:37" ht="13.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</row>
    <row r="976" spans="1:37" ht="13.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</row>
    <row r="977" spans="1:37" ht="13.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</row>
    <row r="978" spans="1:37" ht="13.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</row>
    <row r="979" spans="1:37" ht="13.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</row>
    <row r="980" spans="1:37" ht="13.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</row>
    <row r="981" spans="1:37" ht="13.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</row>
    <row r="982" spans="1:37" ht="13.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</row>
    <row r="983" spans="1:37" ht="13.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</row>
    <row r="984" spans="1:37" ht="13.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</row>
    <row r="985" spans="1:37" ht="13.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</row>
    <row r="986" spans="1:37" ht="13.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</row>
    <row r="987" spans="1:37" ht="13.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</row>
    <row r="988" spans="1:37" ht="13.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</row>
    <row r="989" spans="1:37" ht="13.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</row>
    <row r="990" spans="1:37" ht="13.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</row>
    <row r="991" spans="1:37" ht="13.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</row>
    <row r="992" spans="1:37" ht="13.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</row>
    <row r="993" spans="1:37" ht="13.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</row>
    <row r="994" spans="1:37" ht="13.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</row>
    <row r="995" spans="1:37" ht="13.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</row>
    <row r="996" spans="1:37" ht="13.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</row>
    <row r="997" spans="1:37" ht="13.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</row>
    <row r="998" spans="1:37" ht="13.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</row>
    <row r="999" spans="1:37" ht="13.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</row>
    <row r="1000" spans="1:37" ht="13.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</row>
  </sheetData>
  <mergeCells count="714">
    <mergeCell ref="T109:U109"/>
    <mergeCell ref="V109:W109"/>
    <mergeCell ref="X109:Y109"/>
    <mergeCell ref="V112:W112"/>
    <mergeCell ref="X112:Y112"/>
    <mergeCell ref="T110:U110"/>
    <mergeCell ref="V110:W110"/>
    <mergeCell ref="X110:Y110"/>
    <mergeCell ref="T111:U111"/>
    <mergeCell ref="V111:W111"/>
    <mergeCell ref="X111:Y111"/>
    <mergeCell ref="T112:U112"/>
    <mergeCell ref="V105:W105"/>
    <mergeCell ref="T106:U106"/>
    <mergeCell ref="V106:W106"/>
    <mergeCell ref="X106:Y106"/>
    <mergeCell ref="V107:W107"/>
    <mergeCell ref="X107:Y107"/>
    <mergeCell ref="T107:U107"/>
    <mergeCell ref="T108:U108"/>
    <mergeCell ref="V108:W108"/>
    <mergeCell ref="X108:Y108"/>
    <mergeCell ref="V122:W122"/>
    <mergeCell ref="X122:Y122"/>
    <mergeCell ref="T120:U120"/>
    <mergeCell ref="V120:W120"/>
    <mergeCell ref="X120:Y120"/>
    <mergeCell ref="T121:U121"/>
    <mergeCell ref="V121:W121"/>
    <mergeCell ref="X121:Y121"/>
    <mergeCell ref="T122:U122"/>
    <mergeCell ref="T116:U116"/>
    <mergeCell ref="V116:W116"/>
    <mergeCell ref="X116:Y116"/>
    <mergeCell ref="V119:W119"/>
    <mergeCell ref="X119:Y119"/>
    <mergeCell ref="T117:U117"/>
    <mergeCell ref="V117:W117"/>
    <mergeCell ref="X117:Y117"/>
    <mergeCell ref="T118:U118"/>
    <mergeCell ref="V118:W118"/>
    <mergeCell ref="X118:Y118"/>
    <mergeCell ref="T119:U119"/>
    <mergeCell ref="T113:U113"/>
    <mergeCell ref="V113:W113"/>
    <mergeCell ref="X113:Y113"/>
    <mergeCell ref="V114:W114"/>
    <mergeCell ref="X114:Y114"/>
    <mergeCell ref="T114:U114"/>
    <mergeCell ref="T115:U115"/>
    <mergeCell ref="V115:W115"/>
    <mergeCell ref="X115:Y115"/>
    <mergeCell ref="Q108:R108"/>
    <mergeCell ref="Q109:R109"/>
    <mergeCell ref="Q110:R110"/>
    <mergeCell ref="Q111:R111"/>
    <mergeCell ref="Q121:R121"/>
    <mergeCell ref="Q122:R122"/>
    <mergeCell ref="Q123:R123"/>
    <mergeCell ref="Q124:R124"/>
    <mergeCell ref="Q125:R125"/>
    <mergeCell ref="Q114:R114"/>
    <mergeCell ref="Q115:R115"/>
    <mergeCell ref="Q116:R116"/>
    <mergeCell ref="Q117:R117"/>
    <mergeCell ref="Q118:R118"/>
    <mergeCell ref="Q119:R119"/>
    <mergeCell ref="Q120:R120"/>
    <mergeCell ref="Q112:R112"/>
    <mergeCell ref="Q113:R113"/>
    <mergeCell ref="T100:U100"/>
    <mergeCell ref="Q102:R102"/>
    <mergeCell ref="Q103:R103"/>
    <mergeCell ref="T103:U103"/>
    <mergeCell ref="V103:W103"/>
    <mergeCell ref="X103:Y103"/>
    <mergeCell ref="Q105:R105"/>
    <mergeCell ref="Q106:R106"/>
    <mergeCell ref="Q107:R107"/>
    <mergeCell ref="V100:W100"/>
    <mergeCell ref="X100:Y100"/>
    <mergeCell ref="Q101:R101"/>
    <mergeCell ref="T101:U101"/>
    <mergeCell ref="V101:W101"/>
    <mergeCell ref="X101:Y101"/>
    <mergeCell ref="X102:Y102"/>
    <mergeCell ref="T102:U102"/>
    <mergeCell ref="V102:W102"/>
    <mergeCell ref="Q104:R104"/>
    <mergeCell ref="T104:U104"/>
    <mergeCell ref="V104:W104"/>
    <mergeCell ref="X104:Y104"/>
    <mergeCell ref="X105:Y105"/>
    <mergeCell ref="T105:U105"/>
    <mergeCell ref="T97:U97"/>
    <mergeCell ref="V97:W97"/>
    <mergeCell ref="X97:Y97"/>
    <mergeCell ref="T98:U98"/>
    <mergeCell ref="V98:W98"/>
    <mergeCell ref="X98:Y98"/>
    <mergeCell ref="T99:U99"/>
    <mergeCell ref="V99:W99"/>
    <mergeCell ref="X99:Y99"/>
    <mergeCell ref="V93:W93"/>
    <mergeCell ref="T94:U94"/>
    <mergeCell ref="V94:W94"/>
    <mergeCell ref="X94:Y94"/>
    <mergeCell ref="V95:W95"/>
    <mergeCell ref="X95:Y95"/>
    <mergeCell ref="T95:U95"/>
    <mergeCell ref="T96:U96"/>
    <mergeCell ref="V96:W96"/>
    <mergeCell ref="X96:Y96"/>
    <mergeCell ref="G119:M119"/>
    <mergeCell ref="G120:M120"/>
    <mergeCell ref="V83:W83"/>
    <mergeCell ref="V84:W84"/>
    <mergeCell ref="X84:Y84"/>
    <mergeCell ref="V85:W85"/>
    <mergeCell ref="X85:Y85"/>
    <mergeCell ref="V86:W86"/>
    <mergeCell ref="X86:Y86"/>
    <mergeCell ref="V87:W87"/>
    <mergeCell ref="X87:Y87"/>
    <mergeCell ref="Q88:R88"/>
    <mergeCell ref="T88:U88"/>
    <mergeCell ref="V88:W88"/>
    <mergeCell ref="X88:Y88"/>
    <mergeCell ref="C89:Y89"/>
    <mergeCell ref="C90:Y90"/>
    <mergeCell ref="G91:M92"/>
    <mergeCell ref="O91:W91"/>
    <mergeCell ref="X91:Y92"/>
    <mergeCell ref="T92:U92"/>
    <mergeCell ref="V92:W92"/>
    <mergeCell ref="X93:Y93"/>
    <mergeCell ref="T93:U93"/>
    <mergeCell ref="AC134:AD134"/>
    <mergeCell ref="G93:M93"/>
    <mergeCell ref="G94:M94"/>
    <mergeCell ref="G95:M95"/>
    <mergeCell ref="G96:M96"/>
    <mergeCell ref="G97:M97"/>
    <mergeCell ref="G98:M98"/>
    <mergeCell ref="G99:M99"/>
    <mergeCell ref="G100:M100"/>
    <mergeCell ref="G101:M101"/>
    <mergeCell ref="G102:M102"/>
    <mergeCell ref="G103:M103"/>
    <mergeCell ref="G104:M104"/>
    <mergeCell ref="G105:M105"/>
    <mergeCell ref="G106:M106"/>
    <mergeCell ref="G107:M107"/>
    <mergeCell ref="G108:M108"/>
    <mergeCell ref="G109:M109"/>
    <mergeCell ref="G110:M110"/>
    <mergeCell ref="G111:M111"/>
    <mergeCell ref="G112:M112"/>
    <mergeCell ref="G113:M113"/>
    <mergeCell ref="G121:M121"/>
    <mergeCell ref="G122:M122"/>
    <mergeCell ref="T132:U132"/>
    <mergeCell ref="V132:W132"/>
    <mergeCell ref="X132:Y132"/>
    <mergeCell ref="V135:Y135"/>
    <mergeCell ref="C136:Y136"/>
    <mergeCell ref="T133:U133"/>
    <mergeCell ref="V133:W133"/>
    <mergeCell ref="X133:Y133"/>
    <mergeCell ref="T134:U134"/>
    <mergeCell ref="V134:W134"/>
    <mergeCell ref="X134:Y134"/>
    <mergeCell ref="Q129:R129"/>
    <mergeCell ref="Q130:R130"/>
    <mergeCell ref="Q131:R131"/>
    <mergeCell ref="Q132:R132"/>
    <mergeCell ref="Q133:R133"/>
    <mergeCell ref="Q134:R134"/>
    <mergeCell ref="V125:W125"/>
    <mergeCell ref="X125:Y125"/>
    <mergeCell ref="C127:M127"/>
    <mergeCell ref="T127:U127"/>
    <mergeCell ref="V127:W127"/>
    <mergeCell ref="X127:Y127"/>
    <mergeCell ref="X128:Y128"/>
    <mergeCell ref="T128:U128"/>
    <mergeCell ref="V128:W128"/>
    <mergeCell ref="T129:U129"/>
    <mergeCell ref="V129:W129"/>
    <mergeCell ref="X129:Y129"/>
    <mergeCell ref="V130:W130"/>
    <mergeCell ref="X130:Y130"/>
    <mergeCell ref="T130:U130"/>
    <mergeCell ref="T131:U131"/>
    <mergeCell ref="V131:W131"/>
    <mergeCell ref="X131:Y131"/>
    <mergeCell ref="T123:U123"/>
    <mergeCell ref="V123:W123"/>
    <mergeCell ref="X123:Y123"/>
    <mergeCell ref="T124:U124"/>
    <mergeCell ref="V124:W124"/>
    <mergeCell ref="X124:Y124"/>
    <mergeCell ref="T125:U125"/>
    <mergeCell ref="Q127:R127"/>
    <mergeCell ref="Q128:R128"/>
    <mergeCell ref="Q126:R126"/>
    <mergeCell ref="T126:U126"/>
    <mergeCell ref="V126:W126"/>
    <mergeCell ref="X126:Y126"/>
    <mergeCell ref="C144:E146"/>
    <mergeCell ref="G144:I144"/>
    <mergeCell ref="G145:I145"/>
    <mergeCell ref="G146:I146"/>
    <mergeCell ref="C141:E142"/>
    <mergeCell ref="G142:I142"/>
    <mergeCell ref="K142:M142"/>
    <mergeCell ref="K144:M144"/>
    <mergeCell ref="K145:M145"/>
    <mergeCell ref="K146:M146"/>
    <mergeCell ref="K141:M141"/>
    <mergeCell ref="C128:M128"/>
    <mergeCell ref="C129:M129"/>
    <mergeCell ref="C130:M130"/>
    <mergeCell ref="C131:M131"/>
    <mergeCell ref="C132:M132"/>
    <mergeCell ref="C133:M133"/>
    <mergeCell ref="C134:M134"/>
    <mergeCell ref="G140:I140"/>
    <mergeCell ref="G141:I141"/>
    <mergeCell ref="C137:I138"/>
    <mergeCell ref="K137:M138"/>
    <mergeCell ref="C139:E140"/>
    <mergeCell ref="G139:I139"/>
    <mergeCell ref="K139:M139"/>
    <mergeCell ref="K140:M140"/>
    <mergeCell ref="Q99:R99"/>
    <mergeCell ref="Q100:R100"/>
    <mergeCell ref="Q92:R92"/>
    <mergeCell ref="Q93:R93"/>
    <mergeCell ref="Q94:R94"/>
    <mergeCell ref="Q95:R95"/>
    <mergeCell ref="Q96:R96"/>
    <mergeCell ref="Q97:R97"/>
    <mergeCell ref="Q98:R98"/>
    <mergeCell ref="K85:L85"/>
    <mergeCell ref="K86:L86"/>
    <mergeCell ref="K87:L87"/>
    <mergeCell ref="M87:N87"/>
    <mergeCell ref="K88:L88"/>
    <mergeCell ref="M88:N88"/>
    <mergeCell ref="K77:L77"/>
    <mergeCell ref="K78:L78"/>
    <mergeCell ref="K79:L79"/>
    <mergeCell ref="K80:L80"/>
    <mergeCell ref="K81:L81"/>
    <mergeCell ref="K82:L82"/>
    <mergeCell ref="K83:L83"/>
    <mergeCell ref="M86:N86"/>
    <mergeCell ref="K75:L75"/>
    <mergeCell ref="K76:L76"/>
    <mergeCell ref="M71:N71"/>
    <mergeCell ref="M72:N72"/>
    <mergeCell ref="M73:N73"/>
    <mergeCell ref="M74:N74"/>
    <mergeCell ref="M75:N75"/>
    <mergeCell ref="M76:N76"/>
    <mergeCell ref="K84:L84"/>
    <mergeCell ref="M77:N77"/>
    <mergeCell ref="M78:N78"/>
    <mergeCell ref="M79:N79"/>
    <mergeCell ref="M80:N80"/>
    <mergeCell ref="M81:N81"/>
    <mergeCell ref="M82:N82"/>
    <mergeCell ref="M83:N83"/>
    <mergeCell ref="M84:N84"/>
    <mergeCell ref="M67:N67"/>
    <mergeCell ref="M68:N68"/>
    <mergeCell ref="M69:N69"/>
    <mergeCell ref="M70:N70"/>
    <mergeCell ref="K70:L70"/>
    <mergeCell ref="K71:L71"/>
    <mergeCell ref="K72:L72"/>
    <mergeCell ref="K73:L73"/>
    <mergeCell ref="K74:L74"/>
    <mergeCell ref="X83:Y83"/>
    <mergeCell ref="T83:U83"/>
    <mergeCell ref="T84:U84"/>
    <mergeCell ref="T85:U85"/>
    <mergeCell ref="T86:U86"/>
    <mergeCell ref="T77:U77"/>
    <mergeCell ref="K60:L60"/>
    <mergeCell ref="M60:N60"/>
    <mergeCell ref="K61:L61"/>
    <mergeCell ref="M61:N61"/>
    <mergeCell ref="K62:L62"/>
    <mergeCell ref="M62:N62"/>
    <mergeCell ref="M63:N63"/>
    <mergeCell ref="K63:L63"/>
    <mergeCell ref="K64:L64"/>
    <mergeCell ref="K65:L65"/>
    <mergeCell ref="K66:L66"/>
    <mergeCell ref="K67:L67"/>
    <mergeCell ref="K68:L68"/>
    <mergeCell ref="K69:L69"/>
    <mergeCell ref="M64:N64"/>
    <mergeCell ref="M65:N65"/>
    <mergeCell ref="M66:N66"/>
    <mergeCell ref="M85:N85"/>
    <mergeCell ref="Q70:R70"/>
    <mergeCell ref="T70:U70"/>
    <mergeCell ref="V70:W70"/>
    <mergeCell ref="X70:Y70"/>
    <mergeCell ref="V77:W77"/>
    <mergeCell ref="X77:Y77"/>
    <mergeCell ref="T78:U78"/>
    <mergeCell ref="V78:W78"/>
    <mergeCell ref="X78:Y78"/>
    <mergeCell ref="V71:W71"/>
    <mergeCell ref="X71:Y71"/>
    <mergeCell ref="V72:W72"/>
    <mergeCell ref="X72:Y72"/>
    <mergeCell ref="V73:W73"/>
    <mergeCell ref="X73:Y73"/>
    <mergeCell ref="V74:W74"/>
    <mergeCell ref="X74:Y74"/>
    <mergeCell ref="X57:Y57"/>
    <mergeCell ref="V58:W58"/>
    <mergeCell ref="Q68:R68"/>
    <mergeCell ref="T68:U68"/>
    <mergeCell ref="V68:W68"/>
    <mergeCell ref="X68:Y68"/>
    <mergeCell ref="T69:U69"/>
    <mergeCell ref="V69:W69"/>
    <mergeCell ref="X69:Y69"/>
    <mergeCell ref="Q69:R69"/>
    <mergeCell ref="X58:Y58"/>
    <mergeCell ref="X61:Y61"/>
    <mergeCell ref="X59:Y59"/>
    <mergeCell ref="X60:Y60"/>
    <mergeCell ref="T67:U67"/>
    <mergeCell ref="V67:W67"/>
    <mergeCell ref="X67:Y67"/>
    <mergeCell ref="Q64:R64"/>
    <mergeCell ref="Q65:R65"/>
    <mergeCell ref="T65:U65"/>
    <mergeCell ref="V65:W65"/>
    <mergeCell ref="X65:Y65"/>
    <mergeCell ref="Q66:R66"/>
    <mergeCell ref="Q67:R67"/>
    <mergeCell ref="K55:L55"/>
    <mergeCell ref="M55:N55"/>
    <mergeCell ref="T55:U55"/>
    <mergeCell ref="V55:W55"/>
    <mergeCell ref="X55:Y55"/>
    <mergeCell ref="M56:N56"/>
    <mergeCell ref="X56:Y56"/>
    <mergeCell ref="T56:U56"/>
    <mergeCell ref="V56:W56"/>
    <mergeCell ref="Q55:R55"/>
    <mergeCell ref="Q56:R56"/>
    <mergeCell ref="K56:L56"/>
    <mergeCell ref="K57:L57"/>
    <mergeCell ref="M57:N57"/>
    <mergeCell ref="K58:L58"/>
    <mergeCell ref="M58:N58"/>
    <mergeCell ref="K59:L59"/>
    <mergeCell ref="M59:N59"/>
    <mergeCell ref="T61:U61"/>
    <mergeCell ref="V61:W61"/>
    <mergeCell ref="Q57:R57"/>
    <mergeCell ref="Q58:R58"/>
    <mergeCell ref="Q59:R59"/>
    <mergeCell ref="Q60:R60"/>
    <mergeCell ref="Q61:R61"/>
    <mergeCell ref="T58:U58"/>
    <mergeCell ref="T59:U59"/>
    <mergeCell ref="V59:W59"/>
    <mergeCell ref="T60:U60"/>
    <mergeCell ref="V60:W60"/>
    <mergeCell ref="T57:U57"/>
    <mergeCell ref="V57:W57"/>
    <mergeCell ref="V80:W80"/>
    <mergeCell ref="X80:Y80"/>
    <mergeCell ref="T80:U80"/>
    <mergeCell ref="T81:U81"/>
    <mergeCell ref="V81:W81"/>
    <mergeCell ref="X81:Y81"/>
    <mergeCell ref="V82:W82"/>
    <mergeCell ref="X82:Y82"/>
    <mergeCell ref="V75:W75"/>
    <mergeCell ref="V76:W76"/>
    <mergeCell ref="X75:Y75"/>
    <mergeCell ref="X76:Y76"/>
    <mergeCell ref="T79:U79"/>
    <mergeCell ref="V79:W79"/>
    <mergeCell ref="X79:Y79"/>
    <mergeCell ref="T76:U76"/>
    <mergeCell ref="V66:W66"/>
    <mergeCell ref="X66:Y66"/>
    <mergeCell ref="Q62:R62"/>
    <mergeCell ref="Q63:R63"/>
    <mergeCell ref="T63:U63"/>
    <mergeCell ref="V63:W63"/>
    <mergeCell ref="X63:Y63"/>
    <mergeCell ref="T64:U64"/>
    <mergeCell ref="V64:W64"/>
    <mergeCell ref="X64:Y64"/>
    <mergeCell ref="T66:U66"/>
    <mergeCell ref="T62:U62"/>
    <mergeCell ref="V62:W62"/>
    <mergeCell ref="X62:Y62"/>
    <mergeCell ref="T87:U87"/>
    <mergeCell ref="Q83:R83"/>
    <mergeCell ref="Q84:R84"/>
    <mergeCell ref="Q85:R85"/>
    <mergeCell ref="Q86:R86"/>
    <mergeCell ref="Q87:R87"/>
    <mergeCell ref="T71:U71"/>
    <mergeCell ref="T72:U72"/>
    <mergeCell ref="Q73:R73"/>
    <mergeCell ref="T73:U73"/>
    <mergeCell ref="Q74:R74"/>
    <mergeCell ref="T74:U74"/>
    <mergeCell ref="T75:U75"/>
    <mergeCell ref="Q82:R82"/>
    <mergeCell ref="T82:U82"/>
    <mergeCell ref="Q75:R75"/>
    <mergeCell ref="Q76:R76"/>
    <mergeCell ref="Q77:R77"/>
    <mergeCell ref="Q78:R78"/>
    <mergeCell ref="Q79:R79"/>
    <mergeCell ref="Q80:R80"/>
    <mergeCell ref="Q81:R81"/>
    <mergeCell ref="Q71:R71"/>
    <mergeCell ref="Q72:R72"/>
    <mergeCell ref="O48:W48"/>
    <mergeCell ref="X48:Y48"/>
    <mergeCell ref="C49:Y49"/>
    <mergeCell ref="C50:Y50"/>
    <mergeCell ref="K53:L54"/>
    <mergeCell ref="M53:N54"/>
    <mergeCell ref="O53:W53"/>
    <mergeCell ref="X53:Y54"/>
    <mergeCell ref="Q54:R54"/>
    <mergeCell ref="T54:U54"/>
    <mergeCell ref="V54:W54"/>
    <mergeCell ref="Q43:R43"/>
    <mergeCell ref="T43:U43"/>
    <mergeCell ref="V43:W43"/>
    <mergeCell ref="X43:Y43"/>
    <mergeCell ref="O44:W47"/>
    <mergeCell ref="X44:Y44"/>
    <mergeCell ref="X45:Y45"/>
    <mergeCell ref="X46:Y46"/>
    <mergeCell ref="X47:Y47"/>
    <mergeCell ref="V41:W41"/>
    <mergeCell ref="X41:Y41"/>
    <mergeCell ref="T41:U41"/>
    <mergeCell ref="T42:U42"/>
    <mergeCell ref="V42:W42"/>
    <mergeCell ref="X42:Y42"/>
    <mergeCell ref="Q39:R39"/>
    <mergeCell ref="Q40:R40"/>
    <mergeCell ref="T40:U40"/>
    <mergeCell ref="V40:W40"/>
    <mergeCell ref="X40:Y40"/>
    <mergeCell ref="Q41:R41"/>
    <mergeCell ref="Q42:R42"/>
    <mergeCell ref="T39:U39"/>
    <mergeCell ref="V39:W39"/>
    <mergeCell ref="X39:Y39"/>
    <mergeCell ref="Q27:R27"/>
    <mergeCell ref="Q28:R28"/>
    <mergeCell ref="Q29:R29"/>
    <mergeCell ref="Q30:R30"/>
    <mergeCell ref="Q31:R31"/>
    <mergeCell ref="Q32:R32"/>
    <mergeCell ref="Q33:R33"/>
    <mergeCell ref="T29:U29"/>
    <mergeCell ref="T30:U30"/>
    <mergeCell ref="V30:W30"/>
    <mergeCell ref="X30:Y30"/>
    <mergeCell ref="T31:U31"/>
    <mergeCell ref="V31:W31"/>
    <mergeCell ref="X31:Y31"/>
    <mergeCell ref="V34:W34"/>
    <mergeCell ref="X34:Y34"/>
    <mergeCell ref="T32:U32"/>
    <mergeCell ref="V32:W32"/>
    <mergeCell ref="X32:Y32"/>
    <mergeCell ref="T33:U33"/>
    <mergeCell ref="V33:W33"/>
    <mergeCell ref="X33:Y33"/>
    <mergeCell ref="T34:U34"/>
    <mergeCell ref="T36:U36"/>
    <mergeCell ref="V36:W36"/>
    <mergeCell ref="X36:Y36"/>
    <mergeCell ref="Q36:R36"/>
    <mergeCell ref="Q37:R37"/>
    <mergeCell ref="T37:U37"/>
    <mergeCell ref="V37:W37"/>
    <mergeCell ref="X37:Y37"/>
    <mergeCell ref="Q38:R38"/>
    <mergeCell ref="T38:U38"/>
    <mergeCell ref="V38:W38"/>
    <mergeCell ref="X38:Y38"/>
    <mergeCell ref="X23:Y23"/>
    <mergeCell ref="T24:U24"/>
    <mergeCell ref="V24:W24"/>
    <mergeCell ref="X24:Y24"/>
    <mergeCell ref="T25:U25"/>
    <mergeCell ref="Q34:R34"/>
    <mergeCell ref="Q35:R35"/>
    <mergeCell ref="T35:U35"/>
    <mergeCell ref="V35:W35"/>
    <mergeCell ref="X35:Y35"/>
    <mergeCell ref="V25:W25"/>
    <mergeCell ref="X25:Y25"/>
    <mergeCell ref="Q26:R26"/>
    <mergeCell ref="T26:U26"/>
    <mergeCell ref="V26:W26"/>
    <mergeCell ref="X26:Y26"/>
    <mergeCell ref="X27:Y27"/>
    <mergeCell ref="T27:U27"/>
    <mergeCell ref="V27:W27"/>
    <mergeCell ref="T28:U28"/>
    <mergeCell ref="V28:W28"/>
    <mergeCell ref="X28:Y28"/>
    <mergeCell ref="V29:W29"/>
    <mergeCell ref="X29:Y29"/>
    <mergeCell ref="X19:Y19"/>
    <mergeCell ref="T17:U17"/>
    <mergeCell ref="V17:W17"/>
    <mergeCell ref="X17:Y17"/>
    <mergeCell ref="T18:U18"/>
    <mergeCell ref="V18:W18"/>
    <mergeCell ref="X18:Y18"/>
    <mergeCell ref="T19:U19"/>
    <mergeCell ref="V22:W22"/>
    <mergeCell ref="X22:Y22"/>
    <mergeCell ref="T20:U20"/>
    <mergeCell ref="V20:W20"/>
    <mergeCell ref="X20:Y20"/>
    <mergeCell ref="T21:U21"/>
    <mergeCell ref="V21:W21"/>
    <mergeCell ref="X21:Y21"/>
    <mergeCell ref="T22:U22"/>
    <mergeCell ref="V19:W19"/>
    <mergeCell ref="T23:U23"/>
    <mergeCell ref="V23:W23"/>
    <mergeCell ref="Q17:R17"/>
    <mergeCell ref="Q18:R18"/>
    <mergeCell ref="Q19:R19"/>
    <mergeCell ref="Q20:R20"/>
    <mergeCell ref="Q21:R21"/>
    <mergeCell ref="Q22:R22"/>
    <mergeCell ref="Q9:R9"/>
    <mergeCell ref="Q12:R12"/>
    <mergeCell ref="T12:U12"/>
    <mergeCell ref="V12:W12"/>
    <mergeCell ref="V13:W13"/>
    <mergeCell ref="T13:U13"/>
    <mergeCell ref="T14:U14"/>
    <mergeCell ref="V14:W14"/>
    <mergeCell ref="T15:U15"/>
    <mergeCell ref="V15:W15"/>
    <mergeCell ref="T16:U16"/>
    <mergeCell ref="V16:W16"/>
    <mergeCell ref="G22:I22"/>
    <mergeCell ref="Q10:R10"/>
    <mergeCell ref="G11:I11"/>
    <mergeCell ref="Q11:R11"/>
    <mergeCell ref="Q23:R23"/>
    <mergeCell ref="Q24:R24"/>
    <mergeCell ref="Q25:R25"/>
    <mergeCell ref="G24:I24"/>
    <mergeCell ref="G25:I25"/>
    <mergeCell ref="X16:Y16"/>
    <mergeCell ref="G16:I16"/>
    <mergeCell ref="Q16:R16"/>
    <mergeCell ref="G12:I12"/>
    <mergeCell ref="X12:Y12"/>
    <mergeCell ref="X13:Y13"/>
    <mergeCell ref="X14:Y14"/>
    <mergeCell ref="X15:Y15"/>
    <mergeCell ref="G13:I13"/>
    <mergeCell ref="Q13:R13"/>
    <mergeCell ref="G14:I14"/>
    <mergeCell ref="Q14:R14"/>
    <mergeCell ref="G15:I15"/>
    <mergeCell ref="Q15:R15"/>
    <mergeCell ref="V5:W5"/>
    <mergeCell ref="V6:W6"/>
    <mergeCell ref="T7:U7"/>
    <mergeCell ref="V7:W7"/>
    <mergeCell ref="X7:Y7"/>
    <mergeCell ref="T8:U8"/>
    <mergeCell ref="T11:U11"/>
    <mergeCell ref="V11:W11"/>
    <mergeCell ref="X11:Y11"/>
    <mergeCell ref="C3:Y3"/>
    <mergeCell ref="C4:Y4"/>
    <mergeCell ref="C5:E6"/>
    <mergeCell ref="G5:I6"/>
    <mergeCell ref="K5:K6"/>
    <mergeCell ref="M5:M6"/>
    <mergeCell ref="O5:O6"/>
    <mergeCell ref="X5:Y6"/>
    <mergeCell ref="V8:W8"/>
    <mergeCell ref="X8:Y8"/>
    <mergeCell ref="G8:I8"/>
    <mergeCell ref="P5:P6"/>
    <mergeCell ref="Q5:R5"/>
    <mergeCell ref="Q6:R6"/>
    <mergeCell ref="C7:E17"/>
    <mergeCell ref="Q7:R7"/>
    <mergeCell ref="Q8:R8"/>
    <mergeCell ref="T9:U9"/>
    <mergeCell ref="V9:W9"/>
    <mergeCell ref="X9:Y9"/>
    <mergeCell ref="T10:U10"/>
    <mergeCell ref="V10:W10"/>
    <mergeCell ref="X10:Y10"/>
    <mergeCell ref="T5:U6"/>
    <mergeCell ref="G34:I34"/>
    <mergeCell ref="G7:I7"/>
    <mergeCell ref="G10:I10"/>
    <mergeCell ref="C18:E25"/>
    <mergeCell ref="G18:I18"/>
    <mergeCell ref="G19:I19"/>
    <mergeCell ref="G20:I20"/>
    <mergeCell ref="C26:E34"/>
    <mergeCell ref="E58:G58"/>
    <mergeCell ref="G9:I9"/>
    <mergeCell ref="G17:I17"/>
    <mergeCell ref="G23:I23"/>
    <mergeCell ref="C48:M48"/>
    <mergeCell ref="G21:I21"/>
    <mergeCell ref="G26:I26"/>
    <mergeCell ref="G27:I27"/>
    <mergeCell ref="G28:I28"/>
    <mergeCell ref="G29:I29"/>
    <mergeCell ref="G30:I30"/>
    <mergeCell ref="G31:I31"/>
    <mergeCell ref="G32:I32"/>
    <mergeCell ref="G33:I33"/>
    <mergeCell ref="C43:I43"/>
    <mergeCell ref="C44:I44"/>
    <mergeCell ref="C86:G86"/>
    <mergeCell ref="C87:G87"/>
    <mergeCell ref="C88:G88"/>
    <mergeCell ref="C91:E92"/>
    <mergeCell ref="C93:E103"/>
    <mergeCell ref="C104:E111"/>
    <mergeCell ref="C112:E120"/>
    <mergeCell ref="C121:E126"/>
    <mergeCell ref="E79:G79"/>
    <mergeCell ref="E80:G80"/>
    <mergeCell ref="E81:G81"/>
    <mergeCell ref="E82:G82"/>
    <mergeCell ref="E83:G83"/>
    <mergeCell ref="E84:G84"/>
    <mergeCell ref="C85:G85"/>
    <mergeCell ref="G123:M123"/>
    <mergeCell ref="G124:M124"/>
    <mergeCell ref="G125:M125"/>
    <mergeCell ref="G126:M126"/>
    <mergeCell ref="G114:M114"/>
    <mergeCell ref="G115:M115"/>
    <mergeCell ref="G116:M116"/>
    <mergeCell ref="G117:M117"/>
    <mergeCell ref="G118:M118"/>
    <mergeCell ref="E69:G69"/>
    <mergeCell ref="E70:G70"/>
    <mergeCell ref="C65:D71"/>
    <mergeCell ref="C72:D79"/>
    <mergeCell ref="C80:D84"/>
    <mergeCell ref="E62:G62"/>
    <mergeCell ref="E63:G63"/>
    <mergeCell ref="E65:G65"/>
    <mergeCell ref="E66:G66"/>
    <mergeCell ref="E67:G67"/>
    <mergeCell ref="E68:G68"/>
    <mergeCell ref="E71:G71"/>
    <mergeCell ref="E72:G72"/>
    <mergeCell ref="E73:G73"/>
    <mergeCell ref="E74:G74"/>
    <mergeCell ref="E75:G75"/>
    <mergeCell ref="E76:G76"/>
    <mergeCell ref="E77:G77"/>
    <mergeCell ref="E78:G78"/>
    <mergeCell ref="C45:I45"/>
    <mergeCell ref="C46:I46"/>
    <mergeCell ref="C47:I47"/>
    <mergeCell ref="E60:G60"/>
    <mergeCell ref="E61:G61"/>
    <mergeCell ref="C53:D54"/>
    <mergeCell ref="E53:G54"/>
    <mergeCell ref="I53:I54"/>
    <mergeCell ref="C55:D64"/>
    <mergeCell ref="E55:G55"/>
    <mergeCell ref="E56:G56"/>
    <mergeCell ref="E57:G57"/>
    <mergeCell ref="E64:G64"/>
    <mergeCell ref="E59:G59"/>
    <mergeCell ref="C35:E40"/>
    <mergeCell ref="G35:I35"/>
    <mergeCell ref="G36:I36"/>
    <mergeCell ref="G37:I37"/>
    <mergeCell ref="G38:I38"/>
    <mergeCell ref="G39:I39"/>
    <mergeCell ref="G40:I40"/>
    <mergeCell ref="C41:I41"/>
    <mergeCell ref="C42:I42"/>
  </mergeCells>
  <dataValidations count="5">
    <dataValidation type="list" allowBlank="1" showErrorMessage="1" sqref="K39:K40" xr:uid="{00000000-0002-0000-0700-000000000000}">
      <formula1>"m,m2,und"</formula1>
    </dataValidation>
    <dataValidation type="list" allowBlank="1" showErrorMessage="1" sqref="O53" xr:uid="{00000000-0002-0000-0700-000001000000}">
      <formula1>"Cronograma mensual,Cronograma trimestral"</formula1>
    </dataValidation>
    <dataValidation type="list" allowBlank="1" showErrorMessage="1" sqref="I51" xr:uid="{00000000-0002-0000-0700-000002000000}">
      <formula1>"SI,NO"</formula1>
    </dataValidation>
    <dataValidation type="list" allowBlank="1" showErrorMessage="1" sqref="K17" xr:uid="{00000000-0002-0000-0700-000003000000}">
      <formula1>"m,m2,und.,Eventos"</formula1>
    </dataValidation>
    <dataValidation type="list" allowBlank="1" showErrorMessage="1" sqref="K14:K16" xr:uid="{00000000-0002-0000-0700-000004000000}">
      <formula1>"m3,m2,m,Und,Eventos"</formula1>
    </dataValidation>
  </dataValidations>
  <printOptions horizontalCentered="1"/>
  <pageMargins left="0.31496062992125984" right="0.31496062992125984" top="0.55118110236220474" bottom="0.55118110236220474" header="0" footer="0"/>
  <pageSetup paperSize="9" orientation="portrait"/>
  <rowBreaks count="2" manualBreakCount="2">
    <brk id="49" man="1"/>
    <brk id="89" man="1"/>
  </rowBreaks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xr:uid="{00000000-0002-0000-0700-000005000000}">
          <x14:formula1>
            <xm:f>Datos!$D$206:$D$208</xm:f>
          </x14:formula1>
          <xm:sqref>K33:K34</xm:sqref>
        </x14:dataValidation>
        <x14:dataValidation type="list" allowBlank="1" showErrorMessage="1" xr:uid="{00000000-0002-0000-0700-000006000000}">
          <x14:formula1>
            <xm:f>Datos!$C$214:$C$215</xm:f>
          </x14:formula1>
          <xm:sqref>G40</xm:sqref>
        </x14:dataValidation>
        <x14:dataValidation type="list" allowBlank="1" showErrorMessage="1" xr:uid="{00000000-0002-0000-0700-000007000000}">
          <x14:formula1>
            <xm:f>Datos!$C$177:$C$184</xm:f>
          </x14:formula1>
          <xm:sqref>G15</xm:sqref>
        </x14:dataValidation>
        <x14:dataValidation type="list" allowBlank="1" showErrorMessage="1" xr:uid="{00000000-0002-0000-0700-000008000000}">
          <x14:formula1>
            <xm:f>Datos!$C$194:$C$198</xm:f>
          </x14:formula1>
          <xm:sqref>G24:G25</xm:sqref>
        </x14:dataValidation>
        <x14:dataValidation type="list" allowBlank="1" showErrorMessage="1" xr:uid="{00000000-0002-0000-0700-000009000000}">
          <x14:formula1>
            <xm:f>Datos!$C$206:$C$209</xm:f>
          </x14:formula1>
          <xm:sqref>G33:G34</xm:sqref>
        </x14:dataValidation>
        <x14:dataValidation type="list" allowBlank="1" showErrorMessage="1" xr:uid="{00000000-0002-0000-0700-00000A000000}">
          <x14:formula1>
            <xm:f>Datos!$C$176:$C$184</xm:f>
          </x14:formula1>
          <xm:sqref>G14 G16:G17</xm:sqref>
        </x14:dataValidation>
        <x14:dataValidation type="list" allowBlank="1" showErrorMessage="1" xr:uid="{00000000-0002-0000-0700-00000B000000}">
          <x14:formula1>
            <xm:f>Datos!$D$196:$D$198</xm:f>
          </x14:formula1>
          <xm:sqref>K24:K25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EAADB"/>
  </sheetPr>
  <dimension ref="A1:Z1000"/>
  <sheetViews>
    <sheetView tabSelected="1" topLeftCell="A189" workbookViewId="0">
      <selection activeCell="Y19" sqref="Y19"/>
    </sheetView>
  </sheetViews>
  <sheetFormatPr baseColWidth="10" defaultColWidth="12.54296875" defaultRowHeight="15" customHeight="1" x14ac:dyDescent="0.25"/>
  <cols>
    <col min="1" max="1" width="11.7265625" customWidth="1"/>
    <col min="2" max="2" width="2" customWidth="1"/>
    <col min="3" max="3" width="5.54296875" customWidth="1"/>
    <col min="4" max="4" width="4.54296875" customWidth="1"/>
    <col min="5" max="5" width="0.81640625" customWidth="1"/>
    <col min="6" max="6" width="6.54296875" customWidth="1"/>
    <col min="7" max="7" width="5" customWidth="1"/>
    <col min="8" max="8" width="5.453125" customWidth="1"/>
    <col min="9" max="9" width="0.453125" customWidth="1"/>
    <col min="10" max="10" width="7.26953125" customWidth="1"/>
    <col min="11" max="11" width="0.453125" customWidth="1"/>
    <col min="12" max="12" width="4.54296875" customWidth="1"/>
    <col min="13" max="13" width="0.453125" customWidth="1"/>
    <col min="14" max="14" width="10.54296875" customWidth="1"/>
    <col min="15" max="15" width="10.26953125" customWidth="1"/>
    <col min="16" max="16" width="0.54296875" customWidth="1"/>
    <col min="17" max="17" width="6.453125" customWidth="1"/>
    <col min="18" max="18" width="7.7265625" customWidth="1"/>
    <col min="19" max="19" width="7.1796875" hidden="1" customWidth="1"/>
    <col min="20" max="20" width="4.81640625" hidden="1" customWidth="1"/>
    <col min="21" max="21" width="1.54296875" customWidth="1"/>
    <col min="22" max="22" width="4.81640625" customWidth="1"/>
    <col min="23" max="24" width="6.81640625" customWidth="1"/>
    <col min="25" max="26" width="11.453125" customWidth="1"/>
  </cols>
  <sheetData>
    <row r="1" spans="1:26" ht="12.75" customHeight="1" x14ac:dyDescent="0.25">
      <c r="A1" s="259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</row>
    <row r="2" spans="1:26" ht="12.75" customHeight="1" x14ac:dyDescent="0.25">
      <c r="A2" s="259"/>
      <c r="B2" s="873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3"/>
      <c r="W2" s="3"/>
      <c r="X2" s="3"/>
      <c r="Y2" s="135"/>
      <c r="Z2" s="135"/>
    </row>
    <row r="3" spans="1:26" ht="12.75" customHeight="1" x14ac:dyDescent="0.25">
      <c r="A3" s="259"/>
      <c r="B3" s="3"/>
      <c r="C3" s="776" t="s">
        <v>422</v>
      </c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30"/>
      <c r="U3" s="3"/>
      <c r="V3" s="3"/>
      <c r="W3" s="3"/>
      <c r="X3" s="3"/>
      <c r="Y3" s="135"/>
      <c r="Z3" s="135"/>
    </row>
    <row r="4" spans="1:26" ht="12.75" customHeight="1" x14ac:dyDescent="0.25">
      <c r="A4" s="259"/>
      <c r="B4" s="3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3"/>
      <c r="V4" s="3"/>
      <c r="W4" s="3"/>
      <c r="X4" s="3"/>
      <c r="Y4" s="135"/>
      <c r="Z4" s="135"/>
    </row>
    <row r="5" spans="1:26" ht="12.75" customHeight="1" x14ac:dyDescent="0.25">
      <c r="A5" s="259"/>
      <c r="B5" s="3"/>
      <c r="C5" s="874" t="s">
        <v>423</v>
      </c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3"/>
      <c r="V5" s="3"/>
      <c r="W5" s="3"/>
      <c r="X5" s="3"/>
      <c r="Y5" s="135"/>
      <c r="Z5" s="135"/>
    </row>
    <row r="6" spans="1:26" ht="13.5" customHeight="1" x14ac:dyDescent="0.25">
      <c r="A6" s="259"/>
      <c r="B6" s="3"/>
      <c r="C6" s="875" t="s">
        <v>424</v>
      </c>
      <c r="D6" s="536"/>
      <c r="E6" s="536"/>
      <c r="F6" s="536"/>
      <c r="G6" s="536"/>
      <c r="H6" s="536"/>
      <c r="I6" s="536"/>
      <c r="J6" s="536"/>
      <c r="K6" s="536"/>
      <c r="L6" s="536"/>
      <c r="M6" s="536"/>
      <c r="N6" s="536"/>
      <c r="O6" s="536"/>
      <c r="P6" s="536"/>
      <c r="Q6" s="536"/>
      <c r="R6" s="536"/>
      <c r="S6" s="536"/>
      <c r="T6" s="533"/>
      <c r="U6" s="3"/>
      <c r="V6" s="3"/>
      <c r="W6" s="3"/>
      <c r="X6" s="3"/>
      <c r="Y6" s="135"/>
      <c r="Z6" s="135"/>
    </row>
    <row r="7" spans="1:26" ht="13.5" customHeight="1" x14ac:dyDescent="0.25">
      <c r="A7" s="259"/>
      <c r="B7" s="3"/>
      <c r="C7" s="875" t="s">
        <v>425</v>
      </c>
      <c r="D7" s="536"/>
      <c r="E7" s="536"/>
      <c r="F7" s="536"/>
      <c r="G7" s="536"/>
      <c r="H7" s="536"/>
      <c r="I7" s="536"/>
      <c r="J7" s="536"/>
      <c r="K7" s="536"/>
      <c r="L7" s="536"/>
      <c r="M7" s="536"/>
      <c r="N7" s="536"/>
      <c r="O7" s="536"/>
      <c r="P7" s="536"/>
      <c r="Q7" s="536"/>
      <c r="R7" s="536"/>
      <c r="S7" s="536"/>
      <c r="T7" s="533"/>
      <c r="U7" s="3"/>
      <c r="V7" s="3"/>
      <c r="W7" s="3"/>
      <c r="X7" s="3"/>
      <c r="Y7" s="135"/>
      <c r="Z7" s="135"/>
    </row>
    <row r="8" spans="1:26" ht="13.5" customHeight="1" x14ac:dyDescent="0.25">
      <c r="A8" s="259"/>
      <c r="B8" s="3"/>
      <c r="C8" s="875" t="s">
        <v>426</v>
      </c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3"/>
      <c r="U8" s="3"/>
      <c r="V8" s="3"/>
      <c r="W8" s="3"/>
      <c r="X8" s="3"/>
      <c r="Y8" s="135"/>
      <c r="Z8" s="135"/>
    </row>
    <row r="9" spans="1:26" ht="13.5" customHeight="1" x14ac:dyDescent="0.25">
      <c r="A9" s="259"/>
      <c r="B9" s="3"/>
      <c r="C9" s="875" t="s">
        <v>427</v>
      </c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36"/>
      <c r="O9" s="536"/>
      <c r="P9" s="536"/>
      <c r="Q9" s="536"/>
      <c r="R9" s="536"/>
      <c r="S9" s="536"/>
      <c r="T9" s="533"/>
      <c r="U9" s="3"/>
      <c r="V9" s="3"/>
      <c r="W9" s="3"/>
      <c r="X9" s="3"/>
      <c r="Y9" s="135"/>
      <c r="Z9" s="135"/>
    </row>
    <row r="10" spans="1:26" ht="12.75" customHeight="1" x14ac:dyDescent="0.25">
      <c r="A10" s="259"/>
      <c r="B10" s="3"/>
      <c r="C10" s="880" t="s">
        <v>753</v>
      </c>
      <c r="D10" s="881"/>
      <c r="E10" s="881"/>
      <c r="F10" s="881"/>
      <c r="G10" s="882"/>
      <c r="H10" s="881"/>
      <c r="I10" s="881"/>
      <c r="J10" s="881"/>
      <c r="K10" s="881"/>
      <c r="L10" s="881"/>
      <c r="M10" s="881"/>
      <c r="N10" s="881"/>
      <c r="O10" s="881"/>
      <c r="P10" s="881"/>
      <c r="Q10" s="881"/>
      <c r="R10" s="881"/>
      <c r="S10" s="881"/>
      <c r="T10" s="883"/>
      <c r="U10" s="3"/>
      <c r="V10" s="3"/>
      <c r="W10" s="3"/>
      <c r="X10" s="3"/>
      <c r="Y10" s="135"/>
      <c r="Z10" s="135"/>
    </row>
    <row r="11" spans="1:26" ht="12.75" customHeight="1" x14ac:dyDescent="0.25">
      <c r="A11" s="259"/>
      <c r="B11" s="3"/>
      <c r="C11" s="884"/>
      <c r="D11" s="885"/>
      <c r="E11" s="885"/>
      <c r="F11" s="885"/>
      <c r="G11" s="885"/>
      <c r="H11" s="885"/>
      <c r="I11" s="885"/>
      <c r="J11" s="885"/>
      <c r="K11" s="885"/>
      <c r="L11" s="885"/>
      <c r="M11" s="885"/>
      <c r="N11" s="885"/>
      <c r="O11" s="885"/>
      <c r="P11" s="885"/>
      <c r="Q11" s="885"/>
      <c r="R11" s="885"/>
      <c r="S11" s="885"/>
      <c r="T11" s="886"/>
      <c r="U11" s="3"/>
      <c r="V11" s="3"/>
      <c r="W11" s="3"/>
      <c r="X11" s="3"/>
      <c r="Y11" s="135"/>
      <c r="Z11" s="135"/>
    </row>
    <row r="12" spans="1:26" ht="12.75" customHeight="1" x14ac:dyDescent="0.25">
      <c r="A12" s="259"/>
      <c r="B12" s="3"/>
      <c r="C12" s="887"/>
      <c r="D12" s="888"/>
      <c r="E12" s="888"/>
      <c r="F12" s="888"/>
      <c r="G12" s="888"/>
      <c r="H12" s="888"/>
      <c r="I12" s="888"/>
      <c r="J12" s="888"/>
      <c r="K12" s="888"/>
      <c r="L12" s="888"/>
      <c r="M12" s="888"/>
      <c r="N12" s="888"/>
      <c r="O12" s="888"/>
      <c r="P12" s="888"/>
      <c r="Q12" s="888"/>
      <c r="R12" s="888"/>
      <c r="S12" s="888"/>
      <c r="T12" s="889"/>
      <c r="U12" s="3"/>
      <c r="V12" s="3"/>
      <c r="W12" s="3"/>
      <c r="X12" s="3"/>
      <c r="Y12" s="135"/>
      <c r="Z12" s="135"/>
    </row>
    <row r="13" spans="1:26" ht="12.75" customHeight="1" x14ac:dyDescent="0.25">
      <c r="A13" s="259"/>
      <c r="B13" s="3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3"/>
      <c r="V13" s="3"/>
      <c r="W13" s="3"/>
      <c r="X13" s="3"/>
      <c r="Y13" s="135"/>
      <c r="Z13" s="135"/>
    </row>
    <row r="14" spans="1:26" ht="12.75" customHeight="1" x14ac:dyDescent="0.25">
      <c r="A14" s="259"/>
      <c r="B14" s="3"/>
      <c r="C14" s="578" t="s">
        <v>428</v>
      </c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  <c r="Q14" s="538"/>
      <c r="R14" s="538"/>
      <c r="S14" s="538"/>
      <c r="T14" s="538"/>
      <c r="U14" s="538"/>
      <c r="V14" s="3"/>
      <c r="W14" s="3"/>
      <c r="X14" s="3"/>
      <c r="Y14" s="135"/>
      <c r="Z14" s="135"/>
    </row>
    <row r="15" spans="1:26" ht="5.25" customHeight="1" x14ac:dyDescent="0.25">
      <c r="A15" s="259"/>
      <c r="B15" s="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3"/>
      <c r="W15" s="3"/>
      <c r="X15" s="3"/>
      <c r="Y15" s="135"/>
      <c r="Z15" s="135"/>
    </row>
    <row r="16" spans="1:26" ht="12.75" customHeight="1" x14ac:dyDescent="0.25">
      <c r="A16" s="259"/>
      <c r="B16" s="135"/>
      <c r="C16" s="578" t="s">
        <v>429</v>
      </c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8"/>
      <c r="Q16" s="538"/>
      <c r="R16" s="538"/>
      <c r="S16" s="538"/>
      <c r="T16" s="538"/>
      <c r="U16" s="538"/>
      <c r="V16" s="135"/>
      <c r="W16" s="135"/>
      <c r="X16" s="135"/>
      <c r="Y16" s="135"/>
      <c r="Z16" s="135"/>
    </row>
    <row r="17" spans="1:26" ht="23.25" customHeight="1" x14ac:dyDescent="0.25">
      <c r="A17" s="259"/>
      <c r="B17" s="135"/>
      <c r="C17" s="563" t="s">
        <v>346</v>
      </c>
      <c r="D17" s="565"/>
      <c r="E17" s="149"/>
      <c r="F17" s="820" t="s">
        <v>347</v>
      </c>
      <c r="G17" s="549"/>
      <c r="H17" s="549"/>
      <c r="I17" s="549"/>
      <c r="J17" s="550"/>
      <c r="K17" s="48"/>
      <c r="L17" s="820" t="s">
        <v>430</v>
      </c>
      <c r="M17" s="549"/>
      <c r="N17" s="550"/>
      <c r="O17" s="876" t="s">
        <v>431</v>
      </c>
      <c r="P17" s="149"/>
      <c r="Q17" s="563" t="s">
        <v>432</v>
      </c>
      <c r="R17" s="565"/>
      <c r="S17" s="43"/>
      <c r="T17" s="43"/>
      <c r="U17" s="43"/>
      <c r="V17" s="3"/>
      <c r="W17" s="3"/>
      <c r="X17" s="3"/>
      <c r="Y17" s="135"/>
      <c r="Z17" s="135"/>
    </row>
    <row r="18" spans="1:26" ht="18.75" customHeight="1" x14ac:dyDescent="0.25">
      <c r="A18" s="259"/>
      <c r="B18" s="135"/>
      <c r="C18" s="878"/>
      <c r="D18" s="879"/>
      <c r="E18" s="149"/>
      <c r="F18" s="551"/>
      <c r="G18" s="552"/>
      <c r="H18" s="552"/>
      <c r="I18" s="552"/>
      <c r="J18" s="553"/>
      <c r="K18" s="48"/>
      <c r="L18" s="551"/>
      <c r="M18" s="552"/>
      <c r="N18" s="553"/>
      <c r="O18" s="877"/>
      <c r="P18" s="149"/>
      <c r="Q18" s="878"/>
      <c r="R18" s="879"/>
      <c r="S18" s="43"/>
      <c r="T18" s="43"/>
      <c r="U18" s="43"/>
      <c r="V18" s="3"/>
      <c r="W18" s="3"/>
      <c r="X18" s="3"/>
      <c r="Y18" s="135"/>
      <c r="Z18" s="135"/>
    </row>
    <row r="19" spans="1:26" ht="13.5" customHeight="1" x14ac:dyDescent="0.25">
      <c r="A19" s="259"/>
      <c r="B19" s="135"/>
      <c r="C19" s="548" t="s">
        <v>433</v>
      </c>
      <c r="D19" s="550"/>
      <c r="E19" s="149"/>
      <c r="F19" s="534" t="s">
        <v>357</v>
      </c>
      <c r="G19" s="536"/>
      <c r="H19" s="536"/>
      <c r="I19" s="536"/>
      <c r="J19" s="533"/>
      <c r="K19" s="48"/>
      <c r="L19" s="891">
        <f>+L20+L27+L34+L41+L48+L55+L62+L69+L76+L83</f>
        <v>2195967.6126061482</v>
      </c>
      <c r="M19" s="695"/>
      <c r="N19" s="892"/>
      <c r="O19" s="217"/>
      <c r="P19" s="149"/>
      <c r="Q19" s="870">
        <f>+Q20+Q27+Q34+Q41+Q48+Q55+Q62+Q69+Q76+Q83</f>
        <v>1792444.2926149017</v>
      </c>
      <c r="R19" s="533"/>
      <c r="S19" s="43"/>
      <c r="T19" s="43"/>
      <c r="U19" s="43"/>
      <c r="V19" s="3"/>
      <c r="W19" s="3"/>
      <c r="X19" s="3"/>
      <c r="Y19" s="135"/>
      <c r="Z19" s="135"/>
    </row>
    <row r="20" spans="1:26" ht="12.75" customHeight="1" x14ac:dyDescent="0.25">
      <c r="A20" s="259"/>
      <c r="B20" s="135"/>
      <c r="C20" s="718"/>
      <c r="D20" s="719"/>
      <c r="E20" s="149"/>
      <c r="F20" s="871" t="str">
        <f>IF('Formulación 3'!G8="","",'Formulación 3'!G8)</f>
        <v>Calzada</v>
      </c>
      <c r="G20" s="536"/>
      <c r="H20" s="536"/>
      <c r="I20" s="536"/>
      <c r="J20" s="533"/>
      <c r="K20" s="48"/>
      <c r="L20" s="872">
        <f>SUM(L21:N26)</f>
        <v>1922015.6006407202</v>
      </c>
      <c r="M20" s="536"/>
      <c r="N20" s="533"/>
      <c r="O20" s="262"/>
      <c r="P20" s="149"/>
      <c r="Q20" s="869">
        <f>SUM(Q21:R26)</f>
        <v>1568922.1146470136</v>
      </c>
      <c r="R20" s="533"/>
      <c r="S20" s="263" t="str">
        <f>+IF(L20='Formulación 3'!X8,"","Revisar: Costo a precio de mercado diferente al ítem 3.4.1")</f>
        <v/>
      </c>
      <c r="T20" s="43"/>
      <c r="U20" s="43"/>
      <c r="V20" s="3"/>
      <c r="W20" s="3"/>
      <c r="X20" s="3"/>
      <c r="Y20" s="135"/>
      <c r="Z20" s="135"/>
    </row>
    <row r="21" spans="1:26" ht="12.75" customHeight="1" x14ac:dyDescent="0.25">
      <c r="A21" s="264"/>
      <c r="B21" s="135"/>
      <c r="C21" s="718"/>
      <c r="D21" s="719"/>
      <c r="E21" s="149"/>
      <c r="F21" s="539" t="s">
        <v>434</v>
      </c>
      <c r="G21" s="536"/>
      <c r="H21" s="536"/>
      <c r="I21" s="536"/>
      <c r="J21" s="533"/>
      <c r="K21" s="48"/>
      <c r="L21" s="788">
        <v>57660.468019221604</v>
      </c>
      <c r="M21" s="536"/>
      <c r="N21" s="533"/>
      <c r="O21" s="265">
        <v>1.08</v>
      </c>
      <c r="P21" s="149"/>
      <c r="Q21" s="859">
        <f t="shared" ref="Q21:Q26" si="0">+O21*L21</f>
        <v>62273.305460759337</v>
      </c>
      <c r="R21" s="533"/>
      <c r="S21" s="43"/>
      <c r="T21" s="43"/>
      <c r="U21" s="43"/>
      <c r="V21" s="3"/>
      <c r="W21" s="3"/>
      <c r="X21" s="3"/>
      <c r="Y21" s="135"/>
      <c r="Z21" s="135"/>
    </row>
    <row r="22" spans="1:26" ht="12.75" customHeight="1" x14ac:dyDescent="0.25">
      <c r="A22" s="264"/>
      <c r="B22" s="135"/>
      <c r="C22" s="718"/>
      <c r="D22" s="719"/>
      <c r="E22" s="149"/>
      <c r="F22" s="539" t="s">
        <v>435</v>
      </c>
      <c r="G22" s="536"/>
      <c r="H22" s="536"/>
      <c r="I22" s="536"/>
      <c r="J22" s="533"/>
      <c r="K22" s="48"/>
      <c r="L22" s="788">
        <v>1191649.6723972466</v>
      </c>
      <c r="M22" s="536"/>
      <c r="N22" s="533"/>
      <c r="O22" s="265">
        <v>0.84699999999999998</v>
      </c>
      <c r="P22" s="149"/>
      <c r="Q22" s="859">
        <f t="shared" si="0"/>
        <v>1009327.2725204679</v>
      </c>
      <c r="R22" s="533"/>
      <c r="S22" s="43"/>
      <c r="T22" s="43"/>
      <c r="U22" s="43"/>
      <c r="V22" s="3"/>
      <c r="W22" s="3"/>
      <c r="X22" s="3"/>
      <c r="Y22" s="135"/>
      <c r="Z22" s="135"/>
    </row>
    <row r="23" spans="1:26" ht="12.75" customHeight="1" x14ac:dyDescent="0.25">
      <c r="A23" s="264"/>
      <c r="B23" s="135"/>
      <c r="C23" s="718"/>
      <c r="D23" s="719"/>
      <c r="E23" s="149"/>
      <c r="F23" s="539" t="s">
        <v>436</v>
      </c>
      <c r="G23" s="536"/>
      <c r="H23" s="536"/>
      <c r="I23" s="536"/>
      <c r="J23" s="533"/>
      <c r="K23" s="48"/>
      <c r="L23" s="788">
        <v>384403.12012814404</v>
      </c>
      <c r="M23" s="536"/>
      <c r="N23" s="533"/>
      <c r="O23" s="266">
        <v>0.82</v>
      </c>
      <c r="P23" s="149"/>
      <c r="Q23" s="859">
        <f t="shared" si="0"/>
        <v>315210.55850507808</v>
      </c>
      <c r="R23" s="533"/>
      <c r="S23" s="43"/>
      <c r="T23" s="43"/>
      <c r="U23" s="43"/>
      <c r="V23" s="3"/>
      <c r="W23" s="3"/>
      <c r="X23" s="3"/>
      <c r="Y23" s="135"/>
      <c r="Z23" s="135"/>
    </row>
    <row r="24" spans="1:26" ht="12.75" customHeight="1" x14ac:dyDescent="0.25">
      <c r="A24" s="264"/>
      <c r="B24" s="135"/>
      <c r="C24" s="718"/>
      <c r="D24" s="719"/>
      <c r="E24" s="149"/>
      <c r="F24" s="539" t="s">
        <v>437</v>
      </c>
      <c r="G24" s="536"/>
      <c r="H24" s="536"/>
      <c r="I24" s="536"/>
      <c r="J24" s="533"/>
      <c r="K24" s="48"/>
      <c r="L24" s="788">
        <v>57660.468019221604</v>
      </c>
      <c r="M24" s="536"/>
      <c r="N24" s="533"/>
      <c r="O24" s="266">
        <v>0.61</v>
      </c>
      <c r="P24" s="149"/>
      <c r="Q24" s="859">
        <f t="shared" si="0"/>
        <v>35172.885491725181</v>
      </c>
      <c r="R24" s="533"/>
      <c r="S24" s="43"/>
      <c r="T24" s="43"/>
      <c r="U24" s="43"/>
      <c r="V24" s="3"/>
      <c r="W24" s="3"/>
      <c r="X24" s="3"/>
      <c r="Y24" s="135"/>
      <c r="Z24" s="135"/>
    </row>
    <row r="25" spans="1:26" ht="12.75" customHeight="1" x14ac:dyDescent="0.25">
      <c r="A25" s="264"/>
      <c r="B25" s="135"/>
      <c r="C25" s="718"/>
      <c r="D25" s="719"/>
      <c r="E25" s="149"/>
      <c r="F25" s="539" t="s">
        <v>438</v>
      </c>
      <c r="G25" s="536"/>
      <c r="H25" s="536"/>
      <c r="I25" s="536"/>
      <c r="J25" s="533"/>
      <c r="K25" s="48"/>
      <c r="L25" s="788">
        <v>96100.780032036011</v>
      </c>
      <c r="M25" s="536"/>
      <c r="N25" s="533"/>
      <c r="O25" s="266">
        <v>0.5</v>
      </c>
      <c r="P25" s="149"/>
      <c r="Q25" s="859">
        <f t="shared" si="0"/>
        <v>48050.390016018006</v>
      </c>
      <c r="R25" s="533"/>
      <c r="S25" s="43"/>
      <c r="T25" s="43"/>
      <c r="U25" s="43"/>
      <c r="V25" s="3"/>
      <c r="W25" s="3"/>
      <c r="X25" s="3"/>
      <c r="Y25" s="135"/>
      <c r="Z25" s="135"/>
    </row>
    <row r="26" spans="1:26" ht="12.75" customHeight="1" x14ac:dyDescent="0.25">
      <c r="A26" s="264"/>
      <c r="B26" s="135"/>
      <c r="C26" s="718"/>
      <c r="D26" s="719"/>
      <c r="E26" s="149"/>
      <c r="F26" s="539" t="s">
        <v>439</v>
      </c>
      <c r="G26" s="536"/>
      <c r="H26" s="536"/>
      <c r="I26" s="536"/>
      <c r="J26" s="533"/>
      <c r="K26" s="48"/>
      <c r="L26" s="788">
        <v>134541.09204485043</v>
      </c>
      <c r="M26" s="536"/>
      <c r="N26" s="533"/>
      <c r="O26" s="265">
        <v>0.73499999999999999</v>
      </c>
      <c r="P26" s="149"/>
      <c r="Q26" s="859">
        <f t="shared" si="0"/>
        <v>98887.702652965061</v>
      </c>
      <c r="R26" s="533"/>
      <c r="S26" s="43"/>
      <c r="T26" s="43"/>
      <c r="U26" s="43"/>
      <c r="V26" s="3"/>
      <c r="W26" s="3"/>
      <c r="X26" s="3"/>
      <c r="Y26" s="135"/>
      <c r="Z26" s="135"/>
    </row>
    <row r="27" spans="1:26" ht="12.75" customHeight="1" x14ac:dyDescent="0.25">
      <c r="A27" s="267"/>
      <c r="B27" s="135"/>
      <c r="C27" s="718"/>
      <c r="D27" s="719"/>
      <c r="E27" s="149"/>
      <c r="F27" s="871" t="str">
        <f>IF('Formulación 3'!G9="","",'Formulación 3'!G9)</f>
        <v>Berma</v>
      </c>
      <c r="G27" s="536"/>
      <c r="H27" s="536"/>
      <c r="I27" s="536"/>
      <c r="J27" s="533"/>
      <c r="K27" s="48"/>
      <c r="L27" s="872">
        <f>SUM(L28:N33)</f>
        <v>77053.831841268009</v>
      </c>
      <c r="M27" s="536"/>
      <c r="N27" s="533"/>
      <c r="O27" s="262"/>
      <c r="P27" s="149"/>
      <c r="Q27" s="869">
        <f>SUM(Q28:R33)</f>
        <v>62796.162514337506</v>
      </c>
      <c r="R27" s="533"/>
      <c r="S27" s="263" t="str">
        <f>+IF(L27='Formulación 3'!X9,"","Revisar: Costo a precio de mercado diferente al ítem 3.4.1")</f>
        <v>Revisar: Costo a precio de mercado diferente al ítem 3.4.1</v>
      </c>
      <c r="T27" s="43"/>
      <c r="U27" s="43"/>
      <c r="V27" s="3"/>
      <c r="W27" s="3"/>
      <c r="X27" s="3"/>
      <c r="Y27" s="135"/>
      <c r="Z27" s="135"/>
    </row>
    <row r="28" spans="1:26" ht="12.75" customHeight="1" x14ac:dyDescent="0.25">
      <c r="A28" s="264"/>
      <c r="B28" s="135"/>
      <c r="C28" s="718"/>
      <c r="D28" s="719"/>
      <c r="E28" s="149"/>
      <c r="F28" s="539" t="s">
        <v>434</v>
      </c>
      <c r="G28" s="536"/>
      <c r="H28" s="536"/>
      <c r="I28" s="536"/>
      <c r="J28" s="533"/>
      <c r="K28" s="48"/>
      <c r="L28" s="788">
        <v>1936.0259256600002</v>
      </c>
      <c r="M28" s="536"/>
      <c r="N28" s="533"/>
      <c r="O28" s="265">
        <v>1.08</v>
      </c>
      <c r="P28" s="149"/>
      <c r="Q28" s="859">
        <f t="shared" ref="Q28:Q33" si="1">+O28*L28</f>
        <v>2090.9079997128006</v>
      </c>
      <c r="R28" s="533"/>
      <c r="S28" s="43"/>
      <c r="T28" s="43"/>
      <c r="U28" s="43"/>
      <c r="V28" s="3"/>
      <c r="W28" s="3"/>
      <c r="X28" s="3"/>
      <c r="Y28" s="135"/>
      <c r="Z28" s="135"/>
    </row>
    <row r="29" spans="1:26" ht="12.75" customHeight="1" x14ac:dyDescent="0.25">
      <c r="A29" s="264"/>
      <c r="B29" s="135"/>
      <c r="C29" s="718"/>
      <c r="D29" s="719"/>
      <c r="E29" s="149"/>
      <c r="F29" s="539" t="s">
        <v>435</v>
      </c>
      <c r="G29" s="536"/>
      <c r="H29" s="536"/>
      <c r="I29" s="536"/>
      <c r="J29" s="533"/>
      <c r="K29" s="48"/>
      <c r="L29" s="788">
        <v>48013.442956368002</v>
      </c>
      <c r="M29" s="536"/>
      <c r="N29" s="533"/>
      <c r="O29" s="265">
        <v>0.84699999999999998</v>
      </c>
      <c r="P29" s="149"/>
      <c r="Q29" s="859">
        <f t="shared" si="1"/>
        <v>40667.386184043695</v>
      </c>
      <c r="R29" s="533"/>
      <c r="S29" s="43"/>
      <c r="T29" s="43"/>
      <c r="U29" s="43"/>
      <c r="V29" s="3"/>
      <c r="W29" s="3"/>
      <c r="X29" s="3"/>
      <c r="Y29" s="135"/>
      <c r="Z29" s="135"/>
    </row>
    <row r="30" spans="1:26" ht="12.75" customHeight="1" x14ac:dyDescent="0.25">
      <c r="A30" s="264"/>
      <c r="B30" s="135"/>
      <c r="C30" s="718"/>
      <c r="D30" s="719"/>
      <c r="E30" s="149"/>
      <c r="F30" s="539" t="s">
        <v>436</v>
      </c>
      <c r="G30" s="536"/>
      <c r="H30" s="536"/>
      <c r="I30" s="536"/>
      <c r="J30" s="533"/>
      <c r="K30" s="48"/>
      <c r="L30" s="788">
        <v>15488.207405280002</v>
      </c>
      <c r="M30" s="536"/>
      <c r="N30" s="533"/>
      <c r="O30" s="266">
        <v>0.82</v>
      </c>
      <c r="P30" s="149"/>
      <c r="Q30" s="859">
        <f t="shared" si="1"/>
        <v>12700.330072329602</v>
      </c>
      <c r="R30" s="533"/>
      <c r="S30" s="43"/>
      <c r="T30" s="43"/>
      <c r="U30" s="43"/>
      <c r="V30" s="3"/>
      <c r="W30" s="3"/>
      <c r="X30" s="3"/>
      <c r="Y30" s="135"/>
      <c r="Z30" s="135"/>
    </row>
    <row r="31" spans="1:26" ht="12.75" customHeight="1" x14ac:dyDescent="0.25">
      <c r="A31" s="264"/>
      <c r="B31" s="135"/>
      <c r="C31" s="718"/>
      <c r="D31" s="719"/>
      <c r="E31" s="149"/>
      <c r="F31" s="539" t="s">
        <v>438</v>
      </c>
      <c r="G31" s="536"/>
      <c r="H31" s="536"/>
      <c r="I31" s="536"/>
      <c r="J31" s="533"/>
      <c r="K31" s="48"/>
      <c r="L31" s="788">
        <v>2323.231110792</v>
      </c>
      <c r="M31" s="536"/>
      <c r="N31" s="533"/>
      <c r="O31" s="266">
        <v>0.61</v>
      </c>
      <c r="P31" s="149"/>
      <c r="Q31" s="859">
        <f t="shared" si="1"/>
        <v>1417.17097758312</v>
      </c>
      <c r="R31" s="533"/>
      <c r="S31" s="43"/>
      <c r="T31" s="43"/>
      <c r="U31" s="43"/>
      <c r="V31" s="3"/>
      <c r="W31" s="3"/>
      <c r="X31" s="3"/>
      <c r="Y31" s="135"/>
      <c r="Z31" s="135"/>
    </row>
    <row r="32" spans="1:26" ht="12.75" customHeight="1" x14ac:dyDescent="0.25">
      <c r="A32" s="264"/>
      <c r="B32" s="135"/>
      <c r="C32" s="718"/>
      <c r="D32" s="719"/>
      <c r="E32" s="149"/>
      <c r="F32" s="539" t="s">
        <v>437</v>
      </c>
      <c r="G32" s="536"/>
      <c r="H32" s="536"/>
      <c r="I32" s="536"/>
      <c r="J32" s="533"/>
      <c r="K32" s="48"/>
      <c r="L32" s="788">
        <v>3872.0518513200004</v>
      </c>
      <c r="M32" s="536"/>
      <c r="N32" s="533"/>
      <c r="O32" s="266">
        <v>0.5</v>
      </c>
      <c r="P32" s="149"/>
      <c r="Q32" s="859">
        <f t="shared" si="1"/>
        <v>1936.0259256600002</v>
      </c>
      <c r="R32" s="533"/>
      <c r="S32" s="43"/>
      <c r="T32" s="43"/>
      <c r="U32" s="43"/>
      <c r="V32" s="3"/>
      <c r="W32" s="3"/>
      <c r="X32" s="3"/>
      <c r="Y32" s="135"/>
      <c r="Z32" s="135"/>
    </row>
    <row r="33" spans="1:26" ht="12.75" customHeight="1" x14ac:dyDescent="0.25">
      <c r="A33" s="264"/>
      <c r="B33" s="135"/>
      <c r="C33" s="718"/>
      <c r="D33" s="719"/>
      <c r="E33" s="149"/>
      <c r="F33" s="539" t="s">
        <v>439</v>
      </c>
      <c r="G33" s="536"/>
      <c r="H33" s="536"/>
      <c r="I33" s="536"/>
      <c r="J33" s="533"/>
      <c r="K33" s="48"/>
      <c r="L33" s="788">
        <v>5420.8725918480013</v>
      </c>
      <c r="M33" s="536"/>
      <c r="N33" s="533"/>
      <c r="O33" s="265">
        <v>0.73499999999999999</v>
      </c>
      <c r="P33" s="149"/>
      <c r="Q33" s="859">
        <f t="shared" si="1"/>
        <v>3984.341355008281</v>
      </c>
      <c r="R33" s="533"/>
      <c r="S33" s="43"/>
      <c r="T33" s="43"/>
      <c r="U33" s="43"/>
      <c r="V33" s="3"/>
      <c r="W33" s="3"/>
      <c r="X33" s="3"/>
      <c r="Y33" s="135"/>
      <c r="Z33" s="135"/>
    </row>
    <row r="34" spans="1:26" ht="12.75" customHeight="1" x14ac:dyDescent="0.25">
      <c r="A34" s="267"/>
      <c r="B34" s="135"/>
      <c r="C34" s="718"/>
      <c r="D34" s="719"/>
      <c r="E34" s="149"/>
      <c r="F34" s="871" t="str">
        <f>IF('Formulación 3'!G10="","",'Formulación 3'!G10)</f>
        <v>Cunetas</v>
      </c>
      <c r="G34" s="536"/>
      <c r="H34" s="536"/>
      <c r="I34" s="536"/>
      <c r="J34" s="533"/>
      <c r="K34" s="48"/>
      <c r="L34" s="872">
        <f>SUM(L35:N40)</f>
        <v>138483.20772215998</v>
      </c>
      <c r="M34" s="536"/>
      <c r="N34" s="533"/>
      <c r="O34" s="262"/>
      <c r="P34" s="149"/>
      <c r="Q34" s="869">
        <f>SUM(Q35:R40)</f>
        <v>113042.45763152196</v>
      </c>
      <c r="R34" s="533"/>
      <c r="S34" s="263" t="str">
        <f>+IF(L34='Formulación 3'!X10,"","Revisar: Costo a precio de mercado diferente al ítem 3.4.1")</f>
        <v/>
      </c>
      <c r="T34" s="43"/>
      <c r="U34" s="43"/>
      <c r="V34" s="3"/>
      <c r="W34" s="3"/>
      <c r="X34" s="3"/>
      <c r="Y34" s="135"/>
      <c r="Z34" s="135"/>
    </row>
    <row r="35" spans="1:26" ht="12.75" customHeight="1" x14ac:dyDescent="0.25">
      <c r="A35" s="264"/>
      <c r="B35" s="135"/>
      <c r="C35" s="718"/>
      <c r="D35" s="719"/>
      <c r="E35" s="149"/>
      <c r="F35" s="539" t="s">
        <v>434</v>
      </c>
      <c r="G35" s="536"/>
      <c r="H35" s="536"/>
      <c r="I35" s="536"/>
      <c r="J35" s="533"/>
      <c r="K35" s="48"/>
      <c r="L35" s="788">
        <v>4154.4962316647989</v>
      </c>
      <c r="M35" s="536"/>
      <c r="N35" s="533"/>
      <c r="O35" s="265">
        <v>1.08</v>
      </c>
      <c r="P35" s="149"/>
      <c r="Q35" s="859">
        <f t="shared" ref="Q35:Q40" si="2">+O35*L35</f>
        <v>4486.8559301979831</v>
      </c>
      <c r="R35" s="533"/>
      <c r="S35" s="43"/>
      <c r="T35" s="43"/>
      <c r="U35" s="43"/>
      <c r="V35" s="3"/>
      <c r="W35" s="3"/>
      <c r="X35" s="3"/>
      <c r="Y35" s="135"/>
      <c r="Z35" s="135"/>
    </row>
    <row r="36" spans="1:26" ht="12.75" customHeight="1" x14ac:dyDescent="0.25">
      <c r="A36" s="264"/>
      <c r="B36" s="135"/>
      <c r="C36" s="718"/>
      <c r="D36" s="719"/>
      <c r="E36" s="149"/>
      <c r="F36" s="539" t="s">
        <v>435</v>
      </c>
      <c r="G36" s="536"/>
      <c r="H36" s="536"/>
      <c r="I36" s="536"/>
      <c r="J36" s="533"/>
      <c r="K36" s="48"/>
      <c r="L36" s="788">
        <v>85859.58878773918</v>
      </c>
      <c r="M36" s="536"/>
      <c r="N36" s="533"/>
      <c r="O36" s="265">
        <v>0.84699999999999998</v>
      </c>
      <c r="P36" s="149"/>
      <c r="Q36" s="859">
        <f t="shared" si="2"/>
        <v>72723.071703215086</v>
      </c>
      <c r="R36" s="533"/>
      <c r="S36" s="43"/>
      <c r="T36" s="43"/>
      <c r="U36" s="43"/>
      <c r="V36" s="3"/>
      <c r="W36" s="3"/>
      <c r="X36" s="3"/>
      <c r="Y36" s="135"/>
      <c r="Z36" s="135"/>
    </row>
    <row r="37" spans="1:26" ht="12.75" customHeight="1" x14ac:dyDescent="0.25">
      <c r="A37" s="264"/>
      <c r="B37" s="135"/>
      <c r="C37" s="718"/>
      <c r="D37" s="719"/>
      <c r="E37" s="149"/>
      <c r="F37" s="539" t="s">
        <v>436</v>
      </c>
      <c r="G37" s="536"/>
      <c r="H37" s="536"/>
      <c r="I37" s="536"/>
      <c r="J37" s="533"/>
      <c r="K37" s="48"/>
      <c r="L37" s="788">
        <v>27696.641544431997</v>
      </c>
      <c r="M37" s="536"/>
      <c r="N37" s="533"/>
      <c r="O37" s="266">
        <v>0.82</v>
      </c>
      <c r="P37" s="149"/>
      <c r="Q37" s="859">
        <f t="shared" si="2"/>
        <v>22711.246066434236</v>
      </c>
      <c r="R37" s="533"/>
      <c r="S37" s="43"/>
      <c r="T37" s="43"/>
      <c r="U37" s="43"/>
      <c r="V37" s="3"/>
      <c r="W37" s="3"/>
      <c r="X37" s="3"/>
      <c r="Y37" s="135"/>
      <c r="Z37" s="135"/>
    </row>
    <row r="38" spans="1:26" ht="12.75" customHeight="1" x14ac:dyDescent="0.25">
      <c r="A38" s="264"/>
      <c r="B38" s="135"/>
      <c r="C38" s="718"/>
      <c r="D38" s="719"/>
      <c r="E38" s="149"/>
      <c r="F38" s="539" t="s">
        <v>438</v>
      </c>
      <c r="G38" s="536"/>
      <c r="H38" s="536"/>
      <c r="I38" s="536"/>
      <c r="J38" s="533"/>
      <c r="K38" s="48"/>
      <c r="L38" s="788">
        <v>4154.4962316647989</v>
      </c>
      <c r="M38" s="536"/>
      <c r="N38" s="533"/>
      <c r="O38" s="266">
        <v>0.61</v>
      </c>
      <c r="P38" s="149"/>
      <c r="Q38" s="859">
        <f t="shared" si="2"/>
        <v>2534.242701315527</v>
      </c>
      <c r="R38" s="533"/>
      <c r="S38" s="43"/>
      <c r="T38" s="43"/>
      <c r="U38" s="43"/>
      <c r="V38" s="3"/>
      <c r="W38" s="3"/>
      <c r="X38" s="3"/>
      <c r="Y38" s="135"/>
      <c r="Z38" s="135"/>
    </row>
    <row r="39" spans="1:26" ht="12.75" customHeight="1" x14ac:dyDescent="0.25">
      <c r="A39" s="264"/>
      <c r="B39" s="135"/>
      <c r="C39" s="718"/>
      <c r="D39" s="719"/>
      <c r="E39" s="149"/>
      <c r="F39" s="539" t="s">
        <v>437</v>
      </c>
      <c r="G39" s="536"/>
      <c r="H39" s="536"/>
      <c r="I39" s="536"/>
      <c r="J39" s="533"/>
      <c r="K39" s="48"/>
      <c r="L39" s="788">
        <v>6924.1603861079993</v>
      </c>
      <c r="M39" s="536"/>
      <c r="N39" s="533"/>
      <c r="O39" s="266">
        <v>0.5</v>
      </c>
      <c r="P39" s="149"/>
      <c r="Q39" s="859">
        <f t="shared" si="2"/>
        <v>3462.0801930539997</v>
      </c>
      <c r="R39" s="533"/>
      <c r="S39" s="43"/>
      <c r="T39" s="43"/>
      <c r="U39" s="43"/>
      <c r="V39" s="3"/>
      <c r="W39" s="3"/>
      <c r="X39" s="3"/>
      <c r="Y39" s="135"/>
      <c r="Z39" s="135"/>
    </row>
    <row r="40" spans="1:26" ht="12.75" customHeight="1" x14ac:dyDescent="0.25">
      <c r="A40" s="264"/>
      <c r="B40" s="135"/>
      <c r="C40" s="718"/>
      <c r="D40" s="719"/>
      <c r="E40" s="149"/>
      <c r="F40" s="539" t="s">
        <v>439</v>
      </c>
      <c r="G40" s="536"/>
      <c r="H40" s="536"/>
      <c r="I40" s="536"/>
      <c r="J40" s="533"/>
      <c r="K40" s="48"/>
      <c r="L40" s="788">
        <v>9693.8245405511989</v>
      </c>
      <c r="M40" s="536"/>
      <c r="N40" s="533"/>
      <c r="O40" s="265">
        <v>0.73499999999999999</v>
      </c>
      <c r="P40" s="149"/>
      <c r="Q40" s="859">
        <f t="shared" si="2"/>
        <v>7124.961037305131</v>
      </c>
      <c r="R40" s="533"/>
      <c r="S40" s="43"/>
      <c r="T40" s="43"/>
      <c r="U40" s="43"/>
      <c r="V40" s="3"/>
      <c r="W40" s="3"/>
      <c r="X40" s="3"/>
      <c r="Y40" s="135"/>
      <c r="Z40" s="135"/>
    </row>
    <row r="41" spans="1:26" ht="12.75" customHeight="1" x14ac:dyDescent="0.25">
      <c r="A41" s="267"/>
      <c r="B41" s="135"/>
      <c r="C41" s="718"/>
      <c r="D41" s="719"/>
      <c r="E41" s="149"/>
      <c r="F41" s="871" t="str">
        <f>IF('Formulación 3'!G11="","",'Formulación 3'!G11)</f>
        <v>Sardineles</v>
      </c>
      <c r="G41" s="536"/>
      <c r="H41" s="536"/>
      <c r="I41" s="536"/>
      <c r="J41" s="533"/>
      <c r="K41" s="48"/>
      <c r="L41" s="872">
        <f>SUM(L42:N47)</f>
        <v>0</v>
      </c>
      <c r="M41" s="536"/>
      <c r="N41" s="533"/>
      <c r="O41" s="262"/>
      <c r="P41" s="149"/>
      <c r="Q41" s="869">
        <f>SUM(Q42:R47)</f>
        <v>0</v>
      </c>
      <c r="R41" s="533"/>
      <c r="S41" s="263" t="str">
        <f>+IF(L41='Formulación 3'!X11,"","Revisar: Costo a precio de mercado diferente al ítem 3.4.1")</f>
        <v/>
      </c>
      <c r="T41" s="43"/>
      <c r="U41" s="43"/>
      <c r="V41" s="3"/>
      <c r="W41" s="3"/>
      <c r="X41" s="3"/>
      <c r="Y41" s="135"/>
      <c r="Z41" s="135"/>
    </row>
    <row r="42" spans="1:26" ht="12.75" customHeight="1" x14ac:dyDescent="0.25">
      <c r="A42" s="264"/>
      <c r="B42" s="135"/>
      <c r="C42" s="718"/>
      <c r="D42" s="719"/>
      <c r="E42" s="149"/>
      <c r="F42" s="539" t="s">
        <v>434</v>
      </c>
      <c r="G42" s="536"/>
      <c r="H42" s="536"/>
      <c r="I42" s="536"/>
      <c r="J42" s="533"/>
      <c r="K42" s="48"/>
      <c r="L42" s="788">
        <v>0</v>
      </c>
      <c r="M42" s="536"/>
      <c r="N42" s="533"/>
      <c r="O42" s="265">
        <v>1.08</v>
      </c>
      <c r="P42" s="149"/>
      <c r="Q42" s="859">
        <f t="shared" ref="Q42:Q47" si="3">+O42*L42</f>
        <v>0</v>
      </c>
      <c r="R42" s="533"/>
      <c r="S42" s="43"/>
      <c r="T42" s="43"/>
      <c r="U42" s="43"/>
      <c r="V42" s="3"/>
      <c r="W42" s="3"/>
      <c r="X42" s="3"/>
      <c r="Y42" s="135"/>
      <c r="Z42" s="135"/>
    </row>
    <row r="43" spans="1:26" ht="12.75" customHeight="1" x14ac:dyDescent="0.25">
      <c r="A43" s="264"/>
      <c r="B43" s="135"/>
      <c r="C43" s="718"/>
      <c r="D43" s="719"/>
      <c r="E43" s="149"/>
      <c r="F43" s="539" t="s">
        <v>435</v>
      </c>
      <c r="G43" s="536"/>
      <c r="H43" s="536"/>
      <c r="I43" s="536"/>
      <c r="J43" s="533"/>
      <c r="K43" s="48"/>
      <c r="L43" s="788">
        <v>0</v>
      </c>
      <c r="M43" s="536"/>
      <c r="N43" s="533"/>
      <c r="O43" s="265">
        <v>0.84699999999999998</v>
      </c>
      <c r="P43" s="149"/>
      <c r="Q43" s="859">
        <f t="shared" si="3"/>
        <v>0</v>
      </c>
      <c r="R43" s="533"/>
      <c r="S43" s="43"/>
      <c r="T43" s="43"/>
      <c r="U43" s="43"/>
      <c r="V43" s="3"/>
      <c r="W43" s="3"/>
      <c r="X43" s="3"/>
      <c r="Y43" s="135"/>
      <c r="Z43" s="135"/>
    </row>
    <row r="44" spans="1:26" ht="12.75" customHeight="1" x14ac:dyDescent="0.25">
      <c r="A44" s="264"/>
      <c r="B44" s="135"/>
      <c r="C44" s="718"/>
      <c r="D44" s="719"/>
      <c r="E44" s="149"/>
      <c r="F44" s="539" t="s">
        <v>436</v>
      </c>
      <c r="G44" s="536"/>
      <c r="H44" s="536"/>
      <c r="I44" s="536"/>
      <c r="J44" s="533"/>
      <c r="K44" s="48"/>
      <c r="L44" s="788">
        <v>0</v>
      </c>
      <c r="M44" s="536"/>
      <c r="N44" s="533"/>
      <c r="O44" s="266">
        <v>0.82</v>
      </c>
      <c r="P44" s="149"/>
      <c r="Q44" s="859">
        <f t="shared" si="3"/>
        <v>0</v>
      </c>
      <c r="R44" s="533"/>
      <c r="S44" s="43"/>
      <c r="T44" s="43"/>
      <c r="U44" s="43"/>
      <c r="V44" s="3"/>
      <c r="W44" s="3"/>
      <c r="X44" s="3"/>
      <c r="Y44" s="135"/>
      <c r="Z44" s="135"/>
    </row>
    <row r="45" spans="1:26" ht="12.75" customHeight="1" x14ac:dyDescent="0.25">
      <c r="A45" s="264"/>
      <c r="B45" s="135"/>
      <c r="C45" s="718"/>
      <c r="D45" s="719"/>
      <c r="E45" s="149"/>
      <c r="F45" s="539" t="s">
        <v>438</v>
      </c>
      <c r="G45" s="536"/>
      <c r="H45" s="536"/>
      <c r="I45" s="536"/>
      <c r="J45" s="533"/>
      <c r="K45" s="48"/>
      <c r="L45" s="788">
        <v>0</v>
      </c>
      <c r="M45" s="536"/>
      <c r="N45" s="533"/>
      <c r="O45" s="266">
        <v>0.61</v>
      </c>
      <c r="P45" s="149"/>
      <c r="Q45" s="859">
        <f t="shared" si="3"/>
        <v>0</v>
      </c>
      <c r="R45" s="533"/>
      <c r="S45" s="43"/>
      <c r="T45" s="43"/>
      <c r="U45" s="43"/>
      <c r="V45" s="3"/>
      <c r="W45" s="3"/>
      <c r="X45" s="3"/>
      <c r="Y45" s="135"/>
      <c r="Z45" s="135"/>
    </row>
    <row r="46" spans="1:26" ht="12.75" customHeight="1" x14ac:dyDescent="0.25">
      <c r="A46" s="264"/>
      <c r="B46" s="135"/>
      <c r="C46" s="718"/>
      <c r="D46" s="719"/>
      <c r="E46" s="149"/>
      <c r="F46" s="539" t="s">
        <v>437</v>
      </c>
      <c r="G46" s="536"/>
      <c r="H46" s="536"/>
      <c r="I46" s="536"/>
      <c r="J46" s="533"/>
      <c r="K46" s="48"/>
      <c r="L46" s="788">
        <v>0</v>
      </c>
      <c r="M46" s="536"/>
      <c r="N46" s="533"/>
      <c r="O46" s="266">
        <v>0.5</v>
      </c>
      <c r="P46" s="149"/>
      <c r="Q46" s="859">
        <f t="shared" si="3"/>
        <v>0</v>
      </c>
      <c r="R46" s="533"/>
      <c r="S46" s="43"/>
      <c r="T46" s="43"/>
      <c r="U46" s="43"/>
      <c r="V46" s="3"/>
      <c r="W46" s="3"/>
      <c r="X46" s="3"/>
      <c r="Y46" s="135"/>
      <c r="Z46" s="135"/>
    </row>
    <row r="47" spans="1:26" ht="12.75" customHeight="1" x14ac:dyDescent="0.25">
      <c r="A47" s="264"/>
      <c r="B47" s="135"/>
      <c r="C47" s="718"/>
      <c r="D47" s="719"/>
      <c r="E47" s="149"/>
      <c r="F47" s="539" t="s">
        <v>439</v>
      </c>
      <c r="G47" s="536"/>
      <c r="H47" s="536"/>
      <c r="I47" s="536"/>
      <c r="J47" s="533"/>
      <c r="K47" s="48"/>
      <c r="L47" s="788">
        <v>0</v>
      </c>
      <c r="M47" s="536"/>
      <c r="N47" s="533"/>
      <c r="O47" s="265">
        <v>0.73499999999999999</v>
      </c>
      <c r="P47" s="149"/>
      <c r="Q47" s="859">
        <f t="shared" si="3"/>
        <v>0</v>
      </c>
      <c r="R47" s="533"/>
      <c r="S47" s="43"/>
      <c r="T47" s="43"/>
      <c r="U47" s="43"/>
      <c r="V47" s="3"/>
      <c r="W47" s="3"/>
      <c r="X47" s="3"/>
      <c r="Y47" s="135"/>
      <c r="Z47" s="135"/>
    </row>
    <row r="48" spans="1:26" ht="12.75" customHeight="1" x14ac:dyDescent="0.25">
      <c r="A48" s="267"/>
      <c r="B48" s="135"/>
      <c r="C48" s="718"/>
      <c r="D48" s="719"/>
      <c r="E48" s="149"/>
      <c r="F48" s="871" t="str">
        <f>IF('Formulación 3'!G12="","",'Formulación 3'!G12)</f>
        <v>Alcantarillas</v>
      </c>
      <c r="G48" s="536"/>
      <c r="H48" s="536"/>
      <c r="I48" s="536"/>
      <c r="J48" s="533"/>
      <c r="K48" s="48"/>
      <c r="L48" s="872">
        <f>SUM(L49:N54)</f>
        <v>0</v>
      </c>
      <c r="M48" s="536"/>
      <c r="N48" s="533"/>
      <c r="O48" s="262"/>
      <c r="P48" s="149"/>
      <c r="Q48" s="869">
        <f>SUM(Q49:R54)</f>
        <v>0</v>
      </c>
      <c r="R48" s="533"/>
      <c r="S48" s="263" t="str">
        <f>+IF(L48='Formulación 3'!X12,"","Revisar: Costo a precio de mercado diferente al ítem 3.4.1")</f>
        <v/>
      </c>
      <c r="T48" s="43"/>
      <c r="U48" s="43"/>
      <c r="V48" s="3"/>
      <c r="W48" s="3"/>
      <c r="X48" s="3"/>
      <c r="Y48" s="135"/>
      <c r="Z48" s="135"/>
    </row>
    <row r="49" spans="1:26" ht="12.75" customHeight="1" x14ac:dyDescent="0.25">
      <c r="A49" s="264"/>
      <c r="B49" s="135"/>
      <c r="C49" s="718"/>
      <c r="D49" s="719"/>
      <c r="E49" s="149"/>
      <c r="F49" s="539" t="s">
        <v>434</v>
      </c>
      <c r="G49" s="536"/>
      <c r="H49" s="536"/>
      <c r="I49" s="536"/>
      <c r="J49" s="533"/>
      <c r="K49" s="48"/>
      <c r="L49" s="788">
        <v>0</v>
      </c>
      <c r="M49" s="536"/>
      <c r="N49" s="533"/>
      <c r="O49" s="265">
        <v>1.08</v>
      </c>
      <c r="P49" s="149"/>
      <c r="Q49" s="859">
        <f t="shared" ref="Q49:Q54" si="4">+O49*L49</f>
        <v>0</v>
      </c>
      <c r="R49" s="533"/>
      <c r="S49" s="43"/>
      <c r="T49" s="43"/>
      <c r="U49" s="43"/>
      <c r="V49" s="3"/>
      <c r="W49" s="3"/>
      <c r="X49" s="3"/>
      <c r="Y49" s="135"/>
      <c r="Z49" s="135"/>
    </row>
    <row r="50" spans="1:26" ht="12.75" customHeight="1" x14ac:dyDescent="0.25">
      <c r="A50" s="264"/>
      <c r="B50" s="135"/>
      <c r="C50" s="718"/>
      <c r="D50" s="719"/>
      <c r="E50" s="149"/>
      <c r="F50" s="539" t="s">
        <v>435</v>
      </c>
      <c r="G50" s="536"/>
      <c r="H50" s="536"/>
      <c r="I50" s="536"/>
      <c r="J50" s="533"/>
      <c r="K50" s="48"/>
      <c r="L50" s="788">
        <v>0</v>
      </c>
      <c r="M50" s="536"/>
      <c r="N50" s="533"/>
      <c r="O50" s="265">
        <v>0.84699999999999998</v>
      </c>
      <c r="P50" s="149"/>
      <c r="Q50" s="859">
        <f t="shared" si="4"/>
        <v>0</v>
      </c>
      <c r="R50" s="533"/>
      <c r="S50" s="43"/>
      <c r="T50" s="43"/>
      <c r="U50" s="43"/>
      <c r="V50" s="3"/>
      <c r="W50" s="3"/>
      <c r="X50" s="3"/>
      <c r="Y50" s="135"/>
      <c r="Z50" s="135"/>
    </row>
    <row r="51" spans="1:26" ht="12.75" customHeight="1" x14ac:dyDescent="0.25">
      <c r="A51" s="264"/>
      <c r="B51" s="135"/>
      <c r="C51" s="718"/>
      <c r="D51" s="719"/>
      <c r="E51" s="149"/>
      <c r="F51" s="539" t="s">
        <v>436</v>
      </c>
      <c r="G51" s="536"/>
      <c r="H51" s="536"/>
      <c r="I51" s="536"/>
      <c r="J51" s="533"/>
      <c r="K51" s="48"/>
      <c r="L51" s="788">
        <v>0</v>
      </c>
      <c r="M51" s="536"/>
      <c r="N51" s="533"/>
      <c r="O51" s="266">
        <v>0.82</v>
      </c>
      <c r="P51" s="149"/>
      <c r="Q51" s="859">
        <f t="shared" si="4"/>
        <v>0</v>
      </c>
      <c r="R51" s="533"/>
      <c r="S51" s="43"/>
      <c r="T51" s="43"/>
      <c r="U51" s="43"/>
      <c r="V51" s="3"/>
      <c r="W51" s="3"/>
      <c r="X51" s="3"/>
      <c r="Y51" s="135"/>
      <c r="Z51" s="135"/>
    </row>
    <row r="52" spans="1:26" ht="12.75" customHeight="1" x14ac:dyDescent="0.25">
      <c r="A52" s="264"/>
      <c r="B52" s="135"/>
      <c r="C52" s="718"/>
      <c r="D52" s="719"/>
      <c r="E52" s="149"/>
      <c r="F52" s="539" t="s">
        <v>438</v>
      </c>
      <c r="G52" s="536"/>
      <c r="H52" s="536"/>
      <c r="I52" s="536"/>
      <c r="J52" s="533"/>
      <c r="K52" s="48"/>
      <c r="L52" s="788">
        <v>0</v>
      </c>
      <c r="M52" s="536"/>
      <c r="N52" s="533"/>
      <c r="O52" s="266">
        <v>0.61</v>
      </c>
      <c r="P52" s="149"/>
      <c r="Q52" s="859">
        <f t="shared" si="4"/>
        <v>0</v>
      </c>
      <c r="R52" s="533"/>
      <c r="S52" s="43"/>
      <c r="T52" s="43"/>
      <c r="U52" s="43"/>
      <c r="V52" s="3"/>
      <c r="W52" s="3"/>
      <c r="X52" s="3"/>
      <c r="Y52" s="135"/>
      <c r="Z52" s="135"/>
    </row>
    <row r="53" spans="1:26" ht="12.75" customHeight="1" x14ac:dyDescent="0.25">
      <c r="A53" s="264"/>
      <c r="B53" s="135"/>
      <c r="C53" s="718"/>
      <c r="D53" s="719"/>
      <c r="E53" s="149"/>
      <c r="F53" s="539" t="s">
        <v>437</v>
      </c>
      <c r="G53" s="536"/>
      <c r="H53" s="536"/>
      <c r="I53" s="536"/>
      <c r="J53" s="533"/>
      <c r="K53" s="48"/>
      <c r="L53" s="788">
        <v>0</v>
      </c>
      <c r="M53" s="536"/>
      <c r="N53" s="533"/>
      <c r="O53" s="266">
        <v>0.5</v>
      </c>
      <c r="P53" s="149"/>
      <c r="Q53" s="859">
        <f t="shared" si="4"/>
        <v>0</v>
      </c>
      <c r="R53" s="533"/>
      <c r="S53" s="43"/>
      <c r="T53" s="43"/>
      <c r="U53" s="43"/>
      <c r="V53" s="3"/>
      <c r="W53" s="3"/>
      <c r="X53" s="3"/>
      <c r="Y53" s="135"/>
      <c r="Z53" s="135"/>
    </row>
    <row r="54" spans="1:26" ht="12.75" customHeight="1" x14ac:dyDescent="0.25">
      <c r="A54" s="264"/>
      <c r="B54" s="135"/>
      <c r="C54" s="718"/>
      <c r="D54" s="719"/>
      <c r="E54" s="149"/>
      <c r="F54" s="539" t="s">
        <v>439</v>
      </c>
      <c r="G54" s="536"/>
      <c r="H54" s="536"/>
      <c r="I54" s="536"/>
      <c r="J54" s="533"/>
      <c r="K54" s="48"/>
      <c r="L54" s="788">
        <v>0</v>
      </c>
      <c r="M54" s="536"/>
      <c r="N54" s="533"/>
      <c r="O54" s="265">
        <v>0.73499999999999999</v>
      </c>
      <c r="P54" s="149"/>
      <c r="Q54" s="859">
        <f t="shared" si="4"/>
        <v>0</v>
      </c>
      <c r="R54" s="533"/>
      <c r="S54" s="43"/>
      <c r="T54" s="43"/>
      <c r="U54" s="43"/>
      <c r="V54" s="3"/>
      <c r="W54" s="3"/>
      <c r="X54" s="3"/>
      <c r="Y54" s="135"/>
      <c r="Z54" s="135"/>
    </row>
    <row r="55" spans="1:26" ht="12.75" customHeight="1" x14ac:dyDescent="0.25">
      <c r="A55" s="267"/>
      <c r="B55" s="135"/>
      <c r="C55" s="718"/>
      <c r="D55" s="719"/>
      <c r="E55" s="149"/>
      <c r="F55" s="871" t="str">
        <f>IF('Formulación 3'!G13="","",'Formulación 3'!G13)</f>
        <v>Áreas verdes</v>
      </c>
      <c r="G55" s="536"/>
      <c r="H55" s="536"/>
      <c r="I55" s="536"/>
      <c r="J55" s="533"/>
      <c r="K55" s="48"/>
      <c r="L55" s="872">
        <f>SUM(L56:N61)</f>
        <v>7477.5037680000014</v>
      </c>
      <c r="M55" s="536"/>
      <c r="N55" s="533"/>
      <c r="O55" s="262"/>
      <c r="P55" s="149"/>
      <c r="Q55" s="869">
        <f>SUM(Q56:R61)</f>
        <v>6103.8115507807197</v>
      </c>
      <c r="R55" s="533"/>
      <c r="S55" s="263" t="str">
        <f>+IF(L55='Formulación 3'!X13,"","Revisar: Costo a precio de mercado diferente al ítem 3.4.1")</f>
        <v/>
      </c>
      <c r="T55" s="43"/>
      <c r="U55" s="43"/>
      <c r="V55" s="3"/>
      <c r="W55" s="3"/>
      <c r="X55" s="3"/>
      <c r="Y55" s="135"/>
      <c r="Z55" s="135"/>
    </row>
    <row r="56" spans="1:26" ht="12.75" customHeight="1" x14ac:dyDescent="0.25">
      <c r="A56" s="264"/>
      <c r="B56" s="135"/>
      <c r="C56" s="718"/>
      <c r="D56" s="719"/>
      <c r="E56" s="149"/>
      <c r="F56" s="539" t="s">
        <v>434</v>
      </c>
      <c r="G56" s="536"/>
      <c r="H56" s="536"/>
      <c r="I56" s="536"/>
      <c r="J56" s="533"/>
      <c r="K56" s="48"/>
      <c r="L56" s="788">
        <v>224.32511304000002</v>
      </c>
      <c r="M56" s="536"/>
      <c r="N56" s="533"/>
      <c r="O56" s="265">
        <v>1.08</v>
      </c>
      <c r="P56" s="149"/>
      <c r="Q56" s="859">
        <f t="shared" ref="Q56:Q61" si="5">+O56*L56</f>
        <v>242.27112208320003</v>
      </c>
      <c r="R56" s="533"/>
      <c r="S56" s="43"/>
      <c r="T56" s="43"/>
      <c r="U56" s="43"/>
      <c r="V56" s="3"/>
      <c r="W56" s="3"/>
      <c r="X56" s="3"/>
      <c r="Y56" s="135"/>
      <c r="Z56" s="135"/>
    </row>
    <row r="57" spans="1:26" ht="12.75" customHeight="1" x14ac:dyDescent="0.25">
      <c r="A57" s="264"/>
      <c r="B57" s="135"/>
      <c r="C57" s="718"/>
      <c r="D57" s="719"/>
      <c r="E57" s="149"/>
      <c r="F57" s="539" t="s">
        <v>435</v>
      </c>
      <c r="G57" s="536"/>
      <c r="H57" s="536"/>
      <c r="I57" s="536"/>
      <c r="J57" s="533"/>
      <c r="K57" s="48"/>
      <c r="L57" s="788">
        <v>4636.0523361599999</v>
      </c>
      <c r="M57" s="536"/>
      <c r="N57" s="533"/>
      <c r="O57" s="265">
        <v>0.84699999999999998</v>
      </c>
      <c r="P57" s="149"/>
      <c r="Q57" s="859">
        <f t="shared" si="5"/>
        <v>3926.7363287275198</v>
      </c>
      <c r="R57" s="533"/>
      <c r="S57" s="43"/>
      <c r="T57" s="43"/>
      <c r="U57" s="43"/>
      <c r="V57" s="3"/>
      <c r="W57" s="3"/>
      <c r="X57" s="3"/>
      <c r="Y57" s="135"/>
      <c r="Z57" s="135"/>
    </row>
    <row r="58" spans="1:26" ht="12.75" customHeight="1" x14ac:dyDescent="0.25">
      <c r="A58" s="264"/>
      <c r="B58" s="135"/>
      <c r="C58" s="718"/>
      <c r="D58" s="719"/>
      <c r="E58" s="149"/>
      <c r="F58" s="539" t="s">
        <v>436</v>
      </c>
      <c r="G58" s="536"/>
      <c r="H58" s="536"/>
      <c r="I58" s="536"/>
      <c r="J58" s="533"/>
      <c r="K58" s="48"/>
      <c r="L58" s="788">
        <v>1495.5007536000003</v>
      </c>
      <c r="M58" s="536"/>
      <c r="N58" s="533"/>
      <c r="O58" s="266">
        <v>0.82</v>
      </c>
      <c r="P58" s="149"/>
      <c r="Q58" s="859">
        <f t="shared" si="5"/>
        <v>1226.3106179520003</v>
      </c>
      <c r="R58" s="533"/>
      <c r="S58" s="43"/>
      <c r="T58" s="43"/>
      <c r="U58" s="43"/>
      <c r="V58" s="3"/>
      <c r="W58" s="3"/>
      <c r="X58" s="3"/>
      <c r="Y58" s="135"/>
      <c r="Z58" s="135"/>
    </row>
    <row r="59" spans="1:26" ht="12.75" customHeight="1" x14ac:dyDescent="0.25">
      <c r="A59" s="264"/>
      <c r="B59" s="135"/>
      <c r="C59" s="718"/>
      <c r="D59" s="719"/>
      <c r="E59" s="149"/>
      <c r="F59" s="539" t="s">
        <v>438</v>
      </c>
      <c r="G59" s="536"/>
      <c r="H59" s="536"/>
      <c r="I59" s="536"/>
      <c r="J59" s="533"/>
      <c r="K59" s="48"/>
      <c r="L59" s="788">
        <v>224.32511304000002</v>
      </c>
      <c r="M59" s="536"/>
      <c r="N59" s="533"/>
      <c r="O59" s="266">
        <v>0.61</v>
      </c>
      <c r="P59" s="149"/>
      <c r="Q59" s="859">
        <f t="shared" si="5"/>
        <v>136.83831895439999</v>
      </c>
      <c r="R59" s="533"/>
      <c r="S59" s="43"/>
      <c r="T59" s="43"/>
      <c r="U59" s="43"/>
      <c r="V59" s="3"/>
      <c r="W59" s="3"/>
      <c r="X59" s="3"/>
      <c r="Y59" s="135"/>
      <c r="Z59" s="135"/>
    </row>
    <row r="60" spans="1:26" ht="12.75" customHeight="1" x14ac:dyDescent="0.25">
      <c r="A60" s="264"/>
      <c r="B60" s="135"/>
      <c r="C60" s="718"/>
      <c r="D60" s="719"/>
      <c r="E60" s="149"/>
      <c r="F60" s="539" t="s">
        <v>437</v>
      </c>
      <c r="G60" s="536"/>
      <c r="H60" s="536"/>
      <c r="I60" s="536"/>
      <c r="J60" s="533"/>
      <c r="K60" s="48"/>
      <c r="L60" s="788">
        <v>373.87518840000007</v>
      </c>
      <c r="M60" s="536"/>
      <c r="N60" s="533"/>
      <c r="O60" s="266">
        <v>0.5</v>
      </c>
      <c r="P60" s="149"/>
      <c r="Q60" s="859">
        <f t="shared" si="5"/>
        <v>186.93759420000004</v>
      </c>
      <c r="R60" s="533"/>
      <c r="S60" s="43"/>
      <c r="T60" s="43"/>
      <c r="U60" s="43"/>
      <c r="V60" s="3"/>
      <c r="W60" s="3"/>
      <c r="X60" s="3"/>
      <c r="Y60" s="135"/>
      <c r="Z60" s="135"/>
    </row>
    <row r="61" spans="1:26" ht="12.75" customHeight="1" x14ac:dyDescent="0.25">
      <c r="A61" s="264"/>
      <c r="B61" s="135"/>
      <c r="C61" s="718"/>
      <c r="D61" s="719"/>
      <c r="E61" s="149"/>
      <c r="F61" s="539" t="s">
        <v>439</v>
      </c>
      <c r="G61" s="536"/>
      <c r="H61" s="536"/>
      <c r="I61" s="536"/>
      <c r="J61" s="533"/>
      <c r="K61" s="48"/>
      <c r="L61" s="788">
        <v>523.42526376000012</v>
      </c>
      <c r="M61" s="536"/>
      <c r="N61" s="533"/>
      <c r="O61" s="265">
        <v>0.73499999999999999</v>
      </c>
      <c r="P61" s="149"/>
      <c r="Q61" s="859">
        <f t="shared" si="5"/>
        <v>384.71756886360009</v>
      </c>
      <c r="R61" s="533"/>
      <c r="S61" s="43"/>
      <c r="T61" s="43"/>
      <c r="U61" s="43"/>
      <c r="V61" s="3"/>
      <c r="W61" s="3"/>
      <c r="X61" s="3"/>
      <c r="Y61" s="135"/>
      <c r="Z61" s="135"/>
    </row>
    <row r="62" spans="1:26" ht="12.75" customHeight="1" x14ac:dyDescent="0.25">
      <c r="A62" s="267"/>
      <c r="B62" s="135"/>
      <c r="C62" s="718"/>
      <c r="D62" s="719"/>
      <c r="E62" s="149"/>
      <c r="F62" s="871" t="str">
        <f>IF('Formulación 3'!G14="","",'Formulación 3'!G14)</f>
        <v>Muro de contención</v>
      </c>
      <c r="G62" s="536"/>
      <c r="H62" s="536"/>
      <c r="I62" s="536"/>
      <c r="J62" s="533"/>
      <c r="K62" s="48"/>
      <c r="L62" s="872">
        <f>SUM(L63:N68)</f>
        <v>0</v>
      </c>
      <c r="M62" s="536"/>
      <c r="N62" s="533"/>
      <c r="O62" s="262"/>
      <c r="P62" s="149"/>
      <c r="Q62" s="869">
        <f>SUM(Q63:R68)</f>
        <v>0</v>
      </c>
      <c r="R62" s="533"/>
      <c r="S62" s="263" t="str">
        <f>+IF(L62='Formulación 3'!X14,"","Revisar: Costo a precio de mercado diferente al ítem 3.4.1")</f>
        <v/>
      </c>
      <c r="T62" s="43"/>
      <c r="U62" s="43"/>
      <c r="V62" s="3"/>
      <c r="W62" s="3"/>
      <c r="X62" s="3"/>
      <c r="Y62" s="135"/>
      <c r="Z62" s="135"/>
    </row>
    <row r="63" spans="1:26" ht="12.75" customHeight="1" x14ac:dyDescent="0.25">
      <c r="A63" s="264"/>
      <c r="B63" s="135"/>
      <c r="C63" s="718"/>
      <c r="D63" s="719"/>
      <c r="E63" s="149"/>
      <c r="F63" s="539" t="s">
        <v>434</v>
      </c>
      <c r="G63" s="536"/>
      <c r="H63" s="536"/>
      <c r="I63" s="536"/>
      <c r="J63" s="533"/>
      <c r="K63" s="48"/>
      <c r="L63" s="890"/>
      <c r="M63" s="536"/>
      <c r="N63" s="533"/>
      <c r="O63" s="266"/>
      <c r="P63" s="149"/>
      <c r="Q63" s="859">
        <f t="shared" ref="Q63:Q68" si="6">+O63*L63</f>
        <v>0</v>
      </c>
      <c r="R63" s="533"/>
      <c r="S63" s="43"/>
      <c r="T63" s="43"/>
      <c r="U63" s="43"/>
      <c r="V63" s="3"/>
      <c r="W63" s="3"/>
      <c r="X63" s="3"/>
      <c r="Y63" s="135"/>
      <c r="Z63" s="135"/>
    </row>
    <row r="64" spans="1:26" ht="12.75" customHeight="1" x14ac:dyDescent="0.25">
      <c r="A64" s="264"/>
      <c r="B64" s="135"/>
      <c r="C64" s="718"/>
      <c r="D64" s="719"/>
      <c r="E64" s="149"/>
      <c r="F64" s="539" t="s">
        <v>435</v>
      </c>
      <c r="G64" s="536"/>
      <c r="H64" s="536"/>
      <c r="I64" s="536"/>
      <c r="J64" s="533"/>
      <c r="K64" s="48"/>
      <c r="L64" s="890"/>
      <c r="M64" s="536"/>
      <c r="N64" s="533"/>
      <c r="O64" s="265"/>
      <c r="P64" s="149"/>
      <c r="Q64" s="859">
        <f t="shared" si="6"/>
        <v>0</v>
      </c>
      <c r="R64" s="533"/>
      <c r="S64" s="43"/>
      <c r="T64" s="43"/>
      <c r="U64" s="43"/>
      <c r="V64" s="3"/>
      <c r="W64" s="3"/>
      <c r="X64" s="3"/>
      <c r="Y64" s="135"/>
      <c r="Z64" s="135"/>
    </row>
    <row r="65" spans="1:26" ht="12.75" customHeight="1" x14ac:dyDescent="0.25">
      <c r="A65" s="264"/>
      <c r="B65" s="135"/>
      <c r="C65" s="718"/>
      <c r="D65" s="719"/>
      <c r="E65" s="149"/>
      <c r="F65" s="539" t="s">
        <v>436</v>
      </c>
      <c r="G65" s="536"/>
      <c r="H65" s="536"/>
      <c r="I65" s="536"/>
      <c r="J65" s="533"/>
      <c r="K65" s="48"/>
      <c r="L65" s="890"/>
      <c r="M65" s="536"/>
      <c r="N65" s="533"/>
      <c r="O65" s="268"/>
      <c r="P65" s="149"/>
      <c r="Q65" s="859">
        <f t="shared" si="6"/>
        <v>0</v>
      </c>
      <c r="R65" s="533"/>
      <c r="S65" s="43"/>
      <c r="T65" s="43"/>
      <c r="U65" s="43"/>
      <c r="V65" s="3"/>
      <c r="W65" s="3"/>
      <c r="X65" s="3"/>
      <c r="Y65" s="135"/>
      <c r="Z65" s="135"/>
    </row>
    <row r="66" spans="1:26" ht="12.75" customHeight="1" x14ac:dyDescent="0.25">
      <c r="A66" s="264"/>
      <c r="B66" s="135"/>
      <c r="C66" s="718"/>
      <c r="D66" s="719"/>
      <c r="E66" s="149"/>
      <c r="F66" s="539" t="s">
        <v>438</v>
      </c>
      <c r="G66" s="536"/>
      <c r="H66" s="536"/>
      <c r="I66" s="536"/>
      <c r="J66" s="533"/>
      <c r="K66" s="48"/>
      <c r="L66" s="890"/>
      <c r="M66" s="536"/>
      <c r="N66" s="533"/>
      <c r="O66" s="266"/>
      <c r="P66" s="149"/>
      <c r="Q66" s="859">
        <f t="shared" si="6"/>
        <v>0</v>
      </c>
      <c r="R66" s="533"/>
      <c r="S66" s="43"/>
      <c r="T66" s="43"/>
      <c r="U66" s="43"/>
      <c r="V66" s="3"/>
      <c r="W66" s="3"/>
      <c r="X66" s="3"/>
      <c r="Y66" s="135"/>
      <c r="Z66" s="135"/>
    </row>
    <row r="67" spans="1:26" ht="12.75" customHeight="1" x14ac:dyDescent="0.25">
      <c r="A67" s="264"/>
      <c r="B67" s="135"/>
      <c r="C67" s="718"/>
      <c r="D67" s="719"/>
      <c r="E67" s="149"/>
      <c r="F67" s="539" t="s">
        <v>437</v>
      </c>
      <c r="G67" s="536"/>
      <c r="H67" s="536"/>
      <c r="I67" s="536"/>
      <c r="J67" s="533"/>
      <c r="K67" s="48"/>
      <c r="L67" s="890"/>
      <c r="M67" s="536"/>
      <c r="N67" s="533"/>
      <c r="O67" s="266"/>
      <c r="P67" s="149"/>
      <c r="Q67" s="859">
        <f t="shared" si="6"/>
        <v>0</v>
      </c>
      <c r="R67" s="533"/>
      <c r="S67" s="43"/>
      <c r="T67" s="43"/>
      <c r="U67" s="43"/>
      <c r="V67" s="3"/>
      <c r="W67" s="3"/>
      <c r="X67" s="3"/>
      <c r="Y67" s="135"/>
      <c r="Z67" s="135"/>
    </row>
    <row r="68" spans="1:26" ht="12.75" customHeight="1" x14ac:dyDescent="0.25">
      <c r="A68" s="264"/>
      <c r="B68" s="135"/>
      <c r="C68" s="718"/>
      <c r="D68" s="719"/>
      <c r="E68" s="149"/>
      <c r="F68" s="539" t="s">
        <v>439</v>
      </c>
      <c r="G68" s="536"/>
      <c r="H68" s="536"/>
      <c r="I68" s="536"/>
      <c r="J68" s="533"/>
      <c r="K68" s="48"/>
      <c r="L68" s="890"/>
      <c r="M68" s="536"/>
      <c r="N68" s="533"/>
      <c r="O68" s="265"/>
      <c r="P68" s="149"/>
      <c r="Q68" s="859">
        <f t="shared" si="6"/>
        <v>0</v>
      </c>
      <c r="R68" s="533"/>
      <c r="S68" s="43"/>
      <c r="T68" s="43"/>
      <c r="U68" s="43"/>
      <c r="V68" s="3"/>
      <c r="W68" s="3"/>
      <c r="X68" s="3"/>
      <c r="Y68" s="135"/>
      <c r="Z68" s="135"/>
    </row>
    <row r="69" spans="1:26" ht="12.75" customHeight="1" x14ac:dyDescent="0.25">
      <c r="A69" s="267"/>
      <c r="B69" s="135"/>
      <c r="C69" s="718"/>
      <c r="D69" s="719"/>
      <c r="E69" s="149"/>
      <c r="F69" s="871" t="str">
        <f>IF('Formulación 3'!G15="","",'Formulación 3'!G15)</f>
        <v>Señalización</v>
      </c>
      <c r="G69" s="536"/>
      <c r="H69" s="536"/>
      <c r="I69" s="536"/>
      <c r="J69" s="533"/>
      <c r="K69" s="48"/>
      <c r="L69" s="872">
        <f>SUM(L70:N75)</f>
        <v>38075.468634000004</v>
      </c>
      <c r="M69" s="536"/>
      <c r="N69" s="533"/>
      <c r="O69" s="262"/>
      <c r="P69" s="149"/>
      <c r="Q69" s="869">
        <f>SUM(Q70:R75)</f>
        <v>31080.624291247856</v>
      </c>
      <c r="R69" s="533"/>
      <c r="S69" s="263" t="str">
        <f>+IF(L69='Formulación 3'!X15,"","Revisar: Costo a precio de mercado diferente al ítem 3.4.1")</f>
        <v/>
      </c>
      <c r="T69" s="43"/>
      <c r="U69" s="43"/>
      <c r="V69" s="3"/>
      <c r="W69" s="3"/>
      <c r="X69" s="3"/>
      <c r="Y69" s="135"/>
      <c r="Z69" s="135"/>
    </row>
    <row r="70" spans="1:26" ht="12.75" customHeight="1" x14ac:dyDescent="0.25">
      <c r="A70" s="264"/>
      <c r="B70" s="135"/>
      <c r="C70" s="718"/>
      <c r="D70" s="719"/>
      <c r="E70" s="149"/>
      <c r="F70" s="539" t="s">
        <v>434</v>
      </c>
      <c r="G70" s="536"/>
      <c r="H70" s="536"/>
      <c r="I70" s="536"/>
      <c r="J70" s="533"/>
      <c r="K70" s="48"/>
      <c r="L70" s="788">
        <v>1142.2640590199999</v>
      </c>
      <c r="M70" s="536"/>
      <c r="N70" s="533"/>
      <c r="O70" s="265">
        <v>1.08</v>
      </c>
      <c r="P70" s="149"/>
      <c r="Q70" s="859">
        <f t="shared" ref="Q70:Q75" si="7">+O70*L70</f>
        <v>1233.6451837416</v>
      </c>
      <c r="R70" s="533"/>
      <c r="S70" s="43"/>
      <c r="T70" s="43"/>
      <c r="U70" s="43"/>
      <c r="V70" s="3"/>
      <c r="W70" s="3"/>
      <c r="X70" s="3"/>
      <c r="Y70" s="135"/>
      <c r="Z70" s="135"/>
    </row>
    <row r="71" spans="1:26" ht="12.75" customHeight="1" x14ac:dyDescent="0.25">
      <c r="A71" s="264"/>
      <c r="B71" s="135"/>
      <c r="C71" s="718"/>
      <c r="D71" s="719"/>
      <c r="E71" s="149"/>
      <c r="F71" s="539" t="s">
        <v>435</v>
      </c>
      <c r="G71" s="536"/>
      <c r="H71" s="536"/>
      <c r="I71" s="536"/>
      <c r="J71" s="533"/>
      <c r="K71" s="48"/>
      <c r="L71" s="788">
        <v>23606.790553079998</v>
      </c>
      <c r="M71" s="536"/>
      <c r="N71" s="533"/>
      <c r="O71" s="265">
        <v>0.84699999999999998</v>
      </c>
      <c r="P71" s="149"/>
      <c r="Q71" s="859">
        <f t="shared" si="7"/>
        <v>19994.951598458756</v>
      </c>
      <c r="R71" s="533"/>
      <c r="S71" s="43"/>
      <c r="T71" s="43"/>
      <c r="U71" s="43"/>
      <c r="V71" s="3"/>
      <c r="W71" s="3"/>
      <c r="X71" s="3"/>
      <c r="Y71" s="135"/>
      <c r="Z71" s="135"/>
    </row>
    <row r="72" spans="1:26" ht="12.75" customHeight="1" x14ac:dyDescent="0.25">
      <c r="A72" s="264"/>
      <c r="B72" s="135"/>
      <c r="C72" s="718"/>
      <c r="D72" s="719"/>
      <c r="E72" s="149"/>
      <c r="F72" s="539" t="s">
        <v>436</v>
      </c>
      <c r="G72" s="536"/>
      <c r="H72" s="536"/>
      <c r="I72" s="536"/>
      <c r="J72" s="533"/>
      <c r="K72" s="48"/>
      <c r="L72" s="788">
        <v>7615.0937267999998</v>
      </c>
      <c r="M72" s="536"/>
      <c r="N72" s="533"/>
      <c r="O72" s="266">
        <v>0.82</v>
      </c>
      <c r="P72" s="149"/>
      <c r="Q72" s="859">
        <f t="shared" si="7"/>
        <v>6244.3768559759992</v>
      </c>
      <c r="R72" s="533"/>
      <c r="S72" s="43"/>
      <c r="T72" s="43"/>
      <c r="U72" s="43"/>
      <c r="V72" s="3"/>
      <c r="W72" s="3"/>
      <c r="X72" s="3"/>
      <c r="Y72" s="135"/>
      <c r="Z72" s="135"/>
    </row>
    <row r="73" spans="1:26" ht="12.75" customHeight="1" x14ac:dyDescent="0.25">
      <c r="A73" s="264"/>
      <c r="B73" s="135"/>
      <c r="C73" s="718"/>
      <c r="D73" s="719"/>
      <c r="E73" s="149"/>
      <c r="F73" s="539" t="s">
        <v>438</v>
      </c>
      <c r="G73" s="536"/>
      <c r="H73" s="536"/>
      <c r="I73" s="536"/>
      <c r="J73" s="533"/>
      <c r="K73" s="48"/>
      <c r="L73" s="788">
        <v>1142.2640590199999</v>
      </c>
      <c r="M73" s="536"/>
      <c r="N73" s="533"/>
      <c r="O73" s="266">
        <v>0.61</v>
      </c>
      <c r="P73" s="149"/>
      <c r="Q73" s="859">
        <f t="shared" si="7"/>
        <v>696.78107600219994</v>
      </c>
      <c r="R73" s="533"/>
      <c r="S73" s="43"/>
      <c r="T73" s="43"/>
      <c r="U73" s="43"/>
      <c r="V73" s="3"/>
      <c r="W73" s="3"/>
      <c r="X73" s="3"/>
      <c r="Y73" s="135"/>
      <c r="Z73" s="135"/>
    </row>
    <row r="74" spans="1:26" ht="12.75" customHeight="1" x14ac:dyDescent="0.25">
      <c r="A74" s="264"/>
      <c r="B74" s="135"/>
      <c r="C74" s="718"/>
      <c r="D74" s="719"/>
      <c r="E74" s="149"/>
      <c r="F74" s="539" t="s">
        <v>437</v>
      </c>
      <c r="G74" s="536"/>
      <c r="H74" s="536"/>
      <c r="I74" s="536"/>
      <c r="J74" s="533"/>
      <c r="K74" s="48"/>
      <c r="L74" s="788">
        <v>1903.7734316999999</v>
      </c>
      <c r="M74" s="536"/>
      <c r="N74" s="533"/>
      <c r="O74" s="266">
        <v>0.5</v>
      </c>
      <c r="P74" s="149"/>
      <c r="Q74" s="859">
        <f t="shared" si="7"/>
        <v>951.88671584999997</v>
      </c>
      <c r="R74" s="533"/>
      <c r="S74" s="43"/>
      <c r="T74" s="43"/>
      <c r="U74" s="43"/>
      <c r="V74" s="3"/>
      <c r="W74" s="3"/>
      <c r="X74" s="3"/>
      <c r="Y74" s="135"/>
      <c r="Z74" s="135"/>
    </row>
    <row r="75" spans="1:26" ht="12.75" customHeight="1" x14ac:dyDescent="0.25">
      <c r="A75" s="264"/>
      <c r="B75" s="135"/>
      <c r="C75" s="718"/>
      <c r="D75" s="719"/>
      <c r="E75" s="149"/>
      <c r="F75" s="539" t="s">
        <v>439</v>
      </c>
      <c r="G75" s="536"/>
      <c r="H75" s="536"/>
      <c r="I75" s="536"/>
      <c r="J75" s="533"/>
      <c r="K75" s="48"/>
      <c r="L75" s="788">
        <v>2665.28280438</v>
      </c>
      <c r="M75" s="536"/>
      <c r="N75" s="533"/>
      <c r="O75" s="265">
        <v>0.73499999999999999</v>
      </c>
      <c r="P75" s="149"/>
      <c r="Q75" s="859">
        <f t="shared" si="7"/>
        <v>1958.9828612193</v>
      </c>
      <c r="R75" s="533"/>
      <c r="S75" s="43"/>
      <c r="T75" s="43"/>
      <c r="U75" s="43"/>
      <c r="V75" s="3"/>
      <c r="W75" s="3"/>
      <c r="X75" s="3"/>
      <c r="Y75" s="135"/>
      <c r="Z75" s="135"/>
    </row>
    <row r="76" spans="1:26" ht="12.75" customHeight="1" x14ac:dyDescent="0.25">
      <c r="A76" s="267"/>
      <c r="B76" s="135"/>
      <c r="C76" s="718"/>
      <c r="D76" s="719"/>
      <c r="E76" s="149"/>
      <c r="F76" s="871" t="str">
        <f>IF('Formulación 3'!G16="","",'Formulación 3'!G16)</f>
        <v>Sensibilización a la población</v>
      </c>
      <c r="G76" s="536"/>
      <c r="H76" s="536"/>
      <c r="I76" s="536"/>
      <c r="J76" s="533"/>
      <c r="K76" s="48"/>
      <c r="L76" s="872">
        <f>SUM(L77:N82)</f>
        <v>12862</v>
      </c>
      <c r="M76" s="536"/>
      <c r="N76" s="533"/>
      <c r="O76" s="262"/>
      <c r="P76" s="149"/>
      <c r="Q76" s="869">
        <f>SUM(Q77:R82)</f>
        <v>10499.121979999998</v>
      </c>
      <c r="R76" s="533"/>
      <c r="S76" s="263" t="str">
        <f>+IF(L76='Formulación 3'!X16,"","Revisar: Costo a precio de mercado diferente al ítem 3.4.1")</f>
        <v/>
      </c>
      <c r="T76" s="43"/>
      <c r="U76" s="43"/>
      <c r="V76" s="3"/>
      <c r="W76" s="3"/>
      <c r="X76" s="3"/>
      <c r="Y76" s="135"/>
      <c r="Z76" s="135"/>
    </row>
    <row r="77" spans="1:26" ht="12.75" customHeight="1" x14ac:dyDescent="0.25">
      <c r="A77" s="264"/>
      <c r="B77" s="135"/>
      <c r="C77" s="718"/>
      <c r="D77" s="719"/>
      <c r="E77" s="149"/>
      <c r="F77" s="539" t="s">
        <v>434</v>
      </c>
      <c r="G77" s="536"/>
      <c r="H77" s="536"/>
      <c r="I77" s="536"/>
      <c r="J77" s="533"/>
      <c r="K77" s="48"/>
      <c r="L77" s="788">
        <v>385.86</v>
      </c>
      <c r="M77" s="536"/>
      <c r="N77" s="533"/>
      <c r="O77" s="265">
        <v>1.08</v>
      </c>
      <c r="P77" s="149"/>
      <c r="Q77" s="859">
        <f t="shared" ref="Q77:Q82" si="8">+O77*L77</f>
        <v>416.72880000000004</v>
      </c>
      <c r="R77" s="533"/>
      <c r="S77" s="43"/>
      <c r="T77" s="43"/>
      <c r="U77" s="43"/>
      <c r="V77" s="3"/>
      <c r="W77" s="3"/>
      <c r="X77" s="3"/>
      <c r="Y77" s="135"/>
      <c r="Z77" s="135"/>
    </row>
    <row r="78" spans="1:26" ht="12.75" customHeight="1" x14ac:dyDescent="0.25">
      <c r="A78" s="264"/>
      <c r="B78" s="135"/>
      <c r="C78" s="718"/>
      <c r="D78" s="719"/>
      <c r="E78" s="149"/>
      <c r="F78" s="539" t="s">
        <v>435</v>
      </c>
      <c r="G78" s="536"/>
      <c r="H78" s="536"/>
      <c r="I78" s="536"/>
      <c r="J78" s="533"/>
      <c r="K78" s="48"/>
      <c r="L78" s="788">
        <v>7974.44</v>
      </c>
      <c r="M78" s="536"/>
      <c r="N78" s="533"/>
      <c r="O78" s="265">
        <v>0.84699999999999998</v>
      </c>
      <c r="P78" s="149"/>
      <c r="Q78" s="859">
        <f t="shared" si="8"/>
        <v>6754.3506799999996</v>
      </c>
      <c r="R78" s="533"/>
      <c r="S78" s="43"/>
      <c r="T78" s="43"/>
      <c r="U78" s="43"/>
      <c r="V78" s="3"/>
      <c r="W78" s="3"/>
      <c r="X78" s="3"/>
      <c r="Y78" s="135"/>
      <c r="Z78" s="135"/>
    </row>
    <row r="79" spans="1:26" ht="12.75" customHeight="1" x14ac:dyDescent="0.25">
      <c r="A79" s="264"/>
      <c r="B79" s="135"/>
      <c r="C79" s="718"/>
      <c r="D79" s="719"/>
      <c r="E79" s="149"/>
      <c r="F79" s="539" t="s">
        <v>436</v>
      </c>
      <c r="G79" s="536"/>
      <c r="H79" s="536"/>
      <c r="I79" s="536"/>
      <c r="J79" s="533"/>
      <c r="K79" s="48"/>
      <c r="L79" s="788">
        <v>2572.4</v>
      </c>
      <c r="M79" s="536"/>
      <c r="N79" s="533"/>
      <c r="O79" s="266">
        <v>0.82</v>
      </c>
      <c r="P79" s="149"/>
      <c r="Q79" s="859">
        <f t="shared" si="8"/>
        <v>2109.3679999999999</v>
      </c>
      <c r="R79" s="533"/>
      <c r="S79" s="43"/>
      <c r="T79" s="43"/>
      <c r="U79" s="43"/>
      <c r="V79" s="3"/>
      <c r="W79" s="3"/>
      <c r="X79" s="3"/>
      <c r="Y79" s="135"/>
      <c r="Z79" s="135"/>
    </row>
    <row r="80" spans="1:26" ht="12.75" customHeight="1" x14ac:dyDescent="0.25">
      <c r="A80" s="264"/>
      <c r="B80" s="135"/>
      <c r="C80" s="718"/>
      <c r="D80" s="719"/>
      <c r="E80" s="149"/>
      <c r="F80" s="539" t="s">
        <v>438</v>
      </c>
      <c r="G80" s="536"/>
      <c r="H80" s="536"/>
      <c r="I80" s="536"/>
      <c r="J80" s="533"/>
      <c r="K80" s="48"/>
      <c r="L80" s="788">
        <v>385.86</v>
      </c>
      <c r="M80" s="536"/>
      <c r="N80" s="533"/>
      <c r="O80" s="266">
        <v>0.61</v>
      </c>
      <c r="P80" s="149"/>
      <c r="Q80" s="859">
        <f t="shared" si="8"/>
        <v>235.37460000000002</v>
      </c>
      <c r="R80" s="533"/>
      <c r="S80" s="43"/>
      <c r="T80" s="43"/>
      <c r="U80" s="43"/>
      <c r="V80" s="3"/>
      <c r="W80" s="3"/>
      <c r="X80" s="3"/>
      <c r="Y80" s="135"/>
      <c r="Z80" s="135"/>
    </row>
    <row r="81" spans="1:26" ht="12.75" customHeight="1" x14ac:dyDescent="0.25">
      <c r="A81" s="264"/>
      <c r="B81" s="135"/>
      <c r="C81" s="718"/>
      <c r="D81" s="719"/>
      <c r="E81" s="149"/>
      <c r="F81" s="539" t="s">
        <v>437</v>
      </c>
      <c r="G81" s="536"/>
      <c r="H81" s="536"/>
      <c r="I81" s="536"/>
      <c r="J81" s="533"/>
      <c r="K81" s="48"/>
      <c r="L81" s="788">
        <v>643.1</v>
      </c>
      <c r="M81" s="536"/>
      <c r="N81" s="533"/>
      <c r="O81" s="266">
        <v>0.5</v>
      </c>
      <c r="P81" s="149"/>
      <c r="Q81" s="859">
        <f t="shared" si="8"/>
        <v>321.55</v>
      </c>
      <c r="R81" s="533"/>
      <c r="S81" s="43"/>
      <c r="T81" s="43"/>
      <c r="U81" s="43"/>
      <c r="V81" s="3"/>
      <c r="W81" s="3"/>
      <c r="X81" s="3"/>
      <c r="Y81" s="135"/>
      <c r="Z81" s="135"/>
    </row>
    <row r="82" spans="1:26" ht="12.75" customHeight="1" x14ac:dyDescent="0.25">
      <c r="A82" s="264"/>
      <c r="B82" s="135"/>
      <c r="C82" s="718"/>
      <c r="D82" s="719"/>
      <c r="E82" s="149"/>
      <c r="F82" s="539" t="s">
        <v>439</v>
      </c>
      <c r="G82" s="536"/>
      <c r="H82" s="536"/>
      <c r="I82" s="536"/>
      <c r="J82" s="533"/>
      <c r="K82" s="48"/>
      <c r="L82" s="788">
        <v>900.34</v>
      </c>
      <c r="M82" s="536"/>
      <c r="N82" s="533"/>
      <c r="O82" s="265">
        <v>0.73499999999999999</v>
      </c>
      <c r="P82" s="149"/>
      <c r="Q82" s="859">
        <f t="shared" si="8"/>
        <v>661.74990000000003</v>
      </c>
      <c r="R82" s="533"/>
      <c r="S82" s="43"/>
      <c r="T82" s="43"/>
      <c r="U82" s="43"/>
      <c r="V82" s="3"/>
      <c r="W82" s="3"/>
      <c r="X82" s="3"/>
      <c r="Y82" s="135"/>
      <c r="Z82" s="135"/>
    </row>
    <row r="83" spans="1:26" ht="12.75" customHeight="1" x14ac:dyDescent="0.25">
      <c r="A83" s="259"/>
      <c r="B83" s="135"/>
      <c r="C83" s="718"/>
      <c r="D83" s="719"/>
      <c r="E83" s="149"/>
      <c r="F83" s="871" t="str">
        <f>IF('Formulación 3'!G17="","",'Formulación 3'!G17)</f>
        <v/>
      </c>
      <c r="G83" s="536"/>
      <c r="H83" s="536"/>
      <c r="I83" s="536"/>
      <c r="J83" s="533"/>
      <c r="K83" s="48"/>
      <c r="L83" s="872">
        <f>SUM(L84:N89)</f>
        <v>0</v>
      </c>
      <c r="M83" s="536"/>
      <c r="N83" s="533"/>
      <c r="O83" s="262"/>
      <c r="P83" s="149"/>
      <c r="Q83" s="869">
        <f>SUM(Q84:R89)</f>
        <v>0</v>
      </c>
      <c r="R83" s="533"/>
      <c r="S83" s="263" t="str">
        <f>+IF(L83='Formulación 3'!X17,"","Revisar: Costo a precio de mercado diferente al ítem 3.4.1")</f>
        <v/>
      </c>
      <c r="T83" s="43"/>
      <c r="U83" s="43"/>
      <c r="V83" s="3"/>
      <c r="W83" s="3"/>
      <c r="X83" s="3"/>
      <c r="Y83" s="135"/>
      <c r="Z83" s="135"/>
    </row>
    <row r="84" spans="1:26" ht="12.75" customHeight="1" x14ac:dyDescent="0.25">
      <c r="A84" s="259"/>
      <c r="B84" s="135"/>
      <c r="C84" s="718"/>
      <c r="D84" s="719"/>
      <c r="E84" s="149"/>
      <c r="F84" s="539" t="s">
        <v>434</v>
      </c>
      <c r="G84" s="536"/>
      <c r="H84" s="536"/>
      <c r="I84" s="536"/>
      <c r="J84" s="533"/>
      <c r="K84" s="48"/>
      <c r="L84" s="890"/>
      <c r="M84" s="536"/>
      <c r="N84" s="533"/>
      <c r="O84" s="266"/>
      <c r="P84" s="149"/>
      <c r="Q84" s="859">
        <f t="shared" ref="Q84:Q89" si="9">+O84*L84</f>
        <v>0</v>
      </c>
      <c r="R84" s="533"/>
      <c r="S84" s="43"/>
      <c r="T84" s="43"/>
      <c r="U84" s="43"/>
      <c r="V84" s="3"/>
      <c r="W84" s="3"/>
      <c r="X84" s="3"/>
      <c r="Y84" s="135"/>
      <c r="Z84" s="135"/>
    </row>
    <row r="85" spans="1:26" ht="12.75" customHeight="1" x14ac:dyDescent="0.25">
      <c r="A85" s="259"/>
      <c r="B85" s="135"/>
      <c r="C85" s="718"/>
      <c r="D85" s="719"/>
      <c r="E85" s="149"/>
      <c r="F85" s="539" t="s">
        <v>435</v>
      </c>
      <c r="G85" s="536"/>
      <c r="H85" s="536"/>
      <c r="I85" s="536"/>
      <c r="J85" s="533"/>
      <c r="K85" s="48"/>
      <c r="L85" s="890"/>
      <c r="M85" s="536"/>
      <c r="N85" s="533"/>
      <c r="O85" s="265"/>
      <c r="P85" s="149"/>
      <c r="Q85" s="859">
        <f t="shared" si="9"/>
        <v>0</v>
      </c>
      <c r="R85" s="533"/>
      <c r="S85" s="43"/>
      <c r="T85" s="43"/>
      <c r="U85" s="43"/>
      <c r="V85" s="3"/>
      <c r="W85" s="3"/>
      <c r="X85" s="3"/>
      <c r="Y85" s="135"/>
      <c r="Z85" s="135"/>
    </row>
    <row r="86" spans="1:26" ht="12.75" customHeight="1" x14ac:dyDescent="0.25">
      <c r="A86" s="259"/>
      <c r="B86" s="135"/>
      <c r="C86" s="718"/>
      <c r="D86" s="719"/>
      <c r="E86" s="149"/>
      <c r="F86" s="539" t="s">
        <v>436</v>
      </c>
      <c r="G86" s="536"/>
      <c r="H86" s="536"/>
      <c r="I86" s="536"/>
      <c r="J86" s="533"/>
      <c r="K86" s="48"/>
      <c r="L86" s="890"/>
      <c r="M86" s="536"/>
      <c r="N86" s="533"/>
      <c r="O86" s="268"/>
      <c r="P86" s="149"/>
      <c r="Q86" s="859">
        <f t="shared" si="9"/>
        <v>0</v>
      </c>
      <c r="R86" s="533"/>
      <c r="S86" s="43"/>
      <c r="T86" s="43"/>
      <c r="U86" s="43"/>
      <c r="V86" s="3"/>
      <c r="W86" s="3"/>
      <c r="X86" s="3"/>
      <c r="Y86" s="135"/>
      <c r="Z86" s="135"/>
    </row>
    <row r="87" spans="1:26" ht="12.75" customHeight="1" x14ac:dyDescent="0.25">
      <c r="A87" s="259"/>
      <c r="B87" s="135"/>
      <c r="C87" s="718"/>
      <c r="D87" s="719"/>
      <c r="E87" s="149"/>
      <c r="F87" s="539" t="s">
        <v>438</v>
      </c>
      <c r="G87" s="536"/>
      <c r="H87" s="536"/>
      <c r="I87" s="536"/>
      <c r="J87" s="533"/>
      <c r="K87" s="48"/>
      <c r="L87" s="890"/>
      <c r="M87" s="536"/>
      <c r="N87" s="533"/>
      <c r="O87" s="266"/>
      <c r="P87" s="149"/>
      <c r="Q87" s="859">
        <f t="shared" si="9"/>
        <v>0</v>
      </c>
      <c r="R87" s="533"/>
      <c r="S87" s="43"/>
      <c r="T87" s="43"/>
      <c r="U87" s="43"/>
      <c r="V87" s="3"/>
      <c r="W87" s="3"/>
      <c r="X87" s="3"/>
      <c r="Y87" s="135"/>
      <c r="Z87" s="135"/>
    </row>
    <row r="88" spans="1:26" ht="12.75" customHeight="1" x14ac:dyDescent="0.25">
      <c r="A88" s="259"/>
      <c r="B88" s="135"/>
      <c r="C88" s="718"/>
      <c r="D88" s="719"/>
      <c r="E88" s="149"/>
      <c r="F88" s="539" t="s">
        <v>437</v>
      </c>
      <c r="G88" s="536"/>
      <c r="H88" s="536"/>
      <c r="I88" s="536"/>
      <c r="J88" s="533"/>
      <c r="K88" s="48"/>
      <c r="L88" s="890"/>
      <c r="M88" s="536"/>
      <c r="N88" s="533"/>
      <c r="O88" s="266"/>
      <c r="P88" s="149"/>
      <c r="Q88" s="859">
        <f t="shared" si="9"/>
        <v>0</v>
      </c>
      <c r="R88" s="533"/>
      <c r="S88" s="43"/>
      <c r="T88" s="43"/>
      <c r="U88" s="43"/>
      <c r="V88" s="3"/>
      <c r="W88" s="3"/>
      <c r="X88" s="3"/>
      <c r="Y88" s="135"/>
      <c r="Z88" s="135"/>
    </row>
    <row r="89" spans="1:26" ht="12.75" customHeight="1" x14ac:dyDescent="0.25">
      <c r="A89" s="259"/>
      <c r="B89" s="135"/>
      <c r="C89" s="551"/>
      <c r="D89" s="553"/>
      <c r="E89" s="149"/>
      <c r="F89" s="539" t="s">
        <v>439</v>
      </c>
      <c r="G89" s="536"/>
      <c r="H89" s="536"/>
      <c r="I89" s="536"/>
      <c r="J89" s="533"/>
      <c r="K89" s="48"/>
      <c r="L89" s="890"/>
      <c r="M89" s="536"/>
      <c r="N89" s="533"/>
      <c r="O89" s="265"/>
      <c r="P89" s="149"/>
      <c r="Q89" s="859">
        <f t="shared" si="9"/>
        <v>0</v>
      </c>
      <c r="R89" s="533"/>
      <c r="S89" s="43"/>
      <c r="T89" s="43"/>
      <c r="U89" s="43"/>
      <c r="V89" s="3"/>
      <c r="W89" s="3"/>
      <c r="X89" s="3"/>
      <c r="Y89" s="135"/>
      <c r="Z89" s="135"/>
    </row>
    <row r="90" spans="1:26" ht="12.75" customHeight="1" x14ac:dyDescent="0.25">
      <c r="A90" s="259"/>
      <c r="B90" s="135"/>
      <c r="C90" s="548" t="s">
        <v>440</v>
      </c>
      <c r="D90" s="550"/>
      <c r="E90" s="149"/>
      <c r="F90" s="534" t="s">
        <v>371</v>
      </c>
      <c r="G90" s="536"/>
      <c r="H90" s="536"/>
      <c r="I90" s="536"/>
      <c r="J90" s="533"/>
      <c r="K90" s="48"/>
      <c r="L90" s="891">
        <f>+L91+L98+L105+L112+L119+L126+L133</f>
        <v>538733.47503813601</v>
      </c>
      <c r="M90" s="695"/>
      <c r="N90" s="892"/>
      <c r="O90" s="217"/>
      <c r="P90" s="149"/>
      <c r="Q90" s="870">
        <f>+Q91+Q98+Q105+Q112+Q119+Q126+Q133</f>
        <v>439762.74833887996</v>
      </c>
      <c r="R90" s="533"/>
      <c r="S90" s="43"/>
      <c r="T90" s="43"/>
      <c r="U90" s="43"/>
      <c r="V90" s="3"/>
      <c r="W90" s="3"/>
      <c r="X90" s="3"/>
      <c r="Y90" s="135"/>
      <c r="Z90" s="135"/>
    </row>
    <row r="91" spans="1:26" ht="12.75" customHeight="1" x14ac:dyDescent="0.25">
      <c r="A91" s="267"/>
      <c r="B91" s="135"/>
      <c r="C91" s="718"/>
      <c r="D91" s="719"/>
      <c r="E91" s="149"/>
      <c r="F91" s="871" t="str">
        <f>IF('Formulación 3'!G19="","",'Formulación 3'!G19)</f>
        <v>Vereda</v>
      </c>
      <c r="G91" s="536"/>
      <c r="H91" s="536"/>
      <c r="I91" s="536"/>
      <c r="J91" s="533"/>
      <c r="K91" s="48"/>
      <c r="L91" s="872">
        <f>SUM(L92:N97)</f>
        <v>435951.27467001596</v>
      </c>
      <c r="M91" s="536"/>
      <c r="N91" s="533"/>
      <c r="O91" s="262"/>
      <c r="P91" s="149"/>
      <c r="Q91" s="869">
        <f>SUM(Q92:R97)</f>
        <v>355862.66600038728</v>
      </c>
      <c r="R91" s="533"/>
      <c r="S91" s="263" t="str">
        <f>+IF(L91='Formulación 3'!X19,"","Revisar: Costo a precio de mercado diferente al ítem 3.4.1")</f>
        <v/>
      </c>
      <c r="T91" s="43"/>
      <c r="U91" s="43"/>
      <c r="V91" s="3"/>
      <c r="W91" s="3"/>
      <c r="X91" s="3"/>
      <c r="Y91" s="135"/>
      <c r="Z91" s="135"/>
    </row>
    <row r="92" spans="1:26" ht="12.75" customHeight="1" x14ac:dyDescent="0.25">
      <c r="A92" s="264"/>
      <c r="B92" s="135"/>
      <c r="C92" s="718"/>
      <c r="D92" s="719"/>
      <c r="E92" s="149"/>
      <c r="F92" s="539" t="s">
        <v>434</v>
      </c>
      <c r="G92" s="536"/>
      <c r="H92" s="536"/>
      <c r="I92" s="536"/>
      <c r="J92" s="533"/>
      <c r="K92" s="48"/>
      <c r="L92" s="788">
        <v>13078.538240100479</v>
      </c>
      <c r="M92" s="536"/>
      <c r="N92" s="533"/>
      <c r="O92" s="265">
        <v>1.08</v>
      </c>
      <c r="P92" s="149"/>
      <c r="Q92" s="859">
        <f t="shared" ref="Q92:Q97" si="10">+O92*L92</f>
        <v>14124.821299308518</v>
      </c>
      <c r="R92" s="533"/>
      <c r="S92" s="43"/>
      <c r="T92" s="43"/>
      <c r="U92" s="43"/>
      <c r="V92" s="3"/>
      <c r="W92" s="3"/>
      <c r="X92" s="3"/>
      <c r="Y92" s="135"/>
      <c r="Z92" s="135"/>
    </row>
    <row r="93" spans="1:26" ht="12.75" customHeight="1" x14ac:dyDescent="0.25">
      <c r="A93" s="264"/>
      <c r="B93" s="135"/>
      <c r="C93" s="718"/>
      <c r="D93" s="719"/>
      <c r="E93" s="149"/>
      <c r="F93" s="539" t="s">
        <v>435</v>
      </c>
      <c r="G93" s="536"/>
      <c r="H93" s="536"/>
      <c r="I93" s="536"/>
      <c r="J93" s="533"/>
      <c r="K93" s="48"/>
      <c r="L93" s="788">
        <v>270289.79029540991</v>
      </c>
      <c r="M93" s="536"/>
      <c r="N93" s="533"/>
      <c r="O93" s="265">
        <v>0.84699999999999998</v>
      </c>
      <c r="P93" s="149"/>
      <c r="Q93" s="859">
        <f t="shared" si="10"/>
        <v>228935.4523802122</v>
      </c>
      <c r="R93" s="533"/>
      <c r="S93" s="43"/>
      <c r="T93" s="43"/>
      <c r="U93" s="43"/>
      <c r="V93" s="3"/>
      <c r="W93" s="3"/>
      <c r="X93" s="3"/>
      <c r="Y93" s="135"/>
      <c r="Z93" s="135"/>
    </row>
    <row r="94" spans="1:26" ht="12.75" customHeight="1" x14ac:dyDescent="0.25">
      <c r="A94" s="264"/>
      <c r="B94" s="135"/>
      <c r="C94" s="718"/>
      <c r="D94" s="719"/>
      <c r="E94" s="149"/>
      <c r="F94" s="539" t="s">
        <v>436</v>
      </c>
      <c r="G94" s="536"/>
      <c r="H94" s="536"/>
      <c r="I94" s="536"/>
      <c r="J94" s="533"/>
      <c r="K94" s="48"/>
      <c r="L94" s="788">
        <v>87190.254934003198</v>
      </c>
      <c r="M94" s="536"/>
      <c r="N94" s="533"/>
      <c r="O94" s="266">
        <v>0.82</v>
      </c>
      <c r="P94" s="149"/>
      <c r="Q94" s="859">
        <f t="shared" si="10"/>
        <v>71496.009045882616</v>
      </c>
      <c r="R94" s="533"/>
      <c r="S94" s="43"/>
      <c r="T94" s="43"/>
      <c r="U94" s="43"/>
      <c r="V94" s="3"/>
      <c r="W94" s="3"/>
      <c r="X94" s="3"/>
      <c r="Y94" s="135"/>
      <c r="Z94" s="135"/>
    </row>
    <row r="95" spans="1:26" ht="12.75" customHeight="1" x14ac:dyDescent="0.25">
      <c r="A95" s="264"/>
      <c r="B95" s="135"/>
      <c r="C95" s="718"/>
      <c r="D95" s="719"/>
      <c r="E95" s="149"/>
      <c r="F95" s="539" t="s">
        <v>438</v>
      </c>
      <c r="G95" s="536"/>
      <c r="H95" s="536"/>
      <c r="I95" s="536"/>
      <c r="J95" s="533"/>
      <c r="K95" s="48"/>
      <c r="L95" s="788">
        <v>13078.538240100479</v>
      </c>
      <c r="M95" s="536"/>
      <c r="N95" s="533"/>
      <c r="O95" s="266">
        <v>0.61</v>
      </c>
      <c r="P95" s="149"/>
      <c r="Q95" s="859">
        <f t="shared" si="10"/>
        <v>7977.9083264612918</v>
      </c>
      <c r="R95" s="533"/>
      <c r="S95" s="43"/>
      <c r="T95" s="43"/>
      <c r="U95" s="43"/>
      <c r="V95" s="3"/>
      <c r="W95" s="3"/>
      <c r="X95" s="3"/>
      <c r="Y95" s="135"/>
      <c r="Z95" s="135"/>
    </row>
    <row r="96" spans="1:26" ht="12.75" customHeight="1" x14ac:dyDescent="0.25">
      <c r="A96" s="264"/>
      <c r="B96" s="135"/>
      <c r="C96" s="718"/>
      <c r="D96" s="719"/>
      <c r="E96" s="149"/>
      <c r="F96" s="539" t="s">
        <v>437</v>
      </c>
      <c r="G96" s="536"/>
      <c r="H96" s="536"/>
      <c r="I96" s="536"/>
      <c r="J96" s="533"/>
      <c r="K96" s="48"/>
      <c r="L96" s="788">
        <v>21797.5637335008</v>
      </c>
      <c r="M96" s="536"/>
      <c r="N96" s="533"/>
      <c r="O96" s="266">
        <v>0.5</v>
      </c>
      <c r="P96" s="149"/>
      <c r="Q96" s="859">
        <f t="shared" si="10"/>
        <v>10898.7818667504</v>
      </c>
      <c r="R96" s="533"/>
      <c r="S96" s="43"/>
      <c r="T96" s="43"/>
      <c r="U96" s="43"/>
      <c r="V96" s="3"/>
      <c r="W96" s="3"/>
      <c r="X96" s="3"/>
      <c r="Y96" s="135"/>
      <c r="Z96" s="135"/>
    </row>
    <row r="97" spans="1:26" ht="12.75" customHeight="1" x14ac:dyDescent="0.25">
      <c r="A97" s="264"/>
      <c r="B97" s="135"/>
      <c r="C97" s="718"/>
      <c r="D97" s="719"/>
      <c r="E97" s="149"/>
      <c r="F97" s="539" t="s">
        <v>439</v>
      </c>
      <c r="G97" s="536"/>
      <c r="H97" s="536"/>
      <c r="I97" s="536"/>
      <c r="J97" s="533"/>
      <c r="K97" s="48"/>
      <c r="L97" s="788">
        <v>30516.58922690112</v>
      </c>
      <c r="M97" s="536"/>
      <c r="N97" s="533"/>
      <c r="O97" s="265">
        <v>0.73499999999999999</v>
      </c>
      <c r="P97" s="149"/>
      <c r="Q97" s="859">
        <f t="shared" si="10"/>
        <v>22429.693081772322</v>
      </c>
      <c r="R97" s="533"/>
      <c r="S97" s="43"/>
      <c r="T97" s="43"/>
      <c r="U97" s="43"/>
      <c r="V97" s="3"/>
      <c r="W97" s="3"/>
      <c r="X97" s="3"/>
      <c r="Y97" s="135"/>
      <c r="Z97" s="135"/>
    </row>
    <row r="98" spans="1:26" ht="12.75" customHeight="1" x14ac:dyDescent="0.25">
      <c r="A98" s="267"/>
      <c r="B98" s="135"/>
      <c r="C98" s="718"/>
      <c r="D98" s="719"/>
      <c r="E98" s="149"/>
      <c r="F98" s="871" t="str">
        <f>IF('Formulación 3'!G20="","",'Formulación 3'!G20)</f>
        <v>Sardineles</v>
      </c>
      <c r="G98" s="536"/>
      <c r="H98" s="536"/>
      <c r="I98" s="536"/>
      <c r="J98" s="533"/>
      <c r="K98" s="48"/>
      <c r="L98" s="872">
        <f>SUM(L99:N104)</f>
        <v>82061.69457752</v>
      </c>
      <c r="M98" s="536"/>
      <c r="N98" s="533"/>
      <c r="O98" s="262"/>
      <c r="P98" s="149"/>
      <c r="Q98" s="869">
        <f>SUM(Q99:R104)</f>
        <v>66986.140666683801</v>
      </c>
      <c r="R98" s="533"/>
      <c r="S98" s="263" t="str">
        <f>+IF(L98='Formulación 3'!X20,"","Revisar: Costo a precio de mercado diferente al ítem 3.4.1")</f>
        <v/>
      </c>
      <c r="T98" s="43"/>
      <c r="U98" s="43"/>
      <c r="V98" s="3"/>
      <c r="W98" s="3"/>
      <c r="X98" s="3"/>
      <c r="Y98" s="135"/>
      <c r="Z98" s="135"/>
    </row>
    <row r="99" spans="1:26" ht="12.75" customHeight="1" x14ac:dyDescent="0.25">
      <c r="A99" s="264"/>
      <c r="B99" s="135"/>
      <c r="C99" s="718"/>
      <c r="D99" s="719"/>
      <c r="E99" s="149"/>
      <c r="F99" s="539" t="s">
        <v>434</v>
      </c>
      <c r="G99" s="536"/>
      <c r="H99" s="536"/>
      <c r="I99" s="536"/>
      <c r="J99" s="533"/>
      <c r="K99" s="48"/>
      <c r="L99" s="788">
        <v>2461.8508373256</v>
      </c>
      <c r="M99" s="536"/>
      <c r="N99" s="533"/>
      <c r="O99" s="265">
        <v>1.08</v>
      </c>
      <c r="P99" s="149"/>
      <c r="Q99" s="859">
        <f t="shared" ref="Q99:Q104" si="11">+O99*L99</f>
        <v>2658.7989043116481</v>
      </c>
      <c r="R99" s="533"/>
      <c r="S99" s="43"/>
      <c r="T99" s="43"/>
      <c r="U99" s="43"/>
      <c r="V99" s="3"/>
      <c r="W99" s="3"/>
      <c r="X99" s="3"/>
      <c r="Y99" s="135"/>
      <c r="Z99" s="135"/>
    </row>
    <row r="100" spans="1:26" ht="12.75" customHeight="1" x14ac:dyDescent="0.25">
      <c r="A100" s="264"/>
      <c r="B100" s="135"/>
      <c r="C100" s="718"/>
      <c r="D100" s="719"/>
      <c r="E100" s="149"/>
      <c r="F100" s="539" t="s">
        <v>435</v>
      </c>
      <c r="G100" s="536"/>
      <c r="H100" s="536"/>
      <c r="I100" s="536"/>
      <c r="J100" s="533"/>
      <c r="K100" s="48"/>
      <c r="L100" s="788">
        <v>50878.250638062396</v>
      </c>
      <c r="M100" s="536"/>
      <c r="N100" s="533"/>
      <c r="O100" s="265">
        <v>0.84699999999999998</v>
      </c>
      <c r="P100" s="149"/>
      <c r="Q100" s="859">
        <f t="shared" si="11"/>
        <v>43093.87829043885</v>
      </c>
      <c r="R100" s="533"/>
      <c r="S100" s="43"/>
      <c r="T100" s="43"/>
      <c r="U100" s="43"/>
      <c r="V100" s="3"/>
      <c r="W100" s="3"/>
      <c r="X100" s="3"/>
      <c r="Y100" s="135"/>
      <c r="Z100" s="135"/>
    </row>
    <row r="101" spans="1:26" ht="12.75" customHeight="1" x14ac:dyDescent="0.25">
      <c r="A101" s="264"/>
      <c r="B101" s="135"/>
      <c r="C101" s="718"/>
      <c r="D101" s="719"/>
      <c r="E101" s="149"/>
      <c r="F101" s="539" t="s">
        <v>436</v>
      </c>
      <c r="G101" s="536"/>
      <c r="H101" s="536"/>
      <c r="I101" s="536"/>
      <c r="J101" s="533"/>
      <c r="K101" s="48"/>
      <c r="L101" s="788">
        <v>16412.338915504002</v>
      </c>
      <c r="M101" s="536"/>
      <c r="N101" s="533"/>
      <c r="O101" s="266">
        <v>0.82</v>
      </c>
      <c r="P101" s="149"/>
      <c r="Q101" s="859">
        <f t="shared" si="11"/>
        <v>13458.117910713281</v>
      </c>
      <c r="R101" s="533"/>
      <c r="S101" s="43"/>
      <c r="T101" s="43"/>
      <c r="U101" s="43"/>
      <c r="V101" s="3"/>
      <c r="W101" s="3"/>
      <c r="X101" s="3"/>
      <c r="Y101" s="135"/>
      <c r="Z101" s="135"/>
    </row>
    <row r="102" spans="1:26" ht="12.75" customHeight="1" x14ac:dyDescent="0.25">
      <c r="A102" s="264"/>
      <c r="B102" s="135"/>
      <c r="C102" s="718"/>
      <c r="D102" s="719"/>
      <c r="E102" s="149"/>
      <c r="F102" s="539" t="s">
        <v>438</v>
      </c>
      <c r="G102" s="536"/>
      <c r="H102" s="536"/>
      <c r="I102" s="536"/>
      <c r="J102" s="533"/>
      <c r="K102" s="48"/>
      <c r="L102" s="788">
        <v>2461.8508373256</v>
      </c>
      <c r="M102" s="536"/>
      <c r="N102" s="533"/>
      <c r="O102" s="266">
        <v>0.61</v>
      </c>
      <c r="P102" s="149"/>
      <c r="Q102" s="859">
        <f t="shared" si="11"/>
        <v>1501.729010768616</v>
      </c>
      <c r="R102" s="533"/>
      <c r="S102" s="43"/>
      <c r="T102" s="43"/>
      <c r="U102" s="43"/>
      <c r="V102" s="3"/>
      <c r="W102" s="3"/>
      <c r="X102" s="3"/>
      <c r="Y102" s="135"/>
      <c r="Z102" s="135"/>
    </row>
    <row r="103" spans="1:26" ht="12.75" customHeight="1" x14ac:dyDescent="0.25">
      <c r="A103" s="264"/>
      <c r="B103" s="135"/>
      <c r="C103" s="718"/>
      <c r="D103" s="719"/>
      <c r="E103" s="149"/>
      <c r="F103" s="539" t="s">
        <v>437</v>
      </c>
      <c r="G103" s="536"/>
      <c r="H103" s="536"/>
      <c r="I103" s="536"/>
      <c r="J103" s="533"/>
      <c r="K103" s="48"/>
      <c r="L103" s="788">
        <v>4103.0847288760006</v>
      </c>
      <c r="M103" s="536"/>
      <c r="N103" s="533"/>
      <c r="O103" s="266">
        <v>0.5</v>
      </c>
      <c r="P103" s="149"/>
      <c r="Q103" s="859">
        <f t="shared" si="11"/>
        <v>2051.5423644380003</v>
      </c>
      <c r="R103" s="533"/>
      <c r="S103" s="43"/>
      <c r="T103" s="43"/>
      <c r="U103" s="43"/>
      <c r="V103" s="3"/>
      <c r="W103" s="3"/>
      <c r="X103" s="3"/>
      <c r="Y103" s="135"/>
      <c r="Z103" s="135"/>
    </row>
    <row r="104" spans="1:26" ht="12.75" customHeight="1" x14ac:dyDescent="0.25">
      <c r="A104" s="264"/>
      <c r="B104" s="135"/>
      <c r="C104" s="718"/>
      <c r="D104" s="719"/>
      <c r="E104" s="149"/>
      <c r="F104" s="539" t="s">
        <v>439</v>
      </c>
      <c r="G104" s="536"/>
      <c r="H104" s="536"/>
      <c r="I104" s="536"/>
      <c r="J104" s="533"/>
      <c r="K104" s="48"/>
      <c r="L104" s="788">
        <v>5744.3186204264002</v>
      </c>
      <c r="M104" s="536"/>
      <c r="N104" s="533"/>
      <c r="O104" s="265">
        <v>0.73499999999999999</v>
      </c>
      <c r="P104" s="149"/>
      <c r="Q104" s="859">
        <f t="shared" si="11"/>
        <v>4222.074186013404</v>
      </c>
      <c r="R104" s="533"/>
      <c r="S104" s="43"/>
      <c r="T104" s="43"/>
      <c r="U104" s="43"/>
      <c r="V104" s="3"/>
      <c r="W104" s="3"/>
      <c r="X104" s="3"/>
      <c r="Y104" s="135"/>
      <c r="Z104" s="135"/>
    </row>
    <row r="105" spans="1:26" ht="12.75" customHeight="1" x14ac:dyDescent="0.25">
      <c r="A105" s="267"/>
      <c r="B105" s="135"/>
      <c r="C105" s="718"/>
      <c r="D105" s="719"/>
      <c r="E105" s="149"/>
      <c r="F105" s="871" t="str">
        <f>IF('Formulación 3'!G21="","",'Formulación 3'!G21)</f>
        <v>Áreas verdes</v>
      </c>
      <c r="G105" s="536"/>
      <c r="H105" s="536"/>
      <c r="I105" s="536"/>
      <c r="J105" s="533"/>
      <c r="K105" s="48"/>
      <c r="L105" s="872">
        <f>SUM(L106:N111)</f>
        <v>3884.1477906</v>
      </c>
      <c r="M105" s="536"/>
      <c r="N105" s="533"/>
      <c r="O105" s="262"/>
      <c r="P105" s="149"/>
      <c r="Q105" s="869">
        <f>SUM(Q106:R111)</f>
        <v>3170.5909999888736</v>
      </c>
      <c r="R105" s="533"/>
      <c r="S105" s="263" t="str">
        <f>+IF(L105='Formulación 3'!X21,"","Revisar: Costo a precio de mercado diferente al ítem 3.4.1")</f>
        <v/>
      </c>
      <c r="T105" s="43"/>
      <c r="U105" s="43"/>
      <c r="V105" s="3"/>
      <c r="W105" s="3"/>
      <c r="X105" s="3"/>
      <c r="Y105" s="135"/>
      <c r="Z105" s="135"/>
    </row>
    <row r="106" spans="1:26" ht="12.75" customHeight="1" x14ac:dyDescent="0.25">
      <c r="A106" s="264"/>
      <c r="B106" s="135"/>
      <c r="C106" s="718"/>
      <c r="D106" s="719"/>
      <c r="E106" s="149"/>
      <c r="F106" s="539" t="s">
        <v>434</v>
      </c>
      <c r="G106" s="536"/>
      <c r="H106" s="536"/>
      <c r="I106" s="536"/>
      <c r="J106" s="533"/>
      <c r="K106" s="48"/>
      <c r="L106" s="788">
        <v>116.524433718</v>
      </c>
      <c r="M106" s="536"/>
      <c r="N106" s="533"/>
      <c r="O106" s="265">
        <v>1.08</v>
      </c>
      <c r="P106" s="149"/>
      <c r="Q106" s="859">
        <f t="shared" ref="Q106:Q111" si="12">+O106*L106</f>
        <v>125.84638841544</v>
      </c>
      <c r="R106" s="533"/>
      <c r="S106" s="43"/>
      <c r="T106" s="43"/>
      <c r="U106" s="43"/>
      <c r="V106" s="3"/>
      <c r="W106" s="3"/>
      <c r="X106" s="3"/>
      <c r="Y106" s="135"/>
      <c r="Z106" s="135"/>
    </row>
    <row r="107" spans="1:26" ht="12.75" customHeight="1" x14ac:dyDescent="0.25">
      <c r="A107" s="264"/>
      <c r="B107" s="135"/>
      <c r="C107" s="718"/>
      <c r="D107" s="719"/>
      <c r="E107" s="149"/>
      <c r="F107" s="539" t="s">
        <v>435</v>
      </c>
      <c r="G107" s="536"/>
      <c r="H107" s="536"/>
      <c r="I107" s="536"/>
      <c r="J107" s="533"/>
      <c r="K107" s="48"/>
      <c r="L107" s="788">
        <v>2408.1716301719998</v>
      </c>
      <c r="M107" s="536"/>
      <c r="N107" s="533"/>
      <c r="O107" s="265">
        <v>0.84699999999999998</v>
      </c>
      <c r="P107" s="149"/>
      <c r="Q107" s="859">
        <f t="shared" si="12"/>
        <v>2039.7213707556839</v>
      </c>
      <c r="R107" s="533"/>
      <c r="S107" s="43"/>
      <c r="T107" s="43"/>
      <c r="U107" s="43"/>
      <c r="V107" s="3"/>
      <c r="W107" s="3"/>
      <c r="X107" s="3"/>
      <c r="Y107" s="135"/>
      <c r="Z107" s="135"/>
    </row>
    <row r="108" spans="1:26" ht="12.75" customHeight="1" x14ac:dyDescent="0.25">
      <c r="A108" s="264"/>
      <c r="B108" s="135"/>
      <c r="C108" s="718"/>
      <c r="D108" s="719"/>
      <c r="E108" s="149"/>
      <c r="F108" s="539" t="s">
        <v>436</v>
      </c>
      <c r="G108" s="536"/>
      <c r="H108" s="536"/>
      <c r="I108" s="536"/>
      <c r="J108" s="533"/>
      <c r="K108" s="48"/>
      <c r="L108" s="788">
        <v>776.82955812</v>
      </c>
      <c r="M108" s="536"/>
      <c r="N108" s="533"/>
      <c r="O108" s="266">
        <v>0.82</v>
      </c>
      <c r="P108" s="149"/>
      <c r="Q108" s="859">
        <f t="shared" si="12"/>
        <v>637.00023765840001</v>
      </c>
      <c r="R108" s="533"/>
      <c r="S108" s="43"/>
      <c r="T108" s="43"/>
      <c r="U108" s="43"/>
      <c r="V108" s="3"/>
      <c r="W108" s="3"/>
      <c r="X108" s="3"/>
      <c r="Y108" s="135"/>
      <c r="Z108" s="135"/>
    </row>
    <row r="109" spans="1:26" ht="12.75" customHeight="1" x14ac:dyDescent="0.25">
      <c r="A109" s="264"/>
      <c r="B109" s="135"/>
      <c r="C109" s="718"/>
      <c r="D109" s="719"/>
      <c r="E109" s="149"/>
      <c r="F109" s="539" t="s">
        <v>438</v>
      </c>
      <c r="G109" s="536"/>
      <c r="H109" s="536"/>
      <c r="I109" s="536"/>
      <c r="J109" s="533"/>
      <c r="K109" s="48"/>
      <c r="L109" s="788">
        <v>116.524433718</v>
      </c>
      <c r="M109" s="536"/>
      <c r="N109" s="533"/>
      <c r="O109" s="266">
        <v>0.61</v>
      </c>
      <c r="P109" s="149"/>
      <c r="Q109" s="859">
        <f t="shared" si="12"/>
        <v>71.079904567979995</v>
      </c>
      <c r="R109" s="533"/>
      <c r="S109" s="43"/>
      <c r="T109" s="43"/>
      <c r="U109" s="43"/>
      <c r="V109" s="3"/>
      <c r="W109" s="3"/>
      <c r="X109" s="3"/>
      <c r="Y109" s="135"/>
      <c r="Z109" s="135"/>
    </row>
    <row r="110" spans="1:26" ht="12.75" customHeight="1" x14ac:dyDescent="0.25">
      <c r="A110" s="264"/>
      <c r="B110" s="135"/>
      <c r="C110" s="718"/>
      <c r="D110" s="719"/>
      <c r="E110" s="149"/>
      <c r="F110" s="539" t="s">
        <v>437</v>
      </c>
      <c r="G110" s="536"/>
      <c r="H110" s="536"/>
      <c r="I110" s="536"/>
      <c r="J110" s="533"/>
      <c r="K110" s="48"/>
      <c r="L110" s="788">
        <v>194.20738953</v>
      </c>
      <c r="M110" s="536"/>
      <c r="N110" s="533"/>
      <c r="O110" s="266">
        <v>0.5</v>
      </c>
      <c r="P110" s="149"/>
      <c r="Q110" s="859">
        <f t="shared" si="12"/>
        <v>97.103694765</v>
      </c>
      <c r="R110" s="533"/>
      <c r="S110" s="43"/>
      <c r="T110" s="43"/>
      <c r="U110" s="43"/>
      <c r="V110" s="3"/>
      <c r="W110" s="3"/>
      <c r="X110" s="3"/>
      <c r="Y110" s="135"/>
      <c r="Z110" s="135"/>
    </row>
    <row r="111" spans="1:26" ht="12.75" customHeight="1" x14ac:dyDescent="0.25">
      <c r="A111" s="264"/>
      <c r="B111" s="135"/>
      <c r="C111" s="718"/>
      <c r="D111" s="719"/>
      <c r="E111" s="149"/>
      <c r="F111" s="539" t="s">
        <v>439</v>
      </c>
      <c r="G111" s="536"/>
      <c r="H111" s="536"/>
      <c r="I111" s="536"/>
      <c r="J111" s="533"/>
      <c r="K111" s="48"/>
      <c r="L111" s="788">
        <v>271.89034534200005</v>
      </c>
      <c r="M111" s="536"/>
      <c r="N111" s="533"/>
      <c r="O111" s="265">
        <v>0.73499999999999999</v>
      </c>
      <c r="P111" s="149"/>
      <c r="Q111" s="859">
        <f t="shared" si="12"/>
        <v>199.83940382637002</v>
      </c>
      <c r="R111" s="533"/>
      <c r="S111" s="43"/>
      <c r="T111" s="43"/>
      <c r="U111" s="43"/>
      <c r="V111" s="3"/>
      <c r="W111" s="3"/>
      <c r="X111" s="3"/>
      <c r="Y111" s="135"/>
      <c r="Z111" s="135"/>
    </row>
    <row r="112" spans="1:26" ht="12.75" customHeight="1" x14ac:dyDescent="0.25">
      <c r="A112" s="267"/>
      <c r="B112" s="135"/>
      <c r="C112" s="718"/>
      <c r="D112" s="719"/>
      <c r="E112" s="149"/>
      <c r="F112" s="871" t="str">
        <f>IF('Formulación 3'!G22="","",'Formulación 3'!G22)</f>
        <v>Muro de contención</v>
      </c>
      <c r="G112" s="536"/>
      <c r="H112" s="536"/>
      <c r="I112" s="536"/>
      <c r="J112" s="533"/>
      <c r="K112" s="48"/>
      <c r="L112" s="872">
        <f>SUM(L113:N118)</f>
        <v>0</v>
      </c>
      <c r="M112" s="536"/>
      <c r="N112" s="533"/>
      <c r="O112" s="262"/>
      <c r="P112" s="149"/>
      <c r="Q112" s="869">
        <f>SUM(Q113:R118)</f>
        <v>0</v>
      </c>
      <c r="R112" s="533"/>
      <c r="S112" s="263" t="str">
        <f>+IF(L112='Formulación 3'!X22,"","Revisar: Costo a precio de mercado diferente al ítem 3.4.1")</f>
        <v/>
      </c>
      <c r="T112" s="43"/>
      <c r="U112" s="43"/>
      <c r="V112" s="3"/>
      <c r="W112" s="3"/>
      <c r="X112" s="3"/>
      <c r="Y112" s="135"/>
      <c r="Z112" s="135"/>
    </row>
    <row r="113" spans="1:26" ht="12.75" customHeight="1" x14ac:dyDescent="0.25">
      <c r="A113" s="264"/>
      <c r="B113" s="135"/>
      <c r="C113" s="718"/>
      <c r="D113" s="719"/>
      <c r="E113" s="149"/>
      <c r="F113" s="539" t="s">
        <v>434</v>
      </c>
      <c r="G113" s="536"/>
      <c r="H113" s="536"/>
      <c r="I113" s="536"/>
      <c r="J113" s="533"/>
      <c r="K113" s="48"/>
      <c r="L113" s="890"/>
      <c r="M113" s="536"/>
      <c r="N113" s="533"/>
      <c r="O113" s="266"/>
      <c r="P113" s="149"/>
      <c r="Q113" s="859">
        <f t="shared" ref="Q113:Q118" si="13">+O113*L113</f>
        <v>0</v>
      </c>
      <c r="R113" s="533"/>
      <c r="S113" s="43"/>
      <c r="T113" s="43"/>
      <c r="U113" s="43"/>
      <c r="V113" s="3"/>
      <c r="W113" s="3"/>
      <c r="X113" s="3"/>
      <c r="Y113" s="135"/>
      <c r="Z113" s="135"/>
    </row>
    <row r="114" spans="1:26" ht="12.75" customHeight="1" x14ac:dyDescent="0.25">
      <c r="A114" s="264"/>
      <c r="B114" s="135"/>
      <c r="C114" s="718"/>
      <c r="D114" s="719"/>
      <c r="E114" s="149"/>
      <c r="F114" s="539" t="s">
        <v>435</v>
      </c>
      <c r="G114" s="536"/>
      <c r="H114" s="536"/>
      <c r="I114" s="536"/>
      <c r="J114" s="533"/>
      <c r="K114" s="48"/>
      <c r="L114" s="890"/>
      <c r="M114" s="536"/>
      <c r="N114" s="533"/>
      <c r="O114" s="265"/>
      <c r="P114" s="149"/>
      <c r="Q114" s="859">
        <f t="shared" si="13"/>
        <v>0</v>
      </c>
      <c r="R114" s="533"/>
      <c r="S114" s="43"/>
      <c r="T114" s="43"/>
      <c r="U114" s="43"/>
      <c r="V114" s="3"/>
      <c r="W114" s="3"/>
      <c r="X114" s="3"/>
      <c r="Y114" s="135"/>
      <c r="Z114" s="135"/>
    </row>
    <row r="115" spans="1:26" ht="12.75" customHeight="1" x14ac:dyDescent="0.25">
      <c r="A115" s="264"/>
      <c r="B115" s="135"/>
      <c r="C115" s="718"/>
      <c r="D115" s="719"/>
      <c r="E115" s="149"/>
      <c r="F115" s="539" t="s">
        <v>436</v>
      </c>
      <c r="G115" s="536"/>
      <c r="H115" s="536"/>
      <c r="I115" s="536"/>
      <c r="J115" s="533"/>
      <c r="K115" s="48"/>
      <c r="L115" s="890"/>
      <c r="M115" s="536"/>
      <c r="N115" s="533"/>
      <c r="O115" s="268"/>
      <c r="P115" s="149"/>
      <c r="Q115" s="859">
        <f t="shared" si="13"/>
        <v>0</v>
      </c>
      <c r="R115" s="533"/>
      <c r="S115" s="43"/>
      <c r="T115" s="43"/>
      <c r="U115" s="43"/>
      <c r="V115" s="3"/>
      <c r="W115" s="3"/>
      <c r="X115" s="3"/>
      <c r="Y115" s="135"/>
      <c r="Z115" s="135"/>
    </row>
    <row r="116" spans="1:26" ht="12.75" customHeight="1" x14ac:dyDescent="0.25">
      <c r="A116" s="264"/>
      <c r="B116" s="135"/>
      <c r="C116" s="718"/>
      <c r="D116" s="719"/>
      <c r="E116" s="149"/>
      <c r="F116" s="539" t="s">
        <v>438</v>
      </c>
      <c r="G116" s="536"/>
      <c r="H116" s="536"/>
      <c r="I116" s="536"/>
      <c r="J116" s="533"/>
      <c r="K116" s="48"/>
      <c r="L116" s="890"/>
      <c r="M116" s="536"/>
      <c r="N116" s="533"/>
      <c r="O116" s="266"/>
      <c r="P116" s="149"/>
      <c r="Q116" s="859">
        <f t="shared" si="13"/>
        <v>0</v>
      </c>
      <c r="R116" s="533"/>
      <c r="S116" s="43"/>
      <c r="T116" s="43"/>
      <c r="U116" s="43"/>
      <c r="V116" s="3"/>
      <c r="W116" s="3"/>
      <c r="X116" s="3"/>
      <c r="Y116" s="135"/>
      <c r="Z116" s="135"/>
    </row>
    <row r="117" spans="1:26" ht="12.75" customHeight="1" x14ac:dyDescent="0.25">
      <c r="A117" s="264"/>
      <c r="B117" s="135"/>
      <c r="C117" s="718"/>
      <c r="D117" s="719"/>
      <c r="E117" s="149"/>
      <c r="F117" s="539" t="s">
        <v>437</v>
      </c>
      <c r="G117" s="536"/>
      <c r="H117" s="536"/>
      <c r="I117" s="536"/>
      <c r="J117" s="533"/>
      <c r="K117" s="48"/>
      <c r="L117" s="890"/>
      <c r="M117" s="536"/>
      <c r="N117" s="533"/>
      <c r="O117" s="266"/>
      <c r="P117" s="149"/>
      <c r="Q117" s="859">
        <f t="shared" si="13"/>
        <v>0</v>
      </c>
      <c r="R117" s="533"/>
      <c r="S117" s="43"/>
      <c r="T117" s="43"/>
      <c r="U117" s="43"/>
      <c r="V117" s="3"/>
      <c r="W117" s="3"/>
      <c r="X117" s="3"/>
      <c r="Y117" s="135"/>
      <c r="Z117" s="135"/>
    </row>
    <row r="118" spans="1:26" ht="12.75" customHeight="1" x14ac:dyDescent="0.25">
      <c r="A118" s="264"/>
      <c r="B118" s="135"/>
      <c r="C118" s="718"/>
      <c r="D118" s="719"/>
      <c r="E118" s="149"/>
      <c r="F118" s="539" t="s">
        <v>439</v>
      </c>
      <c r="G118" s="536"/>
      <c r="H118" s="536"/>
      <c r="I118" s="536"/>
      <c r="J118" s="533"/>
      <c r="K118" s="48"/>
      <c r="L118" s="890"/>
      <c r="M118" s="536"/>
      <c r="N118" s="533"/>
      <c r="O118" s="265"/>
      <c r="P118" s="149"/>
      <c r="Q118" s="859">
        <f t="shared" si="13"/>
        <v>0</v>
      </c>
      <c r="R118" s="533"/>
      <c r="S118" s="43"/>
      <c r="T118" s="43"/>
      <c r="U118" s="43"/>
      <c r="V118" s="3"/>
      <c r="W118" s="3"/>
      <c r="X118" s="3"/>
      <c r="Y118" s="135"/>
      <c r="Z118" s="135"/>
    </row>
    <row r="119" spans="1:26" ht="12.75" customHeight="1" x14ac:dyDescent="0.25">
      <c r="A119" s="267"/>
      <c r="B119" s="135"/>
      <c r="C119" s="718"/>
      <c r="D119" s="719"/>
      <c r="E119" s="149"/>
      <c r="F119" s="871" t="str">
        <f>IF('Formulación 3'!G23="","",'Formulación 3'!G23)</f>
        <v>Tachos de basura</v>
      </c>
      <c r="G119" s="536"/>
      <c r="H119" s="536"/>
      <c r="I119" s="536"/>
      <c r="J119" s="533"/>
      <c r="K119" s="48"/>
      <c r="L119" s="872">
        <f>SUM(L120:N125)</f>
        <v>16836.358</v>
      </c>
      <c r="M119" s="536"/>
      <c r="N119" s="533"/>
      <c r="O119" s="262"/>
      <c r="P119" s="149"/>
      <c r="Q119" s="869">
        <f>SUM(Q120:R125)</f>
        <v>13743.350671819999</v>
      </c>
      <c r="R119" s="533"/>
      <c r="S119" s="263" t="str">
        <f>+IF(L119='Formulación 3'!X23,"","Revisar: Costo a precio de mercado diferente al ítem 3.4.1")</f>
        <v/>
      </c>
      <c r="T119" s="43"/>
      <c r="U119" s="43"/>
      <c r="V119" s="3"/>
      <c r="W119" s="3"/>
      <c r="X119" s="3"/>
      <c r="Y119" s="135"/>
      <c r="Z119" s="135"/>
    </row>
    <row r="120" spans="1:26" ht="12.75" customHeight="1" x14ac:dyDescent="0.25">
      <c r="A120" s="264"/>
      <c r="B120" s="135"/>
      <c r="C120" s="718"/>
      <c r="D120" s="719"/>
      <c r="E120" s="149"/>
      <c r="F120" s="539" t="s">
        <v>434</v>
      </c>
      <c r="G120" s="536"/>
      <c r="H120" s="536"/>
      <c r="I120" s="536"/>
      <c r="J120" s="533"/>
      <c r="K120" s="48"/>
      <c r="L120" s="788">
        <v>505.09073999999998</v>
      </c>
      <c r="M120" s="536"/>
      <c r="N120" s="533"/>
      <c r="O120" s="265">
        <v>1.08</v>
      </c>
      <c r="P120" s="149"/>
      <c r="Q120" s="859">
        <f t="shared" ref="Q120:Q125" si="14">+O120*L120</f>
        <v>545.49799919999998</v>
      </c>
      <c r="R120" s="533"/>
      <c r="S120" s="43"/>
      <c r="T120" s="43"/>
      <c r="U120" s="43"/>
      <c r="V120" s="3"/>
      <c r="W120" s="3"/>
      <c r="X120" s="3"/>
      <c r="Y120" s="135"/>
      <c r="Z120" s="135"/>
    </row>
    <row r="121" spans="1:26" ht="12.75" customHeight="1" x14ac:dyDescent="0.25">
      <c r="A121" s="264"/>
      <c r="B121" s="135"/>
      <c r="C121" s="718"/>
      <c r="D121" s="719"/>
      <c r="E121" s="149"/>
      <c r="F121" s="539" t="s">
        <v>435</v>
      </c>
      <c r="G121" s="536"/>
      <c r="H121" s="536"/>
      <c r="I121" s="536"/>
      <c r="J121" s="533"/>
      <c r="K121" s="48"/>
      <c r="L121" s="788">
        <v>10438.54196</v>
      </c>
      <c r="M121" s="536"/>
      <c r="N121" s="533"/>
      <c r="O121" s="265">
        <v>0.84699999999999998</v>
      </c>
      <c r="P121" s="149"/>
      <c r="Q121" s="859">
        <f t="shared" si="14"/>
        <v>8841.4450401199992</v>
      </c>
      <c r="R121" s="533"/>
      <c r="S121" s="43"/>
      <c r="T121" s="43"/>
      <c r="U121" s="43"/>
      <c r="V121" s="3"/>
      <c r="W121" s="3"/>
      <c r="X121" s="3"/>
      <c r="Y121" s="135"/>
      <c r="Z121" s="135"/>
    </row>
    <row r="122" spans="1:26" ht="12.75" customHeight="1" x14ac:dyDescent="0.25">
      <c r="A122" s="264"/>
      <c r="B122" s="135"/>
      <c r="C122" s="718"/>
      <c r="D122" s="719"/>
      <c r="E122" s="149"/>
      <c r="F122" s="539" t="s">
        <v>436</v>
      </c>
      <c r="G122" s="536"/>
      <c r="H122" s="536"/>
      <c r="I122" s="536"/>
      <c r="J122" s="533"/>
      <c r="K122" s="48"/>
      <c r="L122" s="788">
        <v>3367.2716</v>
      </c>
      <c r="M122" s="536"/>
      <c r="N122" s="533"/>
      <c r="O122" s="266">
        <v>0.82</v>
      </c>
      <c r="P122" s="149"/>
      <c r="Q122" s="859">
        <f t="shared" si="14"/>
        <v>2761.1627119999998</v>
      </c>
      <c r="R122" s="533"/>
      <c r="S122" s="43"/>
      <c r="T122" s="43"/>
      <c r="U122" s="43"/>
      <c r="V122" s="3"/>
      <c r="W122" s="3"/>
      <c r="X122" s="3"/>
      <c r="Y122" s="135"/>
      <c r="Z122" s="135"/>
    </row>
    <row r="123" spans="1:26" ht="12.75" customHeight="1" x14ac:dyDescent="0.25">
      <c r="A123" s="264"/>
      <c r="B123" s="135"/>
      <c r="C123" s="718"/>
      <c r="D123" s="719"/>
      <c r="E123" s="149"/>
      <c r="F123" s="539" t="s">
        <v>438</v>
      </c>
      <c r="G123" s="536"/>
      <c r="H123" s="536"/>
      <c r="I123" s="536"/>
      <c r="J123" s="533"/>
      <c r="K123" s="48"/>
      <c r="L123" s="788">
        <v>505.09073999999998</v>
      </c>
      <c r="M123" s="536"/>
      <c r="N123" s="533"/>
      <c r="O123" s="266">
        <v>0.61</v>
      </c>
      <c r="P123" s="149"/>
      <c r="Q123" s="859">
        <f t="shared" si="14"/>
        <v>308.10535139999996</v>
      </c>
      <c r="R123" s="533"/>
      <c r="S123" s="43"/>
      <c r="T123" s="43"/>
      <c r="U123" s="43"/>
      <c r="V123" s="3"/>
      <c r="W123" s="3"/>
      <c r="X123" s="3"/>
      <c r="Y123" s="135"/>
      <c r="Z123" s="135"/>
    </row>
    <row r="124" spans="1:26" ht="12.75" customHeight="1" x14ac:dyDescent="0.25">
      <c r="A124" s="264"/>
      <c r="B124" s="135"/>
      <c r="C124" s="718"/>
      <c r="D124" s="719"/>
      <c r="E124" s="149"/>
      <c r="F124" s="539" t="s">
        <v>437</v>
      </c>
      <c r="G124" s="536"/>
      <c r="H124" s="536"/>
      <c r="I124" s="536"/>
      <c r="J124" s="533"/>
      <c r="K124" s="48"/>
      <c r="L124" s="788">
        <v>841.81790000000001</v>
      </c>
      <c r="M124" s="536"/>
      <c r="N124" s="533"/>
      <c r="O124" s="266">
        <v>0.5</v>
      </c>
      <c r="P124" s="149"/>
      <c r="Q124" s="859">
        <f t="shared" si="14"/>
        <v>420.90895</v>
      </c>
      <c r="R124" s="533"/>
      <c r="S124" s="43"/>
      <c r="T124" s="43"/>
      <c r="U124" s="43"/>
      <c r="V124" s="3"/>
      <c r="W124" s="3"/>
      <c r="X124" s="3"/>
      <c r="Y124" s="135"/>
      <c r="Z124" s="135"/>
    </row>
    <row r="125" spans="1:26" ht="12.75" customHeight="1" x14ac:dyDescent="0.25">
      <c r="A125" s="264"/>
      <c r="B125" s="135"/>
      <c r="C125" s="718"/>
      <c r="D125" s="719"/>
      <c r="E125" s="149"/>
      <c r="F125" s="539" t="s">
        <v>439</v>
      </c>
      <c r="G125" s="536"/>
      <c r="H125" s="536"/>
      <c r="I125" s="536"/>
      <c r="J125" s="533"/>
      <c r="K125" s="48"/>
      <c r="L125" s="788">
        <v>1178.5450600000001</v>
      </c>
      <c r="M125" s="536"/>
      <c r="N125" s="533"/>
      <c r="O125" s="265">
        <v>0.73499999999999999</v>
      </c>
      <c r="P125" s="149"/>
      <c r="Q125" s="859">
        <f t="shared" si="14"/>
        <v>866.23061910000013</v>
      </c>
      <c r="R125" s="533"/>
      <c r="S125" s="43"/>
      <c r="T125" s="43"/>
      <c r="U125" s="43"/>
      <c r="V125" s="3"/>
      <c r="W125" s="3"/>
      <c r="X125" s="3"/>
      <c r="Y125" s="135"/>
      <c r="Z125" s="135"/>
    </row>
    <row r="126" spans="1:26" ht="12.75" customHeight="1" x14ac:dyDescent="0.25">
      <c r="A126" s="267"/>
      <c r="B126" s="135"/>
      <c r="C126" s="718"/>
      <c r="D126" s="719"/>
      <c r="E126" s="149"/>
      <c r="F126" s="871" t="str">
        <f>IF('Formulación 3'!G24="","",'Formulación 3'!G24)</f>
        <v/>
      </c>
      <c r="G126" s="536"/>
      <c r="H126" s="536"/>
      <c r="I126" s="536"/>
      <c r="J126" s="533"/>
      <c r="K126" s="48"/>
      <c r="L126" s="872">
        <f>SUM(L127:N132)</f>
        <v>0</v>
      </c>
      <c r="M126" s="536"/>
      <c r="N126" s="533"/>
      <c r="O126" s="262"/>
      <c r="P126" s="149"/>
      <c r="Q126" s="869">
        <f>SUM(Q127:R132)</f>
        <v>0</v>
      </c>
      <c r="R126" s="533"/>
      <c r="S126" s="263" t="str">
        <f>+IF(L126='Formulación 3'!X24,"","Revisar: Costo a precio de mercado diferente al ítem 3.4.1")</f>
        <v/>
      </c>
      <c r="T126" s="43"/>
      <c r="U126" s="43"/>
      <c r="V126" s="3"/>
      <c r="W126" s="3"/>
      <c r="X126" s="3"/>
      <c r="Y126" s="135"/>
      <c r="Z126" s="135"/>
    </row>
    <row r="127" spans="1:26" ht="12.75" customHeight="1" x14ac:dyDescent="0.25">
      <c r="A127" s="264"/>
      <c r="B127" s="135"/>
      <c r="C127" s="718"/>
      <c r="D127" s="719"/>
      <c r="E127" s="149"/>
      <c r="F127" s="539" t="s">
        <v>434</v>
      </c>
      <c r="G127" s="536"/>
      <c r="H127" s="536"/>
      <c r="I127" s="536"/>
      <c r="J127" s="533"/>
      <c r="K127" s="48"/>
      <c r="L127" s="890"/>
      <c r="M127" s="536"/>
      <c r="N127" s="533"/>
      <c r="O127" s="266"/>
      <c r="P127" s="149"/>
      <c r="Q127" s="859">
        <f t="shared" ref="Q127:Q132" si="15">+O127*L127</f>
        <v>0</v>
      </c>
      <c r="R127" s="533"/>
      <c r="S127" s="43"/>
      <c r="T127" s="43"/>
      <c r="U127" s="43"/>
      <c r="V127" s="3"/>
      <c r="W127" s="3"/>
      <c r="X127" s="3"/>
      <c r="Y127" s="135"/>
      <c r="Z127" s="135"/>
    </row>
    <row r="128" spans="1:26" ht="12.75" customHeight="1" x14ac:dyDescent="0.25">
      <c r="A128" s="264"/>
      <c r="B128" s="135"/>
      <c r="C128" s="718"/>
      <c r="D128" s="719"/>
      <c r="E128" s="149"/>
      <c r="F128" s="539" t="s">
        <v>435</v>
      </c>
      <c r="G128" s="536"/>
      <c r="H128" s="536"/>
      <c r="I128" s="536"/>
      <c r="J128" s="533"/>
      <c r="K128" s="48"/>
      <c r="L128" s="890"/>
      <c r="M128" s="536"/>
      <c r="N128" s="533"/>
      <c r="O128" s="265"/>
      <c r="P128" s="149"/>
      <c r="Q128" s="859">
        <f t="shared" si="15"/>
        <v>0</v>
      </c>
      <c r="R128" s="533"/>
      <c r="S128" s="43"/>
      <c r="T128" s="43"/>
      <c r="U128" s="43"/>
      <c r="V128" s="3"/>
      <c r="W128" s="3"/>
      <c r="X128" s="3"/>
      <c r="Y128" s="135"/>
      <c r="Z128" s="135"/>
    </row>
    <row r="129" spans="1:26" ht="12.75" customHeight="1" x14ac:dyDescent="0.25">
      <c r="A129" s="264"/>
      <c r="B129" s="135"/>
      <c r="C129" s="718"/>
      <c r="D129" s="719"/>
      <c r="E129" s="149"/>
      <c r="F129" s="539" t="s">
        <v>436</v>
      </c>
      <c r="G129" s="536"/>
      <c r="H129" s="536"/>
      <c r="I129" s="536"/>
      <c r="J129" s="533"/>
      <c r="K129" s="48"/>
      <c r="L129" s="890"/>
      <c r="M129" s="536"/>
      <c r="N129" s="533"/>
      <c r="O129" s="268"/>
      <c r="P129" s="149"/>
      <c r="Q129" s="859">
        <f t="shared" si="15"/>
        <v>0</v>
      </c>
      <c r="R129" s="533"/>
      <c r="S129" s="43"/>
      <c r="T129" s="43"/>
      <c r="U129" s="43"/>
      <c r="V129" s="3"/>
      <c r="W129" s="3"/>
      <c r="X129" s="3"/>
      <c r="Y129" s="135"/>
      <c r="Z129" s="135"/>
    </row>
    <row r="130" spans="1:26" ht="12.75" customHeight="1" x14ac:dyDescent="0.25">
      <c r="A130" s="264"/>
      <c r="B130" s="135"/>
      <c r="C130" s="718"/>
      <c r="D130" s="719"/>
      <c r="E130" s="149"/>
      <c r="F130" s="539" t="s">
        <v>438</v>
      </c>
      <c r="G130" s="536"/>
      <c r="H130" s="536"/>
      <c r="I130" s="536"/>
      <c r="J130" s="533"/>
      <c r="K130" s="48"/>
      <c r="L130" s="890"/>
      <c r="M130" s="536"/>
      <c r="N130" s="533"/>
      <c r="O130" s="266"/>
      <c r="P130" s="149"/>
      <c r="Q130" s="859">
        <f t="shared" si="15"/>
        <v>0</v>
      </c>
      <c r="R130" s="533"/>
      <c r="S130" s="43"/>
      <c r="T130" s="43"/>
      <c r="U130" s="43"/>
      <c r="V130" s="3"/>
      <c r="W130" s="3"/>
      <c r="X130" s="3"/>
      <c r="Y130" s="135"/>
      <c r="Z130" s="135"/>
    </row>
    <row r="131" spans="1:26" ht="12.75" customHeight="1" x14ac:dyDescent="0.25">
      <c r="A131" s="264"/>
      <c r="B131" s="135"/>
      <c r="C131" s="718"/>
      <c r="D131" s="719"/>
      <c r="E131" s="149"/>
      <c r="F131" s="539" t="s">
        <v>437</v>
      </c>
      <c r="G131" s="536"/>
      <c r="H131" s="536"/>
      <c r="I131" s="536"/>
      <c r="J131" s="533"/>
      <c r="K131" s="48"/>
      <c r="L131" s="890"/>
      <c r="M131" s="536"/>
      <c r="N131" s="533"/>
      <c r="O131" s="266"/>
      <c r="P131" s="149"/>
      <c r="Q131" s="859">
        <f t="shared" si="15"/>
        <v>0</v>
      </c>
      <c r="R131" s="533"/>
      <c r="S131" s="43"/>
      <c r="T131" s="43"/>
      <c r="U131" s="43"/>
      <c r="V131" s="3"/>
      <c r="W131" s="3"/>
      <c r="X131" s="3"/>
      <c r="Y131" s="135"/>
      <c r="Z131" s="135"/>
    </row>
    <row r="132" spans="1:26" ht="12.75" customHeight="1" x14ac:dyDescent="0.25">
      <c r="A132" s="264"/>
      <c r="B132" s="135"/>
      <c r="C132" s="718"/>
      <c r="D132" s="719"/>
      <c r="E132" s="149"/>
      <c r="F132" s="539" t="s">
        <v>439</v>
      </c>
      <c r="G132" s="536"/>
      <c r="H132" s="536"/>
      <c r="I132" s="536"/>
      <c r="J132" s="533"/>
      <c r="K132" s="48"/>
      <c r="L132" s="890"/>
      <c r="M132" s="536"/>
      <c r="N132" s="533"/>
      <c r="O132" s="265"/>
      <c r="P132" s="149"/>
      <c r="Q132" s="859">
        <f t="shared" si="15"/>
        <v>0</v>
      </c>
      <c r="R132" s="533"/>
      <c r="S132" s="43"/>
      <c r="T132" s="43"/>
      <c r="U132" s="43"/>
      <c r="V132" s="3"/>
      <c r="W132" s="3"/>
      <c r="X132" s="3"/>
      <c r="Y132" s="135"/>
      <c r="Z132" s="135"/>
    </row>
    <row r="133" spans="1:26" ht="12.75" customHeight="1" x14ac:dyDescent="0.25">
      <c r="A133" s="267"/>
      <c r="B133" s="135"/>
      <c r="C133" s="718"/>
      <c r="D133" s="719"/>
      <c r="E133" s="149"/>
      <c r="F133" s="871" t="str">
        <f>IF('Formulación 3'!G25="","",'Formulación 3'!G25)</f>
        <v/>
      </c>
      <c r="G133" s="536"/>
      <c r="H133" s="536"/>
      <c r="I133" s="536"/>
      <c r="J133" s="533"/>
      <c r="K133" s="48"/>
      <c r="L133" s="872">
        <f>SUM(L134:N139)</f>
        <v>0</v>
      </c>
      <c r="M133" s="536"/>
      <c r="N133" s="533"/>
      <c r="O133" s="262"/>
      <c r="P133" s="149"/>
      <c r="Q133" s="869">
        <f>SUM(Q134:R139)</f>
        <v>0</v>
      </c>
      <c r="R133" s="533"/>
      <c r="S133" s="263" t="str">
        <f>+IF(L133='Formulación 3'!X25,"","Revisar: Costo a precio de mercado diferente al ítem 3.4.1")</f>
        <v/>
      </c>
      <c r="T133" s="43"/>
      <c r="U133" s="43"/>
      <c r="V133" s="3"/>
      <c r="W133" s="3"/>
      <c r="X133" s="3"/>
      <c r="Y133" s="135"/>
      <c r="Z133" s="135"/>
    </row>
    <row r="134" spans="1:26" ht="12.75" customHeight="1" x14ac:dyDescent="0.25">
      <c r="A134" s="264"/>
      <c r="B134" s="135"/>
      <c r="C134" s="718"/>
      <c r="D134" s="719"/>
      <c r="E134" s="149"/>
      <c r="F134" s="539" t="s">
        <v>434</v>
      </c>
      <c r="G134" s="536"/>
      <c r="H134" s="536"/>
      <c r="I134" s="536"/>
      <c r="J134" s="533"/>
      <c r="K134" s="48"/>
      <c r="L134" s="890"/>
      <c r="M134" s="536"/>
      <c r="N134" s="533"/>
      <c r="O134" s="266"/>
      <c r="P134" s="149"/>
      <c r="Q134" s="859">
        <f t="shared" ref="Q134:Q139" si="16">+O134*L134</f>
        <v>0</v>
      </c>
      <c r="R134" s="533"/>
      <c r="S134" s="43"/>
      <c r="T134" s="43"/>
      <c r="U134" s="43"/>
      <c r="V134" s="3"/>
      <c r="W134" s="3"/>
      <c r="X134" s="3"/>
      <c r="Y134" s="135"/>
      <c r="Z134" s="135"/>
    </row>
    <row r="135" spans="1:26" ht="12.75" customHeight="1" x14ac:dyDescent="0.25">
      <c r="A135" s="264"/>
      <c r="B135" s="135"/>
      <c r="C135" s="718"/>
      <c r="D135" s="719"/>
      <c r="E135" s="149"/>
      <c r="F135" s="539" t="s">
        <v>435</v>
      </c>
      <c r="G135" s="536"/>
      <c r="H135" s="536"/>
      <c r="I135" s="536"/>
      <c r="J135" s="533"/>
      <c r="K135" s="48"/>
      <c r="L135" s="890"/>
      <c r="M135" s="536"/>
      <c r="N135" s="533"/>
      <c r="O135" s="265"/>
      <c r="P135" s="149"/>
      <c r="Q135" s="859">
        <f t="shared" si="16"/>
        <v>0</v>
      </c>
      <c r="R135" s="533"/>
      <c r="S135" s="43"/>
      <c r="T135" s="43"/>
      <c r="U135" s="43"/>
      <c r="V135" s="3"/>
      <c r="W135" s="3"/>
      <c r="X135" s="3"/>
      <c r="Y135" s="135"/>
      <c r="Z135" s="135"/>
    </row>
    <row r="136" spans="1:26" ht="12.75" customHeight="1" x14ac:dyDescent="0.25">
      <c r="A136" s="264"/>
      <c r="B136" s="135"/>
      <c r="C136" s="718"/>
      <c r="D136" s="719"/>
      <c r="E136" s="149"/>
      <c r="F136" s="539" t="s">
        <v>436</v>
      </c>
      <c r="G136" s="536"/>
      <c r="H136" s="536"/>
      <c r="I136" s="536"/>
      <c r="J136" s="533"/>
      <c r="K136" s="48"/>
      <c r="L136" s="890"/>
      <c r="M136" s="536"/>
      <c r="N136" s="533"/>
      <c r="O136" s="268"/>
      <c r="P136" s="149"/>
      <c r="Q136" s="859">
        <f t="shared" si="16"/>
        <v>0</v>
      </c>
      <c r="R136" s="533"/>
      <c r="S136" s="43"/>
      <c r="T136" s="43"/>
      <c r="U136" s="43"/>
      <c r="V136" s="3"/>
      <c r="W136" s="3"/>
      <c r="X136" s="3"/>
      <c r="Y136" s="135"/>
      <c r="Z136" s="135"/>
    </row>
    <row r="137" spans="1:26" ht="12.75" customHeight="1" x14ac:dyDescent="0.25">
      <c r="A137" s="264"/>
      <c r="B137" s="135"/>
      <c r="C137" s="718"/>
      <c r="D137" s="719"/>
      <c r="E137" s="149"/>
      <c r="F137" s="539" t="s">
        <v>438</v>
      </c>
      <c r="G137" s="536"/>
      <c r="H137" s="536"/>
      <c r="I137" s="536"/>
      <c r="J137" s="533"/>
      <c r="K137" s="48"/>
      <c r="L137" s="890"/>
      <c r="M137" s="536"/>
      <c r="N137" s="533"/>
      <c r="O137" s="266"/>
      <c r="P137" s="149"/>
      <c r="Q137" s="859">
        <f t="shared" si="16"/>
        <v>0</v>
      </c>
      <c r="R137" s="533"/>
      <c r="S137" s="43"/>
      <c r="T137" s="43"/>
      <c r="U137" s="43"/>
      <c r="V137" s="3"/>
      <c r="W137" s="3"/>
      <c r="X137" s="3"/>
      <c r="Y137" s="135"/>
      <c r="Z137" s="135"/>
    </row>
    <row r="138" spans="1:26" ht="12.75" customHeight="1" x14ac:dyDescent="0.25">
      <c r="A138" s="264"/>
      <c r="B138" s="135"/>
      <c r="C138" s="718"/>
      <c r="D138" s="719"/>
      <c r="E138" s="149"/>
      <c r="F138" s="539" t="s">
        <v>437</v>
      </c>
      <c r="G138" s="536"/>
      <c r="H138" s="536"/>
      <c r="I138" s="536"/>
      <c r="J138" s="533"/>
      <c r="K138" s="48"/>
      <c r="L138" s="890"/>
      <c r="M138" s="536"/>
      <c r="N138" s="533"/>
      <c r="O138" s="266"/>
      <c r="P138" s="149"/>
      <c r="Q138" s="859">
        <f t="shared" si="16"/>
        <v>0</v>
      </c>
      <c r="R138" s="533"/>
      <c r="S138" s="43"/>
      <c r="T138" s="43"/>
      <c r="U138" s="43"/>
      <c r="V138" s="3"/>
      <c r="W138" s="3"/>
      <c r="X138" s="3"/>
      <c r="Y138" s="135"/>
      <c r="Z138" s="135"/>
    </row>
    <row r="139" spans="1:26" ht="12.75" customHeight="1" x14ac:dyDescent="0.25">
      <c r="A139" s="264"/>
      <c r="B139" s="135"/>
      <c r="C139" s="551"/>
      <c r="D139" s="553"/>
      <c r="E139" s="149"/>
      <c r="F139" s="539" t="s">
        <v>439</v>
      </c>
      <c r="G139" s="536"/>
      <c r="H139" s="536"/>
      <c r="I139" s="536"/>
      <c r="J139" s="533"/>
      <c r="K139" s="48"/>
      <c r="L139" s="890"/>
      <c r="M139" s="536"/>
      <c r="N139" s="533"/>
      <c r="O139" s="265"/>
      <c r="P139" s="149"/>
      <c r="Q139" s="859">
        <f t="shared" si="16"/>
        <v>0</v>
      </c>
      <c r="R139" s="533"/>
      <c r="S139" s="43"/>
      <c r="T139" s="43"/>
      <c r="U139" s="43"/>
      <c r="V139" s="3"/>
      <c r="W139" s="3"/>
      <c r="X139" s="3"/>
      <c r="Y139" s="135"/>
      <c r="Z139" s="135"/>
    </row>
    <row r="140" spans="1:26" ht="13.5" customHeight="1" x14ac:dyDescent="0.25">
      <c r="A140" s="259"/>
      <c r="B140" s="135"/>
      <c r="C140" s="899" t="s">
        <v>441</v>
      </c>
      <c r="D140" s="900"/>
      <c r="E140" s="149"/>
      <c r="F140" s="534" t="s">
        <v>375</v>
      </c>
      <c r="G140" s="536"/>
      <c r="H140" s="536"/>
      <c r="I140" s="536"/>
      <c r="J140" s="533"/>
      <c r="K140" s="48"/>
      <c r="L140" s="891">
        <f>+L141+L148+L155+L162+L169+L176+L183+L190</f>
        <v>0</v>
      </c>
      <c r="M140" s="695"/>
      <c r="N140" s="892"/>
      <c r="O140" s="217"/>
      <c r="P140" s="149"/>
      <c r="Q140" s="870">
        <f>+Q141+Q148+Q155+Q162+Q169+Q176+Q183+Q190</f>
        <v>0</v>
      </c>
      <c r="R140" s="533"/>
      <c r="S140" s="263" t="str">
        <f>+IF(L140='Formulación 3'!X120,"","Revisar: Costo a precio de mercado diferente al ítem 3.4.1")</f>
        <v/>
      </c>
      <c r="T140" s="43"/>
      <c r="U140" s="43"/>
      <c r="V140" s="3"/>
      <c r="W140" s="3"/>
      <c r="X140" s="3"/>
      <c r="Y140" s="135"/>
      <c r="Z140" s="135"/>
    </row>
    <row r="141" spans="1:26" ht="12.75" customHeight="1" x14ac:dyDescent="0.25">
      <c r="A141" s="267"/>
      <c r="B141" s="135"/>
      <c r="C141" s="735"/>
      <c r="D141" s="736"/>
      <c r="E141" s="149"/>
      <c r="F141" s="871" t="str">
        <f>IF('Formulación 3'!G27="","",'Formulación 3'!G27)</f>
        <v>Pavimento</v>
      </c>
      <c r="G141" s="536"/>
      <c r="H141" s="536"/>
      <c r="I141" s="536"/>
      <c r="J141" s="533"/>
      <c r="K141" s="48"/>
      <c r="L141" s="872">
        <f>SUM(L142:N147)</f>
        <v>0</v>
      </c>
      <c r="M141" s="536"/>
      <c r="N141" s="533"/>
      <c r="O141" s="262"/>
      <c r="P141" s="149"/>
      <c r="Q141" s="869">
        <f>SUM(Q142:R147)</f>
        <v>0</v>
      </c>
      <c r="R141" s="533"/>
      <c r="S141" s="263" t="str">
        <f>+IF(L141='Formulación 3'!X27,"","Revisar: Costo a precio de mercado diferente al ítem 3.4.1")</f>
        <v/>
      </c>
      <c r="T141" s="43"/>
      <c r="U141" s="43"/>
      <c r="V141" s="3"/>
      <c r="W141" s="3"/>
      <c r="X141" s="3"/>
      <c r="Y141" s="135"/>
      <c r="Z141" s="135"/>
    </row>
    <row r="142" spans="1:26" ht="12.75" customHeight="1" x14ac:dyDescent="0.25">
      <c r="A142" s="264"/>
      <c r="B142" s="135"/>
      <c r="C142" s="735"/>
      <c r="D142" s="736"/>
      <c r="E142" s="149"/>
      <c r="F142" s="539" t="s">
        <v>434</v>
      </c>
      <c r="G142" s="536"/>
      <c r="H142" s="536"/>
      <c r="I142" s="536"/>
      <c r="J142" s="533"/>
      <c r="K142" s="48"/>
      <c r="L142" s="890"/>
      <c r="M142" s="536"/>
      <c r="N142" s="533"/>
      <c r="O142" s="266"/>
      <c r="P142" s="149"/>
      <c r="Q142" s="859">
        <f t="shared" ref="Q142:Q147" si="17">+O142*L142</f>
        <v>0</v>
      </c>
      <c r="R142" s="533"/>
      <c r="S142" s="43"/>
      <c r="T142" s="43"/>
      <c r="U142" s="43"/>
      <c r="V142" s="3"/>
      <c r="W142" s="3"/>
      <c r="X142" s="3"/>
      <c r="Y142" s="135"/>
      <c r="Z142" s="135"/>
    </row>
    <row r="143" spans="1:26" ht="12.75" customHeight="1" x14ac:dyDescent="0.25">
      <c r="A143" s="264"/>
      <c r="B143" s="135"/>
      <c r="C143" s="735"/>
      <c r="D143" s="736"/>
      <c r="E143" s="149"/>
      <c r="F143" s="539" t="s">
        <v>435</v>
      </c>
      <c r="G143" s="536"/>
      <c r="H143" s="536"/>
      <c r="I143" s="536"/>
      <c r="J143" s="533"/>
      <c r="K143" s="48"/>
      <c r="L143" s="890"/>
      <c r="M143" s="536"/>
      <c r="N143" s="533"/>
      <c r="O143" s="265"/>
      <c r="P143" s="149"/>
      <c r="Q143" s="859">
        <f t="shared" si="17"/>
        <v>0</v>
      </c>
      <c r="R143" s="533"/>
      <c r="S143" s="43"/>
      <c r="T143" s="43"/>
      <c r="U143" s="43"/>
      <c r="V143" s="3"/>
      <c r="W143" s="3"/>
      <c r="X143" s="3"/>
      <c r="Y143" s="135"/>
      <c r="Z143" s="135"/>
    </row>
    <row r="144" spans="1:26" ht="12.75" customHeight="1" x14ac:dyDescent="0.25">
      <c r="A144" s="264"/>
      <c r="B144" s="135"/>
      <c r="C144" s="735"/>
      <c r="D144" s="736"/>
      <c r="E144" s="149"/>
      <c r="F144" s="539" t="s">
        <v>436</v>
      </c>
      <c r="G144" s="536"/>
      <c r="H144" s="536"/>
      <c r="I144" s="536"/>
      <c r="J144" s="533"/>
      <c r="K144" s="48"/>
      <c r="L144" s="890"/>
      <c r="M144" s="536"/>
      <c r="N144" s="533"/>
      <c r="O144" s="268"/>
      <c r="P144" s="149"/>
      <c r="Q144" s="859">
        <f t="shared" si="17"/>
        <v>0</v>
      </c>
      <c r="R144" s="533"/>
      <c r="S144" s="43"/>
      <c r="T144" s="43"/>
      <c r="U144" s="43"/>
      <c r="V144" s="3"/>
      <c r="W144" s="3"/>
      <c r="X144" s="3"/>
      <c r="Y144" s="135"/>
      <c r="Z144" s="135"/>
    </row>
    <row r="145" spans="1:26" ht="12.75" customHeight="1" x14ac:dyDescent="0.25">
      <c r="A145" s="264"/>
      <c r="B145" s="135"/>
      <c r="C145" s="735"/>
      <c r="D145" s="736"/>
      <c r="E145" s="149"/>
      <c r="F145" s="539" t="s">
        <v>438</v>
      </c>
      <c r="G145" s="536"/>
      <c r="H145" s="536"/>
      <c r="I145" s="536"/>
      <c r="J145" s="533"/>
      <c r="K145" s="48"/>
      <c r="L145" s="890"/>
      <c r="M145" s="536"/>
      <c r="N145" s="533"/>
      <c r="O145" s="266"/>
      <c r="P145" s="149"/>
      <c r="Q145" s="859">
        <f t="shared" si="17"/>
        <v>0</v>
      </c>
      <c r="R145" s="533"/>
      <c r="S145" s="43"/>
      <c r="T145" s="43"/>
      <c r="U145" s="43"/>
      <c r="V145" s="3"/>
      <c r="W145" s="3"/>
      <c r="X145" s="3"/>
      <c r="Y145" s="135"/>
      <c r="Z145" s="135"/>
    </row>
    <row r="146" spans="1:26" ht="12.75" customHeight="1" x14ac:dyDescent="0.25">
      <c r="A146" s="264"/>
      <c r="B146" s="135"/>
      <c r="C146" s="735"/>
      <c r="D146" s="736"/>
      <c r="E146" s="149"/>
      <c r="F146" s="539" t="s">
        <v>437</v>
      </c>
      <c r="G146" s="536"/>
      <c r="H146" s="536"/>
      <c r="I146" s="536"/>
      <c r="J146" s="533"/>
      <c r="K146" s="48"/>
      <c r="L146" s="890"/>
      <c r="M146" s="536"/>
      <c r="N146" s="533"/>
      <c r="O146" s="266"/>
      <c r="P146" s="149"/>
      <c r="Q146" s="859">
        <f t="shared" si="17"/>
        <v>0</v>
      </c>
      <c r="R146" s="533"/>
      <c r="S146" s="43"/>
      <c r="T146" s="43"/>
      <c r="U146" s="43"/>
      <c r="V146" s="3"/>
      <c r="W146" s="3"/>
      <c r="X146" s="3"/>
      <c r="Y146" s="135"/>
      <c r="Z146" s="135"/>
    </row>
    <row r="147" spans="1:26" ht="12.75" customHeight="1" x14ac:dyDescent="0.25">
      <c r="A147" s="264"/>
      <c r="B147" s="135"/>
      <c r="C147" s="735"/>
      <c r="D147" s="736"/>
      <c r="E147" s="149"/>
      <c r="F147" s="539" t="s">
        <v>439</v>
      </c>
      <c r="G147" s="536"/>
      <c r="H147" s="536"/>
      <c r="I147" s="536"/>
      <c r="J147" s="533"/>
      <c r="K147" s="48"/>
      <c r="L147" s="890"/>
      <c r="M147" s="536"/>
      <c r="N147" s="533"/>
      <c r="O147" s="265"/>
      <c r="P147" s="149"/>
      <c r="Q147" s="859">
        <f t="shared" si="17"/>
        <v>0</v>
      </c>
      <c r="R147" s="533"/>
      <c r="S147" s="43"/>
      <c r="T147" s="43"/>
      <c r="U147" s="43"/>
      <c r="V147" s="3"/>
      <c r="W147" s="3"/>
      <c r="X147" s="3"/>
      <c r="Y147" s="135"/>
      <c r="Z147" s="135"/>
    </row>
    <row r="148" spans="1:26" ht="12.75" customHeight="1" x14ac:dyDescent="0.25">
      <c r="A148" s="267"/>
      <c r="B148" s="135"/>
      <c r="C148" s="735"/>
      <c r="D148" s="736"/>
      <c r="E148" s="149"/>
      <c r="F148" s="871" t="str">
        <f>IF('Formulación 3'!G28="","",'Formulación 3'!G28)</f>
        <v>Señalización vertical</v>
      </c>
      <c r="G148" s="536"/>
      <c r="H148" s="536"/>
      <c r="I148" s="536"/>
      <c r="J148" s="533"/>
      <c r="K148" s="48"/>
      <c r="L148" s="872">
        <f>SUM(L149:N154)</f>
        <v>0</v>
      </c>
      <c r="M148" s="536"/>
      <c r="N148" s="533"/>
      <c r="O148" s="262"/>
      <c r="P148" s="149"/>
      <c r="Q148" s="869">
        <f>SUM(Q149:R154)</f>
        <v>0</v>
      </c>
      <c r="R148" s="533"/>
      <c r="S148" s="263" t="str">
        <f>+IF(L148='Formulación 3'!X28,"","Revisar: Costo a precio de mercado diferente al ítem 3.4.1")</f>
        <v/>
      </c>
      <c r="T148" s="43"/>
      <c r="U148" s="43"/>
      <c r="V148" s="3"/>
      <c r="W148" s="3"/>
      <c r="X148" s="3"/>
      <c r="Y148" s="135"/>
      <c r="Z148" s="135"/>
    </row>
    <row r="149" spans="1:26" ht="12.75" customHeight="1" x14ac:dyDescent="0.25">
      <c r="A149" s="264"/>
      <c r="B149" s="135"/>
      <c r="C149" s="735"/>
      <c r="D149" s="736"/>
      <c r="E149" s="149"/>
      <c r="F149" s="539" t="s">
        <v>434</v>
      </c>
      <c r="G149" s="536"/>
      <c r="H149" s="536"/>
      <c r="I149" s="536"/>
      <c r="J149" s="533"/>
      <c r="K149" s="48"/>
      <c r="L149" s="890"/>
      <c r="M149" s="536"/>
      <c r="N149" s="533"/>
      <c r="O149" s="266"/>
      <c r="P149" s="149"/>
      <c r="Q149" s="859">
        <f t="shared" ref="Q149:Q154" si="18">+O149*L149</f>
        <v>0</v>
      </c>
      <c r="R149" s="533"/>
      <c r="S149" s="43"/>
      <c r="T149" s="43"/>
      <c r="U149" s="43"/>
      <c r="V149" s="3"/>
      <c r="W149" s="3"/>
      <c r="X149" s="3"/>
      <c r="Y149" s="135"/>
      <c r="Z149" s="135"/>
    </row>
    <row r="150" spans="1:26" ht="12.75" customHeight="1" x14ac:dyDescent="0.25">
      <c r="A150" s="264"/>
      <c r="B150" s="135"/>
      <c r="C150" s="735"/>
      <c r="D150" s="736"/>
      <c r="E150" s="149"/>
      <c r="F150" s="539" t="s">
        <v>435</v>
      </c>
      <c r="G150" s="536"/>
      <c r="H150" s="536"/>
      <c r="I150" s="536"/>
      <c r="J150" s="533"/>
      <c r="K150" s="48"/>
      <c r="L150" s="890"/>
      <c r="M150" s="536"/>
      <c r="N150" s="533"/>
      <c r="O150" s="265"/>
      <c r="P150" s="149"/>
      <c r="Q150" s="859">
        <f t="shared" si="18"/>
        <v>0</v>
      </c>
      <c r="R150" s="533"/>
      <c r="S150" s="43"/>
      <c r="T150" s="43"/>
      <c r="U150" s="43"/>
      <c r="V150" s="3"/>
      <c r="W150" s="3"/>
      <c r="X150" s="3"/>
      <c r="Y150" s="135"/>
      <c r="Z150" s="135"/>
    </row>
    <row r="151" spans="1:26" ht="12.75" customHeight="1" x14ac:dyDescent="0.25">
      <c r="A151" s="264"/>
      <c r="B151" s="135"/>
      <c r="C151" s="735"/>
      <c r="D151" s="736"/>
      <c r="E151" s="149"/>
      <c r="F151" s="539" t="s">
        <v>436</v>
      </c>
      <c r="G151" s="536"/>
      <c r="H151" s="536"/>
      <c r="I151" s="536"/>
      <c r="J151" s="533"/>
      <c r="K151" s="48"/>
      <c r="L151" s="890"/>
      <c r="M151" s="536"/>
      <c r="N151" s="533"/>
      <c r="O151" s="268"/>
      <c r="P151" s="149"/>
      <c r="Q151" s="859">
        <f t="shared" si="18"/>
        <v>0</v>
      </c>
      <c r="R151" s="533"/>
      <c r="S151" s="43"/>
      <c r="T151" s="43"/>
      <c r="U151" s="43"/>
      <c r="V151" s="3"/>
      <c r="W151" s="3"/>
      <c r="X151" s="3"/>
      <c r="Y151" s="135"/>
      <c r="Z151" s="135"/>
    </row>
    <row r="152" spans="1:26" ht="12.75" customHeight="1" x14ac:dyDescent="0.25">
      <c r="A152" s="264"/>
      <c r="B152" s="135"/>
      <c r="C152" s="735"/>
      <c r="D152" s="736"/>
      <c r="E152" s="149"/>
      <c r="F152" s="539" t="s">
        <v>438</v>
      </c>
      <c r="G152" s="536"/>
      <c r="H152" s="536"/>
      <c r="I152" s="536"/>
      <c r="J152" s="533"/>
      <c r="K152" s="48"/>
      <c r="L152" s="890"/>
      <c r="M152" s="536"/>
      <c r="N152" s="533"/>
      <c r="O152" s="266"/>
      <c r="P152" s="149"/>
      <c r="Q152" s="859">
        <f t="shared" si="18"/>
        <v>0</v>
      </c>
      <c r="R152" s="533"/>
      <c r="S152" s="43"/>
      <c r="T152" s="43"/>
      <c r="U152" s="43"/>
      <c r="V152" s="3"/>
      <c r="W152" s="3"/>
      <c r="X152" s="3"/>
      <c r="Y152" s="135"/>
      <c r="Z152" s="135"/>
    </row>
    <row r="153" spans="1:26" ht="12.75" customHeight="1" x14ac:dyDescent="0.25">
      <c r="A153" s="264"/>
      <c r="B153" s="135"/>
      <c r="C153" s="735"/>
      <c r="D153" s="736"/>
      <c r="E153" s="149"/>
      <c r="F153" s="539" t="s">
        <v>437</v>
      </c>
      <c r="G153" s="536"/>
      <c r="H153" s="536"/>
      <c r="I153" s="536"/>
      <c r="J153" s="533"/>
      <c r="K153" s="48"/>
      <c r="L153" s="890"/>
      <c r="M153" s="536"/>
      <c r="N153" s="533"/>
      <c r="O153" s="266"/>
      <c r="P153" s="149"/>
      <c r="Q153" s="859">
        <f t="shared" si="18"/>
        <v>0</v>
      </c>
      <c r="R153" s="533"/>
      <c r="S153" s="43"/>
      <c r="T153" s="43"/>
      <c r="U153" s="43"/>
      <c r="V153" s="3"/>
      <c r="W153" s="3"/>
      <c r="X153" s="3"/>
      <c r="Y153" s="135"/>
      <c r="Z153" s="135"/>
    </row>
    <row r="154" spans="1:26" ht="12.75" customHeight="1" x14ac:dyDescent="0.25">
      <c r="A154" s="264"/>
      <c r="B154" s="135"/>
      <c r="C154" s="735"/>
      <c r="D154" s="736"/>
      <c r="E154" s="149"/>
      <c r="F154" s="539" t="s">
        <v>439</v>
      </c>
      <c r="G154" s="536"/>
      <c r="H154" s="536"/>
      <c r="I154" s="536"/>
      <c r="J154" s="533"/>
      <c r="K154" s="48"/>
      <c r="L154" s="890"/>
      <c r="M154" s="536"/>
      <c r="N154" s="533"/>
      <c r="O154" s="265"/>
      <c r="P154" s="149"/>
      <c r="Q154" s="859">
        <f t="shared" si="18"/>
        <v>0</v>
      </c>
      <c r="R154" s="533"/>
      <c r="S154" s="43"/>
      <c r="T154" s="43"/>
      <c r="U154" s="43"/>
      <c r="V154" s="3"/>
      <c r="W154" s="3"/>
      <c r="X154" s="3"/>
      <c r="Y154" s="135"/>
      <c r="Z154" s="135"/>
    </row>
    <row r="155" spans="1:26" ht="12.75" customHeight="1" x14ac:dyDescent="0.25">
      <c r="A155" s="267"/>
      <c r="B155" s="135"/>
      <c r="C155" s="735"/>
      <c r="D155" s="736"/>
      <c r="E155" s="149"/>
      <c r="F155" s="871" t="str">
        <f>IF('Formulación 3'!G29="","",'Formulación 3'!G29)</f>
        <v>Tachos de basura</v>
      </c>
      <c r="G155" s="536"/>
      <c r="H155" s="536"/>
      <c r="I155" s="536"/>
      <c r="J155" s="533"/>
      <c r="K155" s="48"/>
      <c r="L155" s="872">
        <f>SUM(L156:N161)</f>
        <v>0</v>
      </c>
      <c r="M155" s="536"/>
      <c r="N155" s="533"/>
      <c r="O155" s="262"/>
      <c r="P155" s="149"/>
      <c r="Q155" s="869">
        <f>SUM(Q156:R161)</f>
        <v>0</v>
      </c>
      <c r="R155" s="533"/>
      <c r="S155" s="263" t="str">
        <f>+IF(L155='Formulación 3'!X29,"","Revisar: Costo a precio de mercado diferente al ítem 3.4.1")</f>
        <v/>
      </c>
      <c r="T155" s="43"/>
      <c r="U155" s="43"/>
      <c r="V155" s="3"/>
      <c r="W155" s="3"/>
      <c r="X155" s="3"/>
      <c r="Y155" s="135"/>
      <c r="Z155" s="135"/>
    </row>
    <row r="156" spans="1:26" ht="12.75" customHeight="1" x14ac:dyDescent="0.25">
      <c r="A156" s="264"/>
      <c r="B156" s="135"/>
      <c r="C156" s="735"/>
      <c r="D156" s="736"/>
      <c r="E156" s="149"/>
      <c r="F156" s="539" t="s">
        <v>434</v>
      </c>
      <c r="G156" s="536"/>
      <c r="H156" s="536"/>
      <c r="I156" s="536"/>
      <c r="J156" s="533"/>
      <c r="K156" s="48"/>
      <c r="L156" s="890"/>
      <c r="M156" s="536"/>
      <c r="N156" s="533"/>
      <c r="O156" s="266"/>
      <c r="P156" s="149"/>
      <c r="Q156" s="859">
        <f t="shared" ref="Q156:Q161" si="19">+O156*L156</f>
        <v>0</v>
      </c>
      <c r="R156" s="533"/>
      <c r="S156" s="43"/>
      <c r="T156" s="43"/>
      <c r="U156" s="43"/>
      <c r="V156" s="3"/>
      <c r="W156" s="3"/>
      <c r="X156" s="3"/>
      <c r="Y156" s="135"/>
      <c r="Z156" s="135"/>
    </row>
    <row r="157" spans="1:26" ht="12.75" customHeight="1" x14ac:dyDescent="0.25">
      <c r="A157" s="264"/>
      <c r="B157" s="135"/>
      <c r="C157" s="735"/>
      <c r="D157" s="736"/>
      <c r="E157" s="149"/>
      <c r="F157" s="539" t="s">
        <v>435</v>
      </c>
      <c r="G157" s="536"/>
      <c r="H157" s="536"/>
      <c r="I157" s="536"/>
      <c r="J157" s="533"/>
      <c r="K157" s="48"/>
      <c r="L157" s="890"/>
      <c r="M157" s="536"/>
      <c r="N157" s="533"/>
      <c r="O157" s="265"/>
      <c r="P157" s="149"/>
      <c r="Q157" s="859">
        <f t="shared" si="19"/>
        <v>0</v>
      </c>
      <c r="R157" s="533"/>
      <c r="S157" s="43"/>
      <c r="T157" s="43"/>
      <c r="U157" s="43"/>
      <c r="V157" s="3"/>
      <c r="W157" s="3"/>
      <c r="X157" s="3"/>
      <c r="Y157" s="135"/>
      <c r="Z157" s="135"/>
    </row>
    <row r="158" spans="1:26" ht="12.75" customHeight="1" x14ac:dyDescent="0.25">
      <c r="A158" s="264"/>
      <c r="B158" s="135"/>
      <c r="C158" s="735"/>
      <c r="D158" s="736"/>
      <c r="E158" s="149"/>
      <c r="F158" s="539" t="s">
        <v>436</v>
      </c>
      <c r="G158" s="536"/>
      <c r="H158" s="536"/>
      <c r="I158" s="536"/>
      <c r="J158" s="533"/>
      <c r="K158" s="48"/>
      <c r="L158" s="890"/>
      <c r="M158" s="536"/>
      <c r="N158" s="533"/>
      <c r="O158" s="268"/>
      <c r="P158" s="149"/>
      <c r="Q158" s="859">
        <f t="shared" si="19"/>
        <v>0</v>
      </c>
      <c r="R158" s="533"/>
      <c r="S158" s="43"/>
      <c r="T158" s="43"/>
      <c r="U158" s="43"/>
      <c r="V158" s="3"/>
      <c r="W158" s="3"/>
      <c r="X158" s="3"/>
      <c r="Y158" s="135"/>
      <c r="Z158" s="135"/>
    </row>
    <row r="159" spans="1:26" ht="12.75" customHeight="1" x14ac:dyDescent="0.25">
      <c r="A159" s="264"/>
      <c r="B159" s="135"/>
      <c r="C159" s="735"/>
      <c r="D159" s="736"/>
      <c r="E159" s="149"/>
      <c r="F159" s="539" t="s">
        <v>438</v>
      </c>
      <c r="G159" s="536"/>
      <c r="H159" s="536"/>
      <c r="I159" s="536"/>
      <c r="J159" s="533"/>
      <c r="K159" s="48"/>
      <c r="L159" s="890"/>
      <c r="M159" s="536"/>
      <c r="N159" s="533"/>
      <c r="O159" s="266"/>
      <c r="P159" s="149"/>
      <c r="Q159" s="859">
        <f t="shared" si="19"/>
        <v>0</v>
      </c>
      <c r="R159" s="533"/>
      <c r="S159" s="43"/>
      <c r="T159" s="43"/>
      <c r="U159" s="43"/>
      <c r="V159" s="3"/>
      <c r="W159" s="3"/>
      <c r="X159" s="3"/>
      <c r="Y159" s="135"/>
      <c r="Z159" s="135"/>
    </row>
    <row r="160" spans="1:26" ht="12.75" customHeight="1" x14ac:dyDescent="0.25">
      <c r="A160" s="264"/>
      <c r="B160" s="135"/>
      <c r="C160" s="735"/>
      <c r="D160" s="736"/>
      <c r="E160" s="149"/>
      <c r="F160" s="539" t="s">
        <v>437</v>
      </c>
      <c r="G160" s="536"/>
      <c r="H160" s="536"/>
      <c r="I160" s="536"/>
      <c r="J160" s="533"/>
      <c r="K160" s="48"/>
      <c r="L160" s="890"/>
      <c r="M160" s="536"/>
      <c r="N160" s="533"/>
      <c r="O160" s="266"/>
      <c r="P160" s="149"/>
      <c r="Q160" s="859">
        <f t="shared" si="19"/>
        <v>0</v>
      </c>
      <c r="R160" s="533"/>
      <c r="S160" s="43"/>
      <c r="T160" s="43"/>
      <c r="U160" s="43"/>
      <c r="V160" s="3"/>
      <c r="W160" s="3"/>
      <c r="X160" s="3"/>
      <c r="Y160" s="135"/>
      <c r="Z160" s="135"/>
    </row>
    <row r="161" spans="1:26" ht="12.75" customHeight="1" x14ac:dyDescent="0.25">
      <c r="A161" s="264"/>
      <c r="B161" s="135"/>
      <c r="C161" s="735"/>
      <c r="D161" s="736"/>
      <c r="E161" s="149"/>
      <c r="F161" s="539" t="s">
        <v>439</v>
      </c>
      <c r="G161" s="536"/>
      <c r="H161" s="536"/>
      <c r="I161" s="536"/>
      <c r="J161" s="533"/>
      <c r="K161" s="48"/>
      <c r="L161" s="890"/>
      <c r="M161" s="536"/>
      <c r="N161" s="533"/>
      <c r="O161" s="265"/>
      <c r="P161" s="149"/>
      <c r="Q161" s="859">
        <f t="shared" si="19"/>
        <v>0</v>
      </c>
      <c r="R161" s="533"/>
      <c r="S161" s="43"/>
      <c r="T161" s="43"/>
      <c r="U161" s="43"/>
      <c r="V161" s="3"/>
      <c r="W161" s="3"/>
      <c r="X161" s="3"/>
      <c r="Y161" s="135"/>
      <c r="Z161" s="135"/>
    </row>
    <row r="162" spans="1:26" ht="12.75" customHeight="1" x14ac:dyDescent="0.25">
      <c r="A162" s="267"/>
      <c r="B162" s="135"/>
      <c r="C162" s="735"/>
      <c r="D162" s="736"/>
      <c r="E162" s="149"/>
      <c r="F162" s="871" t="str">
        <f>IF('Formulación 3'!G30="","",'Formulación 3'!G30)</f>
        <v>Luminarias / faroles</v>
      </c>
      <c r="G162" s="536"/>
      <c r="H162" s="536"/>
      <c r="I162" s="536"/>
      <c r="J162" s="533"/>
      <c r="K162" s="48"/>
      <c r="L162" s="872">
        <f>SUM(L163:N168)</f>
        <v>0</v>
      </c>
      <c r="M162" s="536"/>
      <c r="N162" s="533"/>
      <c r="O162" s="262"/>
      <c r="P162" s="149"/>
      <c r="Q162" s="869">
        <f>SUM(Q163:R168)</f>
        <v>0</v>
      </c>
      <c r="R162" s="533"/>
      <c r="S162" s="263" t="str">
        <f>+IF(L162='Formulación 3'!X30,"","Revisar: Costo a precio de mercado diferente al ítem 3.4.1")</f>
        <v/>
      </c>
      <c r="T162" s="43"/>
      <c r="U162" s="43"/>
      <c r="V162" s="3"/>
      <c r="W162" s="3"/>
      <c r="X162" s="3"/>
      <c r="Y162" s="135"/>
      <c r="Z162" s="135"/>
    </row>
    <row r="163" spans="1:26" ht="12.75" customHeight="1" x14ac:dyDescent="0.25">
      <c r="A163" s="264"/>
      <c r="B163" s="135"/>
      <c r="C163" s="735"/>
      <c r="D163" s="736"/>
      <c r="E163" s="149"/>
      <c r="F163" s="539" t="s">
        <v>434</v>
      </c>
      <c r="G163" s="536"/>
      <c r="H163" s="536"/>
      <c r="I163" s="536"/>
      <c r="J163" s="533"/>
      <c r="K163" s="48"/>
      <c r="L163" s="890"/>
      <c r="M163" s="536"/>
      <c r="N163" s="533"/>
      <c r="O163" s="266"/>
      <c r="P163" s="149"/>
      <c r="Q163" s="859">
        <f t="shared" ref="Q163:Q168" si="20">+O163*L163</f>
        <v>0</v>
      </c>
      <c r="R163" s="533"/>
      <c r="S163" s="43"/>
      <c r="T163" s="43"/>
      <c r="U163" s="43"/>
      <c r="V163" s="3"/>
      <c r="W163" s="3"/>
      <c r="X163" s="3"/>
      <c r="Y163" s="135"/>
      <c r="Z163" s="135"/>
    </row>
    <row r="164" spans="1:26" ht="12.75" customHeight="1" x14ac:dyDescent="0.25">
      <c r="A164" s="264"/>
      <c r="B164" s="135"/>
      <c r="C164" s="735"/>
      <c r="D164" s="736"/>
      <c r="E164" s="149"/>
      <c r="F164" s="539" t="s">
        <v>435</v>
      </c>
      <c r="G164" s="536"/>
      <c r="H164" s="536"/>
      <c r="I164" s="536"/>
      <c r="J164" s="533"/>
      <c r="K164" s="48"/>
      <c r="L164" s="890"/>
      <c r="M164" s="536"/>
      <c r="N164" s="533"/>
      <c r="O164" s="265"/>
      <c r="P164" s="149"/>
      <c r="Q164" s="859">
        <f t="shared" si="20"/>
        <v>0</v>
      </c>
      <c r="R164" s="533"/>
      <c r="S164" s="43"/>
      <c r="T164" s="43"/>
      <c r="U164" s="43"/>
      <c r="V164" s="3"/>
      <c r="W164" s="3"/>
      <c r="X164" s="3"/>
      <c r="Y164" s="135"/>
      <c r="Z164" s="135"/>
    </row>
    <row r="165" spans="1:26" ht="12.75" customHeight="1" x14ac:dyDescent="0.25">
      <c r="A165" s="264"/>
      <c r="B165" s="135"/>
      <c r="C165" s="735"/>
      <c r="D165" s="736"/>
      <c r="E165" s="149"/>
      <c r="F165" s="539" t="s">
        <v>436</v>
      </c>
      <c r="G165" s="536"/>
      <c r="H165" s="536"/>
      <c r="I165" s="536"/>
      <c r="J165" s="533"/>
      <c r="K165" s="48"/>
      <c r="L165" s="890"/>
      <c r="M165" s="536"/>
      <c r="N165" s="533"/>
      <c r="O165" s="268"/>
      <c r="P165" s="149"/>
      <c r="Q165" s="859">
        <f t="shared" si="20"/>
        <v>0</v>
      </c>
      <c r="R165" s="533"/>
      <c r="S165" s="43"/>
      <c r="T165" s="43"/>
      <c r="U165" s="43"/>
      <c r="V165" s="3"/>
      <c r="W165" s="3"/>
      <c r="X165" s="3"/>
      <c r="Y165" s="135"/>
      <c r="Z165" s="135"/>
    </row>
    <row r="166" spans="1:26" ht="12.75" customHeight="1" x14ac:dyDescent="0.25">
      <c r="A166" s="264"/>
      <c r="B166" s="135"/>
      <c r="C166" s="735"/>
      <c r="D166" s="736"/>
      <c r="E166" s="149"/>
      <c r="F166" s="539" t="s">
        <v>438</v>
      </c>
      <c r="G166" s="536"/>
      <c r="H166" s="536"/>
      <c r="I166" s="536"/>
      <c r="J166" s="533"/>
      <c r="K166" s="48"/>
      <c r="L166" s="890"/>
      <c r="M166" s="536"/>
      <c r="N166" s="533"/>
      <c r="O166" s="266"/>
      <c r="P166" s="149"/>
      <c r="Q166" s="859">
        <f t="shared" si="20"/>
        <v>0</v>
      </c>
      <c r="R166" s="533"/>
      <c r="S166" s="43"/>
      <c r="T166" s="43"/>
      <c r="U166" s="43"/>
      <c r="V166" s="3"/>
      <c r="W166" s="3"/>
      <c r="X166" s="3"/>
      <c r="Y166" s="135"/>
      <c r="Z166" s="135"/>
    </row>
    <row r="167" spans="1:26" ht="12.75" customHeight="1" x14ac:dyDescent="0.25">
      <c r="A167" s="264"/>
      <c r="B167" s="135"/>
      <c r="C167" s="735"/>
      <c r="D167" s="736"/>
      <c r="E167" s="149"/>
      <c r="F167" s="539" t="s">
        <v>437</v>
      </c>
      <c r="G167" s="536"/>
      <c r="H167" s="536"/>
      <c r="I167" s="536"/>
      <c r="J167" s="533"/>
      <c r="K167" s="48"/>
      <c r="L167" s="890"/>
      <c r="M167" s="536"/>
      <c r="N167" s="533"/>
      <c r="O167" s="266"/>
      <c r="P167" s="149"/>
      <c r="Q167" s="859">
        <f t="shared" si="20"/>
        <v>0</v>
      </c>
      <c r="R167" s="533"/>
      <c r="S167" s="43"/>
      <c r="T167" s="43"/>
      <c r="U167" s="43"/>
      <c r="V167" s="3"/>
      <c r="W167" s="3"/>
      <c r="X167" s="3"/>
      <c r="Y167" s="135"/>
      <c r="Z167" s="135"/>
    </row>
    <row r="168" spans="1:26" ht="12.75" customHeight="1" x14ac:dyDescent="0.25">
      <c r="A168" s="264"/>
      <c r="B168" s="135"/>
      <c r="C168" s="735"/>
      <c r="D168" s="736"/>
      <c r="E168" s="149"/>
      <c r="F168" s="539" t="s">
        <v>439</v>
      </c>
      <c r="G168" s="536"/>
      <c r="H168" s="536"/>
      <c r="I168" s="536"/>
      <c r="J168" s="533"/>
      <c r="K168" s="48"/>
      <c r="L168" s="890"/>
      <c r="M168" s="536"/>
      <c r="N168" s="533"/>
      <c r="O168" s="265"/>
      <c r="P168" s="149"/>
      <c r="Q168" s="859">
        <f t="shared" si="20"/>
        <v>0</v>
      </c>
      <c r="R168" s="533"/>
      <c r="S168" s="43"/>
      <c r="T168" s="43"/>
      <c r="U168" s="43"/>
      <c r="V168" s="3"/>
      <c r="W168" s="3"/>
      <c r="X168" s="3"/>
      <c r="Y168" s="135"/>
      <c r="Z168" s="135"/>
    </row>
    <row r="169" spans="1:26" ht="12.75" customHeight="1" x14ac:dyDescent="0.25">
      <c r="A169" s="267"/>
      <c r="B169" s="135"/>
      <c r="C169" s="735"/>
      <c r="D169" s="736"/>
      <c r="E169" s="149"/>
      <c r="F169" s="871" t="str">
        <f>IF('Formulación 3'!G31="","",'Formulación 3'!G31)</f>
        <v>Bancas</v>
      </c>
      <c r="G169" s="536"/>
      <c r="H169" s="536"/>
      <c r="I169" s="536"/>
      <c r="J169" s="533"/>
      <c r="K169" s="48"/>
      <c r="L169" s="872">
        <f>SUM(L170:N175)</f>
        <v>0</v>
      </c>
      <c r="M169" s="536"/>
      <c r="N169" s="533"/>
      <c r="O169" s="262"/>
      <c r="P169" s="149"/>
      <c r="Q169" s="869">
        <f>SUM(Q170:R175)</f>
        <v>0</v>
      </c>
      <c r="R169" s="533"/>
      <c r="S169" s="263" t="str">
        <f>+IF(L169='Formulación 3'!X31,"","Revisar: Costo a precio de mercado diferente al ítem 3.4.1")</f>
        <v/>
      </c>
      <c r="T169" s="43"/>
      <c r="U169" s="43"/>
      <c r="V169" s="3"/>
      <c r="W169" s="3"/>
      <c r="X169" s="3"/>
      <c r="Y169" s="135"/>
      <c r="Z169" s="135"/>
    </row>
    <row r="170" spans="1:26" ht="12.75" customHeight="1" x14ac:dyDescent="0.25">
      <c r="A170" s="264"/>
      <c r="B170" s="135"/>
      <c r="C170" s="735"/>
      <c r="D170" s="736"/>
      <c r="E170" s="149"/>
      <c r="F170" s="539" t="s">
        <v>434</v>
      </c>
      <c r="G170" s="536"/>
      <c r="H170" s="536"/>
      <c r="I170" s="536"/>
      <c r="J170" s="533"/>
      <c r="K170" s="48"/>
      <c r="L170" s="890"/>
      <c r="M170" s="536"/>
      <c r="N170" s="533"/>
      <c r="O170" s="266"/>
      <c r="P170" s="149"/>
      <c r="Q170" s="859">
        <f t="shared" ref="Q170:Q175" si="21">+O170*L170</f>
        <v>0</v>
      </c>
      <c r="R170" s="533"/>
      <c r="S170" s="43"/>
      <c r="T170" s="43"/>
      <c r="U170" s="43"/>
      <c r="V170" s="3"/>
      <c r="W170" s="3"/>
      <c r="X170" s="3"/>
      <c r="Y170" s="135"/>
      <c r="Z170" s="135"/>
    </row>
    <row r="171" spans="1:26" ht="12.75" customHeight="1" x14ac:dyDescent="0.25">
      <c r="A171" s="264"/>
      <c r="B171" s="135"/>
      <c r="C171" s="735"/>
      <c r="D171" s="736"/>
      <c r="E171" s="149"/>
      <c r="F171" s="539" t="s">
        <v>435</v>
      </c>
      <c r="G171" s="536"/>
      <c r="H171" s="536"/>
      <c r="I171" s="536"/>
      <c r="J171" s="533"/>
      <c r="K171" s="48"/>
      <c r="L171" s="890"/>
      <c r="M171" s="536"/>
      <c r="N171" s="533"/>
      <c r="O171" s="265"/>
      <c r="P171" s="149"/>
      <c r="Q171" s="859">
        <f t="shared" si="21"/>
        <v>0</v>
      </c>
      <c r="R171" s="533"/>
      <c r="S171" s="43"/>
      <c r="T171" s="43"/>
      <c r="U171" s="43"/>
      <c r="V171" s="3"/>
      <c r="W171" s="3"/>
      <c r="X171" s="3"/>
      <c r="Y171" s="135"/>
      <c r="Z171" s="135"/>
    </row>
    <row r="172" spans="1:26" ht="12.75" customHeight="1" x14ac:dyDescent="0.25">
      <c r="A172" s="264"/>
      <c r="B172" s="135"/>
      <c r="C172" s="735"/>
      <c r="D172" s="736"/>
      <c r="E172" s="149"/>
      <c r="F172" s="539" t="s">
        <v>436</v>
      </c>
      <c r="G172" s="536"/>
      <c r="H172" s="536"/>
      <c r="I172" s="536"/>
      <c r="J172" s="533"/>
      <c r="K172" s="48"/>
      <c r="L172" s="890"/>
      <c r="M172" s="536"/>
      <c r="N172" s="533"/>
      <c r="O172" s="268"/>
      <c r="P172" s="149"/>
      <c r="Q172" s="859">
        <f t="shared" si="21"/>
        <v>0</v>
      </c>
      <c r="R172" s="533"/>
      <c r="S172" s="43"/>
      <c r="T172" s="43"/>
      <c r="U172" s="43"/>
      <c r="V172" s="3"/>
      <c r="W172" s="3"/>
      <c r="X172" s="3"/>
      <c r="Y172" s="135"/>
      <c r="Z172" s="135"/>
    </row>
    <row r="173" spans="1:26" ht="12.75" customHeight="1" x14ac:dyDescent="0.25">
      <c r="A173" s="264"/>
      <c r="B173" s="135"/>
      <c r="C173" s="735"/>
      <c r="D173" s="736"/>
      <c r="E173" s="149"/>
      <c r="F173" s="539" t="s">
        <v>438</v>
      </c>
      <c r="G173" s="536"/>
      <c r="H173" s="536"/>
      <c r="I173" s="536"/>
      <c r="J173" s="533"/>
      <c r="K173" s="48"/>
      <c r="L173" s="890"/>
      <c r="M173" s="536"/>
      <c r="N173" s="533"/>
      <c r="O173" s="266"/>
      <c r="P173" s="149"/>
      <c r="Q173" s="859">
        <f t="shared" si="21"/>
        <v>0</v>
      </c>
      <c r="R173" s="533"/>
      <c r="S173" s="43"/>
      <c r="T173" s="43"/>
      <c r="U173" s="43"/>
      <c r="V173" s="3"/>
      <c r="W173" s="3"/>
      <c r="X173" s="3"/>
      <c r="Y173" s="135"/>
      <c r="Z173" s="135"/>
    </row>
    <row r="174" spans="1:26" ht="12.75" customHeight="1" x14ac:dyDescent="0.25">
      <c r="A174" s="264"/>
      <c r="B174" s="135"/>
      <c r="C174" s="735"/>
      <c r="D174" s="736"/>
      <c r="E174" s="149"/>
      <c r="F174" s="539" t="s">
        <v>437</v>
      </c>
      <c r="G174" s="536"/>
      <c r="H174" s="536"/>
      <c r="I174" s="536"/>
      <c r="J174" s="533"/>
      <c r="K174" s="48"/>
      <c r="L174" s="890"/>
      <c r="M174" s="536"/>
      <c r="N174" s="533"/>
      <c r="O174" s="266"/>
      <c r="P174" s="149"/>
      <c r="Q174" s="859">
        <f t="shared" si="21"/>
        <v>0</v>
      </c>
      <c r="R174" s="533"/>
      <c r="S174" s="43"/>
      <c r="T174" s="43"/>
      <c r="U174" s="43"/>
      <c r="V174" s="3"/>
      <c r="W174" s="3"/>
      <c r="X174" s="3"/>
      <c r="Y174" s="135"/>
      <c r="Z174" s="135"/>
    </row>
    <row r="175" spans="1:26" ht="12.75" customHeight="1" x14ac:dyDescent="0.25">
      <c r="A175" s="264"/>
      <c r="B175" s="135"/>
      <c r="C175" s="735"/>
      <c r="D175" s="736"/>
      <c r="E175" s="149"/>
      <c r="F175" s="539" t="s">
        <v>439</v>
      </c>
      <c r="G175" s="536"/>
      <c r="H175" s="536"/>
      <c r="I175" s="536"/>
      <c r="J175" s="533"/>
      <c r="K175" s="48"/>
      <c r="L175" s="890"/>
      <c r="M175" s="536"/>
      <c r="N175" s="533"/>
      <c r="O175" s="265"/>
      <c r="P175" s="149"/>
      <c r="Q175" s="859">
        <f t="shared" si="21"/>
        <v>0</v>
      </c>
      <c r="R175" s="533"/>
      <c r="S175" s="43"/>
      <c r="T175" s="43"/>
      <c r="U175" s="43"/>
      <c r="V175" s="3"/>
      <c r="W175" s="3"/>
      <c r="X175" s="3"/>
      <c r="Y175" s="135"/>
      <c r="Z175" s="135"/>
    </row>
    <row r="176" spans="1:26" ht="12.75" customHeight="1" x14ac:dyDescent="0.25">
      <c r="A176" s="267"/>
      <c r="B176" s="135"/>
      <c r="C176" s="735"/>
      <c r="D176" s="736"/>
      <c r="E176" s="149"/>
      <c r="F176" s="871" t="str">
        <f>IF('Formulación 3'!G32="","",'Formulación 3'!G32)</f>
        <v>Área verde</v>
      </c>
      <c r="G176" s="536"/>
      <c r="H176" s="536"/>
      <c r="I176" s="536"/>
      <c r="J176" s="533"/>
      <c r="K176" s="48"/>
      <c r="L176" s="872">
        <f>SUM(L177:N182)</f>
        <v>0</v>
      </c>
      <c r="M176" s="536"/>
      <c r="N176" s="533"/>
      <c r="O176" s="262"/>
      <c r="P176" s="149"/>
      <c r="Q176" s="869">
        <f>SUM(Q177:R182)</f>
        <v>0</v>
      </c>
      <c r="R176" s="533"/>
      <c r="S176" s="263" t="str">
        <f>+IF(L176='Formulación 3'!X32,"","Revisar: Costo a precio de mercado diferente al ítem 3.4.1")</f>
        <v/>
      </c>
      <c r="T176" s="43"/>
      <c r="U176" s="43"/>
      <c r="V176" s="3"/>
      <c r="W176" s="3"/>
      <c r="X176" s="3"/>
      <c r="Y176" s="135"/>
      <c r="Z176" s="135"/>
    </row>
    <row r="177" spans="1:26" ht="12.75" customHeight="1" x14ac:dyDescent="0.25">
      <c r="A177" s="264"/>
      <c r="B177" s="135"/>
      <c r="C177" s="735"/>
      <c r="D177" s="736"/>
      <c r="E177" s="149"/>
      <c r="F177" s="539" t="s">
        <v>434</v>
      </c>
      <c r="G177" s="536"/>
      <c r="H177" s="536"/>
      <c r="I177" s="536"/>
      <c r="J177" s="533"/>
      <c r="K177" s="48"/>
      <c r="L177" s="890"/>
      <c r="M177" s="536"/>
      <c r="N177" s="533"/>
      <c r="O177" s="266"/>
      <c r="P177" s="149"/>
      <c r="Q177" s="859">
        <f t="shared" ref="Q177:Q182" si="22">+O177*L177</f>
        <v>0</v>
      </c>
      <c r="R177" s="533"/>
      <c r="S177" s="43"/>
      <c r="T177" s="43"/>
      <c r="U177" s="43"/>
      <c r="V177" s="3"/>
      <c r="W177" s="3"/>
      <c r="X177" s="3"/>
      <c r="Y177" s="135"/>
      <c r="Z177" s="135"/>
    </row>
    <row r="178" spans="1:26" ht="12.75" customHeight="1" x14ac:dyDescent="0.25">
      <c r="A178" s="264"/>
      <c r="B178" s="135"/>
      <c r="C178" s="735"/>
      <c r="D178" s="736"/>
      <c r="E178" s="149"/>
      <c r="F178" s="539" t="s">
        <v>435</v>
      </c>
      <c r="G178" s="536"/>
      <c r="H178" s="536"/>
      <c r="I178" s="536"/>
      <c r="J178" s="533"/>
      <c r="K178" s="48"/>
      <c r="L178" s="890"/>
      <c r="M178" s="536"/>
      <c r="N178" s="533"/>
      <c r="O178" s="265"/>
      <c r="P178" s="149"/>
      <c r="Q178" s="859">
        <f t="shared" si="22"/>
        <v>0</v>
      </c>
      <c r="R178" s="533"/>
      <c r="S178" s="43"/>
      <c r="T178" s="43"/>
      <c r="U178" s="43"/>
      <c r="V178" s="3"/>
      <c r="W178" s="3"/>
      <c r="X178" s="3"/>
      <c r="Y178" s="135"/>
      <c r="Z178" s="135"/>
    </row>
    <row r="179" spans="1:26" ht="12.75" customHeight="1" x14ac:dyDescent="0.25">
      <c r="A179" s="264"/>
      <c r="B179" s="135"/>
      <c r="C179" s="735"/>
      <c r="D179" s="736"/>
      <c r="E179" s="149"/>
      <c r="F179" s="539" t="s">
        <v>436</v>
      </c>
      <c r="G179" s="536"/>
      <c r="H179" s="536"/>
      <c r="I179" s="536"/>
      <c r="J179" s="533"/>
      <c r="K179" s="48"/>
      <c r="L179" s="890"/>
      <c r="M179" s="536"/>
      <c r="N179" s="533"/>
      <c r="O179" s="268"/>
      <c r="P179" s="149"/>
      <c r="Q179" s="859">
        <f t="shared" si="22"/>
        <v>0</v>
      </c>
      <c r="R179" s="533"/>
      <c r="S179" s="43"/>
      <c r="T179" s="43"/>
      <c r="U179" s="43"/>
      <c r="V179" s="3"/>
      <c r="W179" s="3"/>
      <c r="X179" s="3"/>
      <c r="Y179" s="135"/>
      <c r="Z179" s="135"/>
    </row>
    <row r="180" spans="1:26" ht="12.75" customHeight="1" x14ac:dyDescent="0.25">
      <c r="A180" s="264"/>
      <c r="B180" s="135"/>
      <c r="C180" s="735"/>
      <c r="D180" s="736"/>
      <c r="E180" s="149"/>
      <c r="F180" s="539" t="s">
        <v>438</v>
      </c>
      <c r="G180" s="536"/>
      <c r="H180" s="536"/>
      <c r="I180" s="536"/>
      <c r="J180" s="533"/>
      <c r="K180" s="48"/>
      <c r="L180" s="890"/>
      <c r="M180" s="536"/>
      <c r="N180" s="533"/>
      <c r="O180" s="266"/>
      <c r="P180" s="149"/>
      <c r="Q180" s="859">
        <f t="shared" si="22"/>
        <v>0</v>
      </c>
      <c r="R180" s="533"/>
      <c r="S180" s="43"/>
      <c r="T180" s="43"/>
      <c r="U180" s="43"/>
      <c r="V180" s="3"/>
      <c r="W180" s="3"/>
      <c r="X180" s="3"/>
      <c r="Y180" s="135"/>
      <c r="Z180" s="135"/>
    </row>
    <row r="181" spans="1:26" ht="12.75" customHeight="1" x14ac:dyDescent="0.25">
      <c r="A181" s="264"/>
      <c r="B181" s="135"/>
      <c r="C181" s="735"/>
      <c r="D181" s="736"/>
      <c r="E181" s="149"/>
      <c r="F181" s="539" t="s">
        <v>437</v>
      </c>
      <c r="G181" s="536"/>
      <c r="H181" s="536"/>
      <c r="I181" s="536"/>
      <c r="J181" s="533"/>
      <c r="K181" s="48"/>
      <c r="L181" s="890"/>
      <c r="M181" s="536"/>
      <c r="N181" s="533"/>
      <c r="O181" s="266"/>
      <c r="P181" s="149"/>
      <c r="Q181" s="859">
        <f t="shared" si="22"/>
        <v>0</v>
      </c>
      <c r="R181" s="533"/>
      <c r="S181" s="43"/>
      <c r="T181" s="43"/>
      <c r="U181" s="43"/>
      <c r="V181" s="3"/>
      <c r="W181" s="3"/>
      <c r="X181" s="3"/>
      <c r="Y181" s="135"/>
      <c r="Z181" s="135"/>
    </row>
    <row r="182" spans="1:26" ht="12.75" customHeight="1" x14ac:dyDescent="0.25">
      <c r="A182" s="264"/>
      <c r="B182" s="135"/>
      <c r="C182" s="735"/>
      <c r="D182" s="736"/>
      <c r="E182" s="149"/>
      <c r="F182" s="539" t="s">
        <v>439</v>
      </c>
      <c r="G182" s="536"/>
      <c r="H182" s="536"/>
      <c r="I182" s="536"/>
      <c r="J182" s="533"/>
      <c r="K182" s="48"/>
      <c r="L182" s="890"/>
      <c r="M182" s="536"/>
      <c r="N182" s="533"/>
      <c r="O182" s="265"/>
      <c r="P182" s="149"/>
      <c r="Q182" s="859">
        <f t="shared" si="22"/>
        <v>0</v>
      </c>
      <c r="R182" s="533"/>
      <c r="S182" s="43"/>
      <c r="T182" s="43"/>
      <c r="U182" s="43"/>
      <c r="V182" s="3"/>
      <c r="W182" s="3"/>
      <c r="X182" s="3"/>
      <c r="Y182" s="135"/>
      <c r="Z182" s="135"/>
    </row>
    <row r="183" spans="1:26" ht="12.75" customHeight="1" x14ac:dyDescent="0.25">
      <c r="A183" s="259"/>
      <c r="B183" s="135"/>
      <c r="C183" s="735"/>
      <c r="D183" s="736"/>
      <c r="E183" s="149"/>
      <c r="F183" s="871" t="str">
        <f>IF('Formulación 3'!G33="","",'Formulación 3'!G33)</f>
        <v/>
      </c>
      <c r="G183" s="536"/>
      <c r="H183" s="536"/>
      <c r="I183" s="536"/>
      <c r="J183" s="533"/>
      <c r="K183" s="48"/>
      <c r="L183" s="872">
        <f>SUM(L184:N189)</f>
        <v>0</v>
      </c>
      <c r="M183" s="536"/>
      <c r="N183" s="533"/>
      <c r="O183" s="262"/>
      <c r="P183" s="149"/>
      <c r="Q183" s="869">
        <f>SUM(Q184:R189)</f>
        <v>0</v>
      </c>
      <c r="R183" s="533"/>
      <c r="S183" s="263" t="str">
        <f>+IF(L183='Formulación 3'!X33,"","Revisar: Costo a precio de mercado diferente al ítem 3.4.1")</f>
        <v/>
      </c>
      <c r="T183" s="43"/>
      <c r="U183" s="43"/>
      <c r="V183" s="3"/>
      <c r="W183" s="3"/>
      <c r="X183" s="3"/>
      <c r="Y183" s="135"/>
      <c r="Z183" s="135"/>
    </row>
    <row r="184" spans="1:26" ht="12.75" customHeight="1" x14ac:dyDescent="0.25">
      <c r="A184" s="259"/>
      <c r="B184" s="135"/>
      <c r="C184" s="735"/>
      <c r="D184" s="736"/>
      <c r="E184" s="149"/>
      <c r="F184" s="539" t="s">
        <v>434</v>
      </c>
      <c r="G184" s="536"/>
      <c r="H184" s="536"/>
      <c r="I184" s="536"/>
      <c r="J184" s="533"/>
      <c r="K184" s="48"/>
      <c r="L184" s="890"/>
      <c r="M184" s="536"/>
      <c r="N184" s="533"/>
      <c r="O184" s="266"/>
      <c r="P184" s="149"/>
      <c r="Q184" s="859">
        <f t="shared" ref="Q184:Q189" si="23">+O184*L184</f>
        <v>0</v>
      </c>
      <c r="R184" s="533"/>
      <c r="S184" s="43"/>
      <c r="T184" s="43"/>
      <c r="U184" s="43"/>
      <c r="V184" s="3"/>
      <c r="W184" s="3"/>
      <c r="X184" s="3"/>
      <c r="Y184" s="135"/>
      <c r="Z184" s="135"/>
    </row>
    <row r="185" spans="1:26" ht="12.75" customHeight="1" x14ac:dyDescent="0.25">
      <c r="A185" s="259"/>
      <c r="B185" s="135"/>
      <c r="C185" s="735"/>
      <c r="D185" s="736"/>
      <c r="E185" s="149"/>
      <c r="F185" s="539" t="s">
        <v>435</v>
      </c>
      <c r="G185" s="536"/>
      <c r="H185" s="536"/>
      <c r="I185" s="536"/>
      <c r="J185" s="533"/>
      <c r="K185" s="48"/>
      <c r="L185" s="890"/>
      <c r="M185" s="536"/>
      <c r="N185" s="533"/>
      <c r="O185" s="265"/>
      <c r="P185" s="149"/>
      <c r="Q185" s="859">
        <f t="shared" si="23"/>
        <v>0</v>
      </c>
      <c r="R185" s="533"/>
      <c r="S185" s="43"/>
      <c r="T185" s="43"/>
      <c r="U185" s="43"/>
      <c r="V185" s="3"/>
      <c r="W185" s="3"/>
      <c r="X185" s="3"/>
      <c r="Y185" s="135"/>
      <c r="Z185" s="135"/>
    </row>
    <row r="186" spans="1:26" ht="12.75" customHeight="1" x14ac:dyDescent="0.25">
      <c r="A186" s="259"/>
      <c r="B186" s="135"/>
      <c r="C186" s="735"/>
      <c r="D186" s="736"/>
      <c r="E186" s="149"/>
      <c r="F186" s="539" t="s">
        <v>436</v>
      </c>
      <c r="G186" s="536"/>
      <c r="H186" s="536"/>
      <c r="I186" s="536"/>
      <c r="J186" s="533"/>
      <c r="K186" s="48"/>
      <c r="L186" s="890"/>
      <c r="M186" s="536"/>
      <c r="N186" s="533"/>
      <c r="O186" s="268"/>
      <c r="P186" s="149"/>
      <c r="Q186" s="859">
        <f t="shared" si="23"/>
        <v>0</v>
      </c>
      <c r="R186" s="533"/>
      <c r="S186" s="43"/>
      <c r="T186" s="43"/>
      <c r="U186" s="43"/>
      <c r="V186" s="3"/>
      <c r="W186" s="3"/>
      <c r="X186" s="3"/>
      <c r="Y186" s="135"/>
      <c r="Z186" s="135"/>
    </row>
    <row r="187" spans="1:26" ht="12.75" customHeight="1" x14ac:dyDescent="0.25">
      <c r="A187" s="259"/>
      <c r="B187" s="135"/>
      <c r="C187" s="735"/>
      <c r="D187" s="736"/>
      <c r="E187" s="149"/>
      <c r="F187" s="539" t="s">
        <v>438</v>
      </c>
      <c r="G187" s="536"/>
      <c r="H187" s="536"/>
      <c r="I187" s="536"/>
      <c r="J187" s="533"/>
      <c r="K187" s="48"/>
      <c r="L187" s="890"/>
      <c r="M187" s="536"/>
      <c r="N187" s="533"/>
      <c r="O187" s="266"/>
      <c r="P187" s="149"/>
      <c r="Q187" s="859">
        <f t="shared" si="23"/>
        <v>0</v>
      </c>
      <c r="R187" s="533"/>
      <c r="S187" s="43"/>
      <c r="T187" s="43"/>
      <c r="U187" s="43"/>
      <c r="V187" s="3"/>
      <c r="W187" s="3"/>
      <c r="X187" s="3"/>
      <c r="Y187" s="135"/>
      <c r="Z187" s="135"/>
    </row>
    <row r="188" spans="1:26" ht="12.75" customHeight="1" x14ac:dyDescent="0.25">
      <c r="A188" s="259"/>
      <c r="B188" s="135"/>
      <c r="C188" s="735"/>
      <c r="D188" s="736"/>
      <c r="E188" s="149"/>
      <c r="F188" s="539" t="s">
        <v>437</v>
      </c>
      <c r="G188" s="536"/>
      <c r="H188" s="536"/>
      <c r="I188" s="536"/>
      <c r="J188" s="533"/>
      <c r="K188" s="48"/>
      <c r="L188" s="890"/>
      <c r="M188" s="536"/>
      <c r="N188" s="533"/>
      <c r="O188" s="266"/>
      <c r="P188" s="149"/>
      <c r="Q188" s="859">
        <f t="shared" si="23"/>
        <v>0</v>
      </c>
      <c r="R188" s="533"/>
      <c r="S188" s="43"/>
      <c r="T188" s="43"/>
      <c r="U188" s="43"/>
      <c r="V188" s="3"/>
      <c r="W188" s="3"/>
      <c r="X188" s="3"/>
      <c r="Y188" s="135"/>
      <c r="Z188" s="135"/>
    </row>
    <row r="189" spans="1:26" ht="12.75" customHeight="1" x14ac:dyDescent="0.25">
      <c r="A189" s="259"/>
      <c r="B189" s="135"/>
      <c r="C189" s="735"/>
      <c r="D189" s="736"/>
      <c r="E189" s="149"/>
      <c r="F189" s="539" t="s">
        <v>439</v>
      </c>
      <c r="G189" s="536"/>
      <c r="H189" s="536"/>
      <c r="I189" s="536"/>
      <c r="J189" s="533"/>
      <c r="K189" s="48"/>
      <c r="L189" s="890"/>
      <c r="M189" s="536"/>
      <c r="N189" s="533"/>
      <c r="O189" s="265"/>
      <c r="P189" s="149"/>
      <c r="Q189" s="859">
        <f t="shared" si="23"/>
        <v>0</v>
      </c>
      <c r="R189" s="533"/>
      <c r="S189" s="43"/>
      <c r="T189" s="43"/>
      <c r="U189" s="43"/>
      <c r="V189" s="3"/>
      <c r="W189" s="3"/>
      <c r="X189" s="3"/>
      <c r="Y189" s="135"/>
      <c r="Z189" s="135"/>
    </row>
    <row r="190" spans="1:26" ht="12.75" customHeight="1" x14ac:dyDescent="0.25">
      <c r="A190" s="259"/>
      <c r="B190" s="135"/>
      <c r="C190" s="735"/>
      <c r="D190" s="736"/>
      <c r="E190" s="149"/>
      <c r="F190" s="871" t="str">
        <f>IF('Formulación 3'!G34="","",'Formulación 3'!G34)</f>
        <v/>
      </c>
      <c r="G190" s="536"/>
      <c r="H190" s="536"/>
      <c r="I190" s="536"/>
      <c r="J190" s="533"/>
      <c r="K190" s="48"/>
      <c r="L190" s="872">
        <f>SUM(L191:N196)</f>
        <v>0</v>
      </c>
      <c r="M190" s="536"/>
      <c r="N190" s="533"/>
      <c r="O190" s="262"/>
      <c r="P190" s="149"/>
      <c r="Q190" s="869">
        <f>SUM(Q191:R196)</f>
        <v>0</v>
      </c>
      <c r="R190" s="533"/>
      <c r="S190" s="263" t="str">
        <f>+IF(L190='Formulación 3'!X34,"","Revisar: Costo a precio de mercado diferente al ítem 3.4.1")</f>
        <v/>
      </c>
      <c r="T190" s="43"/>
      <c r="U190" s="43"/>
      <c r="V190" s="3"/>
      <c r="W190" s="3"/>
      <c r="X190" s="3"/>
      <c r="Y190" s="135"/>
      <c r="Z190" s="135"/>
    </row>
    <row r="191" spans="1:26" ht="12.75" customHeight="1" x14ac:dyDescent="0.25">
      <c r="A191" s="259"/>
      <c r="B191" s="135"/>
      <c r="C191" s="735"/>
      <c r="D191" s="736"/>
      <c r="E191" s="149"/>
      <c r="F191" s="539" t="s">
        <v>434</v>
      </c>
      <c r="G191" s="536"/>
      <c r="H191" s="536"/>
      <c r="I191" s="536"/>
      <c r="J191" s="533"/>
      <c r="K191" s="48"/>
      <c r="L191" s="890"/>
      <c r="M191" s="536"/>
      <c r="N191" s="533"/>
      <c r="O191" s="266"/>
      <c r="P191" s="149"/>
      <c r="Q191" s="859">
        <f t="shared" ref="Q191:Q196" si="24">+O191*L191</f>
        <v>0</v>
      </c>
      <c r="R191" s="533"/>
      <c r="S191" s="43"/>
      <c r="T191" s="43"/>
      <c r="U191" s="43"/>
      <c r="V191" s="3"/>
      <c r="W191" s="3"/>
      <c r="X191" s="3"/>
      <c r="Y191" s="135"/>
      <c r="Z191" s="135"/>
    </row>
    <row r="192" spans="1:26" ht="12.75" customHeight="1" x14ac:dyDescent="0.25">
      <c r="A192" s="259"/>
      <c r="B192" s="135"/>
      <c r="C192" s="735"/>
      <c r="D192" s="736"/>
      <c r="E192" s="149"/>
      <c r="F192" s="539" t="s">
        <v>435</v>
      </c>
      <c r="G192" s="536"/>
      <c r="H192" s="536"/>
      <c r="I192" s="536"/>
      <c r="J192" s="533"/>
      <c r="K192" s="48"/>
      <c r="L192" s="890"/>
      <c r="M192" s="536"/>
      <c r="N192" s="533"/>
      <c r="O192" s="265"/>
      <c r="P192" s="149"/>
      <c r="Q192" s="859">
        <f t="shared" si="24"/>
        <v>0</v>
      </c>
      <c r="R192" s="533"/>
      <c r="S192" s="43"/>
      <c r="T192" s="43"/>
      <c r="U192" s="43"/>
      <c r="V192" s="3"/>
      <c r="W192" s="3"/>
      <c r="X192" s="3"/>
      <c r="Y192" s="135"/>
      <c r="Z192" s="135"/>
    </row>
    <row r="193" spans="1:26" ht="12.75" customHeight="1" x14ac:dyDescent="0.25">
      <c r="A193" s="259"/>
      <c r="B193" s="135"/>
      <c r="C193" s="735"/>
      <c r="D193" s="736"/>
      <c r="E193" s="149"/>
      <c r="F193" s="539" t="s">
        <v>436</v>
      </c>
      <c r="G193" s="536"/>
      <c r="H193" s="536"/>
      <c r="I193" s="536"/>
      <c r="J193" s="533"/>
      <c r="K193" s="48"/>
      <c r="L193" s="890"/>
      <c r="M193" s="536"/>
      <c r="N193" s="533"/>
      <c r="O193" s="268"/>
      <c r="P193" s="149"/>
      <c r="Q193" s="859">
        <f t="shared" si="24"/>
        <v>0</v>
      </c>
      <c r="R193" s="533"/>
      <c r="S193" s="43"/>
      <c r="T193" s="43"/>
      <c r="U193" s="43"/>
      <c r="V193" s="3"/>
      <c r="W193" s="3"/>
      <c r="X193" s="3"/>
      <c r="Y193" s="135"/>
      <c r="Z193" s="135"/>
    </row>
    <row r="194" spans="1:26" ht="12.75" customHeight="1" x14ac:dyDescent="0.25">
      <c r="A194" s="259"/>
      <c r="B194" s="135"/>
      <c r="C194" s="735"/>
      <c r="D194" s="736"/>
      <c r="E194" s="149"/>
      <c r="F194" s="539" t="s">
        <v>438</v>
      </c>
      <c r="G194" s="536"/>
      <c r="H194" s="536"/>
      <c r="I194" s="536"/>
      <c r="J194" s="533"/>
      <c r="K194" s="48"/>
      <c r="L194" s="890"/>
      <c r="M194" s="536"/>
      <c r="N194" s="533"/>
      <c r="O194" s="266"/>
      <c r="P194" s="149"/>
      <c r="Q194" s="859">
        <f t="shared" si="24"/>
        <v>0</v>
      </c>
      <c r="R194" s="533"/>
      <c r="S194" s="43"/>
      <c r="T194" s="43"/>
      <c r="U194" s="43"/>
      <c r="V194" s="3"/>
      <c r="W194" s="3"/>
      <c r="X194" s="3"/>
      <c r="Y194" s="135"/>
      <c r="Z194" s="135"/>
    </row>
    <row r="195" spans="1:26" ht="12.75" customHeight="1" x14ac:dyDescent="0.25">
      <c r="A195" s="259"/>
      <c r="B195" s="135"/>
      <c r="C195" s="735"/>
      <c r="D195" s="736"/>
      <c r="E195" s="149"/>
      <c r="F195" s="539" t="s">
        <v>437</v>
      </c>
      <c r="G195" s="536"/>
      <c r="H195" s="536"/>
      <c r="I195" s="536"/>
      <c r="J195" s="533"/>
      <c r="K195" s="48"/>
      <c r="L195" s="890"/>
      <c r="M195" s="536"/>
      <c r="N195" s="533"/>
      <c r="O195" s="266"/>
      <c r="P195" s="149"/>
      <c r="Q195" s="859">
        <f t="shared" si="24"/>
        <v>0</v>
      </c>
      <c r="R195" s="533"/>
      <c r="S195" s="43"/>
      <c r="T195" s="43"/>
      <c r="U195" s="43"/>
      <c r="V195" s="3"/>
      <c r="W195" s="3"/>
      <c r="X195" s="3"/>
      <c r="Y195" s="135"/>
      <c r="Z195" s="135"/>
    </row>
    <row r="196" spans="1:26" ht="12.75" customHeight="1" x14ac:dyDescent="0.25">
      <c r="A196" s="259"/>
      <c r="B196" s="135"/>
      <c r="C196" s="735"/>
      <c r="D196" s="736"/>
      <c r="E196" s="149"/>
      <c r="F196" s="539" t="s">
        <v>439</v>
      </c>
      <c r="G196" s="536"/>
      <c r="H196" s="536"/>
      <c r="I196" s="536"/>
      <c r="J196" s="533"/>
      <c r="K196" s="48"/>
      <c r="L196" s="890"/>
      <c r="M196" s="536"/>
      <c r="N196" s="533"/>
      <c r="O196" s="265"/>
      <c r="P196" s="149"/>
      <c r="Q196" s="859">
        <f t="shared" si="24"/>
        <v>0</v>
      </c>
      <c r="R196" s="533"/>
      <c r="S196" s="43"/>
      <c r="T196" s="43"/>
      <c r="U196" s="43"/>
      <c r="V196" s="3"/>
      <c r="W196" s="3"/>
      <c r="X196" s="3"/>
      <c r="Y196" s="135"/>
      <c r="Z196" s="135"/>
    </row>
    <row r="197" spans="1:26" ht="13.5" customHeight="1" x14ac:dyDescent="0.25">
      <c r="A197" s="259"/>
      <c r="B197" s="135"/>
      <c r="C197" s="548" t="s">
        <v>381</v>
      </c>
      <c r="D197" s="550"/>
      <c r="E197" s="149"/>
      <c r="F197" s="534" t="s">
        <v>382</v>
      </c>
      <c r="G197" s="536"/>
      <c r="H197" s="536"/>
      <c r="I197" s="536"/>
      <c r="J197" s="533"/>
      <c r="K197" s="48"/>
      <c r="L197" s="891">
        <f>+L198+L205+L212+L219+L226</f>
        <v>316875.21349359996</v>
      </c>
      <c r="M197" s="695"/>
      <c r="N197" s="892"/>
      <c r="O197" s="217"/>
      <c r="P197" s="149"/>
      <c r="Q197" s="870">
        <f>+Q198+Q205+Q212+Q219+Q226</f>
        <v>258662.06802269074</v>
      </c>
      <c r="R197" s="533"/>
      <c r="S197" s="43"/>
      <c r="T197" s="43"/>
      <c r="U197" s="43"/>
      <c r="V197" s="3"/>
      <c r="W197" s="3"/>
      <c r="X197" s="3"/>
      <c r="Y197" s="135"/>
      <c r="Z197" s="135"/>
    </row>
    <row r="198" spans="1:26" ht="12.75" customHeight="1" x14ac:dyDescent="0.25">
      <c r="A198" s="267"/>
      <c r="B198" s="135"/>
      <c r="C198" s="718"/>
      <c r="D198" s="719"/>
      <c r="E198" s="149"/>
      <c r="F198" s="871" t="str">
        <f>IF('Formulación 3'!G36="","",'Formulación 3'!G36)</f>
        <v>Calzada</v>
      </c>
      <c r="G198" s="536"/>
      <c r="H198" s="536"/>
      <c r="I198" s="536"/>
      <c r="J198" s="533"/>
      <c r="K198" s="48"/>
      <c r="L198" s="872">
        <f>SUM(L199:N204)</f>
        <v>241847.24201119997</v>
      </c>
      <c r="M198" s="536"/>
      <c r="N198" s="533"/>
      <c r="O198" s="262"/>
      <c r="P198" s="149"/>
      <c r="Q198" s="869">
        <f>SUM(Q199:R204)</f>
        <v>197417.48518132244</v>
      </c>
      <c r="R198" s="533"/>
      <c r="S198" s="263" t="str">
        <f>+IF(L198='Formulación 3'!X36,"","Revisar: Costo a precio de mercado diferente al ítem 3.4.1")</f>
        <v/>
      </c>
      <c r="T198" s="43"/>
      <c r="U198" s="43"/>
      <c r="V198" s="3"/>
      <c r="W198" s="3"/>
      <c r="X198" s="3"/>
      <c r="Y198" s="135"/>
      <c r="Z198" s="135"/>
    </row>
    <row r="199" spans="1:26" ht="12.75" customHeight="1" x14ac:dyDescent="0.25">
      <c r="A199" s="264"/>
      <c r="B199" s="135"/>
      <c r="C199" s="718"/>
      <c r="D199" s="719"/>
      <c r="E199" s="149"/>
      <c r="F199" s="539" t="s">
        <v>434</v>
      </c>
      <c r="G199" s="536"/>
      <c r="H199" s="536"/>
      <c r="I199" s="536"/>
      <c r="J199" s="533"/>
      <c r="K199" s="48"/>
      <c r="L199" s="788">
        <v>7255.4172603359993</v>
      </c>
      <c r="M199" s="536"/>
      <c r="N199" s="533"/>
      <c r="O199" s="265">
        <v>1.08</v>
      </c>
      <c r="P199" s="149"/>
      <c r="Q199" s="859">
        <f t="shared" ref="Q199:Q204" si="25">+O199*L199</f>
        <v>7835.8506411628796</v>
      </c>
      <c r="R199" s="533"/>
      <c r="S199" s="43"/>
      <c r="T199" s="43"/>
      <c r="U199" s="43"/>
      <c r="V199" s="3"/>
      <c r="W199" s="3"/>
      <c r="X199" s="3"/>
      <c r="Y199" s="135"/>
      <c r="Z199" s="135"/>
    </row>
    <row r="200" spans="1:26" ht="12.75" customHeight="1" x14ac:dyDescent="0.25">
      <c r="A200" s="264"/>
      <c r="B200" s="135"/>
      <c r="C200" s="718"/>
      <c r="D200" s="719"/>
      <c r="E200" s="149"/>
      <c r="F200" s="539" t="s">
        <v>435</v>
      </c>
      <c r="G200" s="536"/>
      <c r="H200" s="536"/>
      <c r="I200" s="536"/>
      <c r="J200" s="533"/>
      <c r="K200" s="48"/>
      <c r="L200" s="788">
        <v>149945.29004694399</v>
      </c>
      <c r="M200" s="536"/>
      <c r="N200" s="533"/>
      <c r="O200" s="265">
        <v>0.84699999999999998</v>
      </c>
      <c r="P200" s="149"/>
      <c r="Q200" s="859">
        <f t="shared" si="25"/>
        <v>127003.66066976156</v>
      </c>
      <c r="R200" s="533"/>
      <c r="S200" s="43"/>
      <c r="T200" s="43"/>
      <c r="U200" s="43"/>
      <c r="V200" s="3"/>
      <c r="W200" s="3"/>
      <c r="X200" s="3"/>
      <c r="Y200" s="135"/>
      <c r="Z200" s="135"/>
    </row>
    <row r="201" spans="1:26" ht="12.75" customHeight="1" x14ac:dyDescent="0.25">
      <c r="A201" s="264"/>
      <c r="B201" s="135"/>
      <c r="C201" s="718"/>
      <c r="D201" s="719"/>
      <c r="E201" s="149"/>
      <c r="F201" s="539" t="s">
        <v>436</v>
      </c>
      <c r="G201" s="536"/>
      <c r="H201" s="536"/>
      <c r="I201" s="536"/>
      <c r="J201" s="533"/>
      <c r="K201" s="48"/>
      <c r="L201" s="788">
        <v>48369.448402239999</v>
      </c>
      <c r="M201" s="536"/>
      <c r="N201" s="533"/>
      <c r="O201" s="266">
        <v>0.82</v>
      </c>
      <c r="P201" s="149"/>
      <c r="Q201" s="859">
        <f t="shared" si="25"/>
        <v>39662.947689836794</v>
      </c>
      <c r="R201" s="533"/>
      <c r="S201" s="43"/>
      <c r="T201" s="43"/>
      <c r="U201" s="43"/>
      <c r="V201" s="3"/>
      <c r="W201" s="3"/>
      <c r="X201" s="3"/>
      <c r="Y201" s="135"/>
      <c r="Z201" s="135"/>
    </row>
    <row r="202" spans="1:26" ht="12.75" customHeight="1" x14ac:dyDescent="0.25">
      <c r="A202" s="264"/>
      <c r="B202" s="135"/>
      <c r="C202" s="718"/>
      <c r="D202" s="719"/>
      <c r="E202" s="149"/>
      <c r="F202" s="539" t="s">
        <v>438</v>
      </c>
      <c r="G202" s="536"/>
      <c r="H202" s="536"/>
      <c r="I202" s="536"/>
      <c r="J202" s="533"/>
      <c r="K202" s="48"/>
      <c r="L202" s="788">
        <v>7255.4172603359993</v>
      </c>
      <c r="M202" s="536"/>
      <c r="N202" s="533"/>
      <c r="O202" s="266">
        <v>0.61</v>
      </c>
      <c r="P202" s="149"/>
      <c r="Q202" s="859">
        <f t="shared" si="25"/>
        <v>4425.8045288049598</v>
      </c>
      <c r="R202" s="533"/>
      <c r="S202" s="43"/>
      <c r="T202" s="43"/>
      <c r="U202" s="43"/>
      <c r="V202" s="3"/>
      <c r="W202" s="3"/>
      <c r="X202" s="3"/>
      <c r="Y202" s="135"/>
      <c r="Z202" s="135"/>
    </row>
    <row r="203" spans="1:26" ht="12.75" customHeight="1" x14ac:dyDescent="0.25">
      <c r="A203" s="264"/>
      <c r="B203" s="135"/>
      <c r="C203" s="718"/>
      <c r="D203" s="719"/>
      <c r="E203" s="149"/>
      <c r="F203" s="539" t="s">
        <v>437</v>
      </c>
      <c r="G203" s="536"/>
      <c r="H203" s="536"/>
      <c r="I203" s="536"/>
      <c r="J203" s="533"/>
      <c r="K203" s="48"/>
      <c r="L203" s="788">
        <v>12092.36210056</v>
      </c>
      <c r="M203" s="536"/>
      <c r="N203" s="533"/>
      <c r="O203" s="266">
        <v>0.5</v>
      </c>
      <c r="P203" s="149"/>
      <c r="Q203" s="859">
        <f t="shared" si="25"/>
        <v>6046.1810502799999</v>
      </c>
      <c r="R203" s="533"/>
      <c r="S203" s="43"/>
      <c r="T203" s="43"/>
      <c r="U203" s="43"/>
      <c r="V203" s="3"/>
      <c r="W203" s="3"/>
      <c r="X203" s="3"/>
      <c r="Y203" s="135"/>
      <c r="Z203" s="135"/>
    </row>
    <row r="204" spans="1:26" ht="12.75" customHeight="1" x14ac:dyDescent="0.25">
      <c r="A204" s="264"/>
      <c r="B204" s="135"/>
      <c r="C204" s="718"/>
      <c r="D204" s="719"/>
      <c r="E204" s="149"/>
      <c r="F204" s="539" t="s">
        <v>439</v>
      </c>
      <c r="G204" s="536"/>
      <c r="H204" s="536"/>
      <c r="I204" s="536"/>
      <c r="J204" s="533"/>
      <c r="K204" s="48"/>
      <c r="L204" s="788">
        <v>16929.306940784001</v>
      </c>
      <c r="M204" s="536"/>
      <c r="N204" s="533"/>
      <c r="O204" s="265">
        <v>0.73499999999999999</v>
      </c>
      <c r="P204" s="149"/>
      <c r="Q204" s="859">
        <f t="shared" si="25"/>
        <v>12443.040601476241</v>
      </c>
      <c r="R204" s="533"/>
      <c r="S204" s="43"/>
      <c r="T204" s="43"/>
      <c r="U204" s="43"/>
      <c r="V204" s="3"/>
      <c r="W204" s="3"/>
      <c r="X204" s="3"/>
      <c r="Y204" s="135"/>
      <c r="Z204" s="135"/>
    </row>
    <row r="205" spans="1:26" ht="12.75" customHeight="1" x14ac:dyDescent="0.25">
      <c r="A205" s="267"/>
      <c r="B205" s="135"/>
      <c r="C205" s="718"/>
      <c r="D205" s="719"/>
      <c r="E205" s="149"/>
      <c r="F205" s="871" t="str">
        <f>IF('Formulación 3'!G37="","",'Formulación 3'!G37)</f>
        <v xml:space="preserve">Sardineles </v>
      </c>
      <c r="G205" s="536"/>
      <c r="H205" s="536"/>
      <c r="I205" s="536"/>
      <c r="J205" s="533"/>
      <c r="K205" s="48"/>
      <c r="L205" s="872">
        <f>SUM(L206:N211)</f>
        <v>46645.843679999991</v>
      </c>
      <c r="M205" s="536"/>
      <c r="N205" s="533"/>
      <c r="O205" s="262"/>
      <c r="P205" s="149"/>
      <c r="Q205" s="869">
        <f>SUM(Q206:R211)</f>
        <v>38076.535737547201</v>
      </c>
      <c r="R205" s="533"/>
      <c r="S205" s="263" t="str">
        <f>+IF(L205='Formulación 3'!X37,"","Revisar: Costo a precio de mercado diferente al ítem 3.4.1")</f>
        <v/>
      </c>
      <c r="T205" s="43"/>
      <c r="U205" s="43"/>
      <c r="V205" s="3"/>
      <c r="W205" s="3"/>
      <c r="X205" s="3"/>
      <c r="Y205" s="135"/>
      <c r="Z205" s="135"/>
    </row>
    <row r="206" spans="1:26" ht="12.75" customHeight="1" x14ac:dyDescent="0.25">
      <c r="A206" s="264"/>
      <c r="B206" s="135"/>
      <c r="C206" s="718"/>
      <c r="D206" s="719"/>
      <c r="E206" s="149"/>
      <c r="F206" s="539" t="s">
        <v>434</v>
      </c>
      <c r="G206" s="536"/>
      <c r="H206" s="536"/>
      <c r="I206" s="536"/>
      <c r="J206" s="533"/>
      <c r="K206" s="48"/>
      <c r="L206" s="788">
        <v>1399.3753104</v>
      </c>
      <c r="M206" s="536"/>
      <c r="N206" s="533"/>
      <c r="O206" s="265">
        <v>1.08</v>
      </c>
      <c r="P206" s="149"/>
      <c r="Q206" s="859">
        <f t="shared" ref="Q206:Q211" si="26">+O206*L206</f>
        <v>1511.325335232</v>
      </c>
      <c r="R206" s="533"/>
      <c r="S206" s="43"/>
      <c r="T206" s="43"/>
      <c r="U206" s="43"/>
      <c r="V206" s="3"/>
      <c r="W206" s="3"/>
      <c r="X206" s="3"/>
      <c r="Y206" s="135"/>
      <c r="Z206" s="135"/>
    </row>
    <row r="207" spans="1:26" ht="12.75" customHeight="1" x14ac:dyDescent="0.25">
      <c r="A207" s="264"/>
      <c r="B207" s="135"/>
      <c r="C207" s="718"/>
      <c r="D207" s="719"/>
      <c r="E207" s="149"/>
      <c r="F207" s="539" t="s">
        <v>435</v>
      </c>
      <c r="G207" s="536"/>
      <c r="H207" s="536"/>
      <c r="I207" s="536"/>
      <c r="J207" s="533"/>
      <c r="K207" s="48"/>
      <c r="L207" s="788">
        <v>28920.423081599998</v>
      </c>
      <c r="M207" s="536"/>
      <c r="N207" s="533"/>
      <c r="O207" s="265">
        <v>0.84699999999999998</v>
      </c>
      <c r="P207" s="149"/>
      <c r="Q207" s="859">
        <f t="shared" si="26"/>
        <v>24495.598350115197</v>
      </c>
      <c r="R207" s="533"/>
      <c r="S207" s="43"/>
      <c r="T207" s="43"/>
      <c r="U207" s="43"/>
      <c r="V207" s="3"/>
      <c r="W207" s="3"/>
      <c r="X207" s="3"/>
      <c r="Y207" s="135"/>
      <c r="Z207" s="135"/>
    </row>
    <row r="208" spans="1:26" ht="12.75" customHeight="1" x14ac:dyDescent="0.25">
      <c r="A208" s="264"/>
      <c r="B208" s="135"/>
      <c r="C208" s="718"/>
      <c r="D208" s="719"/>
      <c r="E208" s="149"/>
      <c r="F208" s="539" t="s">
        <v>436</v>
      </c>
      <c r="G208" s="536"/>
      <c r="H208" s="536"/>
      <c r="I208" s="536"/>
      <c r="J208" s="533"/>
      <c r="K208" s="48"/>
      <c r="L208" s="788">
        <v>9329.1687359999996</v>
      </c>
      <c r="M208" s="536"/>
      <c r="N208" s="533"/>
      <c r="O208" s="266">
        <v>0.82</v>
      </c>
      <c r="P208" s="149"/>
      <c r="Q208" s="859">
        <f t="shared" si="26"/>
        <v>7649.9183635199988</v>
      </c>
      <c r="R208" s="533"/>
      <c r="S208" s="43"/>
      <c r="T208" s="43"/>
      <c r="U208" s="43"/>
      <c r="V208" s="3"/>
      <c r="W208" s="3"/>
      <c r="X208" s="3"/>
      <c r="Y208" s="135"/>
      <c r="Z208" s="135"/>
    </row>
    <row r="209" spans="1:26" ht="12.75" customHeight="1" x14ac:dyDescent="0.25">
      <c r="A209" s="264"/>
      <c r="B209" s="135"/>
      <c r="C209" s="718"/>
      <c r="D209" s="719"/>
      <c r="E209" s="149"/>
      <c r="F209" s="539" t="s">
        <v>438</v>
      </c>
      <c r="G209" s="536"/>
      <c r="H209" s="536"/>
      <c r="I209" s="536"/>
      <c r="J209" s="533"/>
      <c r="K209" s="48"/>
      <c r="L209" s="788">
        <v>1399.3753104</v>
      </c>
      <c r="M209" s="536"/>
      <c r="N209" s="533"/>
      <c r="O209" s="266">
        <v>0.61</v>
      </c>
      <c r="P209" s="149"/>
      <c r="Q209" s="859">
        <f t="shared" si="26"/>
        <v>853.61893934399995</v>
      </c>
      <c r="R209" s="533"/>
      <c r="S209" s="43"/>
      <c r="T209" s="43"/>
      <c r="U209" s="43"/>
      <c r="V209" s="3"/>
      <c r="W209" s="3"/>
      <c r="X209" s="3"/>
      <c r="Y209" s="135"/>
      <c r="Z209" s="135"/>
    </row>
    <row r="210" spans="1:26" ht="12.75" customHeight="1" x14ac:dyDescent="0.25">
      <c r="A210" s="264"/>
      <c r="B210" s="135"/>
      <c r="C210" s="718"/>
      <c r="D210" s="719"/>
      <c r="E210" s="149"/>
      <c r="F210" s="539" t="s">
        <v>437</v>
      </c>
      <c r="G210" s="536"/>
      <c r="H210" s="536"/>
      <c r="I210" s="536"/>
      <c r="J210" s="533"/>
      <c r="K210" s="48"/>
      <c r="L210" s="788">
        <v>2332.2921839999999</v>
      </c>
      <c r="M210" s="536"/>
      <c r="N210" s="533"/>
      <c r="O210" s="266">
        <v>0.5</v>
      </c>
      <c r="P210" s="149"/>
      <c r="Q210" s="859">
        <f t="shared" si="26"/>
        <v>1166.146092</v>
      </c>
      <c r="R210" s="533"/>
      <c r="S210" s="43"/>
      <c r="T210" s="43"/>
      <c r="U210" s="43"/>
      <c r="V210" s="3"/>
      <c r="W210" s="3"/>
      <c r="X210" s="3"/>
      <c r="Y210" s="135"/>
      <c r="Z210" s="135"/>
    </row>
    <row r="211" spans="1:26" ht="12.75" customHeight="1" x14ac:dyDescent="0.25">
      <c r="A211" s="264"/>
      <c r="B211" s="135"/>
      <c r="C211" s="718"/>
      <c r="D211" s="719"/>
      <c r="E211" s="149"/>
      <c r="F211" s="539" t="s">
        <v>439</v>
      </c>
      <c r="G211" s="536"/>
      <c r="H211" s="536"/>
      <c r="I211" s="536"/>
      <c r="J211" s="533"/>
      <c r="K211" s="48"/>
      <c r="L211" s="788">
        <v>3265.2090576000001</v>
      </c>
      <c r="M211" s="536"/>
      <c r="N211" s="533"/>
      <c r="O211" s="265">
        <v>0.73499999999999999</v>
      </c>
      <c r="P211" s="149"/>
      <c r="Q211" s="859">
        <f t="shared" si="26"/>
        <v>2399.928657336</v>
      </c>
      <c r="R211" s="533"/>
      <c r="S211" s="43"/>
      <c r="T211" s="43"/>
      <c r="U211" s="43"/>
      <c r="V211" s="3"/>
      <c r="W211" s="3"/>
      <c r="X211" s="3"/>
      <c r="Y211" s="135"/>
      <c r="Z211" s="135"/>
    </row>
    <row r="212" spans="1:26" ht="12.75" customHeight="1" x14ac:dyDescent="0.25">
      <c r="A212" s="267"/>
      <c r="B212" s="135"/>
      <c r="C212" s="718"/>
      <c r="D212" s="719"/>
      <c r="E212" s="149"/>
      <c r="F212" s="871" t="str">
        <f>IF('Formulación 3'!G38="","",'Formulación 3'!G38)</f>
        <v>Tachones reflectivos</v>
      </c>
      <c r="G212" s="536"/>
      <c r="H212" s="536"/>
      <c r="I212" s="536"/>
      <c r="J212" s="533"/>
      <c r="K212" s="48"/>
      <c r="L212" s="872">
        <f>SUM(L213:N218)</f>
        <v>18749.580500000004</v>
      </c>
      <c r="M212" s="536"/>
      <c r="N212" s="533"/>
      <c r="O212" s="262"/>
      <c r="P212" s="149"/>
      <c r="Q212" s="869">
        <f>SUM(Q213:R218)</f>
        <v>15305.095066345</v>
      </c>
      <c r="R212" s="533"/>
      <c r="S212" s="263" t="str">
        <f>+IF(L212='Formulación 3'!X38,"","Revisar: Costo a precio de mercado diferente al ítem 3.4.1")</f>
        <v/>
      </c>
      <c r="T212" s="43"/>
      <c r="U212" s="43"/>
      <c r="V212" s="3"/>
      <c r="W212" s="3"/>
      <c r="X212" s="3"/>
      <c r="Y212" s="135"/>
      <c r="Z212" s="135"/>
    </row>
    <row r="213" spans="1:26" ht="12.75" customHeight="1" x14ac:dyDescent="0.25">
      <c r="A213" s="264"/>
      <c r="B213" s="135"/>
      <c r="C213" s="718"/>
      <c r="D213" s="719"/>
      <c r="E213" s="149"/>
      <c r="F213" s="539" t="s">
        <v>434</v>
      </c>
      <c r="G213" s="536"/>
      <c r="H213" s="536"/>
      <c r="I213" s="536"/>
      <c r="J213" s="533"/>
      <c r="K213" s="48"/>
      <c r="L213" s="788">
        <v>562.48741499999994</v>
      </c>
      <c r="M213" s="536"/>
      <c r="N213" s="533"/>
      <c r="O213" s="265">
        <v>1.08</v>
      </c>
      <c r="P213" s="149"/>
      <c r="Q213" s="859">
        <f t="shared" ref="Q213:Q218" si="27">+O213*L213</f>
        <v>607.48640820000003</v>
      </c>
      <c r="R213" s="533"/>
      <c r="S213" s="43"/>
      <c r="T213" s="43"/>
      <c r="U213" s="43"/>
      <c r="V213" s="3"/>
      <c r="W213" s="3"/>
      <c r="X213" s="3"/>
      <c r="Y213" s="135"/>
      <c r="Z213" s="135"/>
    </row>
    <row r="214" spans="1:26" ht="12.75" customHeight="1" x14ac:dyDescent="0.25">
      <c r="A214" s="264"/>
      <c r="B214" s="135"/>
      <c r="C214" s="718"/>
      <c r="D214" s="719"/>
      <c r="E214" s="149"/>
      <c r="F214" s="539" t="s">
        <v>435</v>
      </c>
      <c r="G214" s="536"/>
      <c r="H214" s="536"/>
      <c r="I214" s="536"/>
      <c r="J214" s="533"/>
      <c r="K214" s="48"/>
      <c r="L214" s="788">
        <v>11624.73991</v>
      </c>
      <c r="M214" s="536"/>
      <c r="N214" s="533"/>
      <c r="O214" s="265">
        <v>0.84699999999999998</v>
      </c>
      <c r="P214" s="149"/>
      <c r="Q214" s="859">
        <f t="shared" si="27"/>
        <v>9846.1547037700002</v>
      </c>
      <c r="R214" s="533"/>
      <c r="S214" s="43"/>
      <c r="T214" s="43"/>
      <c r="U214" s="43"/>
      <c r="V214" s="3"/>
      <c r="W214" s="3"/>
      <c r="X214" s="3"/>
      <c r="Y214" s="135"/>
      <c r="Z214" s="135"/>
    </row>
    <row r="215" spans="1:26" ht="12.75" customHeight="1" x14ac:dyDescent="0.25">
      <c r="A215" s="264"/>
      <c r="B215" s="135"/>
      <c r="C215" s="718"/>
      <c r="D215" s="719"/>
      <c r="E215" s="149"/>
      <c r="F215" s="539" t="s">
        <v>436</v>
      </c>
      <c r="G215" s="536"/>
      <c r="H215" s="536"/>
      <c r="I215" s="536"/>
      <c r="J215" s="533"/>
      <c r="K215" s="48"/>
      <c r="L215" s="788">
        <v>3749.9161000000004</v>
      </c>
      <c r="M215" s="536"/>
      <c r="N215" s="533"/>
      <c r="O215" s="266">
        <v>0.82</v>
      </c>
      <c r="P215" s="149"/>
      <c r="Q215" s="859">
        <f t="shared" si="27"/>
        <v>3074.9312020000002</v>
      </c>
      <c r="R215" s="533"/>
      <c r="S215" s="43"/>
      <c r="T215" s="43"/>
      <c r="U215" s="43"/>
      <c r="V215" s="3"/>
      <c r="W215" s="3"/>
      <c r="X215" s="3"/>
      <c r="Y215" s="135"/>
      <c r="Z215" s="135"/>
    </row>
    <row r="216" spans="1:26" ht="12.75" customHeight="1" x14ac:dyDescent="0.25">
      <c r="A216" s="264"/>
      <c r="B216" s="135"/>
      <c r="C216" s="718"/>
      <c r="D216" s="719"/>
      <c r="E216" s="149"/>
      <c r="F216" s="539" t="s">
        <v>438</v>
      </c>
      <c r="G216" s="536"/>
      <c r="H216" s="536"/>
      <c r="I216" s="536"/>
      <c r="J216" s="533"/>
      <c r="K216" s="48"/>
      <c r="L216" s="788">
        <v>562.48741499999994</v>
      </c>
      <c r="M216" s="536"/>
      <c r="N216" s="533"/>
      <c r="O216" s="266">
        <v>0.61</v>
      </c>
      <c r="P216" s="149"/>
      <c r="Q216" s="859">
        <f t="shared" si="27"/>
        <v>343.11732314999995</v>
      </c>
      <c r="R216" s="533"/>
      <c r="S216" s="43"/>
      <c r="T216" s="43"/>
      <c r="U216" s="43"/>
      <c r="V216" s="3"/>
      <c r="W216" s="3"/>
      <c r="X216" s="3"/>
      <c r="Y216" s="135"/>
      <c r="Z216" s="135"/>
    </row>
    <row r="217" spans="1:26" ht="12.75" customHeight="1" x14ac:dyDescent="0.25">
      <c r="A217" s="264"/>
      <c r="B217" s="135"/>
      <c r="C217" s="718"/>
      <c r="D217" s="719"/>
      <c r="E217" s="149"/>
      <c r="F217" s="539" t="s">
        <v>437</v>
      </c>
      <c r="G217" s="536"/>
      <c r="H217" s="536"/>
      <c r="I217" s="536"/>
      <c r="J217" s="533"/>
      <c r="K217" s="48"/>
      <c r="L217" s="788">
        <v>937.47902500000009</v>
      </c>
      <c r="M217" s="536"/>
      <c r="N217" s="533"/>
      <c r="O217" s="266">
        <v>0.5</v>
      </c>
      <c r="P217" s="149"/>
      <c r="Q217" s="859">
        <f t="shared" si="27"/>
        <v>468.73951250000005</v>
      </c>
      <c r="R217" s="533"/>
      <c r="S217" s="43"/>
      <c r="T217" s="43"/>
      <c r="U217" s="43"/>
      <c r="V217" s="3"/>
      <c r="W217" s="3"/>
      <c r="X217" s="3"/>
      <c r="Y217" s="135"/>
      <c r="Z217" s="135"/>
    </row>
    <row r="218" spans="1:26" ht="12.75" customHeight="1" x14ac:dyDescent="0.25">
      <c r="A218" s="264"/>
      <c r="B218" s="135"/>
      <c r="C218" s="718"/>
      <c r="D218" s="719"/>
      <c r="E218" s="149"/>
      <c r="F218" s="539" t="s">
        <v>439</v>
      </c>
      <c r="G218" s="536"/>
      <c r="H218" s="536"/>
      <c r="I218" s="536"/>
      <c r="J218" s="533"/>
      <c r="K218" s="48"/>
      <c r="L218" s="788">
        <v>1312.4706350000001</v>
      </c>
      <c r="M218" s="536"/>
      <c r="N218" s="533"/>
      <c r="O218" s="265">
        <v>0.73499999999999999</v>
      </c>
      <c r="P218" s="149"/>
      <c r="Q218" s="859">
        <f t="shared" si="27"/>
        <v>964.6659167250001</v>
      </c>
      <c r="R218" s="533"/>
      <c r="S218" s="43"/>
      <c r="T218" s="43"/>
      <c r="U218" s="43"/>
      <c r="V218" s="3"/>
      <c r="W218" s="3"/>
      <c r="X218" s="3"/>
      <c r="Y218" s="135"/>
      <c r="Z218" s="135"/>
    </row>
    <row r="219" spans="1:26" ht="12.75" customHeight="1" x14ac:dyDescent="0.25">
      <c r="A219" s="267"/>
      <c r="B219" s="135"/>
      <c r="C219" s="718"/>
      <c r="D219" s="719"/>
      <c r="E219" s="149"/>
      <c r="F219" s="871" t="str">
        <f>IF('Formulación 3'!G39="","",'Formulación 3'!G39)</f>
        <v>Señalización</v>
      </c>
      <c r="G219" s="536"/>
      <c r="H219" s="536"/>
      <c r="I219" s="536"/>
      <c r="J219" s="533"/>
      <c r="K219" s="48"/>
      <c r="L219" s="872">
        <f>SUM(L220:N225)</f>
        <v>8396.2518624000004</v>
      </c>
      <c r="M219" s="536"/>
      <c r="N219" s="533"/>
      <c r="O219" s="262"/>
      <c r="P219" s="149"/>
      <c r="Q219" s="869">
        <f>SUM(Q220:R225)</f>
        <v>6853.7764327584955</v>
      </c>
      <c r="R219" s="533"/>
      <c r="S219" s="263" t="str">
        <f>+IF(L219='Formulación 3'!X39,"","Revisar: Costo a precio de mercado diferente al ítem 3.4.1")</f>
        <v/>
      </c>
      <c r="T219" s="43"/>
      <c r="U219" s="43"/>
      <c r="V219" s="3"/>
      <c r="W219" s="3"/>
      <c r="X219" s="3"/>
      <c r="Y219" s="135"/>
      <c r="Z219" s="135"/>
    </row>
    <row r="220" spans="1:26" ht="12.75" customHeight="1" x14ac:dyDescent="0.25">
      <c r="A220" s="264"/>
      <c r="B220" s="135"/>
      <c r="C220" s="718"/>
      <c r="D220" s="719"/>
      <c r="E220" s="149"/>
      <c r="F220" s="539" t="s">
        <v>434</v>
      </c>
      <c r="G220" s="536"/>
      <c r="H220" s="536"/>
      <c r="I220" s="536"/>
      <c r="J220" s="533"/>
      <c r="K220" s="48"/>
      <c r="L220" s="788">
        <v>251.88755587200001</v>
      </c>
      <c r="M220" s="536"/>
      <c r="N220" s="533"/>
      <c r="O220" s="265">
        <v>1.08</v>
      </c>
      <c r="P220" s="149"/>
      <c r="Q220" s="859">
        <f t="shared" ref="Q220:Q225" si="28">+O220*L220</f>
        <v>272.03856034176005</v>
      </c>
      <c r="R220" s="533"/>
      <c r="S220" s="43"/>
      <c r="T220" s="43"/>
      <c r="U220" s="43"/>
      <c r="V220" s="3"/>
      <c r="W220" s="3"/>
      <c r="X220" s="3"/>
      <c r="Y220" s="135"/>
      <c r="Z220" s="135"/>
    </row>
    <row r="221" spans="1:26" ht="12.75" customHeight="1" x14ac:dyDescent="0.25">
      <c r="A221" s="264"/>
      <c r="B221" s="135"/>
      <c r="C221" s="718"/>
      <c r="D221" s="719"/>
      <c r="E221" s="149"/>
      <c r="F221" s="539" t="s">
        <v>435</v>
      </c>
      <c r="G221" s="536"/>
      <c r="H221" s="536"/>
      <c r="I221" s="536"/>
      <c r="J221" s="533"/>
      <c r="K221" s="48"/>
      <c r="L221" s="788">
        <v>5205.6761546879998</v>
      </c>
      <c r="M221" s="536"/>
      <c r="N221" s="533"/>
      <c r="O221" s="265">
        <v>0.84699999999999998</v>
      </c>
      <c r="P221" s="149"/>
      <c r="Q221" s="859">
        <f t="shared" si="28"/>
        <v>4409.2077030207356</v>
      </c>
      <c r="R221" s="533"/>
      <c r="S221" s="43"/>
      <c r="T221" s="43"/>
      <c r="U221" s="43"/>
      <c r="V221" s="3"/>
      <c r="W221" s="3"/>
      <c r="X221" s="3"/>
      <c r="Y221" s="135"/>
      <c r="Z221" s="135"/>
    </row>
    <row r="222" spans="1:26" ht="12.75" customHeight="1" x14ac:dyDescent="0.25">
      <c r="A222" s="264"/>
      <c r="B222" s="135"/>
      <c r="C222" s="718"/>
      <c r="D222" s="719"/>
      <c r="E222" s="149"/>
      <c r="F222" s="539" t="s">
        <v>436</v>
      </c>
      <c r="G222" s="536"/>
      <c r="H222" s="536"/>
      <c r="I222" s="536"/>
      <c r="J222" s="533"/>
      <c r="K222" s="48"/>
      <c r="L222" s="788">
        <v>1679.2503724800001</v>
      </c>
      <c r="M222" s="536"/>
      <c r="N222" s="533"/>
      <c r="O222" s="266">
        <v>0.82</v>
      </c>
      <c r="P222" s="149"/>
      <c r="Q222" s="859">
        <f t="shared" si="28"/>
        <v>1376.9853054335999</v>
      </c>
      <c r="R222" s="533"/>
      <c r="S222" s="43"/>
      <c r="T222" s="43"/>
      <c r="U222" s="43"/>
      <c r="V222" s="3"/>
      <c r="W222" s="3"/>
      <c r="X222" s="3"/>
      <c r="Y222" s="135"/>
      <c r="Z222" s="135"/>
    </row>
    <row r="223" spans="1:26" ht="12.75" customHeight="1" x14ac:dyDescent="0.25">
      <c r="A223" s="264"/>
      <c r="B223" s="135"/>
      <c r="C223" s="718"/>
      <c r="D223" s="719"/>
      <c r="E223" s="149"/>
      <c r="F223" s="539" t="s">
        <v>438</v>
      </c>
      <c r="G223" s="536"/>
      <c r="H223" s="536"/>
      <c r="I223" s="536"/>
      <c r="J223" s="533"/>
      <c r="K223" s="48"/>
      <c r="L223" s="788">
        <v>251.88755587200001</v>
      </c>
      <c r="M223" s="536"/>
      <c r="N223" s="533"/>
      <c r="O223" s="266">
        <v>0.61</v>
      </c>
      <c r="P223" s="149"/>
      <c r="Q223" s="859">
        <f t="shared" si="28"/>
        <v>153.65140908192001</v>
      </c>
      <c r="R223" s="533"/>
      <c r="S223" s="43"/>
      <c r="T223" s="43"/>
      <c r="U223" s="43"/>
      <c r="V223" s="3"/>
      <c r="W223" s="3"/>
      <c r="X223" s="3"/>
      <c r="Y223" s="135"/>
      <c r="Z223" s="135"/>
    </row>
    <row r="224" spans="1:26" ht="12.75" customHeight="1" x14ac:dyDescent="0.25">
      <c r="A224" s="264"/>
      <c r="B224" s="135"/>
      <c r="C224" s="718"/>
      <c r="D224" s="719"/>
      <c r="E224" s="149"/>
      <c r="F224" s="539" t="s">
        <v>437</v>
      </c>
      <c r="G224" s="536"/>
      <c r="H224" s="536"/>
      <c r="I224" s="536"/>
      <c r="J224" s="533"/>
      <c r="K224" s="48"/>
      <c r="L224" s="788">
        <v>419.81259312000003</v>
      </c>
      <c r="M224" s="536"/>
      <c r="N224" s="533"/>
      <c r="O224" s="266">
        <v>0.5</v>
      </c>
      <c r="P224" s="149"/>
      <c r="Q224" s="859">
        <f t="shared" si="28"/>
        <v>209.90629656000002</v>
      </c>
      <c r="R224" s="533"/>
      <c r="S224" s="43"/>
      <c r="T224" s="43"/>
      <c r="U224" s="43"/>
      <c r="V224" s="3"/>
      <c r="W224" s="3"/>
      <c r="X224" s="3"/>
      <c r="Y224" s="135"/>
      <c r="Z224" s="135"/>
    </row>
    <row r="225" spans="1:26" ht="12.75" customHeight="1" x14ac:dyDescent="0.25">
      <c r="A225" s="264"/>
      <c r="B225" s="135"/>
      <c r="C225" s="718"/>
      <c r="D225" s="719"/>
      <c r="E225" s="149"/>
      <c r="F225" s="539" t="s">
        <v>439</v>
      </c>
      <c r="G225" s="536"/>
      <c r="H225" s="536"/>
      <c r="I225" s="536"/>
      <c r="J225" s="533"/>
      <c r="K225" s="48"/>
      <c r="L225" s="788">
        <v>587.73763036800005</v>
      </c>
      <c r="M225" s="536"/>
      <c r="N225" s="533"/>
      <c r="O225" s="265">
        <v>0.73499999999999999</v>
      </c>
      <c r="P225" s="149"/>
      <c r="Q225" s="859">
        <f t="shared" si="28"/>
        <v>431.98715832048003</v>
      </c>
      <c r="R225" s="533"/>
      <c r="S225" s="43"/>
      <c r="T225" s="43"/>
      <c r="U225" s="43"/>
      <c r="V225" s="3"/>
      <c r="W225" s="3"/>
      <c r="X225" s="3"/>
      <c r="Y225" s="135"/>
      <c r="Z225" s="135"/>
    </row>
    <row r="226" spans="1:26" ht="12.75" customHeight="1" x14ac:dyDescent="0.25">
      <c r="A226" s="267"/>
      <c r="B226" s="135"/>
      <c r="C226" s="718"/>
      <c r="D226" s="719"/>
      <c r="E226" s="149"/>
      <c r="F226" s="871" t="str">
        <f>IF('Formulación 3'!G40="","",'Formulación 3'!G40)</f>
        <v>Ciclo paraderos</v>
      </c>
      <c r="G226" s="536"/>
      <c r="H226" s="536"/>
      <c r="I226" s="536"/>
      <c r="J226" s="533"/>
      <c r="K226" s="48"/>
      <c r="L226" s="872">
        <f>SUM(L227:N232)</f>
        <v>1236.2954400000001</v>
      </c>
      <c r="M226" s="536"/>
      <c r="N226" s="533"/>
      <c r="O226" s="262"/>
      <c r="P226" s="149"/>
      <c r="Q226" s="869">
        <f>SUM(Q227:R232)</f>
        <v>1009.1756047176</v>
      </c>
      <c r="R226" s="533"/>
      <c r="S226" s="263" t="str">
        <f>+IF(L226='Formulación 3'!X40,"","Revisar: Costo a precio de mercado diferente al ítem 3.4.1")</f>
        <v/>
      </c>
      <c r="T226" s="43"/>
      <c r="U226" s="43"/>
      <c r="V226" s="3"/>
      <c r="W226" s="3"/>
      <c r="X226" s="3"/>
      <c r="Y226" s="135"/>
      <c r="Z226" s="135"/>
    </row>
    <row r="227" spans="1:26" ht="12.75" customHeight="1" x14ac:dyDescent="0.25">
      <c r="A227" s="264"/>
      <c r="B227" s="135"/>
      <c r="C227" s="718"/>
      <c r="D227" s="719"/>
      <c r="E227" s="149"/>
      <c r="F227" s="539" t="s">
        <v>434</v>
      </c>
      <c r="G227" s="536"/>
      <c r="H227" s="536"/>
      <c r="I227" s="536"/>
      <c r="J227" s="533"/>
      <c r="K227" s="48"/>
      <c r="L227" s="788">
        <v>37.088863199999999</v>
      </c>
      <c r="M227" s="536"/>
      <c r="N227" s="533"/>
      <c r="O227" s="265">
        <v>1.08</v>
      </c>
      <c r="P227" s="149"/>
      <c r="Q227" s="859">
        <f t="shared" ref="Q227:Q232" si="29">+O227*L227</f>
        <v>40.055972256000004</v>
      </c>
      <c r="R227" s="533"/>
      <c r="S227" s="43"/>
      <c r="T227" s="43"/>
      <c r="U227" s="43"/>
      <c r="V227" s="3"/>
      <c r="W227" s="3"/>
      <c r="X227" s="3"/>
      <c r="Y227" s="135"/>
      <c r="Z227" s="135"/>
    </row>
    <row r="228" spans="1:26" ht="12.75" customHeight="1" x14ac:dyDescent="0.25">
      <c r="A228" s="264"/>
      <c r="B228" s="135"/>
      <c r="C228" s="718"/>
      <c r="D228" s="719"/>
      <c r="E228" s="149"/>
      <c r="F228" s="539" t="s">
        <v>435</v>
      </c>
      <c r="G228" s="536"/>
      <c r="H228" s="536"/>
      <c r="I228" s="536"/>
      <c r="J228" s="533"/>
      <c r="K228" s="48"/>
      <c r="L228" s="788">
        <v>766.50317280000002</v>
      </c>
      <c r="M228" s="536"/>
      <c r="N228" s="533"/>
      <c r="O228" s="265">
        <v>0.84699999999999998</v>
      </c>
      <c r="P228" s="149"/>
      <c r="Q228" s="859">
        <f t="shared" si="29"/>
        <v>649.22818736160002</v>
      </c>
      <c r="R228" s="533"/>
      <c r="S228" s="43"/>
      <c r="T228" s="43"/>
      <c r="U228" s="43"/>
      <c r="V228" s="3"/>
      <c r="W228" s="3"/>
      <c r="X228" s="3"/>
      <c r="Y228" s="135"/>
      <c r="Z228" s="135"/>
    </row>
    <row r="229" spans="1:26" ht="12.75" customHeight="1" x14ac:dyDescent="0.25">
      <c r="A229" s="264"/>
      <c r="B229" s="135"/>
      <c r="C229" s="718"/>
      <c r="D229" s="719"/>
      <c r="E229" s="149"/>
      <c r="F229" s="539" t="s">
        <v>436</v>
      </c>
      <c r="G229" s="536"/>
      <c r="H229" s="536"/>
      <c r="I229" s="536"/>
      <c r="J229" s="533"/>
      <c r="K229" s="48"/>
      <c r="L229" s="788">
        <v>247.25908800000002</v>
      </c>
      <c r="M229" s="536"/>
      <c r="N229" s="533"/>
      <c r="O229" s="266">
        <v>0.82</v>
      </c>
      <c r="P229" s="149"/>
      <c r="Q229" s="859">
        <f t="shared" si="29"/>
        <v>202.75245215999999</v>
      </c>
      <c r="R229" s="533"/>
      <c r="S229" s="43"/>
      <c r="T229" s="43"/>
      <c r="U229" s="43"/>
      <c r="V229" s="3"/>
      <c r="W229" s="3"/>
      <c r="X229" s="3"/>
      <c r="Y229" s="135"/>
      <c r="Z229" s="135"/>
    </row>
    <row r="230" spans="1:26" ht="12.75" customHeight="1" x14ac:dyDescent="0.25">
      <c r="A230" s="264"/>
      <c r="B230" s="135"/>
      <c r="C230" s="718"/>
      <c r="D230" s="719"/>
      <c r="E230" s="149"/>
      <c r="F230" s="539" t="s">
        <v>438</v>
      </c>
      <c r="G230" s="536"/>
      <c r="H230" s="536"/>
      <c r="I230" s="536"/>
      <c r="J230" s="533"/>
      <c r="K230" s="48"/>
      <c r="L230" s="788">
        <v>37.088863199999999</v>
      </c>
      <c r="M230" s="536"/>
      <c r="N230" s="533"/>
      <c r="O230" s="266">
        <v>0.61</v>
      </c>
      <c r="P230" s="149"/>
      <c r="Q230" s="859">
        <f t="shared" si="29"/>
        <v>22.624206552</v>
      </c>
      <c r="R230" s="533"/>
      <c r="S230" s="43"/>
      <c r="T230" s="43"/>
      <c r="U230" s="43"/>
      <c r="V230" s="3"/>
      <c r="W230" s="3"/>
      <c r="X230" s="3"/>
      <c r="Y230" s="135"/>
      <c r="Z230" s="135"/>
    </row>
    <row r="231" spans="1:26" ht="12.75" customHeight="1" x14ac:dyDescent="0.25">
      <c r="A231" s="264"/>
      <c r="B231" s="135"/>
      <c r="C231" s="718"/>
      <c r="D231" s="719"/>
      <c r="E231" s="149"/>
      <c r="F231" s="539" t="s">
        <v>437</v>
      </c>
      <c r="G231" s="536"/>
      <c r="H231" s="536"/>
      <c r="I231" s="536"/>
      <c r="J231" s="533"/>
      <c r="K231" s="48"/>
      <c r="L231" s="788">
        <v>61.814772000000005</v>
      </c>
      <c r="M231" s="536"/>
      <c r="N231" s="533"/>
      <c r="O231" s="266">
        <v>0.5</v>
      </c>
      <c r="P231" s="149"/>
      <c r="Q231" s="859">
        <f t="shared" si="29"/>
        <v>30.907386000000002</v>
      </c>
      <c r="R231" s="533"/>
      <c r="S231" s="43"/>
      <c r="T231" s="43"/>
      <c r="U231" s="43"/>
      <c r="V231" s="3"/>
      <c r="W231" s="3"/>
      <c r="X231" s="3"/>
      <c r="Y231" s="135"/>
      <c r="Z231" s="135"/>
    </row>
    <row r="232" spans="1:26" ht="12.75" customHeight="1" x14ac:dyDescent="0.25">
      <c r="A232" s="264"/>
      <c r="B232" s="135"/>
      <c r="C232" s="551"/>
      <c r="D232" s="553"/>
      <c r="E232" s="149"/>
      <c r="F232" s="539" t="s">
        <v>439</v>
      </c>
      <c r="G232" s="536"/>
      <c r="H232" s="536"/>
      <c r="I232" s="536"/>
      <c r="J232" s="533"/>
      <c r="K232" s="48"/>
      <c r="L232" s="788">
        <v>86.540680800000018</v>
      </c>
      <c r="M232" s="536"/>
      <c r="N232" s="533"/>
      <c r="O232" s="265">
        <v>0.73499999999999999</v>
      </c>
      <c r="P232" s="149"/>
      <c r="Q232" s="859">
        <f t="shared" si="29"/>
        <v>63.607400388000009</v>
      </c>
      <c r="R232" s="533"/>
      <c r="S232" s="43"/>
      <c r="T232" s="43"/>
      <c r="U232" s="43"/>
      <c r="V232" s="3"/>
      <c r="W232" s="3"/>
      <c r="X232" s="3"/>
      <c r="Y232" s="135"/>
      <c r="Z232" s="135"/>
    </row>
    <row r="233" spans="1:26" ht="13.5" customHeight="1" x14ac:dyDescent="0.25">
      <c r="A233" s="267"/>
      <c r="B233" s="135"/>
      <c r="C233" s="802" t="s">
        <v>387</v>
      </c>
      <c r="D233" s="536"/>
      <c r="E233" s="536"/>
      <c r="F233" s="536"/>
      <c r="G233" s="536"/>
      <c r="H233" s="536"/>
      <c r="I233" s="536"/>
      <c r="J233" s="533"/>
      <c r="K233" s="48"/>
      <c r="L233" s="872">
        <f>SUM(L234:N239)</f>
        <v>19293.000000000007</v>
      </c>
      <c r="M233" s="536"/>
      <c r="N233" s="533"/>
      <c r="O233" s="262"/>
      <c r="P233" s="149"/>
      <c r="Q233" s="869">
        <f>SUM(Q234:R239)</f>
        <v>15748.68297</v>
      </c>
      <c r="R233" s="533"/>
      <c r="S233" s="263" t="str">
        <f>+IF(L233='Formulación 3'!X41,"","Revisar: Costo a precio de mercado diferente al ítem 3.4.1")</f>
        <v/>
      </c>
      <c r="T233" s="43"/>
      <c r="U233" s="43"/>
      <c r="V233" s="3"/>
      <c r="W233" s="3"/>
      <c r="X233" s="3"/>
      <c r="Y233" s="135"/>
      <c r="Z233" s="135"/>
    </row>
    <row r="234" spans="1:26" ht="12.75" customHeight="1" x14ac:dyDescent="0.25">
      <c r="A234" s="264"/>
      <c r="B234" s="135"/>
      <c r="C234" s="896" t="s">
        <v>434</v>
      </c>
      <c r="D234" s="549"/>
      <c r="E234" s="549"/>
      <c r="F234" s="549"/>
      <c r="G234" s="549"/>
      <c r="H234" s="549"/>
      <c r="I234" s="549"/>
      <c r="J234" s="550"/>
      <c r="K234" s="48"/>
      <c r="L234" s="788">
        <v>578.79</v>
      </c>
      <c r="M234" s="536"/>
      <c r="N234" s="533"/>
      <c r="O234" s="265">
        <v>1.08</v>
      </c>
      <c r="P234" s="149"/>
      <c r="Q234" s="859">
        <f t="shared" ref="Q234:Q239" si="30">+O234*L234</f>
        <v>625.09320000000002</v>
      </c>
      <c r="R234" s="533"/>
      <c r="S234" s="43"/>
      <c r="T234" s="43"/>
      <c r="U234" s="43"/>
      <c r="V234" s="3"/>
      <c r="W234" s="3"/>
      <c r="X234" s="3"/>
      <c r="Y234" s="135"/>
      <c r="Z234" s="135"/>
    </row>
    <row r="235" spans="1:26" ht="12.75" customHeight="1" x14ac:dyDescent="0.25">
      <c r="A235" s="264"/>
      <c r="B235" s="135"/>
      <c r="C235" s="893" t="s">
        <v>435</v>
      </c>
      <c r="D235" s="538"/>
      <c r="E235" s="538"/>
      <c r="F235" s="538"/>
      <c r="G235" s="538"/>
      <c r="H235" s="538"/>
      <c r="I235" s="538"/>
      <c r="J235" s="719"/>
      <c r="K235" s="48"/>
      <c r="L235" s="788">
        <v>11961.66</v>
      </c>
      <c r="M235" s="536"/>
      <c r="N235" s="533"/>
      <c r="O235" s="265">
        <v>0.84699999999999998</v>
      </c>
      <c r="P235" s="149"/>
      <c r="Q235" s="859">
        <f t="shared" si="30"/>
        <v>10131.526019999999</v>
      </c>
      <c r="R235" s="533"/>
      <c r="S235" s="43"/>
      <c r="T235" s="43"/>
      <c r="U235" s="43"/>
      <c r="V235" s="3"/>
      <c r="W235" s="3"/>
      <c r="X235" s="3"/>
      <c r="Y235" s="135"/>
      <c r="Z235" s="135"/>
    </row>
    <row r="236" spans="1:26" ht="12.75" customHeight="1" x14ac:dyDescent="0.25">
      <c r="A236" s="264"/>
      <c r="B236" s="135"/>
      <c r="C236" s="893" t="s">
        <v>436</v>
      </c>
      <c r="D236" s="538"/>
      <c r="E236" s="538"/>
      <c r="F236" s="538"/>
      <c r="G236" s="538"/>
      <c r="H236" s="538"/>
      <c r="I236" s="538"/>
      <c r="J236" s="719"/>
      <c r="K236" s="48"/>
      <c r="L236" s="788">
        <v>3858.6000000000004</v>
      </c>
      <c r="M236" s="536"/>
      <c r="N236" s="533"/>
      <c r="O236" s="266">
        <v>0.82</v>
      </c>
      <c r="P236" s="149"/>
      <c r="Q236" s="859">
        <f t="shared" si="30"/>
        <v>3164.0520000000001</v>
      </c>
      <c r="R236" s="533"/>
      <c r="S236" s="43"/>
      <c r="T236" s="43"/>
      <c r="U236" s="43"/>
      <c r="V236" s="3"/>
      <c r="W236" s="3"/>
      <c r="X236" s="3"/>
      <c r="Y236" s="135"/>
      <c r="Z236" s="135"/>
    </row>
    <row r="237" spans="1:26" ht="12.75" customHeight="1" x14ac:dyDescent="0.25">
      <c r="A237" s="264"/>
      <c r="B237" s="135"/>
      <c r="C237" s="893" t="s">
        <v>438</v>
      </c>
      <c r="D237" s="538"/>
      <c r="E237" s="538"/>
      <c r="F237" s="538"/>
      <c r="G237" s="538"/>
      <c r="H237" s="538"/>
      <c r="I237" s="538"/>
      <c r="J237" s="719"/>
      <c r="K237" s="48"/>
      <c r="L237" s="788">
        <v>578.79</v>
      </c>
      <c r="M237" s="536"/>
      <c r="N237" s="533"/>
      <c r="O237" s="266">
        <v>0.61</v>
      </c>
      <c r="P237" s="149"/>
      <c r="Q237" s="859">
        <f t="shared" si="30"/>
        <v>353.06189999999998</v>
      </c>
      <c r="R237" s="533"/>
      <c r="S237" s="43"/>
      <c r="T237" s="43"/>
      <c r="U237" s="43"/>
      <c r="V237" s="3"/>
      <c r="W237" s="3"/>
      <c r="X237" s="3"/>
      <c r="Y237" s="135"/>
      <c r="Z237" s="135"/>
    </row>
    <row r="238" spans="1:26" ht="12.75" customHeight="1" x14ac:dyDescent="0.25">
      <c r="A238" s="264"/>
      <c r="B238" s="135"/>
      <c r="C238" s="893" t="s">
        <v>437</v>
      </c>
      <c r="D238" s="538"/>
      <c r="E238" s="538"/>
      <c r="F238" s="538"/>
      <c r="G238" s="538"/>
      <c r="H238" s="538"/>
      <c r="I238" s="538"/>
      <c r="J238" s="719"/>
      <c r="K238" s="48"/>
      <c r="L238" s="788">
        <v>964.65000000000009</v>
      </c>
      <c r="M238" s="536"/>
      <c r="N238" s="533"/>
      <c r="O238" s="266">
        <v>0.5</v>
      </c>
      <c r="P238" s="149"/>
      <c r="Q238" s="859">
        <f t="shared" si="30"/>
        <v>482.32500000000005</v>
      </c>
      <c r="R238" s="533"/>
      <c r="S238" s="43"/>
      <c r="T238" s="43"/>
      <c r="U238" s="43"/>
      <c r="V238" s="3"/>
      <c r="W238" s="3"/>
      <c r="X238" s="3"/>
      <c r="Y238" s="135"/>
      <c r="Z238" s="135"/>
    </row>
    <row r="239" spans="1:26" ht="12.75" customHeight="1" x14ac:dyDescent="0.25">
      <c r="A239" s="264"/>
      <c r="B239" s="135"/>
      <c r="C239" s="894" t="s">
        <v>439</v>
      </c>
      <c r="D239" s="552"/>
      <c r="E239" s="552"/>
      <c r="F239" s="552"/>
      <c r="G239" s="552"/>
      <c r="H239" s="552"/>
      <c r="I239" s="552"/>
      <c r="J239" s="553"/>
      <c r="K239" s="48"/>
      <c r="L239" s="788">
        <v>1350.5100000000002</v>
      </c>
      <c r="M239" s="536"/>
      <c r="N239" s="533"/>
      <c r="O239" s="265">
        <v>0.73499999999999999</v>
      </c>
      <c r="P239" s="149"/>
      <c r="Q239" s="859">
        <f t="shared" si="30"/>
        <v>992.62485000000015</v>
      </c>
      <c r="R239" s="533"/>
      <c r="S239" s="43"/>
      <c r="T239" s="43"/>
      <c r="U239" s="43"/>
      <c r="V239" s="3"/>
      <c r="W239" s="3"/>
      <c r="X239" s="3"/>
      <c r="Y239" s="135"/>
      <c r="Z239" s="135"/>
    </row>
    <row r="240" spans="1:26" ht="13.5" customHeight="1" x14ac:dyDescent="0.25">
      <c r="A240" s="267"/>
      <c r="B240" s="135"/>
      <c r="C240" s="897" t="s">
        <v>388</v>
      </c>
      <c r="D240" s="538"/>
      <c r="E240" s="538"/>
      <c r="F240" s="538"/>
      <c r="G240" s="538"/>
      <c r="H240" s="538"/>
      <c r="I240" s="538"/>
      <c r="J240" s="736"/>
      <c r="K240" s="48"/>
      <c r="L240" s="872">
        <f>SUM(L241:N246)</f>
        <v>12862</v>
      </c>
      <c r="M240" s="536"/>
      <c r="N240" s="533"/>
      <c r="O240" s="262"/>
      <c r="P240" s="149"/>
      <c r="Q240" s="869">
        <f>SUM(Q241:R246)</f>
        <v>10499.121979999998</v>
      </c>
      <c r="R240" s="533"/>
      <c r="S240" s="263" t="str">
        <f>+IF(L240='Formulación 3'!X42,"","Revisar: Costo a precio de mercado diferente al ítem 3.4.1")</f>
        <v/>
      </c>
      <c r="T240" s="43"/>
      <c r="U240" s="43"/>
      <c r="V240" s="3"/>
      <c r="W240" s="3"/>
      <c r="X240" s="3"/>
      <c r="Y240" s="135"/>
      <c r="Z240" s="135"/>
    </row>
    <row r="241" spans="1:26" ht="12.75" customHeight="1" x14ac:dyDescent="0.25">
      <c r="A241" s="264"/>
      <c r="B241" s="135"/>
      <c r="C241" s="896" t="s">
        <v>434</v>
      </c>
      <c r="D241" s="549"/>
      <c r="E241" s="549"/>
      <c r="F241" s="549"/>
      <c r="G241" s="549"/>
      <c r="H241" s="549"/>
      <c r="I241" s="549"/>
      <c r="J241" s="550"/>
      <c r="K241" s="48"/>
      <c r="L241" s="788">
        <v>385.86</v>
      </c>
      <c r="M241" s="536"/>
      <c r="N241" s="533"/>
      <c r="O241" s="265">
        <v>1.08</v>
      </c>
      <c r="P241" s="149"/>
      <c r="Q241" s="859">
        <f t="shared" ref="Q241:Q246" si="31">+O241*L241</f>
        <v>416.72880000000004</v>
      </c>
      <c r="R241" s="533"/>
      <c r="S241" s="43"/>
      <c r="T241" s="43"/>
      <c r="U241" s="43"/>
      <c r="V241" s="3"/>
      <c r="W241" s="3"/>
      <c r="X241" s="3"/>
      <c r="Y241" s="135"/>
      <c r="Z241" s="135"/>
    </row>
    <row r="242" spans="1:26" ht="12.75" customHeight="1" x14ac:dyDescent="0.25">
      <c r="A242" s="264"/>
      <c r="B242" s="135"/>
      <c r="C242" s="893" t="s">
        <v>435</v>
      </c>
      <c r="D242" s="538"/>
      <c r="E242" s="538"/>
      <c r="F242" s="538"/>
      <c r="G242" s="538"/>
      <c r="H242" s="538"/>
      <c r="I242" s="538"/>
      <c r="J242" s="719"/>
      <c r="K242" s="48"/>
      <c r="L242" s="788">
        <v>7974.44</v>
      </c>
      <c r="M242" s="536"/>
      <c r="N242" s="533"/>
      <c r="O242" s="265">
        <v>0.84699999999999998</v>
      </c>
      <c r="P242" s="149"/>
      <c r="Q242" s="859">
        <f t="shared" si="31"/>
        <v>6754.3506799999996</v>
      </c>
      <c r="R242" s="533"/>
      <c r="S242" s="43"/>
      <c r="T242" s="43"/>
      <c r="U242" s="43"/>
      <c r="V242" s="3"/>
      <c r="W242" s="3"/>
      <c r="X242" s="3"/>
      <c r="Y242" s="135"/>
      <c r="Z242" s="135"/>
    </row>
    <row r="243" spans="1:26" ht="12.75" customHeight="1" x14ac:dyDescent="0.25">
      <c r="A243" s="264"/>
      <c r="B243" s="135"/>
      <c r="C243" s="893" t="s">
        <v>436</v>
      </c>
      <c r="D243" s="538"/>
      <c r="E243" s="538"/>
      <c r="F243" s="538"/>
      <c r="G243" s="538"/>
      <c r="H243" s="538"/>
      <c r="I243" s="538"/>
      <c r="J243" s="719"/>
      <c r="K243" s="48"/>
      <c r="L243" s="788">
        <v>2572.4</v>
      </c>
      <c r="M243" s="536"/>
      <c r="N243" s="533"/>
      <c r="O243" s="266">
        <v>0.82</v>
      </c>
      <c r="P243" s="149"/>
      <c r="Q243" s="859">
        <f t="shared" si="31"/>
        <v>2109.3679999999999</v>
      </c>
      <c r="R243" s="533"/>
      <c r="S243" s="43"/>
      <c r="T243" s="43"/>
      <c r="U243" s="43"/>
      <c r="V243" s="3"/>
      <c r="W243" s="3"/>
      <c r="X243" s="3"/>
      <c r="Y243" s="135"/>
      <c r="Z243" s="135"/>
    </row>
    <row r="244" spans="1:26" ht="12.75" customHeight="1" x14ac:dyDescent="0.25">
      <c r="A244" s="264"/>
      <c r="B244" s="135"/>
      <c r="C244" s="893" t="s">
        <v>438</v>
      </c>
      <c r="D244" s="538"/>
      <c r="E244" s="538"/>
      <c r="F244" s="538"/>
      <c r="G244" s="538"/>
      <c r="H244" s="538"/>
      <c r="I244" s="538"/>
      <c r="J244" s="719"/>
      <c r="K244" s="48"/>
      <c r="L244" s="788">
        <v>385.86</v>
      </c>
      <c r="M244" s="536"/>
      <c r="N244" s="533"/>
      <c r="O244" s="266">
        <v>0.61</v>
      </c>
      <c r="P244" s="149"/>
      <c r="Q244" s="859">
        <f t="shared" si="31"/>
        <v>235.37460000000002</v>
      </c>
      <c r="R244" s="533"/>
      <c r="S244" s="43"/>
      <c r="T244" s="43"/>
      <c r="U244" s="43"/>
      <c r="V244" s="3"/>
      <c r="W244" s="3"/>
      <c r="X244" s="3"/>
      <c r="Y244" s="135"/>
      <c r="Z244" s="135"/>
    </row>
    <row r="245" spans="1:26" ht="12.75" customHeight="1" x14ac:dyDescent="0.25">
      <c r="A245" s="264"/>
      <c r="B245" s="135"/>
      <c r="C245" s="893" t="s">
        <v>437</v>
      </c>
      <c r="D245" s="538"/>
      <c r="E245" s="538"/>
      <c r="F245" s="538"/>
      <c r="G245" s="538"/>
      <c r="H245" s="538"/>
      <c r="I245" s="538"/>
      <c r="J245" s="719"/>
      <c r="K245" s="48"/>
      <c r="L245" s="788">
        <v>643.1</v>
      </c>
      <c r="M245" s="536"/>
      <c r="N245" s="533"/>
      <c r="O245" s="266">
        <v>0.5</v>
      </c>
      <c r="P245" s="149"/>
      <c r="Q245" s="859">
        <f t="shared" si="31"/>
        <v>321.55</v>
      </c>
      <c r="R245" s="533"/>
      <c r="S245" s="43"/>
      <c r="T245" s="43"/>
      <c r="U245" s="43"/>
      <c r="V245" s="3"/>
      <c r="W245" s="3"/>
      <c r="X245" s="3"/>
      <c r="Y245" s="135"/>
      <c r="Z245" s="135"/>
    </row>
    <row r="246" spans="1:26" ht="12.75" customHeight="1" x14ac:dyDescent="0.25">
      <c r="A246" s="264"/>
      <c r="B246" s="135"/>
      <c r="C246" s="894" t="s">
        <v>439</v>
      </c>
      <c r="D246" s="552"/>
      <c r="E246" s="552"/>
      <c r="F246" s="552"/>
      <c r="G246" s="552"/>
      <c r="H246" s="552"/>
      <c r="I246" s="552"/>
      <c r="J246" s="553"/>
      <c r="K246" s="48"/>
      <c r="L246" s="788">
        <v>900.34</v>
      </c>
      <c r="M246" s="536"/>
      <c r="N246" s="533"/>
      <c r="O246" s="265">
        <v>0.73499999999999999</v>
      </c>
      <c r="P246" s="149"/>
      <c r="Q246" s="859">
        <f t="shared" si="31"/>
        <v>661.74990000000003</v>
      </c>
      <c r="R246" s="533"/>
      <c r="S246" s="43"/>
      <c r="T246" s="43"/>
      <c r="U246" s="43"/>
      <c r="V246" s="3"/>
      <c r="W246" s="3"/>
      <c r="X246" s="3"/>
      <c r="Y246" s="135"/>
      <c r="Z246" s="135"/>
    </row>
    <row r="247" spans="1:26" ht="12.75" customHeight="1" x14ac:dyDescent="0.25">
      <c r="A247" s="259"/>
      <c r="B247" s="135"/>
      <c r="C247" s="853" t="s">
        <v>389</v>
      </c>
      <c r="D247" s="536"/>
      <c r="E247" s="536"/>
      <c r="F247" s="536"/>
      <c r="G247" s="536"/>
      <c r="H247" s="536"/>
      <c r="I247" s="536"/>
      <c r="J247" s="533"/>
      <c r="K247" s="48"/>
      <c r="L247" s="870">
        <f>+L240+L233+L197+L140+L90+L19</f>
        <v>3083731.3011378841</v>
      </c>
      <c r="M247" s="536"/>
      <c r="N247" s="602"/>
      <c r="O247" s="217"/>
      <c r="P247" s="149"/>
      <c r="Q247" s="870">
        <f>+Q240+Q233+Q197+Q140+Q90+Q19</f>
        <v>2517116.9139264724</v>
      </c>
      <c r="R247" s="533"/>
      <c r="S247" s="43"/>
      <c r="T247" s="43"/>
      <c r="U247" s="43"/>
      <c r="V247" s="3"/>
      <c r="W247" s="3"/>
      <c r="X247" s="3"/>
      <c r="Y247" s="135"/>
      <c r="Z247" s="135"/>
    </row>
    <row r="248" spans="1:26" ht="12.75" customHeight="1" x14ac:dyDescent="0.25">
      <c r="A248" s="267"/>
      <c r="B248" s="135"/>
      <c r="C248" s="539" t="s">
        <v>390</v>
      </c>
      <c r="D248" s="536"/>
      <c r="E248" s="536"/>
      <c r="F248" s="536"/>
      <c r="G248" s="536"/>
      <c r="H248" s="536"/>
      <c r="I248" s="536"/>
      <c r="J248" s="533"/>
      <c r="K248" s="48"/>
      <c r="L248" s="849">
        <f>+'Formulación 3'!X44</f>
        <v>28000</v>
      </c>
      <c r="M248" s="536"/>
      <c r="N248" s="533"/>
      <c r="O248" s="269">
        <v>0.82</v>
      </c>
      <c r="P248" s="149"/>
      <c r="Q248" s="859">
        <f t="shared" ref="Q248:Q251" si="32">+O248*L248</f>
        <v>22960</v>
      </c>
      <c r="R248" s="533"/>
      <c r="S248" s="263" t="str">
        <f>+IF(L248='Formulación 3'!X44,"","Revisar: Costo a precio de mercado diferente al ítem 3.4.1")</f>
        <v/>
      </c>
      <c r="T248" s="43"/>
      <c r="U248" s="43"/>
      <c r="V248" s="3"/>
      <c r="W248" s="3"/>
      <c r="X248" s="3"/>
      <c r="Y248" s="135"/>
      <c r="Z248" s="135"/>
    </row>
    <row r="249" spans="1:26" ht="12.75" customHeight="1" x14ac:dyDescent="0.25">
      <c r="A249" s="267"/>
      <c r="B249" s="135"/>
      <c r="C249" s="539" t="s">
        <v>392</v>
      </c>
      <c r="D249" s="536"/>
      <c r="E249" s="536"/>
      <c r="F249" s="536"/>
      <c r="G249" s="536"/>
      <c r="H249" s="536"/>
      <c r="I249" s="536"/>
      <c r="J249" s="533"/>
      <c r="K249" s="48"/>
      <c r="L249" s="849">
        <f>+'Formulación 3'!X45</f>
        <v>68578</v>
      </c>
      <c r="M249" s="536"/>
      <c r="N249" s="533"/>
      <c r="O249" s="269">
        <v>0.82</v>
      </c>
      <c r="P249" s="149"/>
      <c r="Q249" s="859">
        <f t="shared" si="32"/>
        <v>56233.96</v>
      </c>
      <c r="R249" s="533"/>
      <c r="S249" s="263" t="str">
        <f>+IF(L249='Formulación 3'!X45,"","Revisar: Costo a precio de mercado diferente al ítem 3.4.1")</f>
        <v/>
      </c>
      <c r="T249" s="43"/>
      <c r="U249" s="43"/>
      <c r="V249" s="3"/>
      <c r="W249" s="3"/>
      <c r="X249" s="3"/>
      <c r="Y249" s="135"/>
      <c r="Z249" s="135"/>
    </row>
    <row r="250" spans="1:26" ht="12.75" customHeight="1" x14ac:dyDescent="0.25">
      <c r="A250" s="267"/>
      <c r="B250" s="135"/>
      <c r="C250" s="539" t="s">
        <v>394</v>
      </c>
      <c r="D250" s="536"/>
      <c r="E250" s="536"/>
      <c r="F250" s="536"/>
      <c r="G250" s="536"/>
      <c r="H250" s="536"/>
      <c r="I250" s="536"/>
      <c r="J250" s="533"/>
      <c r="K250" s="48"/>
      <c r="L250" s="849">
        <f>+'Formulación 3'!X46</f>
        <v>0</v>
      </c>
      <c r="M250" s="536"/>
      <c r="N250" s="533"/>
      <c r="O250" s="266"/>
      <c r="P250" s="149"/>
      <c r="Q250" s="859">
        <f t="shared" si="32"/>
        <v>0</v>
      </c>
      <c r="R250" s="533"/>
      <c r="S250" s="263" t="str">
        <f>+IF(L250='Formulación 3'!X46,"","Revisar: Costo a precio de mercado diferente al ítem 3.4.1")</f>
        <v/>
      </c>
      <c r="T250" s="43"/>
      <c r="U250" s="43"/>
      <c r="V250" s="3"/>
      <c r="W250" s="3"/>
      <c r="X250" s="3"/>
      <c r="Y250" s="135"/>
      <c r="Z250" s="135"/>
    </row>
    <row r="251" spans="1:26" ht="12.75" customHeight="1" x14ac:dyDescent="0.25">
      <c r="A251" s="267"/>
      <c r="B251" s="135"/>
      <c r="C251" s="539" t="s">
        <v>396</v>
      </c>
      <c r="D251" s="536"/>
      <c r="E251" s="536"/>
      <c r="F251" s="536"/>
      <c r="G251" s="536"/>
      <c r="H251" s="536"/>
      <c r="I251" s="536"/>
      <c r="J251" s="533"/>
      <c r="K251" s="48"/>
      <c r="L251" s="849">
        <f>+'Formulación 3'!X47</f>
        <v>21000</v>
      </c>
      <c r="M251" s="536"/>
      <c r="N251" s="533"/>
      <c r="O251" s="269">
        <v>0.82</v>
      </c>
      <c r="P251" s="149"/>
      <c r="Q251" s="859">
        <f t="shared" si="32"/>
        <v>17220</v>
      </c>
      <c r="R251" s="533"/>
      <c r="S251" s="263" t="str">
        <f>+IF(L251='Formulación 3'!X47,"","Revisar: Costo a precio de mercado diferente al ítem 3.4.1")</f>
        <v/>
      </c>
      <c r="T251" s="43"/>
      <c r="U251" s="43"/>
      <c r="V251" s="3"/>
      <c r="W251" s="3"/>
      <c r="X251" s="3"/>
      <c r="Y251" s="135"/>
      <c r="Z251" s="135"/>
    </row>
    <row r="252" spans="1:26" ht="12.75" customHeight="1" x14ac:dyDescent="0.25">
      <c r="A252" s="267"/>
      <c r="B252" s="135"/>
      <c r="C252" s="532" t="s">
        <v>442</v>
      </c>
      <c r="D252" s="536"/>
      <c r="E252" s="536"/>
      <c r="F252" s="536"/>
      <c r="G252" s="536"/>
      <c r="H252" s="536"/>
      <c r="I252" s="536"/>
      <c r="J252" s="533"/>
      <c r="K252" s="270"/>
      <c r="L252" s="790">
        <f>SUM(L247:N251)</f>
        <v>3201309.3011378841</v>
      </c>
      <c r="M252" s="536"/>
      <c r="N252" s="533"/>
      <c r="O252" s="271"/>
      <c r="P252" s="149"/>
      <c r="Q252" s="870">
        <f>SUM(Q247:R251)</f>
        <v>2613530.8739264724</v>
      </c>
      <c r="R252" s="533"/>
      <c r="S252" s="272"/>
      <c r="T252" s="43"/>
      <c r="U252" s="43"/>
      <c r="V252" s="3"/>
      <c r="W252" s="3"/>
      <c r="X252" s="3"/>
      <c r="Y252" s="135"/>
      <c r="Z252" s="135"/>
    </row>
    <row r="253" spans="1:26" ht="12.75" customHeight="1" x14ac:dyDescent="0.25">
      <c r="A253" s="259"/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spans="1:26" ht="12.75" customHeight="1" x14ac:dyDescent="0.25">
      <c r="A254" s="259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spans="1:26" ht="12.75" customHeight="1" x14ac:dyDescent="0.25">
      <c r="A255" s="259"/>
      <c r="B255" s="135"/>
      <c r="C255" s="537" t="s">
        <v>443</v>
      </c>
      <c r="D255" s="538"/>
      <c r="E255" s="538"/>
      <c r="F255" s="538"/>
      <c r="G255" s="538"/>
      <c r="H255" s="538"/>
      <c r="I255" s="538"/>
      <c r="J255" s="538"/>
      <c r="K255" s="538"/>
      <c r="L255" s="538"/>
      <c r="M255" s="538"/>
      <c r="N255" s="538"/>
      <c r="O255" s="538"/>
      <c r="P255" s="538"/>
      <c r="Q255" s="538"/>
      <c r="R255" s="538"/>
      <c r="S255" s="538"/>
      <c r="T255" s="538"/>
      <c r="U255" s="10"/>
      <c r="V255" s="10"/>
      <c r="W255" s="10"/>
      <c r="X255" s="10"/>
      <c r="Y255" s="135"/>
      <c r="Z255" s="135"/>
    </row>
    <row r="256" spans="1:26" ht="13.5" customHeight="1" x14ac:dyDescent="0.25">
      <c r="A256" s="259"/>
      <c r="B256" s="135"/>
      <c r="C256" s="745" t="s">
        <v>415</v>
      </c>
      <c r="D256" s="549"/>
      <c r="E256" s="549"/>
      <c r="F256" s="549"/>
      <c r="G256" s="549"/>
      <c r="H256" s="549"/>
      <c r="I256" s="549"/>
      <c r="J256" s="550"/>
      <c r="K256" s="135"/>
      <c r="L256" s="820" t="s">
        <v>430</v>
      </c>
      <c r="M256" s="549"/>
      <c r="N256" s="550"/>
      <c r="O256" s="876" t="s">
        <v>431</v>
      </c>
      <c r="P256" s="149"/>
      <c r="Q256" s="563" t="s">
        <v>432</v>
      </c>
      <c r="R256" s="565"/>
      <c r="S256" s="135"/>
      <c r="T256" s="135"/>
      <c r="U256" s="135"/>
      <c r="V256" s="135"/>
      <c r="W256" s="135"/>
      <c r="X256" s="135"/>
      <c r="Y256" s="135"/>
      <c r="Z256" s="135"/>
    </row>
    <row r="257" spans="1:26" ht="13.5" customHeight="1" x14ac:dyDescent="0.25">
      <c r="A257" s="259"/>
      <c r="B257" s="135"/>
      <c r="C257" s="551"/>
      <c r="D257" s="552"/>
      <c r="E257" s="552"/>
      <c r="F257" s="552"/>
      <c r="G257" s="552"/>
      <c r="H257" s="552"/>
      <c r="I257" s="552"/>
      <c r="J257" s="553"/>
      <c r="K257" s="135"/>
      <c r="L257" s="551"/>
      <c r="M257" s="552"/>
      <c r="N257" s="553"/>
      <c r="O257" s="877"/>
      <c r="P257" s="149"/>
      <c r="Q257" s="878"/>
      <c r="R257" s="879"/>
      <c r="S257" s="135"/>
      <c r="T257" s="135"/>
      <c r="U257" s="135"/>
      <c r="V257" s="135"/>
      <c r="W257" s="135"/>
      <c r="X257" s="135"/>
      <c r="Y257" s="135"/>
      <c r="Z257" s="135"/>
    </row>
    <row r="258" spans="1:26" ht="13.5" customHeight="1" x14ac:dyDescent="0.3">
      <c r="A258" s="259"/>
      <c r="B258" s="135"/>
      <c r="C258" s="898" t="s">
        <v>417</v>
      </c>
      <c r="D258" s="719"/>
      <c r="E258" s="232"/>
      <c r="F258" s="895" t="s">
        <v>418</v>
      </c>
      <c r="G258" s="538"/>
      <c r="H258" s="538"/>
      <c r="I258" s="538"/>
      <c r="J258" s="538"/>
      <c r="K258" s="273"/>
      <c r="L258" s="872">
        <f>SUM(L259:N264)</f>
        <v>61170.22069200001</v>
      </c>
      <c r="M258" s="536"/>
      <c r="N258" s="533"/>
      <c r="O258" s="262"/>
      <c r="P258" s="149"/>
      <c r="Q258" s="869">
        <f>SUM(Q259:R264)</f>
        <v>49932.639448672693</v>
      </c>
      <c r="R258" s="533"/>
      <c r="S258" s="263" t="str">
        <f>+IF(L258='Formulación 3'!K139,"","Revisar: Costo a precio de mercado diferente al ítem 3.4.1")</f>
        <v/>
      </c>
      <c r="T258" s="135"/>
      <c r="U258" s="135"/>
      <c r="V258" s="135"/>
      <c r="W258" s="135"/>
      <c r="X258" s="135"/>
      <c r="Y258" s="135"/>
      <c r="Z258" s="135"/>
    </row>
    <row r="259" spans="1:26" ht="12.75" customHeight="1" x14ac:dyDescent="0.25">
      <c r="A259" s="264"/>
      <c r="B259" s="135"/>
      <c r="C259" s="718"/>
      <c r="D259" s="719"/>
      <c r="E259" s="232"/>
      <c r="F259" s="539" t="s">
        <v>434</v>
      </c>
      <c r="G259" s="536"/>
      <c r="H259" s="536"/>
      <c r="I259" s="536"/>
      <c r="J259" s="533"/>
      <c r="K259" s="48"/>
      <c r="L259" s="788">
        <v>1835.1066207600002</v>
      </c>
      <c r="M259" s="536"/>
      <c r="N259" s="533"/>
      <c r="O259" s="265">
        <v>1.08</v>
      </c>
      <c r="P259" s="149"/>
      <c r="Q259" s="859">
        <f t="shared" ref="Q259:Q264" si="33">+O259*L259</f>
        <v>1981.9151504208003</v>
      </c>
      <c r="R259" s="533"/>
      <c r="S259" s="43"/>
      <c r="T259" s="43"/>
      <c r="U259" s="43"/>
      <c r="V259" s="3"/>
      <c r="W259" s="3"/>
      <c r="X259" s="3"/>
      <c r="Y259" s="135"/>
      <c r="Z259" s="135"/>
    </row>
    <row r="260" spans="1:26" ht="12.75" customHeight="1" x14ac:dyDescent="0.25">
      <c r="A260" s="264"/>
      <c r="B260" s="135"/>
      <c r="C260" s="718"/>
      <c r="D260" s="719"/>
      <c r="E260" s="232"/>
      <c r="F260" s="539" t="s">
        <v>435</v>
      </c>
      <c r="G260" s="536"/>
      <c r="H260" s="536"/>
      <c r="I260" s="536"/>
      <c r="J260" s="533"/>
      <c r="K260" s="48"/>
      <c r="L260" s="788">
        <v>37925.536829040007</v>
      </c>
      <c r="M260" s="536"/>
      <c r="N260" s="533"/>
      <c r="O260" s="265">
        <v>0.84699999999999998</v>
      </c>
      <c r="P260" s="149"/>
      <c r="Q260" s="859">
        <f t="shared" si="33"/>
        <v>32122.929694196886</v>
      </c>
      <c r="R260" s="533"/>
      <c r="S260" s="43"/>
      <c r="T260" s="43"/>
      <c r="U260" s="43"/>
      <c r="V260" s="3"/>
      <c r="W260" s="3"/>
      <c r="X260" s="3"/>
      <c r="Y260" s="135"/>
      <c r="Z260" s="135"/>
    </row>
    <row r="261" spans="1:26" ht="12.75" customHeight="1" x14ac:dyDescent="0.25">
      <c r="A261" s="264"/>
      <c r="B261" s="135"/>
      <c r="C261" s="718"/>
      <c r="D261" s="719"/>
      <c r="E261" s="232"/>
      <c r="F261" s="539" t="s">
        <v>436</v>
      </c>
      <c r="G261" s="536"/>
      <c r="H261" s="536"/>
      <c r="I261" s="536"/>
      <c r="J261" s="533"/>
      <c r="K261" s="48"/>
      <c r="L261" s="788">
        <v>12234.044138400002</v>
      </c>
      <c r="M261" s="536"/>
      <c r="N261" s="533"/>
      <c r="O261" s="266">
        <v>0.82</v>
      </c>
      <c r="P261" s="149"/>
      <c r="Q261" s="859">
        <f t="shared" si="33"/>
        <v>10031.916193488001</v>
      </c>
      <c r="R261" s="533"/>
      <c r="S261" s="43"/>
      <c r="T261" s="43"/>
      <c r="U261" s="43"/>
      <c r="V261" s="3"/>
      <c r="W261" s="3"/>
      <c r="X261" s="3"/>
      <c r="Y261" s="135"/>
      <c r="Z261" s="135"/>
    </row>
    <row r="262" spans="1:26" ht="12.75" customHeight="1" x14ac:dyDescent="0.25">
      <c r="A262" s="264"/>
      <c r="B262" s="135"/>
      <c r="C262" s="718"/>
      <c r="D262" s="719"/>
      <c r="E262" s="232"/>
      <c r="F262" s="539" t="s">
        <v>438</v>
      </c>
      <c r="G262" s="536"/>
      <c r="H262" s="536"/>
      <c r="I262" s="536"/>
      <c r="J262" s="533"/>
      <c r="K262" s="48"/>
      <c r="L262" s="788">
        <v>1835.1066207600002</v>
      </c>
      <c r="M262" s="536"/>
      <c r="N262" s="533"/>
      <c r="O262" s="266">
        <v>0.61</v>
      </c>
      <c r="P262" s="149"/>
      <c r="Q262" s="859">
        <f t="shared" si="33"/>
        <v>1119.4150386636002</v>
      </c>
      <c r="R262" s="533"/>
      <c r="S262" s="43"/>
      <c r="T262" s="43"/>
      <c r="U262" s="43"/>
      <c r="V262" s="3"/>
      <c r="W262" s="3"/>
      <c r="X262" s="3"/>
      <c r="Y262" s="135"/>
      <c r="Z262" s="135"/>
    </row>
    <row r="263" spans="1:26" ht="12.75" customHeight="1" x14ac:dyDescent="0.25">
      <c r="A263" s="264"/>
      <c r="B263" s="135"/>
      <c r="C263" s="718"/>
      <c r="D263" s="719"/>
      <c r="E263" s="232"/>
      <c r="F263" s="539" t="s">
        <v>437</v>
      </c>
      <c r="G263" s="536"/>
      <c r="H263" s="536"/>
      <c r="I263" s="536"/>
      <c r="J263" s="533"/>
      <c r="K263" s="48"/>
      <c r="L263" s="788">
        <v>3058.5110346000006</v>
      </c>
      <c r="M263" s="536"/>
      <c r="N263" s="533"/>
      <c r="O263" s="266">
        <v>0.5</v>
      </c>
      <c r="P263" s="149"/>
      <c r="Q263" s="859">
        <f t="shared" si="33"/>
        <v>1529.2555173000003</v>
      </c>
      <c r="R263" s="533"/>
      <c r="S263" s="43"/>
      <c r="T263" s="43"/>
      <c r="U263" s="43"/>
      <c r="V263" s="3"/>
      <c r="W263" s="3"/>
      <c r="X263" s="3"/>
      <c r="Y263" s="135"/>
      <c r="Z263" s="135"/>
    </row>
    <row r="264" spans="1:26" ht="12.75" customHeight="1" x14ac:dyDescent="0.25">
      <c r="A264" s="264"/>
      <c r="B264" s="135"/>
      <c r="C264" s="718"/>
      <c r="D264" s="719"/>
      <c r="E264" s="232"/>
      <c r="F264" s="539" t="s">
        <v>439</v>
      </c>
      <c r="G264" s="536"/>
      <c r="H264" s="536"/>
      <c r="I264" s="536"/>
      <c r="J264" s="533"/>
      <c r="K264" s="48"/>
      <c r="L264" s="788">
        <v>4281.9154484400015</v>
      </c>
      <c r="M264" s="536"/>
      <c r="N264" s="533"/>
      <c r="O264" s="265">
        <v>0.73499999999999999</v>
      </c>
      <c r="P264" s="149"/>
      <c r="Q264" s="859">
        <f t="shared" si="33"/>
        <v>3147.2078546034008</v>
      </c>
      <c r="R264" s="533"/>
      <c r="S264" s="43"/>
      <c r="T264" s="43"/>
      <c r="U264" s="43"/>
      <c r="V264" s="3"/>
      <c r="W264" s="3"/>
      <c r="X264" s="3"/>
      <c r="Y264" s="135"/>
      <c r="Z264" s="135"/>
    </row>
    <row r="265" spans="1:26" ht="12.75" customHeight="1" x14ac:dyDescent="0.3">
      <c r="A265" s="259"/>
      <c r="B265" s="135"/>
      <c r="C265" s="718"/>
      <c r="D265" s="719"/>
      <c r="E265" s="232"/>
      <c r="F265" s="895" t="s">
        <v>419</v>
      </c>
      <c r="G265" s="538"/>
      <c r="H265" s="538"/>
      <c r="I265" s="538"/>
      <c r="J265" s="538"/>
      <c r="K265" s="273"/>
      <c r="L265" s="872">
        <f>SUM(L266:N271)</f>
        <v>148556.29999999996</v>
      </c>
      <c r="M265" s="536"/>
      <c r="N265" s="533"/>
      <c r="O265" s="262"/>
      <c r="P265" s="149"/>
      <c r="Q265" s="869">
        <f>SUM(Q266:R271)</f>
        <v>121265.02212699999</v>
      </c>
      <c r="R265" s="533"/>
      <c r="S265" s="263" t="str">
        <f>+IF(L265='Formulación 3'!K140,"","Revisar: Costo a precio de mercado diferente al ítem 3.4.1")</f>
        <v/>
      </c>
      <c r="T265" s="135"/>
      <c r="U265" s="135"/>
      <c r="V265" s="135"/>
      <c r="W265" s="135"/>
      <c r="X265" s="135"/>
      <c r="Y265" s="135"/>
      <c r="Z265" s="135"/>
    </row>
    <row r="266" spans="1:26" ht="12.75" customHeight="1" x14ac:dyDescent="0.25">
      <c r="A266" s="264"/>
      <c r="B266" s="135"/>
      <c r="C266" s="718"/>
      <c r="D266" s="719"/>
      <c r="E266" s="232"/>
      <c r="F266" s="539" t="s">
        <v>434</v>
      </c>
      <c r="G266" s="536"/>
      <c r="H266" s="536"/>
      <c r="I266" s="536"/>
      <c r="J266" s="533"/>
      <c r="K266" s="48"/>
      <c r="L266" s="788">
        <v>4456.6889999999994</v>
      </c>
      <c r="M266" s="536"/>
      <c r="N266" s="533"/>
      <c r="O266" s="265">
        <v>1.08</v>
      </c>
      <c r="P266" s="149"/>
      <c r="Q266" s="859">
        <f t="shared" ref="Q266:Q271" si="34">+O266*L266</f>
        <v>4813.2241199999999</v>
      </c>
      <c r="R266" s="533"/>
      <c r="S266" s="43"/>
      <c r="T266" s="43"/>
      <c r="U266" s="43"/>
      <c r="V266" s="3"/>
      <c r="W266" s="3"/>
      <c r="X266" s="3"/>
      <c r="Y266" s="135"/>
      <c r="Z266" s="135"/>
    </row>
    <row r="267" spans="1:26" ht="12.75" customHeight="1" x14ac:dyDescent="0.25">
      <c r="A267" s="264"/>
      <c r="B267" s="135"/>
      <c r="C267" s="718"/>
      <c r="D267" s="719"/>
      <c r="E267" s="232"/>
      <c r="F267" s="539" t="s">
        <v>435</v>
      </c>
      <c r="G267" s="536"/>
      <c r="H267" s="536"/>
      <c r="I267" s="536"/>
      <c r="J267" s="533"/>
      <c r="K267" s="48"/>
      <c r="L267" s="788">
        <v>92104.905999999988</v>
      </c>
      <c r="M267" s="536"/>
      <c r="N267" s="533"/>
      <c r="O267" s="265">
        <v>0.84699999999999998</v>
      </c>
      <c r="P267" s="149"/>
      <c r="Q267" s="859">
        <f t="shared" si="34"/>
        <v>78012.855381999994</v>
      </c>
      <c r="R267" s="533"/>
      <c r="S267" s="43"/>
      <c r="T267" s="43"/>
      <c r="U267" s="43"/>
      <c r="V267" s="3"/>
      <c r="W267" s="3"/>
      <c r="X267" s="3"/>
      <c r="Y267" s="135"/>
      <c r="Z267" s="135"/>
    </row>
    <row r="268" spans="1:26" ht="12.75" customHeight="1" x14ac:dyDescent="0.25">
      <c r="A268" s="264"/>
      <c r="B268" s="135"/>
      <c r="C268" s="718"/>
      <c r="D268" s="719"/>
      <c r="E268" s="232"/>
      <c r="F268" s="539" t="s">
        <v>436</v>
      </c>
      <c r="G268" s="536"/>
      <c r="H268" s="536"/>
      <c r="I268" s="536"/>
      <c r="J268" s="533"/>
      <c r="K268" s="48"/>
      <c r="L268" s="788">
        <v>29711.26</v>
      </c>
      <c r="M268" s="536"/>
      <c r="N268" s="533"/>
      <c r="O268" s="266">
        <v>0.82</v>
      </c>
      <c r="P268" s="149"/>
      <c r="Q268" s="859">
        <f t="shared" si="34"/>
        <v>24363.233199999999</v>
      </c>
      <c r="R268" s="533"/>
      <c r="S268" s="43"/>
      <c r="T268" s="43"/>
      <c r="U268" s="43"/>
      <c r="V268" s="3"/>
      <c r="W268" s="3"/>
      <c r="X268" s="3"/>
      <c r="Y268" s="135"/>
      <c r="Z268" s="135"/>
    </row>
    <row r="269" spans="1:26" ht="12.75" customHeight="1" x14ac:dyDescent="0.25">
      <c r="A269" s="264"/>
      <c r="B269" s="135"/>
      <c r="C269" s="718"/>
      <c r="D269" s="719"/>
      <c r="E269" s="232"/>
      <c r="F269" s="539" t="s">
        <v>438</v>
      </c>
      <c r="G269" s="536"/>
      <c r="H269" s="536"/>
      <c r="I269" s="536"/>
      <c r="J269" s="533"/>
      <c r="K269" s="48"/>
      <c r="L269" s="788">
        <v>4456.6889999999994</v>
      </c>
      <c r="M269" s="536"/>
      <c r="N269" s="533"/>
      <c r="O269" s="266">
        <v>0.61</v>
      </c>
      <c r="P269" s="149"/>
      <c r="Q269" s="859">
        <f t="shared" si="34"/>
        <v>2718.5802899999994</v>
      </c>
      <c r="R269" s="533"/>
      <c r="S269" s="43"/>
      <c r="T269" s="43"/>
      <c r="U269" s="43"/>
      <c r="V269" s="3"/>
      <c r="W269" s="3"/>
      <c r="X269" s="3"/>
      <c r="Y269" s="135"/>
      <c r="Z269" s="135"/>
    </row>
    <row r="270" spans="1:26" ht="12.75" customHeight="1" x14ac:dyDescent="0.25">
      <c r="A270" s="264"/>
      <c r="B270" s="135"/>
      <c r="C270" s="718"/>
      <c r="D270" s="719"/>
      <c r="E270" s="232"/>
      <c r="F270" s="539" t="s">
        <v>437</v>
      </c>
      <c r="G270" s="536"/>
      <c r="H270" s="536"/>
      <c r="I270" s="536"/>
      <c r="J270" s="533"/>
      <c r="K270" s="48"/>
      <c r="L270" s="788">
        <v>7427.8149999999996</v>
      </c>
      <c r="M270" s="536"/>
      <c r="N270" s="533"/>
      <c r="O270" s="266">
        <v>0.5</v>
      </c>
      <c r="P270" s="149"/>
      <c r="Q270" s="859">
        <f t="shared" si="34"/>
        <v>3713.9074999999998</v>
      </c>
      <c r="R270" s="533"/>
      <c r="S270" s="43"/>
      <c r="T270" s="43"/>
      <c r="U270" s="43"/>
      <c r="V270" s="3"/>
      <c r="W270" s="3"/>
      <c r="X270" s="3"/>
      <c r="Y270" s="135"/>
      <c r="Z270" s="135"/>
    </row>
    <row r="271" spans="1:26" ht="12.75" customHeight="1" x14ac:dyDescent="0.25">
      <c r="A271" s="264"/>
      <c r="B271" s="135"/>
      <c r="C271" s="551"/>
      <c r="D271" s="553"/>
      <c r="E271" s="232"/>
      <c r="F271" s="539" t="s">
        <v>439</v>
      </c>
      <c r="G271" s="536"/>
      <c r="H271" s="536"/>
      <c r="I271" s="536"/>
      <c r="J271" s="533"/>
      <c r="K271" s="48"/>
      <c r="L271" s="788">
        <v>10398.941000000001</v>
      </c>
      <c r="M271" s="536"/>
      <c r="N271" s="533"/>
      <c r="O271" s="265">
        <v>0.73499999999999999</v>
      </c>
      <c r="P271" s="149"/>
      <c r="Q271" s="859">
        <f t="shared" si="34"/>
        <v>7643.2216350000008</v>
      </c>
      <c r="R271" s="533"/>
      <c r="S271" s="43"/>
      <c r="T271" s="43"/>
      <c r="U271" s="43"/>
      <c r="V271" s="3"/>
      <c r="W271" s="3"/>
      <c r="X271" s="3"/>
      <c r="Y271" s="135"/>
      <c r="Z271" s="135"/>
    </row>
    <row r="272" spans="1:26" ht="3" customHeight="1" x14ac:dyDescent="0.25">
      <c r="A272" s="259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spans="1:26" ht="13.5" customHeight="1" x14ac:dyDescent="0.3">
      <c r="A273" s="259"/>
      <c r="B273" s="135"/>
      <c r="C273" s="548" t="s">
        <v>420</v>
      </c>
      <c r="D273" s="550"/>
      <c r="E273" s="232"/>
      <c r="F273" s="871" t="s">
        <v>418</v>
      </c>
      <c r="G273" s="536"/>
      <c r="H273" s="536"/>
      <c r="I273" s="536"/>
      <c r="J273" s="533"/>
      <c r="K273" s="273"/>
      <c r="L273" s="872">
        <f>SUM(L274:N279)</f>
        <v>44830.094868</v>
      </c>
      <c r="M273" s="536"/>
      <c r="N273" s="533"/>
      <c r="O273" s="262"/>
      <c r="P273" s="149"/>
      <c r="Q273" s="869">
        <f>SUM(Q274:R279)</f>
        <v>36594.358139799719</v>
      </c>
      <c r="R273" s="533"/>
      <c r="S273" s="263" t="str">
        <f>+IF(L273='Formulación 3'!K141,"","Revisar: Costo a precio de mercado diferente al ítem 3.4.1")</f>
        <v/>
      </c>
      <c r="T273" s="135"/>
      <c r="U273" s="135"/>
      <c r="V273" s="135"/>
      <c r="W273" s="135"/>
      <c r="X273" s="135"/>
      <c r="Y273" s="135"/>
      <c r="Z273" s="135"/>
    </row>
    <row r="274" spans="1:26" ht="12.75" customHeight="1" x14ac:dyDescent="0.25">
      <c r="A274" s="264"/>
      <c r="B274" s="135"/>
      <c r="C274" s="718"/>
      <c r="D274" s="719"/>
      <c r="E274" s="232"/>
      <c r="F274" s="539" t="s">
        <v>434</v>
      </c>
      <c r="G274" s="536"/>
      <c r="H274" s="536"/>
      <c r="I274" s="536"/>
      <c r="J274" s="533"/>
      <c r="K274" s="48"/>
      <c r="L274" s="788">
        <v>1344.90284604</v>
      </c>
      <c r="M274" s="536"/>
      <c r="N274" s="533"/>
      <c r="O274" s="265">
        <v>1.08</v>
      </c>
      <c r="P274" s="149"/>
      <c r="Q274" s="859">
        <f t="shared" ref="Q274:Q279" si="35">+O274*L274</f>
        <v>1452.4950737232</v>
      </c>
      <c r="R274" s="533"/>
      <c r="S274" s="43"/>
      <c r="T274" s="43"/>
      <c r="U274" s="43"/>
      <c r="V274" s="3"/>
      <c r="W274" s="3"/>
      <c r="X274" s="3"/>
      <c r="Y274" s="135"/>
      <c r="Z274" s="135"/>
    </row>
    <row r="275" spans="1:26" ht="12.75" customHeight="1" x14ac:dyDescent="0.25">
      <c r="A275" s="264"/>
      <c r="B275" s="135"/>
      <c r="C275" s="718"/>
      <c r="D275" s="719"/>
      <c r="E275" s="232"/>
      <c r="F275" s="539" t="s">
        <v>435</v>
      </c>
      <c r="G275" s="536"/>
      <c r="H275" s="536"/>
      <c r="I275" s="536"/>
      <c r="J275" s="533"/>
      <c r="K275" s="48"/>
      <c r="L275" s="788">
        <v>27794.658818159998</v>
      </c>
      <c r="M275" s="536"/>
      <c r="N275" s="533"/>
      <c r="O275" s="265">
        <v>0.84699999999999998</v>
      </c>
      <c r="P275" s="149"/>
      <c r="Q275" s="859">
        <f t="shared" si="35"/>
        <v>23542.076018981519</v>
      </c>
      <c r="R275" s="533"/>
      <c r="S275" s="43"/>
      <c r="T275" s="43"/>
      <c r="U275" s="43"/>
      <c r="V275" s="3"/>
      <c r="W275" s="3"/>
      <c r="X275" s="3"/>
      <c r="Y275" s="135"/>
      <c r="Z275" s="135"/>
    </row>
    <row r="276" spans="1:26" ht="12.75" customHeight="1" x14ac:dyDescent="0.25">
      <c r="A276" s="264"/>
      <c r="B276" s="135"/>
      <c r="C276" s="718"/>
      <c r="D276" s="719"/>
      <c r="E276" s="232"/>
      <c r="F276" s="539" t="s">
        <v>436</v>
      </c>
      <c r="G276" s="536"/>
      <c r="H276" s="536"/>
      <c r="I276" s="536"/>
      <c r="J276" s="533"/>
      <c r="K276" s="48"/>
      <c r="L276" s="788">
        <v>8966.0189736000011</v>
      </c>
      <c r="M276" s="536"/>
      <c r="N276" s="533"/>
      <c r="O276" s="266">
        <v>0.82</v>
      </c>
      <c r="P276" s="149"/>
      <c r="Q276" s="859">
        <f t="shared" si="35"/>
        <v>7352.1355583520008</v>
      </c>
      <c r="R276" s="533"/>
      <c r="S276" s="43"/>
      <c r="T276" s="43"/>
      <c r="U276" s="43"/>
      <c r="V276" s="3"/>
      <c r="W276" s="3"/>
      <c r="X276" s="3"/>
      <c r="Y276" s="135"/>
      <c r="Z276" s="135"/>
    </row>
    <row r="277" spans="1:26" ht="12.75" customHeight="1" x14ac:dyDescent="0.25">
      <c r="A277" s="264"/>
      <c r="B277" s="135"/>
      <c r="C277" s="718"/>
      <c r="D277" s="719"/>
      <c r="E277" s="232"/>
      <c r="F277" s="539" t="s">
        <v>438</v>
      </c>
      <c r="G277" s="536"/>
      <c r="H277" s="536"/>
      <c r="I277" s="536"/>
      <c r="J277" s="533"/>
      <c r="K277" s="48"/>
      <c r="L277" s="788">
        <v>1344.90284604</v>
      </c>
      <c r="M277" s="536"/>
      <c r="N277" s="533"/>
      <c r="O277" s="266">
        <v>0.61</v>
      </c>
      <c r="P277" s="149"/>
      <c r="Q277" s="859">
        <f t="shared" si="35"/>
        <v>820.39073608439992</v>
      </c>
      <c r="R277" s="533"/>
      <c r="S277" s="43"/>
      <c r="T277" s="43"/>
      <c r="U277" s="43"/>
      <c r="V277" s="3"/>
      <c r="W277" s="3"/>
      <c r="X277" s="3"/>
      <c r="Y277" s="135"/>
      <c r="Z277" s="135"/>
    </row>
    <row r="278" spans="1:26" ht="12.75" customHeight="1" x14ac:dyDescent="0.25">
      <c r="A278" s="264"/>
      <c r="B278" s="135"/>
      <c r="C278" s="718"/>
      <c r="D278" s="719"/>
      <c r="E278" s="232"/>
      <c r="F278" s="539" t="s">
        <v>437</v>
      </c>
      <c r="G278" s="536"/>
      <c r="H278" s="536"/>
      <c r="I278" s="536"/>
      <c r="J278" s="533"/>
      <c r="K278" s="48"/>
      <c r="L278" s="788">
        <v>2241.5047434000003</v>
      </c>
      <c r="M278" s="536"/>
      <c r="N278" s="533"/>
      <c r="O278" s="266">
        <v>0.5</v>
      </c>
      <c r="P278" s="149"/>
      <c r="Q278" s="859">
        <f t="shared" si="35"/>
        <v>1120.7523717000001</v>
      </c>
      <c r="R278" s="533"/>
      <c r="S278" s="43"/>
      <c r="T278" s="43"/>
      <c r="U278" s="43"/>
      <c r="V278" s="3"/>
      <c r="W278" s="3"/>
      <c r="X278" s="3"/>
      <c r="Y278" s="135"/>
      <c r="Z278" s="135"/>
    </row>
    <row r="279" spans="1:26" ht="12.75" customHeight="1" x14ac:dyDescent="0.25">
      <c r="A279" s="264"/>
      <c r="B279" s="135"/>
      <c r="C279" s="718"/>
      <c r="D279" s="719"/>
      <c r="E279" s="232"/>
      <c r="F279" s="539" t="s">
        <v>439</v>
      </c>
      <c r="G279" s="536"/>
      <c r="H279" s="536"/>
      <c r="I279" s="536"/>
      <c r="J279" s="533"/>
      <c r="K279" s="48"/>
      <c r="L279" s="788">
        <v>3138.1066407600001</v>
      </c>
      <c r="M279" s="536"/>
      <c r="N279" s="533"/>
      <c r="O279" s="265">
        <v>0.73499999999999999</v>
      </c>
      <c r="P279" s="149"/>
      <c r="Q279" s="859">
        <f t="shared" si="35"/>
        <v>2306.5083809585999</v>
      </c>
      <c r="R279" s="533"/>
      <c r="S279" s="43"/>
      <c r="T279" s="43"/>
      <c r="U279" s="43"/>
      <c r="V279" s="3"/>
      <c r="W279" s="3"/>
      <c r="X279" s="3"/>
      <c r="Y279" s="135"/>
      <c r="Z279" s="135"/>
    </row>
    <row r="280" spans="1:26" ht="12.75" customHeight="1" x14ac:dyDescent="0.3">
      <c r="A280" s="259"/>
      <c r="B280" s="135"/>
      <c r="C280" s="718"/>
      <c r="D280" s="719"/>
      <c r="E280" s="232"/>
      <c r="F280" s="895" t="s">
        <v>419</v>
      </c>
      <c r="G280" s="538"/>
      <c r="H280" s="538"/>
      <c r="I280" s="538"/>
      <c r="J280" s="538"/>
      <c r="K280" s="273"/>
      <c r="L280" s="872">
        <f>SUM(L281:N286)</f>
        <v>74716.800000000003</v>
      </c>
      <c r="M280" s="536"/>
      <c r="N280" s="533"/>
      <c r="O280" s="262"/>
      <c r="P280" s="149"/>
      <c r="Q280" s="869">
        <f>SUM(Q281:R286)</f>
        <v>60990.576672000003</v>
      </c>
      <c r="R280" s="533"/>
      <c r="S280" s="263" t="str">
        <f>+IF(L280='Formulación 3'!K142,"","Revisar: Costo a precio de mercado diferente al ítem 3.4.1")</f>
        <v/>
      </c>
      <c r="T280" s="135"/>
      <c r="U280" s="135"/>
      <c r="V280" s="135"/>
      <c r="W280" s="135"/>
      <c r="X280" s="135"/>
      <c r="Y280" s="135"/>
      <c r="Z280" s="135"/>
    </row>
    <row r="281" spans="1:26" ht="12.75" customHeight="1" x14ac:dyDescent="0.25">
      <c r="A281" s="264"/>
      <c r="B281" s="135"/>
      <c r="C281" s="718"/>
      <c r="D281" s="719"/>
      <c r="E281" s="232"/>
      <c r="F281" s="539" t="s">
        <v>434</v>
      </c>
      <c r="G281" s="536"/>
      <c r="H281" s="536"/>
      <c r="I281" s="536"/>
      <c r="J281" s="533"/>
      <c r="K281" s="48"/>
      <c r="L281" s="788">
        <v>2241.5039999999999</v>
      </c>
      <c r="M281" s="536"/>
      <c r="N281" s="533"/>
      <c r="O281" s="265">
        <v>1.08</v>
      </c>
      <c r="P281" s="149"/>
      <c r="Q281" s="859">
        <f t="shared" ref="Q281:Q286" si="36">+O281*L281</f>
        <v>2420.8243200000002</v>
      </c>
      <c r="R281" s="533"/>
      <c r="S281" s="43"/>
      <c r="T281" s="43"/>
      <c r="U281" s="43"/>
      <c r="V281" s="3"/>
      <c r="W281" s="3"/>
      <c r="X281" s="3"/>
      <c r="Y281" s="135"/>
      <c r="Z281" s="135"/>
    </row>
    <row r="282" spans="1:26" ht="12.75" customHeight="1" x14ac:dyDescent="0.25">
      <c r="A282" s="264"/>
      <c r="B282" s="135"/>
      <c r="C282" s="718"/>
      <c r="D282" s="719"/>
      <c r="E282" s="232"/>
      <c r="F282" s="539" t="s">
        <v>435</v>
      </c>
      <c r="G282" s="536"/>
      <c r="H282" s="536"/>
      <c r="I282" s="536"/>
      <c r="J282" s="533"/>
      <c r="K282" s="48"/>
      <c r="L282" s="788">
        <v>46324.416000000005</v>
      </c>
      <c r="M282" s="536"/>
      <c r="N282" s="533"/>
      <c r="O282" s="265">
        <v>0.84699999999999998</v>
      </c>
      <c r="P282" s="149"/>
      <c r="Q282" s="859">
        <f t="shared" si="36"/>
        <v>39236.780352000002</v>
      </c>
      <c r="R282" s="533"/>
      <c r="S282" s="43"/>
      <c r="T282" s="43"/>
      <c r="U282" s="43"/>
      <c r="V282" s="3"/>
      <c r="W282" s="3"/>
      <c r="X282" s="3"/>
      <c r="Y282" s="135"/>
      <c r="Z282" s="135"/>
    </row>
    <row r="283" spans="1:26" ht="12.75" customHeight="1" x14ac:dyDescent="0.25">
      <c r="A283" s="264"/>
      <c r="B283" s="135"/>
      <c r="C283" s="718"/>
      <c r="D283" s="719"/>
      <c r="E283" s="232"/>
      <c r="F283" s="539" t="s">
        <v>436</v>
      </c>
      <c r="G283" s="536"/>
      <c r="H283" s="536"/>
      <c r="I283" s="536"/>
      <c r="J283" s="533"/>
      <c r="K283" s="48"/>
      <c r="L283" s="788">
        <v>14943.36</v>
      </c>
      <c r="M283" s="536"/>
      <c r="N283" s="533"/>
      <c r="O283" s="266">
        <v>0.82</v>
      </c>
      <c r="P283" s="149"/>
      <c r="Q283" s="859">
        <f t="shared" si="36"/>
        <v>12253.555199999999</v>
      </c>
      <c r="R283" s="533"/>
      <c r="S283" s="43"/>
      <c r="T283" s="43"/>
      <c r="U283" s="43"/>
      <c r="V283" s="3"/>
      <c r="W283" s="3"/>
      <c r="X283" s="3"/>
      <c r="Y283" s="135"/>
      <c r="Z283" s="135"/>
    </row>
    <row r="284" spans="1:26" ht="12.75" customHeight="1" x14ac:dyDescent="0.25">
      <c r="A284" s="264"/>
      <c r="B284" s="135"/>
      <c r="C284" s="718"/>
      <c r="D284" s="719"/>
      <c r="E284" s="232"/>
      <c r="F284" s="539" t="s">
        <v>438</v>
      </c>
      <c r="G284" s="536"/>
      <c r="H284" s="536"/>
      <c r="I284" s="536"/>
      <c r="J284" s="533"/>
      <c r="K284" s="48"/>
      <c r="L284" s="788">
        <v>2241.5039999999999</v>
      </c>
      <c r="M284" s="536"/>
      <c r="N284" s="533"/>
      <c r="O284" s="266">
        <v>0.61</v>
      </c>
      <c r="P284" s="149"/>
      <c r="Q284" s="859">
        <f t="shared" si="36"/>
        <v>1367.3174399999998</v>
      </c>
      <c r="R284" s="533"/>
      <c r="S284" s="43"/>
      <c r="T284" s="43"/>
      <c r="U284" s="43"/>
      <c r="V284" s="3"/>
      <c r="W284" s="3"/>
      <c r="X284" s="3"/>
      <c r="Y284" s="135"/>
      <c r="Z284" s="135"/>
    </row>
    <row r="285" spans="1:26" ht="12.75" customHeight="1" x14ac:dyDescent="0.25">
      <c r="A285" s="264"/>
      <c r="B285" s="135"/>
      <c r="C285" s="718"/>
      <c r="D285" s="719"/>
      <c r="E285" s="232"/>
      <c r="F285" s="539" t="s">
        <v>437</v>
      </c>
      <c r="G285" s="536"/>
      <c r="H285" s="536"/>
      <c r="I285" s="536"/>
      <c r="J285" s="533"/>
      <c r="K285" s="48"/>
      <c r="L285" s="788">
        <v>3735.84</v>
      </c>
      <c r="M285" s="536"/>
      <c r="N285" s="533"/>
      <c r="O285" s="266">
        <v>0.5</v>
      </c>
      <c r="P285" s="149"/>
      <c r="Q285" s="859">
        <f t="shared" si="36"/>
        <v>1867.92</v>
      </c>
      <c r="R285" s="533"/>
      <c r="S285" s="43"/>
      <c r="T285" s="43"/>
      <c r="U285" s="43"/>
      <c r="V285" s="3"/>
      <c r="W285" s="3"/>
      <c r="X285" s="3"/>
      <c r="Y285" s="135"/>
      <c r="Z285" s="135"/>
    </row>
    <row r="286" spans="1:26" ht="12.75" customHeight="1" x14ac:dyDescent="0.25">
      <c r="A286" s="264"/>
      <c r="B286" s="135"/>
      <c r="C286" s="551"/>
      <c r="D286" s="553"/>
      <c r="E286" s="232"/>
      <c r="F286" s="539" t="s">
        <v>439</v>
      </c>
      <c r="G286" s="536"/>
      <c r="H286" s="536"/>
      <c r="I286" s="536"/>
      <c r="J286" s="533"/>
      <c r="K286" s="48"/>
      <c r="L286" s="788">
        <v>5230.1760000000004</v>
      </c>
      <c r="M286" s="536"/>
      <c r="N286" s="533"/>
      <c r="O286" s="265">
        <v>0.73499999999999999</v>
      </c>
      <c r="P286" s="149"/>
      <c r="Q286" s="859">
        <f t="shared" si="36"/>
        <v>3844.1793600000001</v>
      </c>
      <c r="R286" s="533"/>
      <c r="S286" s="43"/>
      <c r="T286" s="43"/>
      <c r="U286" s="43"/>
      <c r="V286" s="3"/>
      <c r="W286" s="3"/>
      <c r="X286" s="3"/>
      <c r="Y286" s="135"/>
      <c r="Z286" s="135"/>
    </row>
    <row r="287" spans="1:26" ht="12.75" customHeight="1" x14ac:dyDescent="0.25">
      <c r="A287" s="259"/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spans="1:26" ht="12.75" customHeight="1" x14ac:dyDescent="0.25">
      <c r="A288" s="259"/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spans="1:26" ht="12.75" customHeight="1" x14ac:dyDescent="0.25">
      <c r="A289" s="259"/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spans="1:26" ht="12.75" customHeight="1" x14ac:dyDescent="0.25">
      <c r="A290" s="259"/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spans="1:26" ht="12.75" customHeight="1" x14ac:dyDescent="0.25">
      <c r="A291" s="259"/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spans="1:26" ht="12.75" customHeight="1" x14ac:dyDescent="0.25">
      <c r="A292" s="259"/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spans="1:26" ht="12.75" customHeight="1" x14ac:dyDescent="0.25">
      <c r="A293" s="259"/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spans="1:26" ht="12.75" customHeight="1" x14ac:dyDescent="0.25">
      <c r="A294" s="259"/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spans="1:26" ht="12.75" customHeight="1" x14ac:dyDescent="0.25">
      <c r="A295" s="259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spans="1:26" ht="12.75" customHeight="1" x14ac:dyDescent="0.25">
      <c r="A296" s="259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spans="1:26" ht="12.75" customHeight="1" x14ac:dyDescent="0.25">
      <c r="A297" s="259"/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spans="1:26" ht="12.75" customHeight="1" x14ac:dyDescent="0.25">
      <c r="A298" s="259"/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spans="1:26" ht="12.75" customHeight="1" x14ac:dyDescent="0.25">
      <c r="A299" s="259"/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spans="1:26" ht="12.75" customHeight="1" x14ac:dyDescent="0.25">
      <c r="A300" s="259"/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spans="1:26" ht="12.75" customHeight="1" x14ac:dyDescent="0.25">
      <c r="A301" s="259"/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spans="1:26" ht="12.75" customHeight="1" x14ac:dyDescent="0.25">
      <c r="A302" s="259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spans="1:26" ht="12.75" customHeight="1" x14ac:dyDescent="0.25">
      <c r="A303" s="259"/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spans="1:26" ht="12.75" customHeight="1" x14ac:dyDescent="0.25">
      <c r="A304" s="259"/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spans="1:26" ht="12.75" customHeight="1" x14ac:dyDescent="0.25">
      <c r="A305" s="259"/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spans="1:26" ht="12.75" customHeight="1" x14ac:dyDescent="0.25">
      <c r="A306" s="259"/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spans="1:26" ht="12.75" customHeight="1" x14ac:dyDescent="0.25">
      <c r="A307" s="259"/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spans="1:26" ht="12.75" customHeight="1" x14ac:dyDescent="0.25">
      <c r="A308" s="259"/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spans="1:26" ht="12.75" customHeight="1" x14ac:dyDescent="0.25">
      <c r="A309" s="259"/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spans="1:26" ht="12.75" customHeight="1" x14ac:dyDescent="0.25">
      <c r="A310" s="259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spans="1:26" ht="12.75" customHeight="1" x14ac:dyDescent="0.25">
      <c r="A311" s="259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spans="1:26" ht="12.75" customHeight="1" x14ac:dyDescent="0.25">
      <c r="A312" s="259"/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spans="1:26" ht="12.75" customHeight="1" x14ac:dyDescent="0.25">
      <c r="A313" s="259"/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spans="1:26" ht="12.75" customHeight="1" x14ac:dyDescent="0.25">
      <c r="A314" s="259"/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spans="1:26" ht="12.75" customHeight="1" x14ac:dyDescent="0.25">
      <c r="A315" s="259"/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spans="1:26" ht="12.75" customHeight="1" x14ac:dyDescent="0.25">
      <c r="A316" s="259"/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spans="1:26" ht="12.75" customHeight="1" x14ac:dyDescent="0.25">
      <c r="A317" s="259"/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spans="1:26" ht="12.75" customHeight="1" x14ac:dyDescent="0.25">
      <c r="A318" s="259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spans="1:26" ht="12.75" customHeight="1" x14ac:dyDescent="0.25">
      <c r="A319" s="259"/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spans="1:26" ht="12.75" customHeight="1" x14ac:dyDescent="0.25">
      <c r="A320" s="259"/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spans="1:26" ht="12.75" customHeight="1" x14ac:dyDescent="0.25">
      <c r="A321" s="259"/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spans="1:26" ht="12.75" customHeight="1" x14ac:dyDescent="0.25">
      <c r="A322" s="259"/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spans="1:26" ht="12.75" customHeight="1" x14ac:dyDescent="0.25">
      <c r="A323" s="259"/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spans="1:26" ht="12.75" customHeight="1" x14ac:dyDescent="0.25">
      <c r="A324" s="259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spans="1:26" ht="12.75" customHeight="1" x14ac:dyDescent="0.25">
      <c r="A325" s="259"/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spans="1:26" ht="12.75" customHeight="1" x14ac:dyDescent="0.25">
      <c r="A326" s="259"/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spans="1:26" ht="12.75" customHeight="1" x14ac:dyDescent="0.25">
      <c r="A327" s="259"/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spans="1:26" ht="12.75" customHeight="1" x14ac:dyDescent="0.25">
      <c r="A328" s="259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spans="1:26" ht="12.75" customHeight="1" x14ac:dyDescent="0.25">
      <c r="A329" s="259"/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spans="1:26" ht="12.75" customHeight="1" x14ac:dyDescent="0.25">
      <c r="A330" s="259"/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spans="1:26" ht="12.75" customHeight="1" x14ac:dyDescent="0.25">
      <c r="A331" s="259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spans="1:26" ht="12.75" customHeight="1" x14ac:dyDescent="0.25">
      <c r="A332" s="259"/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spans="1:26" ht="12.75" customHeight="1" x14ac:dyDescent="0.25">
      <c r="A333" s="259"/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spans="1:26" ht="12.75" customHeight="1" x14ac:dyDescent="0.25">
      <c r="A334" s="259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spans="1:26" ht="12.75" customHeight="1" x14ac:dyDescent="0.25">
      <c r="A335" s="259"/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spans="1:26" ht="12.75" customHeight="1" x14ac:dyDescent="0.25">
      <c r="A336" s="259"/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spans="1:26" ht="12.75" customHeight="1" x14ac:dyDescent="0.25">
      <c r="A337" s="259"/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spans="1:26" ht="12.75" customHeight="1" x14ac:dyDescent="0.25">
      <c r="A338" s="259"/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spans="1:26" ht="12.75" customHeight="1" x14ac:dyDescent="0.25">
      <c r="A339" s="259"/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spans="1:26" ht="12.75" customHeight="1" x14ac:dyDescent="0.25">
      <c r="A340" s="259"/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spans="1:26" ht="12.75" customHeight="1" x14ac:dyDescent="0.25">
      <c r="A341" s="259"/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spans="1:26" ht="12.75" customHeight="1" x14ac:dyDescent="0.25">
      <c r="A342" s="259"/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spans="1:26" ht="12.75" customHeight="1" x14ac:dyDescent="0.25">
      <c r="A343" s="259"/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spans="1:26" ht="12.75" customHeight="1" x14ac:dyDescent="0.25">
      <c r="A344" s="259"/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spans="1:26" ht="12.75" customHeight="1" x14ac:dyDescent="0.25">
      <c r="A345" s="259"/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spans="1:26" ht="12.75" customHeight="1" x14ac:dyDescent="0.25">
      <c r="A346" s="259"/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spans="1:26" ht="12.75" customHeight="1" x14ac:dyDescent="0.25">
      <c r="A347" s="259"/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spans="1:26" ht="12.75" customHeight="1" x14ac:dyDescent="0.25">
      <c r="A348" s="259"/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spans="1:26" ht="12.75" customHeight="1" x14ac:dyDescent="0.25">
      <c r="A349" s="259"/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spans="1:26" ht="12.75" customHeight="1" x14ac:dyDescent="0.25">
      <c r="A350" s="259"/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spans="1:26" ht="12.75" customHeight="1" x14ac:dyDescent="0.25">
      <c r="A351" s="259"/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spans="1:26" ht="12.75" customHeight="1" x14ac:dyDescent="0.25">
      <c r="A352" s="259"/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spans="1:26" ht="12.75" customHeight="1" x14ac:dyDescent="0.25">
      <c r="A353" s="259"/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spans="1:26" ht="12.75" customHeight="1" x14ac:dyDescent="0.25">
      <c r="A354" s="259"/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spans="1:26" ht="12.75" customHeight="1" x14ac:dyDescent="0.25">
      <c r="A355" s="259"/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spans="1:26" ht="12.75" customHeight="1" x14ac:dyDescent="0.25">
      <c r="A356" s="259"/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spans="1:26" ht="12.75" customHeight="1" x14ac:dyDescent="0.25">
      <c r="A357" s="259"/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spans="1:26" ht="12.75" customHeight="1" x14ac:dyDescent="0.25">
      <c r="A358" s="259"/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spans="1:26" ht="12.75" customHeight="1" x14ac:dyDescent="0.25">
      <c r="A359" s="259"/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spans="1:26" ht="12.75" customHeight="1" x14ac:dyDescent="0.25">
      <c r="A360" s="259"/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spans="1:26" ht="12.75" customHeight="1" x14ac:dyDescent="0.25">
      <c r="A361" s="259"/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spans="1:26" ht="12.75" customHeight="1" x14ac:dyDescent="0.25">
      <c r="A362" s="259"/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spans="1:26" ht="12.75" customHeight="1" x14ac:dyDescent="0.25">
      <c r="A363" s="259"/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spans="1:26" ht="12.75" customHeight="1" x14ac:dyDescent="0.25">
      <c r="A364" s="259"/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spans="1:26" ht="12.75" customHeight="1" x14ac:dyDescent="0.25">
      <c r="A365" s="259"/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spans="1:26" ht="12.75" customHeight="1" x14ac:dyDescent="0.25">
      <c r="A366" s="259"/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spans="1:26" ht="12.75" customHeight="1" x14ac:dyDescent="0.25">
      <c r="A367" s="259"/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spans="1:26" ht="12.75" customHeight="1" x14ac:dyDescent="0.25">
      <c r="A368" s="259"/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spans="1:26" ht="12.75" customHeight="1" x14ac:dyDescent="0.25">
      <c r="A369" s="259"/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spans="1:26" ht="12.75" customHeight="1" x14ac:dyDescent="0.25">
      <c r="A370" s="259"/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spans="1:26" ht="12.75" customHeight="1" x14ac:dyDescent="0.25">
      <c r="A371" s="259"/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spans="1:26" ht="12.75" customHeight="1" x14ac:dyDescent="0.25">
      <c r="A372" s="259"/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spans="1:26" ht="12.75" customHeight="1" x14ac:dyDescent="0.25">
      <c r="A373" s="259"/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spans="1:26" ht="12.75" customHeight="1" x14ac:dyDescent="0.25">
      <c r="A374" s="259"/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spans="1:26" ht="12.75" customHeight="1" x14ac:dyDescent="0.25">
      <c r="A375" s="259"/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spans="1:26" ht="12.75" customHeight="1" x14ac:dyDescent="0.25">
      <c r="A376" s="259"/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spans="1:26" ht="12.75" customHeight="1" x14ac:dyDescent="0.25">
      <c r="A377" s="259"/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spans="1:26" ht="12.75" customHeight="1" x14ac:dyDescent="0.25">
      <c r="A378" s="259"/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spans="1:26" ht="12.75" customHeight="1" x14ac:dyDescent="0.25">
      <c r="A379" s="259"/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spans="1:26" ht="12.75" customHeight="1" x14ac:dyDescent="0.25">
      <c r="A380" s="259"/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spans="1:26" ht="12.75" customHeight="1" x14ac:dyDescent="0.25">
      <c r="A381" s="259"/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spans="1:26" ht="12.75" customHeight="1" x14ac:dyDescent="0.25">
      <c r="A382" s="259"/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spans="1:26" ht="12.75" customHeight="1" x14ac:dyDescent="0.25">
      <c r="A383" s="259"/>
      <c r="B383" s="13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spans="1:26" ht="12.75" customHeight="1" x14ac:dyDescent="0.25">
      <c r="A384" s="259"/>
      <c r="B384" s="135"/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spans="1:26" ht="12.75" customHeight="1" x14ac:dyDescent="0.25">
      <c r="A385" s="259"/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spans="1:26" ht="12.75" customHeight="1" x14ac:dyDescent="0.25">
      <c r="A386" s="259"/>
      <c r="B386" s="135"/>
      <c r="C386" s="135"/>
      <c r="D386" s="135"/>
      <c r="E386" s="135"/>
      <c r="F386" s="135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spans="1:26" ht="12.75" customHeight="1" x14ac:dyDescent="0.25">
      <c r="A387" s="259"/>
      <c r="B387" s="135"/>
      <c r="C387" s="135"/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spans="1:26" ht="12.75" customHeight="1" x14ac:dyDescent="0.25">
      <c r="A388" s="259"/>
      <c r="B388" s="135"/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spans="1:26" ht="12.75" customHeight="1" x14ac:dyDescent="0.25">
      <c r="A389" s="259"/>
      <c r="B389" s="135"/>
      <c r="C389" s="135"/>
      <c r="D389" s="135"/>
      <c r="E389" s="135"/>
      <c r="F389" s="135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spans="1:26" ht="12.75" customHeight="1" x14ac:dyDescent="0.25">
      <c r="A390" s="259"/>
      <c r="B390" s="135"/>
      <c r="C390" s="135"/>
      <c r="D390" s="135"/>
      <c r="E390" s="135"/>
      <c r="F390" s="135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spans="1:26" ht="12.75" customHeight="1" x14ac:dyDescent="0.25">
      <c r="A391" s="259"/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spans="1:26" ht="12.75" customHeight="1" x14ac:dyDescent="0.25">
      <c r="A392" s="259"/>
      <c r="B392" s="135"/>
      <c r="C392" s="135"/>
      <c r="D392" s="135"/>
      <c r="E392" s="135"/>
      <c r="F392" s="135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spans="1:26" ht="12.75" customHeight="1" x14ac:dyDescent="0.25">
      <c r="A393" s="259"/>
      <c r="B393" s="135"/>
      <c r="C393" s="135"/>
      <c r="D393" s="135"/>
      <c r="E393" s="135"/>
      <c r="F393" s="135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spans="1:26" ht="12.75" customHeight="1" x14ac:dyDescent="0.25">
      <c r="A394" s="259"/>
      <c r="B394" s="135"/>
      <c r="C394" s="135"/>
      <c r="D394" s="135"/>
      <c r="E394" s="135"/>
      <c r="F394" s="135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spans="1:26" ht="12.75" customHeight="1" x14ac:dyDescent="0.25">
      <c r="A395" s="259"/>
      <c r="B395" s="135"/>
      <c r="C395" s="135"/>
      <c r="D395" s="135"/>
      <c r="E395" s="135"/>
      <c r="F395" s="135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spans="1:26" ht="12.75" customHeight="1" x14ac:dyDescent="0.25">
      <c r="A396" s="259"/>
      <c r="B396" s="135"/>
      <c r="C396" s="135"/>
      <c r="D396" s="135"/>
      <c r="E396" s="135"/>
      <c r="F396" s="135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spans="1:26" ht="12.75" customHeight="1" x14ac:dyDescent="0.25">
      <c r="A397" s="259"/>
      <c r="B397" s="135"/>
      <c r="C397" s="135"/>
      <c r="D397" s="135"/>
      <c r="E397" s="135"/>
      <c r="F397" s="135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spans="1:26" ht="12.75" customHeight="1" x14ac:dyDescent="0.25">
      <c r="A398" s="259"/>
      <c r="B398" s="135"/>
      <c r="C398" s="135"/>
      <c r="D398" s="135"/>
      <c r="E398" s="135"/>
      <c r="F398" s="135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spans="1:26" ht="12.75" customHeight="1" x14ac:dyDescent="0.25">
      <c r="A399" s="259"/>
      <c r="B399" s="135"/>
      <c r="C399" s="135"/>
      <c r="D399" s="135"/>
      <c r="E399" s="135"/>
      <c r="F399" s="135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spans="1:26" ht="12.75" customHeight="1" x14ac:dyDescent="0.25">
      <c r="A400" s="259"/>
      <c r="B400" s="135"/>
      <c r="C400" s="135"/>
      <c r="D400" s="135"/>
      <c r="E400" s="135"/>
      <c r="F400" s="135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spans="1:26" ht="12.75" customHeight="1" x14ac:dyDescent="0.25">
      <c r="A401" s="259"/>
      <c r="B401" s="135"/>
      <c r="C401" s="135"/>
      <c r="D401" s="135"/>
      <c r="E401" s="135"/>
      <c r="F401" s="135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spans="1:26" ht="12.75" customHeight="1" x14ac:dyDescent="0.25">
      <c r="A402" s="259"/>
      <c r="B402" s="135"/>
      <c r="C402" s="135"/>
      <c r="D402" s="135"/>
      <c r="E402" s="135"/>
      <c r="F402" s="135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spans="1:26" ht="12.75" customHeight="1" x14ac:dyDescent="0.25">
      <c r="A403" s="259"/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spans="1:26" ht="12.75" customHeight="1" x14ac:dyDescent="0.25">
      <c r="A404" s="259"/>
      <c r="B404" s="135"/>
      <c r="C404" s="135"/>
      <c r="D404" s="135"/>
      <c r="E404" s="135"/>
      <c r="F404" s="135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spans="1:26" ht="12.75" customHeight="1" x14ac:dyDescent="0.25">
      <c r="A405" s="259"/>
      <c r="B405" s="135"/>
      <c r="C405" s="135"/>
      <c r="D405" s="135"/>
      <c r="E405" s="135"/>
      <c r="F405" s="135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spans="1:26" ht="12.75" customHeight="1" x14ac:dyDescent="0.25">
      <c r="A406" s="259"/>
      <c r="B406" s="135"/>
      <c r="C406" s="135"/>
      <c r="D406" s="135"/>
      <c r="E406" s="135"/>
      <c r="F406" s="135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spans="1:26" ht="12.75" customHeight="1" x14ac:dyDescent="0.25">
      <c r="A407" s="259"/>
      <c r="B407" s="135"/>
      <c r="C407" s="135"/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spans="1:26" ht="12.75" customHeight="1" x14ac:dyDescent="0.25">
      <c r="A408" s="259"/>
      <c r="B408" s="13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spans="1:26" ht="12.75" customHeight="1" x14ac:dyDescent="0.25">
      <c r="A409" s="259"/>
      <c r="B409" s="135"/>
      <c r="C409" s="135"/>
      <c r="D409" s="135"/>
      <c r="E409" s="135"/>
      <c r="F409" s="135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spans="1:26" ht="12.75" customHeight="1" x14ac:dyDescent="0.25">
      <c r="A410" s="259"/>
      <c r="B410" s="135"/>
      <c r="C410" s="135"/>
      <c r="D410" s="135"/>
      <c r="E410" s="135"/>
      <c r="F410" s="135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spans="1:26" ht="12.75" customHeight="1" x14ac:dyDescent="0.25">
      <c r="A411" s="259"/>
      <c r="B411" s="135"/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spans="1:26" ht="12.75" customHeight="1" x14ac:dyDescent="0.25">
      <c r="A412" s="259"/>
      <c r="B412" s="135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spans="1:26" ht="12.75" customHeight="1" x14ac:dyDescent="0.25">
      <c r="A413" s="259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spans="1:26" ht="12.75" customHeight="1" x14ac:dyDescent="0.25">
      <c r="A414" s="259"/>
      <c r="B414" s="135"/>
      <c r="C414" s="135"/>
      <c r="D414" s="135"/>
      <c r="E414" s="135"/>
      <c r="F414" s="135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spans="1:26" ht="12.75" customHeight="1" x14ac:dyDescent="0.25">
      <c r="A415" s="259"/>
      <c r="B415" s="135"/>
      <c r="C415" s="135"/>
      <c r="D415" s="135"/>
      <c r="E415" s="135"/>
      <c r="F415" s="135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spans="1:26" ht="12.75" customHeight="1" x14ac:dyDescent="0.25">
      <c r="A416" s="259"/>
      <c r="B416" s="135"/>
      <c r="C416" s="135"/>
      <c r="D416" s="135"/>
      <c r="E416" s="135"/>
      <c r="F416" s="135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spans="1:26" ht="12.75" customHeight="1" x14ac:dyDescent="0.25">
      <c r="A417" s="259"/>
      <c r="B417" s="135"/>
      <c r="C417" s="135"/>
      <c r="D417" s="135"/>
      <c r="E417" s="135"/>
      <c r="F417" s="135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spans="1:26" ht="12.75" customHeight="1" x14ac:dyDescent="0.25">
      <c r="A418" s="259"/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spans="1:26" ht="12.75" customHeight="1" x14ac:dyDescent="0.25">
      <c r="A419" s="259"/>
      <c r="B419" s="135"/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spans="1:26" ht="12.75" customHeight="1" x14ac:dyDescent="0.25">
      <c r="A420" s="259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spans="1:26" ht="12.75" customHeight="1" x14ac:dyDescent="0.25">
      <c r="A421" s="259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spans="1:26" ht="12.75" customHeight="1" x14ac:dyDescent="0.25">
      <c r="A422" s="259"/>
      <c r="B422" s="135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spans="1:26" ht="12.75" customHeight="1" x14ac:dyDescent="0.25">
      <c r="A423" s="259"/>
      <c r="B423" s="135"/>
      <c r="C423" s="135"/>
      <c r="D423" s="135"/>
      <c r="E423" s="135"/>
      <c r="F423" s="135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spans="1:26" ht="12.75" customHeight="1" x14ac:dyDescent="0.25">
      <c r="A424" s="259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spans="1:26" ht="12.75" customHeight="1" x14ac:dyDescent="0.25">
      <c r="A425" s="259"/>
      <c r="B425" s="135"/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spans="1:26" ht="12.75" customHeight="1" x14ac:dyDescent="0.25">
      <c r="A426" s="259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spans="1:26" ht="12.75" customHeight="1" x14ac:dyDescent="0.25">
      <c r="A427" s="259"/>
      <c r="B427" s="135"/>
      <c r="C427" s="135"/>
      <c r="D427" s="135"/>
      <c r="E427" s="135"/>
      <c r="F427" s="135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spans="1:26" ht="12.75" customHeight="1" x14ac:dyDescent="0.25">
      <c r="A428" s="259"/>
      <c r="B428" s="135"/>
      <c r="C428" s="135"/>
      <c r="D428" s="135"/>
      <c r="E428" s="135"/>
      <c r="F428" s="135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spans="1:26" ht="12.75" customHeight="1" x14ac:dyDescent="0.25">
      <c r="A429" s="259"/>
      <c r="B429" s="135"/>
      <c r="C429" s="135"/>
      <c r="D429" s="135"/>
      <c r="E429" s="135"/>
      <c r="F429" s="135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spans="1:26" ht="12.75" customHeight="1" x14ac:dyDescent="0.25">
      <c r="A430" s="259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spans="1:26" ht="12.75" customHeight="1" x14ac:dyDescent="0.25">
      <c r="A431" s="259"/>
      <c r="B431" s="135"/>
      <c r="C431" s="135"/>
      <c r="D431" s="135"/>
      <c r="E431" s="135"/>
      <c r="F431" s="135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spans="1:26" ht="12.75" customHeight="1" x14ac:dyDescent="0.25">
      <c r="A432" s="259"/>
      <c r="B432" s="135"/>
      <c r="C432" s="135"/>
      <c r="D432" s="135"/>
      <c r="E432" s="135"/>
      <c r="F432" s="135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spans="1:26" ht="12.75" customHeight="1" x14ac:dyDescent="0.25">
      <c r="A433" s="259"/>
      <c r="B433" s="135"/>
      <c r="C433" s="135"/>
      <c r="D433" s="135"/>
      <c r="E433" s="135"/>
      <c r="F433" s="135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spans="1:26" ht="12.75" customHeight="1" x14ac:dyDescent="0.25">
      <c r="A434" s="259"/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spans="1:26" ht="12.75" customHeight="1" x14ac:dyDescent="0.25">
      <c r="A435" s="259"/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spans="1:26" ht="12.75" customHeight="1" x14ac:dyDescent="0.25">
      <c r="A436" s="259"/>
      <c r="B436" s="135"/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spans="1:26" ht="12.75" customHeight="1" x14ac:dyDescent="0.25">
      <c r="A437" s="259"/>
      <c r="B437" s="135"/>
      <c r="C437" s="135"/>
      <c r="D437" s="135"/>
      <c r="E437" s="135"/>
      <c r="F437" s="135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spans="1:26" ht="12.75" customHeight="1" x14ac:dyDescent="0.25">
      <c r="A438" s="259"/>
      <c r="B438" s="135"/>
      <c r="C438" s="135"/>
      <c r="D438" s="135"/>
      <c r="E438" s="135"/>
      <c r="F438" s="135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spans="1:26" ht="12.75" customHeight="1" x14ac:dyDescent="0.25">
      <c r="A439" s="259"/>
      <c r="B439" s="135"/>
      <c r="C439" s="135"/>
      <c r="D439" s="135"/>
      <c r="E439" s="135"/>
      <c r="F439" s="135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spans="1:26" ht="12.75" customHeight="1" x14ac:dyDescent="0.25">
      <c r="A440" s="259"/>
      <c r="B440" s="135"/>
      <c r="C440" s="135"/>
      <c r="D440" s="135"/>
      <c r="E440" s="135"/>
      <c r="F440" s="135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spans="1:26" ht="12.75" customHeight="1" x14ac:dyDescent="0.25">
      <c r="A441" s="259"/>
      <c r="B441" s="135"/>
      <c r="C441" s="135"/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spans="1:26" ht="12.75" customHeight="1" x14ac:dyDescent="0.25">
      <c r="A442" s="259"/>
      <c r="B442" s="135"/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spans="1:26" ht="12.75" customHeight="1" x14ac:dyDescent="0.25">
      <c r="A443" s="259"/>
      <c r="B443" s="135"/>
      <c r="C443" s="135"/>
      <c r="D443" s="135"/>
      <c r="E443" s="135"/>
      <c r="F443" s="135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spans="1:26" ht="12.75" customHeight="1" x14ac:dyDescent="0.25">
      <c r="A444" s="259"/>
      <c r="B444" s="13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spans="1:26" ht="12.75" customHeight="1" x14ac:dyDescent="0.25">
      <c r="A445" s="259"/>
      <c r="B445" s="135"/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spans="1:26" ht="12.75" customHeight="1" x14ac:dyDescent="0.25">
      <c r="A446" s="259"/>
      <c r="B446" s="135"/>
      <c r="C446" s="135"/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spans="1:26" ht="12.75" customHeight="1" x14ac:dyDescent="0.25">
      <c r="A447" s="259"/>
      <c r="B447" s="135"/>
      <c r="C447" s="135"/>
      <c r="D447" s="135"/>
      <c r="E447" s="135"/>
      <c r="F447" s="135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spans="1:26" ht="12.75" customHeight="1" x14ac:dyDescent="0.25">
      <c r="A448" s="259"/>
      <c r="B448" s="135"/>
      <c r="C448" s="135"/>
      <c r="D448" s="135"/>
      <c r="E448" s="135"/>
      <c r="F448" s="135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spans="1:26" ht="12.75" customHeight="1" x14ac:dyDescent="0.25">
      <c r="A449" s="259"/>
      <c r="B449" s="135"/>
      <c r="C449" s="135"/>
      <c r="D449" s="135"/>
      <c r="E449" s="135"/>
      <c r="F449" s="135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spans="1:26" ht="12.75" customHeight="1" x14ac:dyDescent="0.25">
      <c r="A450" s="259"/>
      <c r="B450" s="135"/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spans="1:26" ht="12.75" customHeight="1" x14ac:dyDescent="0.25">
      <c r="A451" s="259"/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spans="1:26" ht="12.75" customHeight="1" x14ac:dyDescent="0.25">
      <c r="A452" s="259"/>
      <c r="B452" s="135"/>
      <c r="C452" s="135"/>
      <c r="D452" s="135"/>
      <c r="E452" s="135"/>
      <c r="F452" s="135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spans="1:26" ht="12.75" customHeight="1" x14ac:dyDescent="0.25">
      <c r="A453" s="259"/>
      <c r="B453" s="135"/>
      <c r="C453" s="135"/>
      <c r="D453" s="135"/>
      <c r="E453" s="135"/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spans="1:26" ht="12.75" customHeight="1" x14ac:dyDescent="0.25">
      <c r="A454" s="259"/>
      <c r="B454" s="135"/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spans="1:26" ht="12.75" customHeight="1" x14ac:dyDescent="0.25">
      <c r="A455" s="259"/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spans="1:26" ht="12.75" customHeight="1" x14ac:dyDescent="0.25">
      <c r="A456" s="259"/>
      <c r="B456" s="13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spans="1:26" ht="12.75" customHeight="1" x14ac:dyDescent="0.25">
      <c r="A457" s="259"/>
      <c r="B457" s="13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spans="1:26" ht="12.75" customHeight="1" x14ac:dyDescent="0.25">
      <c r="A458" s="259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spans="1:26" ht="12.75" customHeight="1" x14ac:dyDescent="0.25">
      <c r="A459" s="259"/>
      <c r="B459" s="135"/>
      <c r="C459" s="135"/>
      <c r="D459" s="135"/>
      <c r="E459" s="135"/>
      <c r="F459" s="135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spans="1:26" ht="12.75" customHeight="1" x14ac:dyDescent="0.25">
      <c r="A460" s="259"/>
      <c r="B460" s="135"/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spans="1:26" ht="12.75" customHeight="1" x14ac:dyDescent="0.25">
      <c r="A461" s="259"/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spans="1:26" ht="12.75" customHeight="1" x14ac:dyDescent="0.25">
      <c r="A462" s="259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spans="1:26" ht="12.75" customHeight="1" x14ac:dyDescent="0.25">
      <c r="A463" s="259"/>
      <c r="B463" s="135"/>
      <c r="C463" s="135"/>
      <c r="D463" s="135"/>
      <c r="E463" s="135"/>
      <c r="F463" s="135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spans="1:26" ht="12.75" customHeight="1" x14ac:dyDescent="0.25">
      <c r="A464" s="259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spans="1:26" ht="12.75" customHeight="1" x14ac:dyDescent="0.25">
      <c r="A465" s="259"/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spans="1:26" ht="12.75" customHeight="1" x14ac:dyDescent="0.25">
      <c r="A466" s="259"/>
      <c r="B466" s="13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spans="1:26" ht="12.75" customHeight="1" x14ac:dyDescent="0.25">
      <c r="A467" s="259"/>
      <c r="B467" s="135"/>
      <c r="C467" s="135"/>
      <c r="D467" s="135"/>
      <c r="E467" s="135"/>
      <c r="F467" s="135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spans="1:26" ht="12.75" customHeight="1" x14ac:dyDescent="0.25">
      <c r="A468" s="259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spans="1:26" ht="12.75" customHeight="1" x14ac:dyDescent="0.25">
      <c r="A469" s="259"/>
      <c r="B469" s="135"/>
      <c r="C469" s="135"/>
      <c r="D469" s="135"/>
      <c r="E469" s="135"/>
      <c r="F469" s="135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spans="1:26" ht="12.75" customHeight="1" x14ac:dyDescent="0.25">
      <c r="A470" s="259"/>
      <c r="B470" s="135"/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spans="1:26" ht="12.75" customHeight="1" x14ac:dyDescent="0.25">
      <c r="A471" s="259"/>
      <c r="B471" s="135"/>
      <c r="C471" s="135"/>
      <c r="D471" s="135"/>
      <c r="E471" s="135"/>
      <c r="F471" s="135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spans="1:26" ht="12.75" customHeight="1" x14ac:dyDescent="0.25">
      <c r="A472" s="259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spans="1:26" ht="12.75" customHeight="1" x14ac:dyDescent="0.25">
      <c r="A473" s="259"/>
      <c r="B473" s="135"/>
      <c r="C473" s="135"/>
      <c r="D473" s="135"/>
      <c r="E473" s="135"/>
      <c r="F473" s="135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spans="1:26" ht="12.75" customHeight="1" x14ac:dyDescent="0.25">
      <c r="A474" s="259"/>
      <c r="B474" s="135"/>
      <c r="C474" s="135"/>
      <c r="D474" s="135"/>
      <c r="E474" s="135"/>
      <c r="F474" s="135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spans="1:26" ht="12.75" customHeight="1" x14ac:dyDescent="0.25">
      <c r="A475" s="259"/>
      <c r="B475" s="135"/>
      <c r="C475" s="135"/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spans="1:26" ht="12.75" customHeight="1" x14ac:dyDescent="0.25">
      <c r="A476" s="259"/>
      <c r="B476" s="135"/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spans="1:26" ht="12.75" customHeight="1" x14ac:dyDescent="0.25">
      <c r="A477" s="259"/>
      <c r="B477" s="135"/>
      <c r="C477" s="135"/>
      <c r="D477" s="135"/>
      <c r="E477" s="135"/>
      <c r="F477" s="135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spans="1:26" ht="12.75" customHeight="1" x14ac:dyDescent="0.25">
      <c r="A478" s="259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spans="1:26" ht="12.75" customHeight="1" x14ac:dyDescent="0.25">
      <c r="A479" s="259"/>
      <c r="B479" s="135"/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spans="1:26" ht="12.75" customHeight="1" x14ac:dyDescent="0.25">
      <c r="A480" s="259"/>
      <c r="B480" s="135"/>
      <c r="C480" s="135"/>
      <c r="D480" s="135"/>
      <c r="E480" s="135"/>
      <c r="F480" s="135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spans="1:26" ht="12.75" customHeight="1" x14ac:dyDescent="0.25">
      <c r="A481" s="259"/>
      <c r="B481" s="135"/>
      <c r="C481" s="135"/>
      <c r="D481" s="135"/>
      <c r="E481" s="135"/>
      <c r="F481" s="135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spans="1:26" ht="12.75" customHeight="1" x14ac:dyDescent="0.25">
      <c r="A482" s="259"/>
      <c r="B482" s="135"/>
      <c r="C482" s="135"/>
      <c r="D482" s="135"/>
      <c r="E482" s="135"/>
      <c r="F482" s="135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spans="1:26" ht="12.75" customHeight="1" x14ac:dyDescent="0.25">
      <c r="A483" s="259"/>
      <c r="B483" s="135"/>
      <c r="C483" s="135"/>
      <c r="D483" s="135"/>
      <c r="E483" s="135"/>
      <c r="F483" s="135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spans="1:26" ht="12.75" customHeight="1" x14ac:dyDescent="0.25">
      <c r="A484" s="259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spans="1:26" ht="12.75" customHeight="1" x14ac:dyDescent="0.25">
      <c r="A485" s="259"/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spans="1:26" ht="12.75" customHeight="1" x14ac:dyDescent="0.25">
      <c r="A486" s="259"/>
      <c r="B486" s="135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spans="1:26" ht="12.75" customHeight="1" x14ac:dyDescent="0.25">
      <c r="A487" s="259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spans="1:26" ht="12.75" customHeight="1" x14ac:dyDescent="0.25">
      <c r="A488" s="259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spans="1:26" ht="12.75" customHeight="1" x14ac:dyDescent="0.25">
      <c r="A489" s="259"/>
      <c r="B489" s="135"/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spans="1:26" ht="12.75" customHeight="1" x14ac:dyDescent="0.25">
      <c r="A490" s="259"/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spans="1:26" ht="12.75" customHeight="1" x14ac:dyDescent="0.25">
      <c r="A491" s="259"/>
      <c r="B491" s="135"/>
      <c r="C491" s="135"/>
      <c r="D491" s="135"/>
      <c r="E491" s="135"/>
      <c r="F491" s="135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spans="1:26" ht="12.75" customHeight="1" x14ac:dyDescent="0.25">
      <c r="A492" s="259"/>
      <c r="B492" s="135"/>
      <c r="C492" s="135"/>
      <c r="D492" s="135"/>
      <c r="E492" s="135"/>
      <c r="F492" s="135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spans="1:26" ht="12.75" customHeight="1" x14ac:dyDescent="0.25">
      <c r="A493" s="259"/>
      <c r="B493" s="135"/>
      <c r="C493" s="135"/>
      <c r="D493" s="135"/>
      <c r="E493" s="135"/>
      <c r="F493" s="135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spans="1:26" ht="12.75" customHeight="1" x14ac:dyDescent="0.25">
      <c r="A494" s="259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spans="1:26" ht="12.75" customHeight="1" x14ac:dyDescent="0.25">
      <c r="A495" s="259"/>
      <c r="B495" s="135"/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spans="1:26" ht="12.75" customHeight="1" x14ac:dyDescent="0.25">
      <c r="A496" s="259"/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spans="1:26" ht="12.75" customHeight="1" x14ac:dyDescent="0.25">
      <c r="A497" s="259"/>
      <c r="B497" s="135"/>
      <c r="C497" s="135"/>
      <c r="D497" s="135"/>
      <c r="E497" s="135"/>
      <c r="F497" s="135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spans="1:26" ht="12.75" customHeight="1" x14ac:dyDescent="0.25">
      <c r="A498" s="259"/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spans="1:26" ht="12.75" customHeight="1" x14ac:dyDescent="0.25">
      <c r="A499" s="259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spans="1:26" ht="12.75" customHeight="1" x14ac:dyDescent="0.25">
      <c r="A500" s="259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spans="1:26" ht="12.75" customHeight="1" x14ac:dyDescent="0.25">
      <c r="A501" s="259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spans="1:26" ht="12.75" customHeight="1" x14ac:dyDescent="0.25">
      <c r="A502" s="259"/>
      <c r="B502" s="135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spans="1:26" ht="12.75" customHeight="1" x14ac:dyDescent="0.25">
      <c r="A503" s="259"/>
      <c r="B503" s="135"/>
      <c r="C503" s="135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spans="1:26" ht="12.75" customHeight="1" x14ac:dyDescent="0.25">
      <c r="A504" s="259"/>
      <c r="B504" s="135"/>
      <c r="C504" s="135"/>
      <c r="D504" s="135"/>
      <c r="E504" s="135"/>
      <c r="F504" s="135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spans="1:26" ht="12.75" customHeight="1" x14ac:dyDescent="0.25">
      <c r="A505" s="259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spans="1:26" ht="12.75" customHeight="1" x14ac:dyDescent="0.25">
      <c r="A506" s="259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spans="1:26" ht="12.75" customHeight="1" x14ac:dyDescent="0.25">
      <c r="A507" s="259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spans="1:26" ht="12.75" customHeight="1" x14ac:dyDescent="0.25">
      <c r="A508" s="259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spans="1:26" ht="12.75" customHeight="1" x14ac:dyDescent="0.25">
      <c r="A509" s="259"/>
      <c r="B509" s="135"/>
      <c r="C509" s="135"/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spans="1:26" ht="12.75" customHeight="1" x14ac:dyDescent="0.25">
      <c r="A510" s="259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spans="1:26" ht="12.75" customHeight="1" x14ac:dyDescent="0.25">
      <c r="A511" s="259"/>
      <c r="B511" s="135"/>
      <c r="C511" s="135"/>
      <c r="D511" s="135"/>
      <c r="E511" s="135"/>
      <c r="F511" s="135"/>
      <c r="G511" s="135"/>
      <c r="H511" s="135"/>
      <c r="I511" s="135"/>
      <c r="J511" s="135"/>
      <c r="K511" s="135"/>
      <c r="L511" s="13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spans="1:26" ht="12.75" customHeight="1" x14ac:dyDescent="0.25">
      <c r="A512" s="259"/>
      <c r="B512" s="135"/>
      <c r="C512" s="135"/>
      <c r="D512" s="135"/>
      <c r="E512" s="135"/>
      <c r="F512" s="135"/>
      <c r="G512" s="135"/>
      <c r="H512" s="135"/>
      <c r="I512" s="135"/>
      <c r="J512" s="135"/>
      <c r="K512" s="135"/>
      <c r="L512" s="13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spans="1:26" ht="12.75" customHeight="1" x14ac:dyDescent="0.25">
      <c r="A513" s="259"/>
      <c r="B513" s="135"/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spans="1:26" ht="12.75" customHeight="1" x14ac:dyDescent="0.25">
      <c r="A514" s="259"/>
      <c r="B514" s="13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spans="1:26" ht="12.75" customHeight="1" x14ac:dyDescent="0.25">
      <c r="A515" s="259"/>
      <c r="B515" s="135"/>
      <c r="C515" s="135"/>
      <c r="D515" s="135"/>
      <c r="E515" s="135"/>
      <c r="F515" s="135"/>
      <c r="G515" s="135"/>
      <c r="H515" s="135"/>
      <c r="I515" s="135"/>
      <c r="J515" s="135"/>
      <c r="K515" s="135"/>
      <c r="L515" s="13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spans="1:26" ht="12.75" customHeight="1" x14ac:dyDescent="0.25">
      <c r="A516" s="259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spans="1:26" ht="12.75" customHeight="1" x14ac:dyDescent="0.25">
      <c r="A517" s="259"/>
      <c r="B517" s="135"/>
      <c r="C517" s="135"/>
      <c r="D517" s="135"/>
      <c r="E517" s="135"/>
      <c r="F517" s="135"/>
      <c r="G517" s="135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spans="1:26" ht="12.75" customHeight="1" x14ac:dyDescent="0.25">
      <c r="A518" s="259"/>
      <c r="B518" s="135"/>
      <c r="C518" s="135"/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spans="1:26" ht="12.75" customHeight="1" x14ac:dyDescent="0.25">
      <c r="A519" s="259"/>
      <c r="B519" s="13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spans="1:26" ht="12.75" customHeight="1" x14ac:dyDescent="0.25">
      <c r="A520" s="259"/>
      <c r="B520" s="135"/>
      <c r="C520" s="135"/>
      <c r="D520" s="135"/>
      <c r="E520" s="135"/>
      <c r="F520" s="135"/>
      <c r="G520" s="135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spans="1:26" ht="12.75" customHeight="1" x14ac:dyDescent="0.25">
      <c r="A521" s="259"/>
      <c r="B521" s="135"/>
      <c r="C521" s="135"/>
      <c r="D521" s="135"/>
      <c r="E521" s="135"/>
      <c r="F521" s="135"/>
      <c r="G521" s="135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spans="1:26" ht="12.75" customHeight="1" x14ac:dyDescent="0.25">
      <c r="A522" s="259"/>
      <c r="B522" s="135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spans="1:26" ht="12.75" customHeight="1" x14ac:dyDescent="0.25">
      <c r="A523" s="259"/>
      <c r="B523" s="135"/>
      <c r="C523" s="135"/>
      <c r="D523" s="135"/>
      <c r="E523" s="135"/>
      <c r="F523" s="135"/>
      <c r="G523" s="135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spans="1:26" ht="12.75" customHeight="1" x14ac:dyDescent="0.25">
      <c r="A524" s="259"/>
      <c r="B524" s="135"/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spans="1:26" ht="12.75" customHeight="1" x14ac:dyDescent="0.25">
      <c r="A525" s="259"/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spans="1:26" ht="12.75" customHeight="1" x14ac:dyDescent="0.25">
      <c r="A526" s="259"/>
      <c r="B526" s="135"/>
      <c r="C526" s="135"/>
      <c r="D526" s="135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spans="1:26" ht="12.75" customHeight="1" x14ac:dyDescent="0.25">
      <c r="A527" s="259"/>
      <c r="B527" s="135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spans="1:26" ht="12.75" customHeight="1" x14ac:dyDescent="0.25">
      <c r="A528" s="259"/>
      <c r="B528" s="135"/>
      <c r="C528" s="135"/>
      <c r="D528" s="135"/>
      <c r="E528" s="135"/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spans="1:26" ht="12.75" customHeight="1" x14ac:dyDescent="0.25">
      <c r="A529" s="259"/>
      <c r="B529" s="135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spans="1:26" ht="12.75" customHeight="1" x14ac:dyDescent="0.25">
      <c r="A530" s="259"/>
      <c r="B530" s="135"/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spans="1:26" ht="12.75" customHeight="1" x14ac:dyDescent="0.25">
      <c r="A531" s="259"/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spans="1:26" ht="12.75" customHeight="1" x14ac:dyDescent="0.25">
      <c r="A532" s="259"/>
      <c r="B532" s="135"/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spans="1:26" ht="12.75" customHeight="1" x14ac:dyDescent="0.25">
      <c r="A533" s="259"/>
      <c r="B533" s="13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spans="1:26" ht="12.75" customHeight="1" x14ac:dyDescent="0.25">
      <c r="A534" s="259"/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spans="1:26" ht="12.75" customHeight="1" x14ac:dyDescent="0.25">
      <c r="A535" s="259"/>
      <c r="B535" s="135"/>
      <c r="C535" s="135"/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spans="1:26" ht="12.75" customHeight="1" x14ac:dyDescent="0.25">
      <c r="A536" s="259"/>
      <c r="B536" s="135"/>
      <c r="C536" s="135"/>
      <c r="D536" s="135"/>
      <c r="E536" s="135"/>
      <c r="F536" s="135"/>
      <c r="G536" s="135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spans="1:26" ht="12.75" customHeight="1" x14ac:dyDescent="0.25">
      <c r="A537" s="259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spans="1:26" ht="12.75" customHeight="1" x14ac:dyDescent="0.25">
      <c r="A538" s="259"/>
      <c r="B538" s="135"/>
      <c r="C538" s="135"/>
      <c r="D538" s="135"/>
      <c r="E538" s="135"/>
      <c r="F538" s="135"/>
      <c r="G538" s="135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spans="1:26" ht="12.75" customHeight="1" x14ac:dyDescent="0.25">
      <c r="A539" s="259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spans="1:26" ht="12.75" customHeight="1" x14ac:dyDescent="0.25">
      <c r="A540" s="259"/>
      <c r="B540" s="135"/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spans="1:26" ht="12.75" customHeight="1" x14ac:dyDescent="0.25">
      <c r="A541" s="259"/>
      <c r="B541" s="135"/>
      <c r="C541" s="135"/>
      <c r="D541" s="135"/>
      <c r="E541" s="135"/>
      <c r="F541" s="135"/>
      <c r="G541" s="135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spans="1:26" ht="12.75" customHeight="1" x14ac:dyDescent="0.25">
      <c r="A542" s="259"/>
      <c r="B542" s="135"/>
      <c r="C542" s="135"/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spans="1:26" ht="12.75" customHeight="1" x14ac:dyDescent="0.25">
      <c r="A543" s="259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spans="1:26" ht="12.75" customHeight="1" x14ac:dyDescent="0.25">
      <c r="A544" s="259"/>
      <c r="B544" s="135"/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spans="1:26" ht="12.75" customHeight="1" x14ac:dyDescent="0.25">
      <c r="A545" s="259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spans="1:26" ht="12.75" customHeight="1" x14ac:dyDescent="0.25">
      <c r="A546" s="259"/>
      <c r="B546" s="135"/>
      <c r="C546" s="135"/>
      <c r="D546" s="135"/>
      <c r="E546" s="135"/>
      <c r="F546" s="135"/>
      <c r="G546" s="135"/>
      <c r="H546" s="135"/>
      <c r="I546" s="135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spans="1:26" ht="12.75" customHeight="1" x14ac:dyDescent="0.25">
      <c r="A547" s="259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spans="1:26" ht="12.75" customHeight="1" x14ac:dyDescent="0.25">
      <c r="A548" s="259"/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spans="1:26" ht="12.75" customHeight="1" x14ac:dyDescent="0.25">
      <c r="A549" s="259"/>
      <c r="B549" s="135"/>
      <c r="C549" s="135"/>
      <c r="D549" s="135"/>
      <c r="E549" s="135"/>
      <c r="F549" s="135"/>
      <c r="G549" s="135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spans="1:26" ht="12.75" customHeight="1" x14ac:dyDescent="0.25">
      <c r="A550" s="259"/>
      <c r="B550" s="135"/>
      <c r="C550" s="135"/>
      <c r="D550" s="135"/>
      <c r="E550" s="135"/>
      <c r="F550" s="135"/>
      <c r="G550" s="135"/>
      <c r="H550" s="135"/>
      <c r="I550" s="135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spans="1:26" ht="12.75" customHeight="1" x14ac:dyDescent="0.25">
      <c r="A551" s="259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spans="1:26" ht="12.75" customHeight="1" x14ac:dyDescent="0.25">
      <c r="A552" s="259"/>
      <c r="B552" s="135"/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spans="1:26" ht="12.75" customHeight="1" x14ac:dyDescent="0.25">
      <c r="A553" s="259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spans="1:26" ht="12.75" customHeight="1" x14ac:dyDescent="0.25">
      <c r="A554" s="259"/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spans="1:26" ht="12.75" customHeight="1" x14ac:dyDescent="0.25">
      <c r="A555" s="259"/>
      <c r="B555" s="135"/>
      <c r="C555" s="135"/>
      <c r="D555" s="135"/>
      <c r="E555" s="135"/>
      <c r="F555" s="135"/>
      <c r="G555" s="135"/>
      <c r="H555" s="135"/>
      <c r="I555" s="135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spans="1:26" ht="12.75" customHeight="1" x14ac:dyDescent="0.25">
      <c r="A556" s="259"/>
      <c r="B556" s="135"/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spans="1:26" ht="12.75" customHeight="1" x14ac:dyDescent="0.25">
      <c r="A557" s="259"/>
      <c r="B557" s="135"/>
      <c r="C557" s="135"/>
      <c r="D557" s="135"/>
      <c r="E557" s="135"/>
      <c r="F557" s="135"/>
      <c r="G557" s="135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spans="1:26" ht="12.75" customHeight="1" x14ac:dyDescent="0.25">
      <c r="A558" s="259"/>
      <c r="B558" s="135"/>
      <c r="C558" s="135"/>
      <c r="D558" s="135"/>
      <c r="E558" s="135"/>
      <c r="F558" s="135"/>
      <c r="G558" s="135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spans="1:26" ht="12.75" customHeight="1" x14ac:dyDescent="0.25">
      <c r="A559" s="259"/>
      <c r="B559" s="135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spans="1:26" ht="12.75" customHeight="1" x14ac:dyDescent="0.25">
      <c r="A560" s="259"/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spans="1:26" ht="12.75" customHeight="1" x14ac:dyDescent="0.25">
      <c r="A561" s="259"/>
      <c r="B561" s="135"/>
      <c r="C561" s="135"/>
      <c r="D561" s="135"/>
      <c r="E561" s="135"/>
      <c r="F561" s="135"/>
      <c r="G561" s="135"/>
      <c r="H561" s="135"/>
      <c r="I561" s="135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spans="1:26" ht="12.75" customHeight="1" x14ac:dyDescent="0.25">
      <c r="A562" s="259"/>
      <c r="B562" s="135"/>
      <c r="C562" s="135"/>
      <c r="D562" s="135"/>
      <c r="E562" s="135"/>
      <c r="F562" s="135"/>
      <c r="G562" s="135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spans="1:26" ht="12.75" customHeight="1" x14ac:dyDescent="0.25">
      <c r="A563" s="259"/>
      <c r="B563" s="135"/>
      <c r="C563" s="135"/>
      <c r="D563" s="135"/>
      <c r="E563" s="135"/>
      <c r="F563" s="135"/>
      <c r="G563" s="135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spans="1:26" ht="12.75" customHeight="1" x14ac:dyDescent="0.25">
      <c r="A564" s="259"/>
      <c r="B564" s="135"/>
      <c r="C564" s="135"/>
      <c r="D564" s="135"/>
      <c r="E564" s="135"/>
      <c r="F564" s="135"/>
      <c r="G564" s="135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spans="1:26" ht="12.75" customHeight="1" x14ac:dyDescent="0.25">
      <c r="A565" s="259"/>
      <c r="B565" s="135"/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spans="1:26" ht="12.75" customHeight="1" x14ac:dyDescent="0.25">
      <c r="A566" s="259"/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spans="1:26" ht="12.75" customHeight="1" x14ac:dyDescent="0.25">
      <c r="A567" s="259"/>
      <c r="B567" s="135"/>
      <c r="C567" s="135"/>
      <c r="D567" s="135"/>
      <c r="E567" s="135"/>
      <c r="F567" s="135"/>
      <c r="G567" s="135"/>
      <c r="H567" s="135"/>
      <c r="I567" s="135"/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spans="1:26" ht="12.75" customHeight="1" x14ac:dyDescent="0.25">
      <c r="A568" s="259"/>
      <c r="B568" s="135"/>
      <c r="C568" s="135"/>
      <c r="D568" s="135"/>
      <c r="E568" s="135"/>
      <c r="F568" s="135"/>
      <c r="G568" s="135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spans="1:26" ht="12.75" customHeight="1" x14ac:dyDescent="0.25">
      <c r="A569" s="259"/>
      <c r="B569" s="135"/>
      <c r="C569" s="135"/>
      <c r="D569" s="135"/>
      <c r="E569" s="135"/>
      <c r="F569" s="135"/>
      <c r="G569" s="135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spans="1:26" ht="12.75" customHeight="1" x14ac:dyDescent="0.25">
      <c r="A570" s="259"/>
      <c r="B570" s="135"/>
      <c r="C570" s="135"/>
      <c r="D570" s="135"/>
      <c r="E570" s="135"/>
      <c r="F570" s="135"/>
      <c r="G570" s="135"/>
      <c r="H570" s="135"/>
      <c r="I570" s="135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spans="1:26" ht="12.75" customHeight="1" x14ac:dyDescent="0.25">
      <c r="A571" s="259"/>
      <c r="B571" s="135"/>
      <c r="C571" s="135"/>
      <c r="D571" s="135"/>
      <c r="E571" s="135"/>
      <c r="F571" s="135"/>
      <c r="G571" s="135"/>
      <c r="H571" s="135"/>
      <c r="I571" s="135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spans="1:26" ht="12.75" customHeight="1" x14ac:dyDescent="0.25">
      <c r="A572" s="259"/>
      <c r="B572" s="135"/>
      <c r="C572" s="135"/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spans="1:26" ht="12.75" customHeight="1" x14ac:dyDescent="0.25">
      <c r="A573" s="259"/>
      <c r="B573" s="135"/>
      <c r="C573" s="135"/>
      <c r="D573" s="135"/>
      <c r="E573" s="135"/>
      <c r="F573" s="135"/>
      <c r="G573" s="135"/>
      <c r="H573" s="135"/>
      <c r="I573" s="135"/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spans="1:26" ht="12.75" customHeight="1" x14ac:dyDescent="0.25">
      <c r="A574" s="259"/>
      <c r="B574" s="135"/>
      <c r="C574" s="135"/>
      <c r="D574" s="135"/>
      <c r="E574" s="135"/>
      <c r="F574" s="135"/>
      <c r="G574" s="135"/>
      <c r="H574" s="135"/>
      <c r="I574" s="135"/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spans="1:26" ht="12.75" customHeight="1" x14ac:dyDescent="0.25">
      <c r="A575" s="259"/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spans="1:26" ht="12.75" customHeight="1" x14ac:dyDescent="0.25">
      <c r="A576" s="259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spans="1:26" ht="12.75" customHeight="1" x14ac:dyDescent="0.25">
      <c r="A577" s="259"/>
      <c r="B577" s="135"/>
      <c r="C577" s="135"/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spans="1:26" ht="12.75" customHeight="1" x14ac:dyDescent="0.25">
      <c r="A578" s="259"/>
      <c r="B578" s="135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spans="1:26" ht="12.75" customHeight="1" x14ac:dyDescent="0.25">
      <c r="A579" s="259"/>
      <c r="B579" s="135"/>
      <c r="C579" s="135"/>
      <c r="D579" s="135"/>
      <c r="E579" s="135"/>
      <c r="F579" s="135"/>
      <c r="G579" s="135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spans="1:26" ht="12.75" customHeight="1" x14ac:dyDescent="0.25">
      <c r="A580" s="259"/>
      <c r="B580" s="135"/>
      <c r="C580" s="135"/>
      <c r="D580" s="135"/>
      <c r="E580" s="135"/>
      <c r="F580" s="135"/>
      <c r="G580" s="135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spans="1:26" ht="12.75" customHeight="1" x14ac:dyDescent="0.25">
      <c r="A581" s="259"/>
      <c r="B581" s="135"/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spans="1:26" ht="12.75" customHeight="1" x14ac:dyDescent="0.25">
      <c r="A582" s="259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spans="1:26" ht="12.75" customHeight="1" x14ac:dyDescent="0.25">
      <c r="A583" s="259"/>
      <c r="B583" s="135"/>
      <c r="C583" s="135"/>
      <c r="D583" s="135"/>
      <c r="E583" s="135"/>
      <c r="F583" s="135"/>
      <c r="G583" s="135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spans="1:26" ht="12.75" customHeight="1" x14ac:dyDescent="0.25">
      <c r="A584" s="259"/>
      <c r="B584" s="135"/>
      <c r="C584" s="135"/>
      <c r="D584" s="135"/>
      <c r="E584" s="135"/>
      <c r="F584" s="135"/>
      <c r="G584" s="135"/>
      <c r="H584" s="135"/>
      <c r="I584" s="135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spans="1:26" ht="12.75" customHeight="1" x14ac:dyDescent="0.25">
      <c r="A585" s="259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spans="1:26" ht="12.75" customHeight="1" x14ac:dyDescent="0.25">
      <c r="A586" s="259"/>
      <c r="B586" s="135"/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spans="1:26" ht="12.75" customHeight="1" x14ac:dyDescent="0.25">
      <c r="A587" s="259"/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spans="1:26" ht="12.75" customHeight="1" x14ac:dyDescent="0.25">
      <c r="A588" s="259"/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spans="1:26" ht="12.75" customHeight="1" x14ac:dyDescent="0.25">
      <c r="A589" s="259"/>
      <c r="B589" s="135"/>
      <c r="C589" s="135"/>
      <c r="D589" s="135"/>
      <c r="E589" s="135"/>
      <c r="F589" s="135"/>
      <c r="G589" s="135"/>
      <c r="H589" s="135"/>
      <c r="I589" s="135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spans="1:26" ht="12.75" customHeight="1" x14ac:dyDescent="0.25">
      <c r="A590" s="259"/>
      <c r="B590" s="135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spans="1:26" ht="12.75" customHeight="1" x14ac:dyDescent="0.25">
      <c r="A591" s="259"/>
      <c r="B591" s="135"/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spans="1:26" ht="12.75" customHeight="1" x14ac:dyDescent="0.25">
      <c r="A592" s="259"/>
      <c r="B592" s="135"/>
      <c r="C592" s="135"/>
      <c r="D592" s="135"/>
      <c r="E592" s="135"/>
      <c r="F592" s="135"/>
      <c r="G592" s="135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spans="1:26" ht="12.75" customHeight="1" x14ac:dyDescent="0.25">
      <c r="A593" s="259"/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spans="1:26" ht="12.75" customHeight="1" x14ac:dyDescent="0.25">
      <c r="A594" s="259"/>
      <c r="B594" s="135"/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spans="1:26" ht="12.75" customHeight="1" x14ac:dyDescent="0.25">
      <c r="A595" s="259"/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spans="1:26" ht="12.75" customHeight="1" x14ac:dyDescent="0.25">
      <c r="A596" s="259"/>
      <c r="B596" s="135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spans="1:26" ht="12.75" customHeight="1" x14ac:dyDescent="0.25">
      <c r="A597" s="259"/>
      <c r="B597" s="135"/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spans="1:26" ht="12.75" customHeight="1" x14ac:dyDescent="0.25">
      <c r="A598" s="259"/>
      <c r="B598" s="135"/>
      <c r="C598" s="135"/>
      <c r="D598" s="135"/>
      <c r="E598" s="135"/>
      <c r="F598" s="135"/>
      <c r="G598" s="135"/>
      <c r="H598" s="135"/>
      <c r="I598" s="135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spans="1:26" ht="12.75" customHeight="1" x14ac:dyDescent="0.25">
      <c r="A599" s="259"/>
      <c r="B599" s="135"/>
      <c r="C599" s="135"/>
      <c r="D599" s="135"/>
      <c r="E599" s="135"/>
      <c r="F599" s="135"/>
      <c r="G599" s="135"/>
      <c r="H599" s="135"/>
      <c r="I599" s="135"/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spans="1:26" ht="12.75" customHeight="1" x14ac:dyDescent="0.25">
      <c r="A600" s="259"/>
      <c r="B600" s="135"/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spans="1:26" ht="12.75" customHeight="1" x14ac:dyDescent="0.25">
      <c r="A601" s="259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spans="1:26" ht="12.75" customHeight="1" x14ac:dyDescent="0.25">
      <c r="A602" s="259"/>
      <c r="B602" s="135"/>
      <c r="C602" s="135"/>
      <c r="D602" s="135"/>
      <c r="E602" s="135"/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spans="1:26" ht="12.75" customHeight="1" x14ac:dyDescent="0.25">
      <c r="A603" s="259"/>
      <c r="B603" s="135"/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spans="1:26" ht="12.75" customHeight="1" x14ac:dyDescent="0.25">
      <c r="A604" s="259"/>
      <c r="B604" s="135"/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spans="1:26" ht="12.75" customHeight="1" x14ac:dyDescent="0.25">
      <c r="A605" s="259"/>
      <c r="B605" s="135"/>
      <c r="C605" s="135"/>
      <c r="D605" s="135"/>
      <c r="E605" s="135"/>
      <c r="F605" s="135"/>
      <c r="G605" s="135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spans="1:26" ht="12.75" customHeight="1" x14ac:dyDescent="0.25">
      <c r="A606" s="259"/>
      <c r="B606" s="135"/>
      <c r="C606" s="135"/>
      <c r="D606" s="135"/>
      <c r="E606" s="135"/>
      <c r="F606" s="135"/>
      <c r="G606" s="135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spans="1:26" ht="12.75" customHeight="1" x14ac:dyDescent="0.25">
      <c r="A607" s="259"/>
      <c r="B607" s="13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spans="1:26" ht="12.75" customHeight="1" x14ac:dyDescent="0.25">
      <c r="A608" s="259"/>
      <c r="B608" s="135"/>
      <c r="C608" s="135"/>
      <c r="D608" s="135"/>
      <c r="E608" s="135"/>
      <c r="F608" s="135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spans="1:26" ht="12.75" customHeight="1" x14ac:dyDescent="0.25">
      <c r="A609" s="259"/>
      <c r="B609" s="135"/>
      <c r="C609" s="135"/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spans="1:26" ht="12.75" customHeight="1" x14ac:dyDescent="0.25">
      <c r="A610" s="259"/>
      <c r="B610" s="135"/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spans="1:26" ht="12.75" customHeight="1" x14ac:dyDescent="0.25">
      <c r="A611" s="259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spans="1:26" ht="12.75" customHeight="1" x14ac:dyDescent="0.25">
      <c r="A612" s="259"/>
      <c r="B612" s="135"/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spans="1:26" ht="12.75" customHeight="1" x14ac:dyDescent="0.25">
      <c r="A613" s="259"/>
      <c r="B613" s="135"/>
      <c r="C613" s="135"/>
      <c r="D613" s="135"/>
      <c r="E613" s="135"/>
      <c r="F613" s="135"/>
      <c r="G613" s="135"/>
      <c r="H613" s="135"/>
      <c r="I613" s="135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spans="1:26" ht="12.75" customHeight="1" x14ac:dyDescent="0.25">
      <c r="A614" s="259"/>
      <c r="B614" s="135"/>
      <c r="C614" s="135"/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spans="1:26" ht="12.75" customHeight="1" x14ac:dyDescent="0.25">
      <c r="A615" s="259"/>
      <c r="B615" s="135"/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spans="1:26" ht="12.75" customHeight="1" x14ac:dyDescent="0.25">
      <c r="A616" s="259"/>
      <c r="B616" s="135"/>
      <c r="C616" s="135"/>
      <c r="D616" s="135"/>
      <c r="E616" s="135"/>
      <c r="F616" s="135"/>
      <c r="G616" s="135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spans="1:26" ht="12.75" customHeight="1" x14ac:dyDescent="0.25">
      <c r="A617" s="259"/>
      <c r="B617" s="135"/>
      <c r="C617" s="135"/>
      <c r="D617" s="135"/>
      <c r="E617" s="135"/>
      <c r="F617" s="135"/>
      <c r="G617" s="135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spans="1:26" ht="12.75" customHeight="1" x14ac:dyDescent="0.25">
      <c r="A618" s="259"/>
      <c r="B618" s="135"/>
      <c r="C618" s="135"/>
      <c r="D618" s="135"/>
      <c r="E618" s="135"/>
      <c r="F618" s="135"/>
      <c r="G618" s="135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spans="1:26" ht="12.75" customHeight="1" x14ac:dyDescent="0.25">
      <c r="A619" s="259"/>
      <c r="B619" s="135"/>
      <c r="C619" s="135"/>
      <c r="D619" s="135"/>
      <c r="E619" s="135"/>
      <c r="F619" s="135"/>
      <c r="G619" s="135"/>
      <c r="H619" s="135"/>
      <c r="I619" s="135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spans="1:26" ht="12.75" customHeight="1" x14ac:dyDescent="0.25">
      <c r="A620" s="259"/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spans="1:26" ht="12.75" customHeight="1" x14ac:dyDescent="0.25">
      <c r="A621" s="259"/>
      <c r="B621" s="135"/>
      <c r="C621" s="135"/>
      <c r="D621" s="135"/>
      <c r="E621" s="135"/>
      <c r="F621" s="135"/>
      <c r="G621" s="135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spans="1:26" ht="12.75" customHeight="1" x14ac:dyDescent="0.25">
      <c r="A622" s="259"/>
      <c r="B622" s="135"/>
      <c r="C622" s="135"/>
      <c r="D622" s="135"/>
      <c r="E622" s="135"/>
      <c r="F622" s="135"/>
      <c r="G622" s="135"/>
      <c r="H622" s="135"/>
      <c r="I622" s="135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spans="1:26" ht="12.75" customHeight="1" x14ac:dyDescent="0.25">
      <c r="A623" s="259"/>
      <c r="B623" s="135"/>
      <c r="C623" s="135"/>
      <c r="D623" s="135"/>
      <c r="E623" s="135"/>
      <c r="F623" s="135"/>
      <c r="G623" s="135"/>
      <c r="H623" s="135"/>
      <c r="I623" s="135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spans="1:26" ht="12.75" customHeight="1" x14ac:dyDescent="0.25">
      <c r="A624" s="259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spans="1:26" ht="12.75" customHeight="1" x14ac:dyDescent="0.25">
      <c r="A625" s="259"/>
      <c r="B625" s="135"/>
      <c r="C625" s="135"/>
      <c r="D625" s="135"/>
      <c r="E625" s="135"/>
      <c r="F625" s="135"/>
      <c r="G625" s="135"/>
      <c r="H625" s="135"/>
      <c r="I625" s="135"/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spans="1:26" ht="12.75" customHeight="1" x14ac:dyDescent="0.25">
      <c r="A626" s="259"/>
      <c r="B626" s="135"/>
      <c r="C626" s="135"/>
      <c r="D626" s="135"/>
      <c r="E626" s="135"/>
      <c r="F626" s="135"/>
      <c r="G626" s="135"/>
      <c r="H626" s="135"/>
      <c r="I626" s="135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spans="1:26" ht="12.75" customHeight="1" x14ac:dyDescent="0.25">
      <c r="A627" s="259"/>
      <c r="B627" s="135"/>
      <c r="C627" s="135"/>
      <c r="D627" s="135"/>
      <c r="E627" s="135"/>
      <c r="F627" s="135"/>
      <c r="G627" s="135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spans="1:26" ht="12.75" customHeight="1" x14ac:dyDescent="0.25">
      <c r="A628" s="259"/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spans="1:26" ht="12.75" customHeight="1" x14ac:dyDescent="0.25">
      <c r="A629" s="259"/>
      <c r="B629" s="135"/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spans="1:26" ht="12.75" customHeight="1" x14ac:dyDescent="0.25">
      <c r="A630" s="259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spans="1:26" ht="12.75" customHeight="1" x14ac:dyDescent="0.25">
      <c r="A631" s="259"/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spans="1:26" ht="12.75" customHeight="1" x14ac:dyDescent="0.25">
      <c r="A632" s="259"/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spans="1:26" ht="12.75" customHeight="1" x14ac:dyDescent="0.25">
      <c r="A633" s="259"/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spans="1:26" ht="12.75" customHeight="1" x14ac:dyDescent="0.25">
      <c r="A634" s="259"/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spans="1:26" ht="12.75" customHeight="1" x14ac:dyDescent="0.25">
      <c r="A635" s="259"/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spans="1:26" ht="12.75" customHeight="1" x14ac:dyDescent="0.25">
      <c r="A636" s="259"/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spans="1:26" ht="12.75" customHeight="1" x14ac:dyDescent="0.25">
      <c r="A637" s="259"/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spans="1:26" ht="12.75" customHeight="1" x14ac:dyDescent="0.25">
      <c r="A638" s="259"/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spans="1:26" ht="12.75" customHeight="1" x14ac:dyDescent="0.25">
      <c r="A639" s="259"/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spans="1:26" ht="12.75" customHeight="1" x14ac:dyDescent="0.25">
      <c r="A640" s="259"/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spans="1:26" ht="12.75" customHeight="1" x14ac:dyDescent="0.25">
      <c r="A641" s="259"/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spans="1:26" ht="12.75" customHeight="1" x14ac:dyDescent="0.25">
      <c r="A642" s="259"/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spans="1:26" ht="12.75" customHeight="1" x14ac:dyDescent="0.25">
      <c r="A643" s="259"/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spans="1:26" ht="12.75" customHeight="1" x14ac:dyDescent="0.25">
      <c r="A644" s="259"/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spans="1:26" ht="12.75" customHeight="1" x14ac:dyDescent="0.25">
      <c r="A645" s="259"/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spans="1:26" ht="12.75" customHeight="1" x14ac:dyDescent="0.25">
      <c r="A646" s="259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spans="1:26" ht="12.75" customHeight="1" x14ac:dyDescent="0.25">
      <c r="A647" s="259"/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spans="1:26" ht="12.75" customHeight="1" x14ac:dyDescent="0.25">
      <c r="A648" s="259"/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spans="1:26" ht="12.75" customHeight="1" x14ac:dyDescent="0.25">
      <c r="A649" s="259"/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spans="1:26" ht="12.75" customHeight="1" x14ac:dyDescent="0.25">
      <c r="A650" s="259"/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spans="1:26" ht="12.75" customHeight="1" x14ac:dyDescent="0.25">
      <c r="A651" s="259"/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spans="1:26" ht="12.75" customHeight="1" x14ac:dyDescent="0.25">
      <c r="A652" s="259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spans="1:26" ht="12.75" customHeight="1" x14ac:dyDescent="0.25">
      <c r="A653" s="259"/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spans="1:26" ht="12.75" customHeight="1" x14ac:dyDescent="0.25">
      <c r="A654" s="259"/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spans="1:26" ht="12.75" customHeight="1" x14ac:dyDescent="0.25">
      <c r="A655" s="259"/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spans="1:26" ht="12.75" customHeight="1" x14ac:dyDescent="0.25">
      <c r="A656" s="259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spans="1:26" ht="12.75" customHeight="1" x14ac:dyDescent="0.25">
      <c r="A657" s="259"/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spans="1:26" ht="12.75" customHeight="1" x14ac:dyDescent="0.25">
      <c r="A658" s="259"/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spans="1:26" ht="12.75" customHeight="1" x14ac:dyDescent="0.25">
      <c r="A659" s="259"/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spans="1:26" ht="12.75" customHeight="1" x14ac:dyDescent="0.25">
      <c r="A660" s="259"/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spans="1:26" ht="12.75" customHeight="1" x14ac:dyDescent="0.25">
      <c r="A661" s="259"/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spans="1:26" ht="12.75" customHeight="1" x14ac:dyDescent="0.25">
      <c r="A662" s="259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spans="1:26" ht="12.75" customHeight="1" x14ac:dyDescent="0.25">
      <c r="A663" s="259"/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spans="1:26" ht="12.75" customHeight="1" x14ac:dyDescent="0.25">
      <c r="A664" s="259"/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spans="1:26" ht="12.75" customHeight="1" x14ac:dyDescent="0.25">
      <c r="A665" s="259"/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spans="1:26" ht="12.75" customHeight="1" x14ac:dyDescent="0.25">
      <c r="A666" s="259"/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spans="1:26" ht="12.75" customHeight="1" x14ac:dyDescent="0.25">
      <c r="A667" s="259"/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spans="1:26" ht="12.75" customHeight="1" x14ac:dyDescent="0.25">
      <c r="A668" s="259"/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spans="1:26" ht="12.75" customHeight="1" x14ac:dyDescent="0.25">
      <c r="A669" s="259"/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spans="1:26" ht="12.75" customHeight="1" x14ac:dyDescent="0.25">
      <c r="A670" s="259"/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spans="1:26" ht="12.75" customHeight="1" x14ac:dyDescent="0.25">
      <c r="A671" s="259"/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spans="1:26" ht="12.75" customHeight="1" x14ac:dyDescent="0.25">
      <c r="A672" s="259"/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spans="1:26" ht="12.75" customHeight="1" x14ac:dyDescent="0.25">
      <c r="A673" s="259"/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spans="1:26" ht="12.75" customHeight="1" x14ac:dyDescent="0.25">
      <c r="A674" s="259"/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spans="1:26" ht="12.75" customHeight="1" x14ac:dyDescent="0.25">
      <c r="A675" s="259"/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spans="1:26" ht="12.75" customHeight="1" x14ac:dyDescent="0.25">
      <c r="A676" s="259"/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spans="1:26" ht="12.75" customHeight="1" x14ac:dyDescent="0.25">
      <c r="A677" s="259"/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spans="1:26" ht="12.75" customHeight="1" x14ac:dyDescent="0.25">
      <c r="A678" s="259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spans="1:26" ht="12.75" customHeight="1" x14ac:dyDescent="0.25">
      <c r="A679" s="259"/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spans="1:26" ht="12.75" customHeight="1" x14ac:dyDescent="0.25">
      <c r="A680" s="259"/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spans="1:26" ht="12.75" customHeight="1" x14ac:dyDescent="0.25">
      <c r="A681" s="259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spans="1:26" ht="12.75" customHeight="1" x14ac:dyDescent="0.25">
      <c r="A682" s="259"/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spans="1:26" ht="12.75" customHeight="1" x14ac:dyDescent="0.25">
      <c r="A683" s="259"/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spans="1:26" ht="12.75" customHeight="1" x14ac:dyDescent="0.25">
      <c r="A684" s="259"/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spans="1:26" ht="12.75" customHeight="1" x14ac:dyDescent="0.25">
      <c r="A685" s="259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spans="1:26" ht="12.75" customHeight="1" x14ac:dyDescent="0.25">
      <c r="A686" s="259"/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spans="1:26" ht="12.75" customHeight="1" x14ac:dyDescent="0.25">
      <c r="A687" s="259"/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spans="1:26" ht="12.75" customHeight="1" x14ac:dyDescent="0.25">
      <c r="A688" s="259"/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spans="1:26" ht="12.75" customHeight="1" x14ac:dyDescent="0.25">
      <c r="A689" s="259"/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spans="1:26" ht="12.75" customHeight="1" x14ac:dyDescent="0.25">
      <c r="A690" s="259"/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spans="1:26" ht="12.75" customHeight="1" x14ac:dyDescent="0.25">
      <c r="A691" s="259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spans="1:26" ht="12.75" customHeight="1" x14ac:dyDescent="0.25">
      <c r="A692" s="259"/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spans="1:26" ht="12.75" customHeight="1" x14ac:dyDescent="0.25">
      <c r="A693" s="259"/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spans="1:26" ht="12.75" customHeight="1" x14ac:dyDescent="0.25">
      <c r="A694" s="259"/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spans="1:26" ht="12.75" customHeight="1" x14ac:dyDescent="0.25">
      <c r="A695" s="259"/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spans="1:26" ht="12.75" customHeight="1" x14ac:dyDescent="0.25">
      <c r="A696" s="259"/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spans="1:26" ht="12.75" customHeight="1" x14ac:dyDescent="0.25">
      <c r="A697" s="259"/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spans="1:26" ht="12.75" customHeight="1" x14ac:dyDescent="0.25">
      <c r="A698" s="259"/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spans="1:26" ht="12.75" customHeight="1" x14ac:dyDescent="0.25">
      <c r="A699" s="259"/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spans="1:26" ht="12.75" customHeight="1" x14ac:dyDescent="0.25">
      <c r="A700" s="259"/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spans="1:26" ht="12.75" customHeight="1" x14ac:dyDescent="0.25">
      <c r="A701" s="259"/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spans="1:26" ht="12.75" customHeight="1" x14ac:dyDescent="0.25">
      <c r="A702" s="259"/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spans="1:26" ht="12.75" customHeight="1" x14ac:dyDescent="0.25">
      <c r="A703" s="259"/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spans="1:26" ht="12.75" customHeight="1" x14ac:dyDescent="0.25">
      <c r="A704" s="259"/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spans="1:26" ht="12.75" customHeight="1" x14ac:dyDescent="0.25">
      <c r="A705" s="259"/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spans="1:26" ht="12.75" customHeight="1" x14ac:dyDescent="0.25">
      <c r="A706" s="259"/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spans="1:26" ht="12.75" customHeight="1" x14ac:dyDescent="0.25">
      <c r="A707" s="259"/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spans="1:26" ht="12.75" customHeight="1" x14ac:dyDescent="0.25">
      <c r="A708" s="259"/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spans="1:26" ht="12.75" customHeight="1" x14ac:dyDescent="0.25">
      <c r="A709" s="259"/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spans="1:26" ht="12.75" customHeight="1" x14ac:dyDescent="0.25">
      <c r="A710" s="259"/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spans="1:26" ht="12.75" customHeight="1" x14ac:dyDescent="0.25">
      <c r="A711" s="259"/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spans="1:26" ht="12.75" customHeight="1" x14ac:dyDescent="0.25">
      <c r="A712" s="259"/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spans="1:26" ht="12.75" customHeight="1" x14ac:dyDescent="0.25">
      <c r="A713" s="259"/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spans="1:26" ht="12.75" customHeight="1" x14ac:dyDescent="0.25">
      <c r="A714" s="259"/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spans="1:26" ht="12.75" customHeight="1" x14ac:dyDescent="0.25">
      <c r="A715" s="259"/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spans="1:26" ht="12.75" customHeight="1" x14ac:dyDescent="0.25">
      <c r="A716" s="259"/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spans="1:26" ht="12.75" customHeight="1" x14ac:dyDescent="0.25">
      <c r="A717" s="259"/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spans="1:26" ht="12.75" customHeight="1" x14ac:dyDescent="0.25">
      <c r="A718" s="259"/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spans="1:26" ht="12.75" customHeight="1" x14ac:dyDescent="0.25">
      <c r="A719" s="259"/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spans="1:26" ht="12.75" customHeight="1" x14ac:dyDescent="0.25">
      <c r="A720" s="259"/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spans="1:26" ht="12.75" customHeight="1" x14ac:dyDescent="0.25">
      <c r="A721" s="259"/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spans="1:26" ht="12.75" customHeight="1" x14ac:dyDescent="0.25">
      <c r="A722" s="259"/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spans="1:26" ht="12.75" customHeight="1" x14ac:dyDescent="0.25">
      <c r="A723" s="259"/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spans="1:26" ht="12.75" customHeight="1" x14ac:dyDescent="0.25">
      <c r="A724" s="259"/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spans="1:26" ht="12.75" customHeight="1" x14ac:dyDescent="0.25">
      <c r="A725" s="259"/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spans="1:26" ht="12.75" customHeight="1" x14ac:dyDescent="0.25">
      <c r="A726" s="259"/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spans="1:26" ht="12.75" customHeight="1" x14ac:dyDescent="0.25">
      <c r="A727" s="259"/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spans="1:26" ht="12.75" customHeight="1" x14ac:dyDescent="0.25">
      <c r="A728" s="259"/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spans="1:26" ht="12.75" customHeight="1" x14ac:dyDescent="0.25">
      <c r="A729" s="259"/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spans="1:26" ht="12.75" customHeight="1" x14ac:dyDescent="0.25">
      <c r="A730" s="259"/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spans="1:26" ht="12.75" customHeight="1" x14ac:dyDescent="0.25">
      <c r="A731" s="259"/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spans="1:26" ht="12.75" customHeight="1" x14ac:dyDescent="0.25">
      <c r="A732" s="259"/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spans="1:26" ht="12.75" customHeight="1" x14ac:dyDescent="0.25">
      <c r="A733" s="259"/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spans="1:26" ht="12.75" customHeight="1" x14ac:dyDescent="0.25">
      <c r="A734" s="259"/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spans="1:26" ht="12.75" customHeight="1" x14ac:dyDescent="0.25">
      <c r="A735" s="259"/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spans="1:26" ht="12.75" customHeight="1" x14ac:dyDescent="0.25">
      <c r="A736" s="259"/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spans="1:26" ht="12.75" customHeight="1" x14ac:dyDescent="0.25">
      <c r="A737" s="259"/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spans="1:26" ht="12.75" customHeight="1" x14ac:dyDescent="0.25">
      <c r="A738" s="259"/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spans="1:26" ht="12.75" customHeight="1" x14ac:dyDescent="0.25">
      <c r="A739" s="259"/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spans="1:26" ht="12.75" customHeight="1" x14ac:dyDescent="0.25">
      <c r="A740" s="259"/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spans="1:26" ht="12.75" customHeight="1" x14ac:dyDescent="0.25">
      <c r="A741" s="259"/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spans="1:26" ht="12.75" customHeight="1" x14ac:dyDescent="0.25">
      <c r="A742" s="259"/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spans="1:26" ht="12.75" customHeight="1" x14ac:dyDescent="0.25">
      <c r="A743" s="259"/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spans="1:26" ht="12.75" customHeight="1" x14ac:dyDescent="0.25">
      <c r="A744" s="259"/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spans="1:26" ht="12.75" customHeight="1" x14ac:dyDescent="0.25">
      <c r="A745" s="259"/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spans="1:26" ht="12.75" customHeight="1" x14ac:dyDescent="0.25">
      <c r="A746" s="259"/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spans="1:26" ht="12.75" customHeight="1" x14ac:dyDescent="0.25">
      <c r="A747" s="259"/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spans="1:26" ht="12.75" customHeight="1" x14ac:dyDescent="0.25">
      <c r="A748" s="259"/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spans="1:26" ht="12.75" customHeight="1" x14ac:dyDescent="0.25">
      <c r="A749" s="259"/>
      <c r="B749" s="135"/>
      <c r="C749" s="135"/>
      <c r="D749" s="135"/>
      <c r="E749" s="135"/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spans="1:26" ht="12.75" customHeight="1" x14ac:dyDescent="0.25">
      <c r="A750" s="259"/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spans="1:26" ht="12.75" customHeight="1" x14ac:dyDescent="0.25">
      <c r="A751" s="259"/>
      <c r="B751" s="135"/>
      <c r="C751" s="135"/>
      <c r="D751" s="135"/>
      <c r="E751" s="135"/>
      <c r="F751" s="135"/>
      <c r="G751" s="135"/>
      <c r="H751" s="135"/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spans="1:26" ht="12.75" customHeight="1" x14ac:dyDescent="0.25">
      <c r="A752" s="259"/>
      <c r="B752" s="135"/>
      <c r="C752" s="135"/>
      <c r="D752" s="135"/>
      <c r="E752" s="135"/>
      <c r="F752" s="135"/>
      <c r="G752" s="135"/>
      <c r="H752" s="135"/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spans="1:26" ht="12.75" customHeight="1" x14ac:dyDescent="0.25">
      <c r="A753" s="259"/>
      <c r="B753" s="13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spans="1:26" ht="12.75" customHeight="1" x14ac:dyDescent="0.25">
      <c r="A754" s="259"/>
      <c r="B754" s="135"/>
      <c r="C754" s="135"/>
      <c r="D754" s="135"/>
      <c r="E754" s="135"/>
      <c r="F754" s="135"/>
      <c r="G754" s="135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spans="1:26" ht="12.75" customHeight="1" x14ac:dyDescent="0.25">
      <c r="A755" s="259"/>
      <c r="B755" s="135"/>
      <c r="C755" s="135"/>
      <c r="D755" s="135"/>
      <c r="E755" s="135"/>
      <c r="F755" s="135"/>
      <c r="G755" s="135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spans="1:26" ht="12.75" customHeight="1" x14ac:dyDescent="0.25">
      <c r="A756" s="259"/>
      <c r="B756" s="135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spans="1:26" ht="12.75" customHeight="1" x14ac:dyDescent="0.25">
      <c r="A757" s="259"/>
      <c r="B757" s="135"/>
      <c r="C757" s="135"/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spans="1:26" ht="12.75" customHeight="1" x14ac:dyDescent="0.25">
      <c r="A758" s="259"/>
      <c r="B758" s="135"/>
      <c r="C758" s="135"/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spans="1:26" ht="12.75" customHeight="1" x14ac:dyDescent="0.25">
      <c r="A759" s="259"/>
      <c r="B759" s="135"/>
      <c r="C759" s="135"/>
      <c r="D759" s="135"/>
      <c r="E759" s="135"/>
      <c r="F759" s="135"/>
      <c r="G759" s="135"/>
      <c r="H759" s="135"/>
      <c r="I759" s="135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spans="1:26" ht="12.75" customHeight="1" x14ac:dyDescent="0.25">
      <c r="A760" s="259"/>
      <c r="B760" s="135"/>
      <c r="C760" s="135"/>
      <c r="D760" s="135"/>
      <c r="E760" s="135"/>
      <c r="F760" s="135"/>
      <c r="G760" s="135"/>
      <c r="H760" s="135"/>
      <c r="I760" s="135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spans="1:26" ht="12.75" customHeight="1" x14ac:dyDescent="0.25">
      <c r="A761" s="259"/>
      <c r="B761" s="135"/>
      <c r="C761" s="135"/>
      <c r="D761" s="135"/>
      <c r="E761" s="135"/>
      <c r="F761" s="135"/>
      <c r="G761" s="135"/>
      <c r="H761" s="135"/>
      <c r="I761" s="135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spans="1:26" ht="12.75" customHeight="1" x14ac:dyDescent="0.25">
      <c r="A762" s="259"/>
      <c r="B762" s="135"/>
      <c r="C762" s="135"/>
      <c r="D762" s="135"/>
      <c r="E762" s="135"/>
      <c r="F762" s="135"/>
      <c r="G762" s="135"/>
      <c r="H762" s="135"/>
      <c r="I762" s="135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spans="1:26" ht="12.75" customHeight="1" x14ac:dyDescent="0.25">
      <c r="A763" s="259"/>
      <c r="B763" s="135"/>
      <c r="C763" s="135"/>
      <c r="D763" s="135"/>
      <c r="E763" s="135"/>
      <c r="F763" s="135"/>
      <c r="G763" s="135"/>
      <c r="H763" s="135"/>
      <c r="I763" s="135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spans="1:26" ht="12.75" customHeight="1" x14ac:dyDescent="0.25">
      <c r="A764" s="259"/>
      <c r="B764" s="135"/>
      <c r="C764" s="135"/>
      <c r="D764" s="135"/>
      <c r="E764" s="135"/>
      <c r="F764" s="135"/>
      <c r="G764" s="135"/>
      <c r="H764" s="135"/>
      <c r="I764" s="135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spans="1:26" ht="12.75" customHeight="1" x14ac:dyDescent="0.25">
      <c r="A765" s="259"/>
      <c r="B765" s="135"/>
      <c r="C765" s="135"/>
      <c r="D765" s="135"/>
      <c r="E765" s="135"/>
      <c r="F765" s="135"/>
      <c r="G765" s="135"/>
      <c r="H765" s="135"/>
      <c r="I765" s="135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spans="1:26" ht="12.75" customHeight="1" x14ac:dyDescent="0.25">
      <c r="A766" s="259"/>
      <c r="B766" s="135"/>
      <c r="C766" s="135"/>
      <c r="D766" s="135"/>
      <c r="E766" s="135"/>
      <c r="F766" s="135"/>
      <c r="G766" s="135"/>
      <c r="H766" s="135"/>
      <c r="I766" s="135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spans="1:26" ht="12.75" customHeight="1" x14ac:dyDescent="0.25">
      <c r="A767" s="259"/>
      <c r="B767" s="135"/>
      <c r="C767" s="135"/>
      <c r="D767" s="135"/>
      <c r="E767" s="135"/>
      <c r="F767" s="135"/>
      <c r="G767" s="135"/>
      <c r="H767" s="135"/>
      <c r="I767" s="135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spans="1:26" ht="12.75" customHeight="1" x14ac:dyDescent="0.25">
      <c r="A768" s="259"/>
      <c r="B768" s="135"/>
      <c r="C768" s="135"/>
      <c r="D768" s="135"/>
      <c r="E768" s="135"/>
      <c r="F768" s="135"/>
      <c r="G768" s="135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spans="1:26" ht="12.75" customHeight="1" x14ac:dyDescent="0.25">
      <c r="A769" s="259"/>
      <c r="B769" s="135"/>
      <c r="C769" s="135"/>
      <c r="D769" s="135"/>
      <c r="E769" s="135"/>
      <c r="F769" s="135"/>
      <c r="G769" s="135"/>
      <c r="H769" s="135"/>
      <c r="I769" s="135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spans="1:26" ht="12.75" customHeight="1" x14ac:dyDescent="0.25">
      <c r="A770" s="259"/>
      <c r="B770" s="135"/>
      <c r="C770" s="135"/>
      <c r="D770" s="135"/>
      <c r="E770" s="135"/>
      <c r="F770" s="135"/>
      <c r="G770" s="135"/>
      <c r="H770" s="135"/>
      <c r="I770" s="135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spans="1:26" ht="12.75" customHeight="1" x14ac:dyDescent="0.25">
      <c r="A771" s="259"/>
      <c r="B771" s="135"/>
      <c r="C771" s="135"/>
      <c r="D771" s="135"/>
      <c r="E771" s="135"/>
      <c r="F771" s="135"/>
      <c r="G771" s="135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spans="1:26" ht="12.75" customHeight="1" x14ac:dyDescent="0.25">
      <c r="A772" s="259"/>
      <c r="B772" s="135"/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spans="1:26" ht="12.75" customHeight="1" x14ac:dyDescent="0.25">
      <c r="A773" s="259"/>
      <c r="B773" s="135"/>
      <c r="C773" s="135"/>
      <c r="D773" s="135"/>
      <c r="E773" s="135"/>
      <c r="F773" s="135"/>
      <c r="G773" s="135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spans="1:26" ht="12.75" customHeight="1" x14ac:dyDescent="0.25">
      <c r="A774" s="259"/>
      <c r="B774" s="135"/>
      <c r="C774" s="135"/>
      <c r="D774" s="135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spans="1:26" ht="12.75" customHeight="1" x14ac:dyDescent="0.25">
      <c r="A775" s="259"/>
      <c r="B775" s="135"/>
      <c r="C775" s="135"/>
      <c r="D775" s="135"/>
      <c r="E775" s="135"/>
      <c r="F775" s="135"/>
      <c r="G775" s="135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spans="1:26" ht="12.75" customHeight="1" x14ac:dyDescent="0.25">
      <c r="A776" s="259"/>
      <c r="B776" s="135"/>
      <c r="C776" s="135"/>
      <c r="D776" s="135"/>
      <c r="E776" s="135"/>
      <c r="F776" s="135"/>
      <c r="G776" s="135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spans="1:26" ht="12.75" customHeight="1" x14ac:dyDescent="0.25">
      <c r="A777" s="259"/>
      <c r="B777" s="135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spans="1:26" ht="12.75" customHeight="1" x14ac:dyDescent="0.25">
      <c r="A778" s="259"/>
      <c r="B778" s="13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spans="1:26" ht="12.75" customHeight="1" x14ac:dyDescent="0.25">
      <c r="A779" s="259"/>
      <c r="B779" s="135"/>
      <c r="C779" s="135"/>
      <c r="D779" s="135"/>
      <c r="E779" s="135"/>
      <c r="F779" s="135"/>
      <c r="G779" s="135"/>
      <c r="H779" s="135"/>
      <c r="I779" s="135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spans="1:26" ht="12.75" customHeight="1" x14ac:dyDescent="0.25">
      <c r="A780" s="259"/>
      <c r="B780" s="135"/>
      <c r="C780" s="135"/>
      <c r="D780" s="135"/>
      <c r="E780" s="135"/>
      <c r="F780" s="135"/>
      <c r="G780" s="135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spans="1:26" ht="12.75" customHeight="1" x14ac:dyDescent="0.25">
      <c r="A781" s="259"/>
      <c r="B781" s="135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spans="1:26" ht="12.75" customHeight="1" x14ac:dyDescent="0.25">
      <c r="A782" s="259"/>
      <c r="B782" s="135"/>
      <c r="C782" s="135"/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spans="1:26" ht="12.75" customHeight="1" x14ac:dyDescent="0.25">
      <c r="A783" s="259"/>
      <c r="B783" s="135"/>
      <c r="C783" s="135"/>
      <c r="D783" s="135"/>
      <c r="E783" s="135"/>
      <c r="F783" s="135"/>
      <c r="G783" s="135"/>
      <c r="H783" s="135"/>
      <c r="I783" s="135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spans="1:26" ht="12.75" customHeight="1" x14ac:dyDescent="0.25">
      <c r="A784" s="259"/>
      <c r="B784" s="135"/>
      <c r="C784" s="135"/>
      <c r="D784" s="135"/>
      <c r="E784" s="135"/>
      <c r="F784" s="135"/>
      <c r="G784" s="135"/>
      <c r="H784" s="135"/>
      <c r="I784" s="135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spans="1:26" ht="12.75" customHeight="1" x14ac:dyDescent="0.25">
      <c r="A785" s="259"/>
      <c r="B785" s="135"/>
      <c r="C785" s="135"/>
      <c r="D785" s="135"/>
      <c r="E785" s="135"/>
      <c r="F785" s="135"/>
      <c r="G785" s="135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spans="1:26" ht="12.75" customHeight="1" x14ac:dyDescent="0.25">
      <c r="A786" s="259"/>
      <c r="B786" s="135"/>
      <c r="C786" s="135"/>
      <c r="D786" s="135"/>
      <c r="E786" s="135"/>
      <c r="F786" s="135"/>
      <c r="G786" s="135"/>
      <c r="H786" s="135"/>
      <c r="I786" s="135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spans="1:26" ht="12.75" customHeight="1" x14ac:dyDescent="0.25">
      <c r="A787" s="259"/>
      <c r="B787" s="135"/>
      <c r="C787" s="135"/>
      <c r="D787" s="135"/>
      <c r="E787" s="135"/>
      <c r="F787" s="135"/>
      <c r="G787" s="135"/>
      <c r="H787" s="135"/>
      <c r="I787" s="135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spans="1:26" ht="12.75" customHeight="1" x14ac:dyDescent="0.25">
      <c r="A788" s="259"/>
      <c r="B788" s="135"/>
      <c r="C788" s="135"/>
      <c r="D788" s="135"/>
      <c r="E788" s="135"/>
      <c r="F788" s="135"/>
      <c r="G788" s="135"/>
      <c r="H788" s="135"/>
      <c r="I788" s="135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spans="1:26" ht="12.75" customHeight="1" x14ac:dyDescent="0.25">
      <c r="A789" s="259"/>
      <c r="B789" s="135"/>
      <c r="C789" s="135"/>
      <c r="D789" s="135"/>
      <c r="E789" s="135"/>
      <c r="F789" s="135"/>
      <c r="G789" s="135"/>
      <c r="H789" s="135"/>
      <c r="I789" s="135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spans="1:26" ht="12.75" customHeight="1" x14ac:dyDescent="0.25">
      <c r="A790" s="259"/>
      <c r="B790" s="135"/>
      <c r="C790" s="135"/>
      <c r="D790" s="135"/>
      <c r="E790" s="135"/>
      <c r="F790" s="135"/>
      <c r="G790" s="135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spans="1:26" ht="12.75" customHeight="1" x14ac:dyDescent="0.25">
      <c r="A791" s="259"/>
      <c r="B791" s="135"/>
      <c r="C791" s="135"/>
      <c r="D791" s="135"/>
      <c r="E791" s="135"/>
      <c r="F791" s="135"/>
      <c r="G791" s="135"/>
      <c r="H791" s="135"/>
      <c r="I791" s="135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spans="1:26" ht="12.75" customHeight="1" x14ac:dyDescent="0.25">
      <c r="A792" s="259"/>
      <c r="B792" s="13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spans="1:26" ht="12.75" customHeight="1" x14ac:dyDescent="0.25">
      <c r="A793" s="259"/>
      <c r="B793" s="135"/>
      <c r="C793" s="135"/>
      <c r="D793" s="135"/>
      <c r="E793" s="135"/>
      <c r="F793" s="135"/>
      <c r="G793" s="135"/>
      <c r="H793" s="135"/>
      <c r="I793" s="135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spans="1:26" ht="12.75" customHeight="1" x14ac:dyDescent="0.25">
      <c r="A794" s="259"/>
      <c r="B794" s="135"/>
      <c r="C794" s="135"/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spans="1:26" ht="12.75" customHeight="1" x14ac:dyDescent="0.25">
      <c r="A795" s="259"/>
      <c r="B795" s="135"/>
      <c r="C795" s="135"/>
      <c r="D795" s="135"/>
      <c r="E795" s="135"/>
      <c r="F795" s="135"/>
      <c r="G795" s="135"/>
      <c r="H795" s="135"/>
      <c r="I795" s="135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spans="1:26" ht="12.75" customHeight="1" x14ac:dyDescent="0.25">
      <c r="A796" s="259"/>
      <c r="B796" s="135"/>
      <c r="C796" s="135"/>
      <c r="D796" s="135"/>
      <c r="E796" s="135"/>
      <c r="F796" s="135"/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spans="1:26" ht="12.75" customHeight="1" x14ac:dyDescent="0.25">
      <c r="A797" s="259"/>
      <c r="B797" s="135"/>
      <c r="C797" s="135"/>
      <c r="D797" s="135"/>
      <c r="E797" s="135"/>
      <c r="F797" s="135"/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spans="1:26" ht="12.75" customHeight="1" x14ac:dyDescent="0.25">
      <c r="A798" s="259"/>
      <c r="B798" s="135"/>
      <c r="C798" s="135"/>
      <c r="D798" s="135"/>
      <c r="E798" s="135"/>
      <c r="F798" s="135"/>
      <c r="G798" s="135"/>
      <c r="H798" s="135"/>
      <c r="I798" s="135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spans="1:26" ht="12.75" customHeight="1" x14ac:dyDescent="0.25">
      <c r="A799" s="259"/>
      <c r="B799" s="135"/>
      <c r="C799" s="135"/>
      <c r="D799" s="135"/>
      <c r="E799" s="135"/>
      <c r="F799" s="135"/>
      <c r="G799" s="135"/>
      <c r="H799" s="135"/>
      <c r="I799" s="135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spans="1:26" ht="12.75" customHeight="1" x14ac:dyDescent="0.25">
      <c r="A800" s="259"/>
      <c r="B800" s="135"/>
      <c r="C800" s="135"/>
      <c r="D800" s="135"/>
      <c r="E800" s="135"/>
      <c r="F800" s="135"/>
      <c r="G800" s="135"/>
      <c r="H800" s="135"/>
      <c r="I800" s="135"/>
      <c r="J800" s="135"/>
      <c r="K800" s="135"/>
      <c r="L800" s="13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spans="1:26" ht="12.75" customHeight="1" x14ac:dyDescent="0.25">
      <c r="A801" s="259"/>
      <c r="B801" s="135"/>
      <c r="C801" s="135"/>
      <c r="D801" s="135"/>
      <c r="E801" s="135"/>
      <c r="F801" s="135"/>
      <c r="G801" s="135"/>
      <c r="H801" s="135"/>
      <c r="I801" s="135"/>
      <c r="J801" s="135"/>
      <c r="K801" s="135"/>
      <c r="L801" s="13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spans="1:26" ht="12.75" customHeight="1" x14ac:dyDescent="0.25">
      <c r="A802" s="259"/>
      <c r="B802" s="135"/>
      <c r="C802" s="135"/>
      <c r="D802" s="135"/>
      <c r="E802" s="135"/>
      <c r="F802" s="135"/>
      <c r="G802" s="135"/>
      <c r="H802" s="135"/>
      <c r="I802" s="135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spans="1:26" ht="12.75" customHeight="1" x14ac:dyDescent="0.25">
      <c r="A803" s="259"/>
      <c r="B803" s="135"/>
      <c r="C803" s="135"/>
      <c r="D803" s="135"/>
      <c r="E803" s="135"/>
      <c r="F803" s="135"/>
      <c r="G803" s="135"/>
      <c r="H803" s="135"/>
      <c r="I803" s="135"/>
      <c r="J803" s="135"/>
      <c r="K803" s="135"/>
      <c r="L803" s="13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spans="1:26" ht="12.75" customHeight="1" x14ac:dyDescent="0.25">
      <c r="A804" s="259"/>
      <c r="B804" s="135"/>
      <c r="C804" s="135"/>
      <c r="D804" s="135"/>
      <c r="E804" s="135"/>
      <c r="F804" s="135"/>
      <c r="G804" s="135"/>
      <c r="H804" s="135"/>
      <c r="I804" s="135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spans="1:26" ht="12.75" customHeight="1" x14ac:dyDescent="0.25">
      <c r="A805" s="259"/>
      <c r="B805" s="135"/>
      <c r="C805" s="135"/>
      <c r="D805" s="135"/>
      <c r="E805" s="135"/>
      <c r="F805" s="135"/>
      <c r="G805" s="135"/>
      <c r="H805" s="135"/>
      <c r="I805" s="135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spans="1:26" ht="12.75" customHeight="1" x14ac:dyDescent="0.25">
      <c r="A806" s="259"/>
      <c r="B806" s="135"/>
      <c r="C806" s="135"/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spans="1:26" ht="12.75" customHeight="1" x14ac:dyDescent="0.25">
      <c r="A807" s="259"/>
      <c r="B807" s="135"/>
      <c r="C807" s="135"/>
      <c r="D807" s="135"/>
      <c r="E807" s="135"/>
      <c r="F807" s="135"/>
      <c r="G807" s="135"/>
      <c r="H807" s="135"/>
      <c r="I807" s="135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spans="1:26" ht="12.75" customHeight="1" x14ac:dyDescent="0.25">
      <c r="A808" s="259"/>
      <c r="B808" s="135"/>
      <c r="C808" s="135"/>
      <c r="D808" s="135"/>
      <c r="E808" s="135"/>
      <c r="F808" s="135"/>
      <c r="G808" s="135"/>
      <c r="H808" s="135"/>
      <c r="I808" s="135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spans="1:26" ht="12.75" customHeight="1" x14ac:dyDescent="0.25">
      <c r="A809" s="259"/>
      <c r="B809" s="135"/>
      <c r="C809" s="135"/>
      <c r="D809" s="135"/>
      <c r="E809" s="135"/>
      <c r="F809" s="135"/>
      <c r="G809" s="135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spans="1:26" ht="12.75" customHeight="1" x14ac:dyDescent="0.25">
      <c r="A810" s="259"/>
      <c r="B810" s="135"/>
      <c r="C810" s="135"/>
      <c r="D810" s="135"/>
      <c r="E810" s="135"/>
      <c r="F810" s="135"/>
      <c r="G810" s="135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spans="1:26" ht="12.75" customHeight="1" x14ac:dyDescent="0.25">
      <c r="A811" s="259"/>
      <c r="B811" s="135"/>
      <c r="C811" s="135"/>
      <c r="D811" s="135"/>
      <c r="E811" s="135"/>
      <c r="F811" s="135"/>
      <c r="G811" s="135"/>
      <c r="H811" s="135"/>
      <c r="I811" s="135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spans="1:26" ht="12.75" customHeight="1" x14ac:dyDescent="0.25">
      <c r="A812" s="259"/>
      <c r="B812" s="135"/>
      <c r="C812" s="135"/>
      <c r="D812" s="135"/>
      <c r="E812" s="135"/>
      <c r="F812" s="135"/>
      <c r="G812" s="135"/>
      <c r="H812" s="135"/>
      <c r="I812" s="135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spans="1:26" ht="12.75" customHeight="1" x14ac:dyDescent="0.25">
      <c r="A813" s="259"/>
      <c r="B813" s="135"/>
      <c r="C813" s="135"/>
      <c r="D813" s="135"/>
      <c r="E813" s="135"/>
      <c r="F813" s="135"/>
      <c r="G813" s="135"/>
      <c r="H813" s="135"/>
      <c r="I813" s="135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spans="1:26" ht="12.75" customHeight="1" x14ac:dyDescent="0.25">
      <c r="A814" s="259"/>
      <c r="B814" s="135"/>
      <c r="C814" s="135"/>
      <c r="D814" s="135"/>
      <c r="E814" s="135"/>
      <c r="F814" s="135"/>
      <c r="G814" s="135"/>
      <c r="H814" s="135"/>
      <c r="I814" s="135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spans="1:26" ht="12.75" customHeight="1" x14ac:dyDescent="0.25">
      <c r="A815" s="259"/>
      <c r="B815" s="135"/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spans="1:26" ht="12.75" customHeight="1" x14ac:dyDescent="0.25">
      <c r="A816" s="259"/>
      <c r="B816" s="135"/>
      <c r="C816" s="135"/>
      <c r="D816" s="135"/>
      <c r="E816" s="135"/>
      <c r="F816" s="135"/>
      <c r="G816" s="135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spans="1:26" ht="12.75" customHeight="1" x14ac:dyDescent="0.25">
      <c r="A817" s="259"/>
      <c r="B817" s="135"/>
      <c r="C817" s="135"/>
      <c r="D817" s="135"/>
      <c r="E817" s="135"/>
      <c r="F817" s="135"/>
      <c r="G817" s="135"/>
      <c r="H817" s="135"/>
      <c r="I817" s="135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spans="1:26" ht="12.75" customHeight="1" x14ac:dyDescent="0.25">
      <c r="A818" s="259"/>
      <c r="B818" s="135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spans="1:26" ht="12.75" customHeight="1" x14ac:dyDescent="0.25">
      <c r="A819" s="259"/>
      <c r="B819" s="135"/>
      <c r="C819" s="135"/>
      <c r="D819" s="135"/>
      <c r="E819" s="135"/>
      <c r="F819" s="135"/>
      <c r="G819" s="135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spans="1:26" ht="12.75" customHeight="1" x14ac:dyDescent="0.25">
      <c r="A820" s="259"/>
      <c r="B820" s="135"/>
      <c r="C820" s="135"/>
      <c r="D820" s="135"/>
      <c r="E820" s="135"/>
      <c r="F820" s="135"/>
      <c r="G820" s="135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spans="1:26" ht="12.75" customHeight="1" x14ac:dyDescent="0.25">
      <c r="A821" s="259"/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spans="1:26" ht="12.75" customHeight="1" x14ac:dyDescent="0.25">
      <c r="A822" s="259"/>
      <c r="B822" s="135"/>
      <c r="C822" s="135"/>
      <c r="D822" s="135"/>
      <c r="E822" s="135"/>
      <c r="F822" s="135"/>
      <c r="G822" s="135"/>
      <c r="H822" s="135"/>
      <c r="I822" s="135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spans="1:26" ht="12.75" customHeight="1" x14ac:dyDescent="0.25">
      <c r="A823" s="259"/>
      <c r="B823" s="135"/>
      <c r="C823" s="135"/>
      <c r="D823" s="135"/>
      <c r="E823" s="135"/>
      <c r="F823" s="135"/>
      <c r="G823" s="135"/>
      <c r="H823" s="135"/>
      <c r="I823" s="135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spans="1:26" ht="12.75" customHeight="1" x14ac:dyDescent="0.25">
      <c r="A824" s="259"/>
      <c r="B824" s="135"/>
      <c r="C824" s="135"/>
      <c r="D824" s="135"/>
      <c r="E824" s="135"/>
      <c r="F824" s="135"/>
      <c r="G824" s="135"/>
      <c r="H824" s="135"/>
      <c r="I824" s="135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spans="1:26" ht="12.75" customHeight="1" x14ac:dyDescent="0.25">
      <c r="A825" s="259"/>
      <c r="B825" s="135"/>
      <c r="C825" s="135"/>
      <c r="D825" s="135"/>
      <c r="E825" s="135"/>
      <c r="F825" s="135"/>
      <c r="G825" s="135"/>
      <c r="H825" s="135"/>
      <c r="I825" s="135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spans="1:26" ht="12.75" customHeight="1" x14ac:dyDescent="0.25">
      <c r="A826" s="259"/>
      <c r="B826" s="135"/>
      <c r="C826" s="135"/>
      <c r="D826" s="135"/>
      <c r="E826" s="135"/>
      <c r="F826" s="135"/>
      <c r="G826" s="135"/>
      <c r="H826" s="135"/>
      <c r="I826" s="135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spans="1:26" ht="12.75" customHeight="1" x14ac:dyDescent="0.25">
      <c r="A827" s="259"/>
      <c r="B827" s="135"/>
      <c r="C827" s="135"/>
      <c r="D827" s="135"/>
      <c r="E827" s="135"/>
      <c r="F827" s="135"/>
      <c r="G827" s="135"/>
      <c r="H827" s="135"/>
      <c r="I827" s="135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spans="1:26" ht="12.75" customHeight="1" x14ac:dyDescent="0.25">
      <c r="A828" s="259"/>
      <c r="B828" s="135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spans="1:26" ht="12.75" customHeight="1" x14ac:dyDescent="0.25">
      <c r="A829" s="259"/>
      <c r="B829" s="135"/>
      <c r="C829" s="135"/>
      <c r="D829" s="135"/>
      <c r="E829" s="135"/>
      <c r="F829" s="135"/>
      <c r="G829" s="135"/>
      <c r="H829" s="135"/>
      <c r="I829" s="135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spans="1:26" ht="12.75" customHeight="1" x14ac:dyDescent="0.25">
      <c r="A830" s="259"/>
      <c r="B830" s="135"/>
      <c r="C830" s="135"/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spans="1:26" ht="12.75" customHeight="1" x14ac:dyDescent="0.25">
      <c r="A831" s="259"/>
      <c r="B831" s="135"/>
      <c r="C831" s="135"/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spans="1:26" ht="12.75" customHeight="1" x14ac:dyDescent="0.25">
      <c r="A832" s="259"/>
      <c r="B832" s="135"/>
      <c r="C832" s="135"/>
      <c r="D832" s="135"/>
      <c r="E832" s="135"/>
      <c r="F832" s="135"/>
      <c r="G832" s="135"/>
      <c r="H832" s="135"/>
      <c r="I832" s="135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spans="1:26" ht="12.75" customHeight="1" x14ac:dyDescent="0.25">
      <c r="A833" s="259"/>
      <c r="B833" s="135"/>
      <c r="C833" s="135"/>
      <c r="D833" s="135"/>
      <c r="E833" s="135"/>
      <c r="F833" s="135"/>
      <c r="G833" s="135"/>
      <c r="H833" s="135"/>
      <c r="I833" s="135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spans="1:26" ht="12.75" customHeight="1" x14ac:dyDescent="0.25">
      <c r="A834" s="259"/>
      <c r="B834" s="135"/>
      <c r="C834" s="135"/>
      <c r="D834" s="135"/>
      <c r="E834" s="135"/>
      <c r="F834" s="135"/>
      <c r="G834" s="135"/>
      <c r="H834" s="135"/>
      <c r="I834" s="135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spans="1:26" ht="12.75" customHeight="1" x14ac:dyDescent="0.25">
      <c r="A835" s="259"/>
      <c r="B835" s="135"/>
      <c r="C835" s="135"/>
      <c r="D835" s="135"/>
      <c r="E835" s="135"/>
      <c r="F835" s="135"/>
      <c r="G835" s="135"/>
      <c r="H835" s="135"/>
      <c r="I835" s="135"/>
      <c r="J835" s="135"/>
      <c r="K835" s="135"/>
      <c r="L835" s="13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spans="1:26" ht="12.75" customHeight="1" x14ac:dyDescent="0.25">
      <c r="A836" s="259"/>
      <c r="B836" s="135"/>
      <c r="C836" s="135"/>
      <c r="D836" s="135"/>
      <c r="E836" s="135"/>
      <c r="F836" s="135"/>
      <c r="G836" s="135"/>
      <c r="H836" s="135"/>
      <c r="I836" s="135"/>
      <c r="J836" s="135"/>
      <c r="K836" s="135"/>
      <c r="L836" s="13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spans="1:26" ht="12.75" customHeight="1" x14ac:dyDescent="0.25">
      <c r="A837" s="259"/>
      <c r="B837" s="135"/>
      <c r="C837" s="135"/>
      <c r="D837" s="135"/>
      <c r="E837" s="135"/>
      <c r="F837" s="135"/>
      <c r="G837" s="135"/>
      <c r="H837" s="135"/>
      <c r="I837" s="135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spans="1:26" ht="12.75" customHeight="1" x14ac:dyDescent="0.25">
      <c r="A838" s="259"/>
      <c r="B838" s="135"/>
      <c r="C838" s="135"/>
      <c r="D838" s="135"/>
      <c r="E838" s="135"/>
      <c r="F838" s="135"/>
      <c r="G838" s="135"/>
      <c r="H838" s="135"/>
      <c r="I838" s="135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spans="1:26" ht="12.75" customHeight="1" x14ac:dyDescent="0.25">
      <c r="A839" s="259"/>
      <c r="B839" s="135"/>
      <c r="C839" s="135"/>
      <c r="D839" s="135"/>
      <c r="E839" s="135"/>
      <c r="F839" s="135"/>
      <c r="G839" s="135"/>
      <c r="H839" s="135"/>
      <c r="I839" s="135"/>
      <c r="J839" s="135"/>
      <c r="K839" s="135"/>
      <c r="L839" s="13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spans="1:26" ht="12.75" customHeight="1" x14ac:dyDescent="0.25">
      <c r="A840" s="259"/>
      <c r="B840" s="135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spans="1:26" ht="12.75" customHeight="1" x14ac:dyDescent="0.25">
      <c r="A841" s="259"/>
      <c r="B841" s="135"/>
      <c r="C841" s="135"/>
      <c r="D841" s="135"/>
      <c r="E841" s="135"/>
      <c r="F841" s="135"/>
      <c r="G841" s="135"/>
      <c r="H841" s="135"/>
      <c r="I841" s="135"/>
      <c r="J841" s="135"/>
      <c r="K841" s="135"/>
      <c r="L841" s="13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spans="1:26" ht="12.75" customHeight="1" x14ac:dyDescent="0.25">
      <c r="A842" s="259"/>
      <c r="B842" s="135"/>
      <c r="C842" s="135"/>
      <c r="D842" s="135"/>
      <c r="E842" s="135"/>
      <c r="F842" s="135"/>
      <c r="G842" s="135"/>
      <c r="H842" s="135"/>
      <c r="I842" s="135"/>
      <c r="J842" s="135"/>
      <c r="K842" s="135"/>
      <c r="L842" s="13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spans="1:26" ht="12.75" customHeight="1" x14ac:dyDescent="0.25">
      <c r="A843" s="259"/>
      <c r="B843" s="135"/>
      <c r="C843" s="135"/>
      <c r="D843" s="135"/>
      <c r="E843" s="135"/>
      <c r="F843" s="135"/>
      <c r="G843" s="135"/>
      <c r="H843" s="135"/>
      <c r="I843" s="135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spans="1:26" ht="12.75" customHeight="1" x14ac:dyDescent="0.25">
      <c r="A844" s="259"/>
      <c r="B844" s="135"/>
      <c r="C844" s="135"/>
      <c r="D844" s="135"/>
      <c r="E844" s="135"/>
      <c r="F844" s="135"/>
      <c r="G844" s="135"/>
      <c r="H844" s="135"/>
      <c r="I844" s="135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spans="1:26" ht="12.75" customHeight="1" x14ac:dyDescent="0.25">
      <c r="A845" s="259"/>
      <c r="B845" s="135"/>
      <c r="C845" s="135"/>
      <c r="D845" s="135"/>
      <c r="E845" s="135"/>
      <c r="F845" s="135"/>
      <c r="G845" s="135"/>
      <c r="H845" s="135"/>
      <c r="I845" s="135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spans="1:26" ht="12.75" customHeight="1" x14ac:dyDescent="0.25">
      <c r="A846" s="259"/>
      <c r="B846" s="135"/>
      <c r="C846" s="135"/>
      <c r="D846" s="135"/>
      <c r="E846" s="135"/>
      <c r="F846" s="135"/>
      <c r="G846" s="135"/>
      <c r="H846" s="135"/>
      <c r="I846" s="135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spans="1:26" ht="12.75" customHeight="1" x14ac:dyDescent="0.25">
      <c r="A847" s="259"/>
      <c r="B847" s="135"/>
      <c r="C847" s="135"/>
      <c r="D847" s="135"/>
      <c r="E847" s="135"/>
      <c r="F847" s="135"/>
      <c r="G847" s="135"/>
      <c r="H847" s="135"/>
      <c r="I847" s="135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spans="1:26" ht="12.75" customHeight="1" x14ac:dyDescent="0.25">
      <c r="A848" s="259"/>
      <c r="B848" s="135"/>
      <c r="C848" s="135"/>
      <c r="D848" s="135"/>
      <c r="E848" s="135"/>
      <c r="F848" s="135"/>
      <c r="G848" s="135"/>
      <c r="H848" s="135"/>
      <c r="I848" s="135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spans="1:26" ht="12.75" customHeight="1" x14ac:dyDescent="0.25">
      <c r="A849" s="259"/>
      <c r="B849" s="135"/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spans="1:26" ht="12.75" customHeight="1" x14ac:dyDescent="0.25">
      <c r="A850" s="259"/>
      <c r="B850" s="135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spans="1:26" ht="12.75" customHeight="1" x14ac:dyDescent="0.25">
      <c r="A851" s="259"/>
      <c r="B851" s="135"/>
      <c r="C851" s="135"/>
      <c r="D851" s="135"/>
      <c r="E851" s="135"/>
      <c r="F851" s="135"/>
      <c r="G851" s="135"/>
      <c r="H851" s="135"/>
      <c r="I851" s="135"/>
      <c r="J851" s="135"/>
      <c r="K851" s="135"/>
      <c r="L851" s="13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spans="1:26" ht="12.75" customHeight="1" x14ac:dyDescent="0.25">
      <c r="A852" s="259"/>
      <c r="B852" s="13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spans="1:26" ht="12.75" customHeight="1" x14ac:dyDescent="0.25">
      <c r="A853" s="259"/>
      <c r="B853" s="135"/>
      <c r="C853" s="135"/>
      <c r="D853" s="135"/>
      <c r="E853" s="135"/>
      <c r="F853" s="135"/>
      <c r="G853" s="135"/>
      <c r="H853" s="135"/>
      <c r="I853" s="135"/>
      <c r="J853" s="135"/>
      <c r="K853" s="135"/>
      <c r="L853" s="13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spans="1:26" ht="12.75" customHeight="1" x14ac:dyDescent="0.25">
      <c r="A854" s="259"/>
      <c r="B854" s="135"/>
      <c r="C854" s="135"/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spans="1:26" ht="12.75" customHeight="1" x14ac:dyDescent="0.25">
      <c r="A855" s="259"/>
      <c r="B855" s="135"/>
      <c r="C855" s="135"/>
      <c r="D855" s="135"/>
      <c r="E855" s="135"/>
      <c r="F855" s="135"/>
      <c r="G855" s="135"/>
      <c r="H855" s="135"/>
      <c r="I855" s="135"/>
      <c r="J855" s="135"/>
      <c r="K855" s="135"/>
      <c r="L855" s="13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spans="1:26" ht="12.75" customHeight="1" x14ac:dyDescent="0.25">
      <c r="A856" s="259"/>
      <c r="B856" s="135"/>
      <c r="C856" s="135"/>
      <c r="D856" s="135"/>
      <c r="E856" s="135"/>
      <c r="F856" s="135"/>
      <c r="G856" s="135"/>
      <c r="H856" s="135"/>
      <c r="I856" s="135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spans="1:26" ht="12.75" customHeight="1" x14ac:dyDescent="0.25">
      <c r="A857" s="259"/>
      <c r="B857" s="135"/>
      <c r="C857" s="135"/>
      <c r="D857" s="135"/>
      <c r="E857" s="135"/>
      <c r="F857" s="135"/>
      <c r="G857" s="135"/>
      <c r="H857" s="135"/>
      <c r="I857" s="135"/>
      <c r="J857" s="135"/>
      <c r="K857" s="135"/>
      <c r="L857" s="13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spans="1:26" ht="12.75" customHeight="1" x14ac:dyDescent="0.25">
      <c r="A858" s="259"/>
      <c r="B858" s="135"/>
      <c r="C858" s="135"/>
      <c r="D858" s="135"/>
      <c r="E858" s="135"/>
      <c r="F858" s="135"/>
      <c r="G858" s="135"/>
      <c r="H858" s="135"/>
      <c r="I858" s="135"/>
      <c r="J858" s="135"/>
      <c r="K858" s="135"/>
      <c r="L858" s="13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spans="1:26" ht="12.75" customHeight="1" x14ac:dyDescent="0.25">
      <c r="A859" s="259"/>
      <c r="B859" s="135"/>
      <c r="C859" s="135"/>
      <c r="D859" s="135"/>
      <c r="E859" s="135"/>
      <c r="F859" s="135"/>
      <c r="G859" s="135"/>
      <c r="H859" s="135"/>
      <c r="I859" s="135"/>
      <c r="J859" s="135"/>
      <c r="K859" s="135"/>
      <c r="L859" s="13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spans="1:26" ht="12.75" customHeight="1" x14ac:dyDescent="0.25">
      <c r="A860" s="259"/>
      <c r="B860" s="135"/>
      <c r="C860" s="135"/>
      <c r="D860" s="135"/>
      <c r="E860" s="135"/>
      <c r="F860" s="135"/>
      <c r="G860" s="135"/>
      <c r="H860" s="135"/>
      <c r="I860" s="135"/>
      <c r="J860" s="135"/>
      <c r="K860" s="135"/>
      <c r="L860" s="13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spans="1:26" ht="12.75" customHeight="1" x14ac:dyDescent="0.25">
      <c r="A861" s="259"/>
      <c r="B861" s="135"/>
      <c r="C861" s="135"/>
      <c r="D861" s="135"/>
      <c r="E861" s="135"/>
      <c r="F861" s="135"/>
      <c r="G861" s="135"/>
      <c r="H861" s="135"/>
      <c r="I861" s="135"/>
      <c r="J861" s="135"/>
      <c r="K861" s="135"/>
      <c r="L861" s="13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spans="1:26" ht="12.75" customHeight="1" x14ac:dyDescent="0.25">
      <c r="A862" s="259"/>
      <c r="B862" s="135"/>
      <c r="C862" s="135"/>
      <c r="D862" s="135"/>
      <c r="E862" s="135"/>
      <c r="F862" s="135"/>
      <c r="G862" s="135"/>
      <c r="H862" s="135"/>
      <c r="I862" s="135"/>
      <c r="J862" s="135"/>
      <c r="K862" s="135"/>
      <c r="L862" s="13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spans="1:26" ht="12.75" customHeight="1" x14ac:dyDescent="0.25">
      <c r="A863" s="259"/>
      <c r="B863" s="135"/>
      <c r="C863" s="135"/>
      <c r="D863" s="135"/>
      <c r="E863" s="135"/>
      <c r="F863" s="135"/>
      <c r="G863" s="135"/>
      <c r="H863" s="135"/>
      <c r="I863" s="135"/>
      <c r="J863" s="135"/>
      <c r="K863" s="135"/>
      <c r="L863" s="13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spans="1:26" ht="12.75" customHeight="1" x14ac:dyDescent="0.25">
      <c r="A864" s="259"/>
      <c r="B864" s="13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spans="1:26" ht="12.75" customHeight="1" x14ac:dyDescent="0.25">
      <c r="A865" s="259"/>
      <c r="B865" s="135"/>
      <c r="C865" s="135"/>
      <c r="D865" s="135"/>
      <c r="E865" s="135"/>
      <c r="F865" s="135"/>
      <c r="G865" s="135"/>
      <c r="H865" s="135"/>
      <c r="I865" s="135"/>
      <c r="J865" s="135"/>
      <c r="K865" s="135"/>
      <c r="L865" s="13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spans="1:26" ht="12.75" customHeight="1" x14ac:dyDescent="0.25">
      <c r="A866" s="259"/>
      <c r="B866" s="135"/>
      <c r="C866" s="135"/>
      <c r="D866" s="135"/>
      <c r="E866" s="135"/>
      <c r="F866" s="135"/>
      <c r="G866" s="135"/>
      <c r="H866" s="135"/>
      <c r="I866" s="135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spans="1:26" ht="12.75" customHeight="1" x14ac:dyDescent="0.25">
      <c r="A867" s="259"/>
      <c r="B867" s="135"/>
      <c r="C867" s="135"/>
      <c r="D867" s="135"/>
      <c r="E867" s="135"/>
      <c r="F867" s="135"/>
      <c r="G867" s="135"/>
      <c r="H867" s="135"/>
      <c r="I867" s="135"/>
      <c r="J867" s="135"/>
      <c r="K867" s="135"/>
      <c r="L867" s="13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spans="1:26" ht="12.75" customHeight="1" x14ac:dyDescent="0.25">
      <c r="A868" s="259"/>
      <c r="B868" s="135"/>
      <c r="C868" s="135"/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spans="1:26" ht="12.75" customHeight="1" x14ac:dyDescent="0.25">
      <c r="A869" s="259"/>
      <c r="B869" s="135"/>
      <c r="C869" s="135"/>
      <c r="D869" s="135"/>
      <c r="E869" s="135"/>
      <c r="F869" s="135"/>
      <c r="G869" s="135"/>
      <c r="H869" s="135"/>
      <c r="I869" s="135"/>
      <c r="J869" s="135"/>
      <c r="K869" s="135"/>
      <c r="L869" s="13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spans="1:26" ht="12.75" customHeight="1" x14ac:dyDescent="0.25">
      <c r="A870" s="259"/>
      <c r="B870" s="135"/>
      <c r="C870" s="135"/>
      <c r="D870" s="135"/>
      <c r="E870" s="135"/>
      <c r="F870" s="135"/>
      <c r="G870" s="135"/>
      <c r="H870" s="135"/>
      <c r="I870" s="135"/>
      <c r="J870" s="135"/>
      <c r="K870" s="135"/>
      <c r="L870" s="13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spans="1:26" ht="12.75" customHeight="1" x14ac:dyDescent="0.25">
      <c r="A871" s="259"/>
      <c r="B871" s="135"/>
      <c r="C871" s="135"/>
      <c r="D871" s="135"/>
      <c r="E871" s="135"/>
      <c r="F871" s="135"/>
      <c r="G871" s="135"/>
      <c r="H871" s="135"/>
      <c r="I871" s="135"/>
      <c r="J871" s="135"/>
      <c r="K871" s="135"/>
      <c r="L871" s="13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spans="1:26" ht="12.75" customHeight="1" x14ac:dyDescent="0.25">
      <c r="A872" s="259"/>
      <c r="B872" s="135"/>
      <c r="C872" s="135"/>
      <c r="D872" s="135"/>
      <c r="E872" s="135"/>
      <c r="F872" s="135"/>
      <c r="G872" s="135"/>
      <c r="H872" s="135"/>
      <c r="I872" s="135"/>
      <c r="J872" s="135"/>
      <c r="K872" s="135"/>
      <c r="L872" s="13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spans="1:26" ht="12.75" customHeight="1" x14ac:dyDescent="0.25">
      <c r="A873" s="259"/>
      <c r="B873" s="135"/>
      <c r="C873" s="135"/>
      <c r="D873" s="135"/>
      <c r="E873" s="135"/>
      <c r="F873" s="135"/>
      <c r="G873" s="135"/>
      <c r="H873" s="135"/>
      <c r="I873" s="135"/>
      <c r="J873" s="135"/>
      <c r="K873" s="135"/>
      <c r="L873" s="13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spans="1:26" ht="12.75" customHeight="1" x14ac:dyDescent="0.25">
      <c r="A874" s="259"/>
      <c r="B874" s="135"/>
      <c r="C874" s="135"/>
      <c r="D874" s="135"/>
      <c r="E874" s="135"/>
      <c r="F874" s="135"/>
      <c r="G874" s="135"/>
      <c r="H874" s="135"/>
      <c r="I874" s="135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spans="1:26" ht="12.75" customHeight="1" x14ac:dyDescent="0.25">
      <c r="A875" s="259"/>
      <c r="B875" s="135"/>
      <c r="C875" s="135"/>
      <c r="D875" s="135"/>
      <c r="E875" s="135"/>
      <c r="F875" s="135"/>
      <c r="G875" s="135"/>
      <c r="H875" s="135"/>
      <c r="I875" s="135"/>
      <c r="J875" s="135"/>
      <c r="K875" s="135"/>
      <c r="L875" s="13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spans="1:26" ht="12.75" customHeight="1" x14ac:dyDescent="0.25">
      <c r="A876" s="259"/>
      <c r="B876" s="135"/>
      <c r="C876" s="135"/>
      <c r="D876" s="135"/>
      <c r="E876" s="135"/>
      <c r="F876" s="135"/>
      <c r="G876" s="135"/>
      <c r="H876" s="135"/>
      <c r="I876" s="135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spans="1:26" ht="12.75" customHeight="1" x14ac:dyDescent="0.25">
      <c r="A877" s="259"/>
      <c r="B877" s="135"/>
      <c r="C877" s="135"/>
      <c r="D877" s="135"/>
      <c r="E877" s="135"/>
      <c r="F877" s="135"/>
      <c r="G877" s="135"/>
      <c r="H877" s="135"/>
      <c r="I877" s="135"/>
      <c r="J877" s="135"/>
      <c r="K877" s="135"/>
      <c r="L877" s="13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spans="1:26" ht="12.75" customHeight="1" x14ac:dyDescent="0.25">
      <c r="A878" s="259"/>
      <c r="B878" s="135"/>
      <c r="C878" s="135"/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spans="1:26" ht="12.75" customHeight="1" x14ac:dyDescent="0.25">
      <c r="A879" s="259"/>
      <c r="B879" s="135"/>
      <c r="C879" s="135"/>
      <c r="D879" s="135"/>
      <c r="E879" s="135"/>
      <c r="F879" s="135"/>
      <c r="G879" s="135"/>
      <c r="H879" s="135"/>
      <c r="I879" s="135"/>
      <c r="J879" s="135"/>
      <c r="K879" s="135"/>
      <c r="L879" s="13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spans="1:26" ht="12.75" customHeight="1" x14ac:dyDescent="0.25">
      <c r="A880" s="259"/>
      <c r="B880" s="135"/>
      <c r="C880" s="135"/>
      <c r="D880" s="135"/>
      <c r="E880" s="135"/>
      <c r="F880" s="135"/>
      <c r="G880" s="135"/>
      <c r="H880" s="135"/>
      <c r="I880" s="135"/>
      <c r="J880" s="135"/>
      <c r="K880" s="135"/>
      <c r="L880" s="13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spans="1:26" ht="12.75" customHeight="1" x14ac:dyDescent="0.25">
      <c r="A881" s="259"/>
      <c r="B881" s="135"/>
      <c r="C881" s="135"/>
      <c r="D881" s="135"/>
      <c r="E881" s="135"/>
      <c r="F881" s="135"/>
      <c r="G881" s="135"/>
      <c r="H881" s="135"/>
      <c r="I881" s="135"/>
      <c r="J881" s="135"/>
      <c r="K881" s="135"/>
      <c r="L881" s="13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spans="1:26" ht="12.75" customHeight="1" x14ac:dyDescent="0.25">
      <c r="A882" s="259"/>
      <c r="B882" s="135"/>
      <c r="C882" s="135"/>
      <c r="D882" s="135"/>
      <c r="E882" s="135"/>
      <c r="F882" s="135"/>
      <c r="G882" s="135"/>
      <c r="H882" s="135"/>
      <c r="I882" s="135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spans="1:26" ht="12.75" customHeight="1" x14ac:dyDescent="0.25">
      <c r="A883" s="259"/>
      <c r="B883" s="135"/>
      <c r="C883" s="135"/>
      <c r="D883" s="135"/>
      <c r="E883" s="135"/>
      <c r="F883" s="135"/>
      <c r="G883" s="135"/>
      <c r="H883" s="135"/>
      <c r="I883" s="135"/>
      <c r="J883" s="135"/>
      <c r="K883" s="135"/>
      <c r="L883" s="13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spans="1:26" ht="12.75" customHeight="1" x14ac:dyDescent="0.25">
      <c r="A884" s="259"/>
      <c r="B884" s="135"/>
      <c r="C884" s="135"/>
      <c r="D884" s="135"/>
      <c r="E884" s="135"/>
      <c r="F884" s="135"/>
      <c r="G884" s="135"/>
      <c r="H884" s="135"/>
      <c r="I884" s="135"/>
      <c r="J884" s="135"/>
      <c r="K884" s="135"/>
      <c r="L884" s="13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spans="1:26" ht="12.75" customHeight="1" x14ac:dyDescent="0.25">
      <c r="A885" s="259"/>
      <c r="B885" s="135"/>
      <c r="C885" s="135"/>
      <c r="D885" s="135"/>
      <c r="E885" s="135"/>
      <c r="F885" s="135"/>
      <c r="G885" s="135"/>
      <c r="H885" s="135"/>
      <c r="I885" s="135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spans="1:26" ht="12.75" customHeight="1" x14ac:dyDescent="0.25">
      <c r="A886" s="259"/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13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spans="1:26" ht="12.75" customHeight="1" x14ac:dyDescent="0.25">
      <c r="A887" s="259"/>
      <c r="B887" s="135"/>
      <c r="C887" s="135"/>
      <c r="D887" s="135"/>
      <c r="E887" s="135"/>
      <c r="F887" s="135"/>
      <c r="G887" s="135"/>
      <c r="H887" s="135"/>
      <c r="I887" s="135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spans="1:26" ht="12.75" customHeight="1" x14ac:dyDescent="0.25">
      <c r="A888" s="259"/>
      <c r="B888" s="135"/>
      <c r="C888" s="135"/>
      <c r="D888" s="135"/>
      <c r="E888" s="135"/>
      <c r="F888" s="135"/>
      <c r="G888" s="135"/>
      <c r="H888" s="135"/>
      <c r="I888" s="135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spans="1:26" ht="12.75" customHeight="1" x14ac:dyDescent="0.25">
      <c r="A889" s="259"/>
      <c r="B889" s="135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spans="1:26" ht="12.75" customHeight="1" x14ac:dyDescent="0.25">
      <c r="A890" s="259"/>
      <c r="B890" s="135"/>
      <c r="C890" s="135"/>
      <c r="D890" s="135"/>
      <c r="E890" s="135"/>
      <c r="F890" s="135"/>
      <c r="G890" s="135"/>
      <c r="H890" s="135"/>
      <c r="I890" s="135"/>
      <c r="J890" s="135"/>
      <c r="K890" s="135"/>
      <c r="L890" s="13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spans="1:26" ht="12.75" customHeight="1" x14ac:dyDescent="0.25">
      <c r="A891" s="259"/>
      <c r="B891" s="135"/>
      <c r="C891" s="135"/>
      <c r="D891" s="135"/>
      <c r="E891" s="135"/>
      <c r="F891" s="135"/>
      <c r="G891" s="135"/>
      <c r="H891" s="135"/>
      <c r="I891" s="135"/>
      <c r="J891" s="135"/>
      <c r="K891" s="135"/>
      <c r="L891" s="13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spans="1:26" ht="12.75" customHeight="1" x14ac:dyDescent="0.25">
      <c r="A892" s="259"/>
      <c r="B892" s="135"/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spans="1:26" ht="12.75" customHeight="1" x14ac:dyDescent="0.25">
      <c r="A893" s="259"/>
      <c r="B893" s="135"/>
      <c r="C893" s="135"/>
      <c r="D893" s="135"/>
      <c r="E893" s="135"/>
      <c r="F893" s="135"/>
      <c r="G893" s="135"/>
      <c r="H893" s="135"/>
      <c r="I893" s="135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spans="1:26" ht="12.75" customHeight="1" x14ac:dyDescent="0.25">
      <c r="A894" s="259"/>
      <c r="B894" s="135"/>
      <c r="C894" s="135"/>
      <c r="D894" s="135"/>
      <c r="E894" s="135"/>
      <c r="F894" s="135"/>
      <c r="G894" s="135"/>
      <c r="H894" s="135"/>
      <c r="I894" s="135"/>
      <c r="J894" s="135"/>
      <c r="K894" s="135"/>
      <c r="L894" s="13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spans="1:26" ht="12.75" customHeight="1" x14ac:dyDescent="0.25">
      <c r="A895" s="259"/>
      <c r="B895" s="135"/>
      <c r="C895" s="135"/>
      <c r="D895" s="135"/>
      <c r="E895" s="135"/>
      <c r="F895" s="135"/>
      <c r="G895" s="135"/>
      <c r="H895" s="135"/>
      <c r="I895" s="135"/>
      <c r="J895" s="135"/>
      <c r="K895" s="135"/>
      <c r="L895" s="13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spans="1:26" ht="12.75" customHeight="1" x14ac:dyDescent="0.25">
      <c r="A896" s="259"/>
      <c r="B896" s="135"/>
      <c r="C896" s="135"/>
      <c r="D896" s="135"/>
      <c r="E896" s="135"/>
      <c r="F896" s="135"/>
      <c r="G896" s="135"/>
      <c r="H896" s="135"/>
      <c r="I896" s="135"/>
      <c r="J896" s="135"/>
      <c r="K896" s="135"/>
      <c r="L896" s="13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spans="1:26" ht="12.75" customHeight="1" x14ac:dyDescent="0.25">
      <c r="A897" s="259"/>
      <c r="B897" s="135"/>
      <c r="C897" s="135"/>
      <c r="D897" s="135"/>
      <c r="E897" s="135"/>
      <c r="F897" s="135"/>
      <c r="G897" s="135"/>
      <c r="H897" s="135"/>
      <c r="I897" s="135"/>
      <c r="J897" s="135"/>
      <c r="K897" s="135"/>
      <c r="L897" s="13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spans="1:26" ht="12.75" customHeight="1" x14ac:dyDescent="0.25">
      <c r="A898" s="259"/>
      <c r="B898" s="135"/>
      <c r="C898" s="135"/>
      <c r="D898" s="135"/>
      <c r="E898" s="135"/>
      <c r="F898" s="135"/>
      <c r="G898" s="135"/>
      <c r="H898" s="135"/>
      <c r="I898" s="135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spans="1:26" ht="12.75" customHeight="1" x14ac:dyDescent="0.25">
      <c r="A899" s="259"/>
      <c r="B899" s="135"/>
      <c r="C899" s="135"/>
      <c r="D899" s="135"/>
      <c r="E899" s="135"/>
      <c r="F899" s="135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spans="1:26" ht="12.75" customHeight="1" x14ac:dyDescent="0.25">
      <c r="A900" s="259"/>
      <c r="B900" s="135"/>
      <c r="C900" s="135"/>
      <c r="D900" s="135"/>
      <c r="E900" s="135"/>
      <c r="F900" s="135"/>
      <c r="G900" s="135"/>
      <c r="H900" s="135"/>
      <c r="I900" s="135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spans="1:26" ht="12.75" customHeight="1" x14ac:dyDescent="0.25">
      <c r="A901" s="259"/>
      <c r="B901" s="135"/>
      <c r="C901" s="135"/>
      <c r="D901" s="135"/>
      <c r="E901" s="135"/>
      <c r="F901" s="135"/>
      <c r="G901" s="135"/>
      <c r="H901" s="135"/>
      <c r="I901" s="135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spans="1:26" ht="12.75" customHeight="1" x14ac:dyDescent="0.25">
      <c r="A902" s="259"/>
      <c r="B902" s="135"/>
      <c r="C902" s="135"/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spans="1:26" ht="12.75" customHeight="1" x14ac:dyDescent="0.25">
      <c r="A903" s="259"/>
      <c r="B903" s="135"/>
      <c r="C903" s="135"/>
      <c r="D903" s="135"/>
      <c r="E903" s="135"/>
      <c r="F903" s="135"/>
      <c r="G903" s="135"/>
      <c r="H903" s="135"/>
      <c r="I903" s="135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spans="1:26" ht="12.75" customHeight="1" x14ac:dyDescent="0.25">
      <c r="A904" s="259"/>
      <c r="B904" s="135"/>
      <c r="C904" s="135"/>
      <c r="D904" s="135"/>
      <c r="E904" s="135"/>
      <c r="F904" s="135"/>
      <c r="G904" s="135"/>
      <c r="H904" s="135"/>
      <c r="I904" s="135"/>
      <c r="J904" s="135"/>
      <c r="K904" s="135"/>
      <c r="L904" s="13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spans="1:26" ht="12.75" customHeight="1" x14ac:dyDescent="0.25">
      <c r="A905" s="259"/>
      <c r="B905" s="135"/>
      <c r="C905" s="135"/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spans="1:26" ht="12.75" customHeight="1" x14ac:dyDescent="0.25">
      <c r="A906" s="259"/>
      <c r="B906" s="135"/>
      <c r="C906" s="135"/>
      <c r="D906" s="135"/>
      <c r="E906" s="135"/>
      <c r="F906" s="135"/>
      <c r="G906" s="135"/>
      <c r="H906" s="135"/>
      <c r="I906" s="135"/>
      <c r="J906" s="135"/>
      <c r="K906" s="135"/>
      <c r="L906" s="13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spans="1:26" ht="12.75" customHeight="1" x14ac:dyDescent="0.25">
      <c r="A907" s="259"/>
      <c r="B907" s="135"/>
      <c r="C907" s="135"/>
      <c r="D907" s="135"/>
      <c r="E907" s="135"/>
      <c r="F907" s="135"/>
      <c r="G907" s="135"/>
      <c r="H907" s="135"/>
      <c r="I907" s="135"/>
      <c r="J907" s="135"/>
      <c r="K907" s="135"/>
      <c r="L907" s="13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spans="1:26" ht="12.75" customHeight="1" x14ac:dyDescent="0.25">
      <c r="A908" s="259"/>
      <c r="B908" s="135"/>
      <c r="C908" s="135"/>
      <c r="D908" s="135"/>
      <c r="E908" s="135"/>
      <c r="F908" s="135"/>
      <c r="G908" s="135"/>
      <c r="H908" s="135"/>
      <c r="I908" s="135"/>
      <c r="J908" s="135"/>
      <c r="K908" s="135"/>
      <c r="L908" s="13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spans="1:26" ht="12.75" customHeight="1" x14ac:dyDescent="0.25">
      <c r="A909" s="259"/>
      <c r="B909" s="135"/>
      <c r="C909" s="135"/>
      <c r="D909" s="135"/>
      <c r="E909" s="135"/>
      <c r="F909" s="135"/>
      <c r="G909" s="135"/>
      <c r="H909" s="135"/>
      <c r="I909" s="135"/>
      <c r="J909" s="135"/>
      <c r="K909" s="135"/>
      <c r="L909" s="13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spans="1:26" ht="12.75" customHeight="1" x14ac:dyDescent="0.25">
      <c r="A910" s="259"/>
      <c r="B910" s="135"/>
      <c r="C910" s="135"/>
      <c r="D910" s="135"/>
      <c r="E910" s="135"/>
      <c r="F910" s="135"/>
      <c r="G910" s="135"/>
      <c r="H910" s="135"/>
      <c r="I910" s="135"/>
      <c r="J910" s="135"/>
      <c r="K910" s="135"/>
      <c r="L910" s="13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spans="1:26" ht="12.75" customHeight="1" x14ac:dyDescent="0.25">
      <c r="A911" s="259"/>
      <c r="B911" s="135"/>
      <c r="C911" s="135"/>
      <c r="D911" s="135"/>
      <c r="E911" s="135"/>
      <c r="F911" s="135"/>
      <c r="G911" s="135"/>
      <c r="H911" s="135"/>
      <c r="I911" s="135"/>
      <c r="J911" s="135"/>
      <c r="K911" s="135"/>
      <c r="L911" s="13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spans="1:26" ht="12.75" customHeight="1" x14ac:dyDescent="0.25">
      <c r="A912" s="259"/>
      <c r="B912" s="135"/>
      <c r="C912" s="135"/>
      <c r="D912" s="135"/>
      <c r="E912" s="135"/>
      <c r="F912" s="135"/>
      <c r="G912" s="135"/>
      <c r="H912" s="135"/>
      <c r="I912" s="135"/>
      <c r="J912" s="135"/>
      <c r="K912" s="135"/>
      <c r="L912" s="13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spans="1:26" ht="12.75" customHeight="1" x14ac:dyDescent="0.25">
      <c r="A913" s="259"/>
      <c r="B913" s="135"/>
      <c r="C913" s="135"/>
      <c r="D913" s="135"/>
      <c r="E913" s="135"/>
      <c r="F913" s="135"/>
      <c r="G913" s="135"/>
      <c r="H913" s="135"/>
      <c r="I913" s="135"/>
      <c r="J913" s="135"/>
      <c r="K913" s="135"/>
      <c r="L913" s="13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spans="1:26" ht="12.75" customHeight="1" x14ac:dyDescent="0.25">
      <c r="A914" s="259"/>
      <c r="B914" s="135"/>
      <c r="C914" s="135"/>
      <c r="D914" s="135"/>
      <c r="E914" s="135"/>
      <c r="F914" s="135"/>
      <c r="G914" s="135"/>
      <c r="H914" s="135"/>
      <c r="I914" s="135"/>
      <c r="J914" s="135"/>
      <c r="K914" s="135"/>
      <c r="L914" s="13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spans="1:26" ht="12.75" customHeight="1" x14ac:dyDescent="0.25">
      <c r="A915" s="259"/>
      <c r="B915" s="135"/>
      <c r="C915" s="135"/>
      <c r="D915" s="135"/>
      <c r="E915" s="135"/>
      <c r="F915" s="135"/>
      <c r="G915" s="135"/>
      <c r="H915" s="135"/>
      <c r="I915" s="135"/>
      <c r="J915" s="135"/>
      <c r="K915" s="135"/>
      <c r="L915" s="13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spans="1:26" ht="12.75" customHeight="1" x14ac:dyDescent="0.25">
      <c r="A916" s="259"/>
      <c r="B916" s="135"/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spans="1:26" ht="12.75" customHeight="1" x14ac:dyDescent="0.25">
      <c r="A917" s="259"/>
      <c r="B917" s="135"/>
      <c r="C917" s="135"/>
      <c r="D917" s="135"/>
      <c r="E917" s="135"/>
      <c r="F917" s="135"/>
      <c r="G917" s="135"/>
      <c r="H917" s="135"/>
      <c r="I917" s="135"/>
      <c r="J917" s="135"/>
      <c r="K917" s="135"/>
      <c r="L917" s="13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spans="1:26" ht="12.75" customHeight="1" x14ac:dyDescent="0.25">
      <c r="A918" s="259"/>
      <c r="B918" s="135"/>
      <c r="C918" s="135"/>
      <c r="D918" s="135"/>
      <c r="E918" s="135"/>
      <c r="F918" s="135"/>
      <c r="G918" s="135"/>
      <c r="H918" s="135"/>
      <c r="I918" s="135"/>
      <c r="J918" s="135"/>
      <c r="K918" s="135"/>
      <c r="L918" s="13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spans="1:26" ht="12.75" customHeight="1" x14ac:dyDescent="0.25">
      <c r="A919" s="259"/>
      <c r="B919" s="135"/>
      <c r="C919" s="135"/>
      <c r="D919" s="135"/>
      <c r="E919" s="135"/>
      <c r="F919" s="135"/>
      <c r="G919" s="135"/>
      <c r="H919" s="135"/>
      <c r="I919" s="135"/>
      <c r="J919" s="135"/>
      <c r="K919" s="135"/>
      <c r="L919" s="13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spans="1:26" ht="12.75" customHeight="1" x14ac:dyDescent="0.25">
      <c r="A920" s="259"/>
      <c r="B920" s="135"/>
      <c r="C920" s="135"/>
      <c r="D920" s="135"/>
      <c r="E920" s="135"/>
      <c r="F920" s="135"/>
      <c r="G920" s="135"/>
      <c r="H920" s="135"/>
      <c r="I920" s="135"/>
      <c r="J920" s="135"/>
      <c r="K920" s="135"/>
      <c r="L920" s="13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spans="1:26" ht="12.75" customHeight="1" x14ac:dyDescent="0.25">
      <c r="A921" s="259"/>
      <c r="B921" s="135"/>
      <c r="C921" s="135"/>
      <c r="D921" s="135"/>
      <c r="E921" s="135"/>
      <c r="F921" s="135"/>
      <c r="G921" s="135"/>
      <c r="H921" s="135"/>
      <c r="I921" s="135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spans="1:26" ht="12.75" customHeight="1" x14ac:dyDescent="0.25">
      <c r="A922" s="259"/>
      <c r="B922" s="135"/>
      <c r="C922" s="135"/>
      <c r="D922" s="135"/>
      <c r="E922" s="135"/>
      <c r="F922" s="135"/>
      <c r="G922" s="135"/>
      <c r="H922" s="135"/>
      <c r="I922" s="135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spans="1:26" ht="12.75" customHeight="1" x14ac:dyDescent="0.25">
      <c r="A923" s="259"/>
      <c r="B923" s="135"/>
      <c r="C923" s="135"/>
      <c r="D923" s="135"/>
      <c r="E923" s="135"/>
      <c r="F923" s="135"/>
      <c r="G923" s="135"/>
      <c r="H923" s="135"/>
      <c r="I923" s="135"/>
      <c r="J923" s="135"/>
      <c r="K923" s="135"/>
      <c r="L923" s="13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spans="1:26" ht="12.75" customHeight="1" x14ac:dyDescent="0.25">
      <c r="A924" s="259"/>
      <c r="B924" s="135"/>
      <c r="C924" s="135"/>
      <c r="D924" s="135"/>
      <c r="E924" s="135"/>
      <c r="F924" s="135"/>
      <c r="G924" s="135"/>
      <c r="H924" s="135"/>
      <c r="I924" s="135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spans="1:26" ht="12.75" customHeight="1" x14ac:dyDescent="0.25">
      <c r="A925" s="259"/>
      <c r="B925" s="135"/>
      <c r="C925" s="135"/>
      <c r="D925" s="135"/>
      <c r="E925" s="135"/>
      <c r="F925" s="135"/>
      <c r="G925" s="135"/>
      <c r="H925" s="135"/>
      <c r="I925" s="135"/>
      <c r="J925" s="135"/>
      <c r="K925" s="135"/>
      <c r="L925" s="13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spans="1:26" ht="12.75" customHeight="1" x14ac:dyDescent="0.25">
      <c r="A926" s="259"/>
      <c r="B926" s="135"/>
      <c r="C926" s="135"/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spans="1:26" ht="12.75" customHeight="1" x14ac:dyDescent="0.25">
      <c r="A927" s="259"/>
      <c r="B927" s="135"/>
      <c r="C927" s="135"/>
      <c r="D927" s="135"/>
      <c r="E927" s="135"/>
      <c r="F927" s="135"/>
      <c r="G927" s="135"/>
      <c r="H927" s="135"/>
      <c r="I927" s="135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spans="1:26" ht="12.75" customHeight="1" x14ac:dyDescent="0.25">
      <c r="A928" s="259"/>
      <c r="B928" s="135"/>
      <c r="C928" s="135"/>
      <c r="D928" s="135"/>
      <c r="E928" s="135"/>
      <c r="F928" s="135"/>
      <c r="G928" s="135"/>
      <c r="H928" s="135"/>
      <c r="I928" s="135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spans="1:26" ht="12.75" customHeight="1" x14ac:dyDescent="0.25">
      <c r="A929" s="259"/>
      <c r="B929" s="135"/>
      <c r="C929" s="135"/>
      <c r="D929" s="135"/>
      <c r="E929" s="135"/>
      <c r="F929" s="135"/>
      <c r="G929" s="135"/>
      <c r="H929" s="135"/>
      <c r="I929" s="135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spans="1:26" ht="12.75" customHeight="1" x14ac:dyDescent="0.25">
      <c r="A930" s="259"/>
      <c r="B930" s="135"/>
      <c r="C930" s="135"/>
      <c r="D930" s="135"/>
      <c r="E930" s="135"/>
      <c r="F930" s="135"/>
      <c r="G930" s="135"/>
      <c r="H930" s="135"/>
      <c r="I930" s="135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spans="1:26" ht="12.75" customHeight="1" x14ac:dyDescent="0.25">
      <c r="A931" s="259"/>
      <c r="B931" s="135"/>
      <c r="C931" s="135"/>
      <c r="D931" s="135"/>
      <c r="E931" s="135"/>
      <c r="F931" s="135"/>
      <c r="G931" s="135"/>
      <c r="H931" s="135"/>
      <c r="I931" s="135"/>
      <c r="J931" s="135"/>
      <c r="K931" s="135"/>
      <c r="L931" s="13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spans="1:26" ht="12.75" customHeight="1" x14ac:dyDescent="0.25">
      <c r="A932" s="259"/>
      <c r="B932" s="135"/>
      <c r="C932" s="135"/>
      <c r="D932" s="135"/>
      <c r="E932" s="135"/>
      <c r="F932" s="135"/>
      <c r="G932" s="135"/>
      <c r="H932" s="135"/>
      <c r="I932" s="135"/>
      <c r="J932" s="135"/>
      <c r="K932" s="135"/>
      <c r="L932" s="13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spans="1:26" ht="12.75" customHeight="1" x14ac:dyDescent="0.25">
      <c r="A933" s="259"/>
      <c r="B933" s="135"/>
      <c r="C933" s="135"/>
      <c r="D933" s="135"/>
      <c r="E933" s="135"/>
      <c r="F933" s="135"/>
      <c r="G933" s="135"/>
      <c r="H933" s="135"/>
      <c r="I933" s="135"/>
      <c r="J933" s="135"/>
      <c r="K933" s="135"/>
      <c r="L933" s="13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spans="1:26" ht="12.75" customHeight="1" x14ac:dyDescent="0.25">
      <c r="A934" s="259"/>
      <c r="B934" s="135"/>
      <c r="C934" s="135"/>
      <c r="D934" s="135"/>
      <c r="E934" s="135"/>
      <c r="F934" s="135"/>
      <c r="G934" s="135"/>
      <c r="H934" s="135"/>
      <c r="I934" s="135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spans="1:26" ht="12.75" customHeight="1" x14ac:dyDescent="0.25">
      <c r="A935" s="259"/>
      <c r="B935" s="135"/>
      <c r="C935" s="135"/>
      <c r="D935" s="135"/>
      <c r="E935" s="135"/>
      <c r="F935" s="135"/>
      <c r="G935" s="135"/>
      <c r="H935" s="135"/>
      <c r="I935" s="135"/>
      <c r="J935" s="135"/>
      <c r="K935" s="135"/>
      <c r="L935" s="13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spans="1:26" ht="12.75" customHeight="1" x14ac:dyDescent="0.25">
      <c r="A936" s="259"/>
      <c r="B936" s="135"/>
      <c r="C936" s="135"/>
      <c r="D936" s="135"/>
      <c r="E936" s="135"/>
      <c r="F936" s="135"/>
      <c r="G936" s="135"/>
      <c r="H936" s="135"/>
      <c r="I936" s="135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spans="1:26" ht="12.75" customHeight="1" x14ac:dyDescent="0.25">
      <c r="A937" s="259"/>
      <c r="B937" s="135"/>
      <c r="C937" s="135"/>
      <c r="D937" s="135"/>
      <c r="E937" s="135"/>
      <c r="F937" s="135"/>
      <c r="G937" s="135"/>
      <c r="H937" s="135"/>
      <c r="I937" s="135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spans="1:26" ht="12.75" customHeight="1" x14ac:dyDescent="0.25">
      <c r="A938" s="259"/>
      <c r="B938" s="135"/>
      <c r="C938" s="135"/>
      <c r="D938" s="135"/>
      <c r="E938" s="135"/>
      <c r="F938" s="135"/>
      <c r="G938" s="135"/>
      <c r="H938" s="135"/>
      <c r="I938" s="135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spans="1:26" ht="12.75" customHeight="1" x14ac:dyDescent="0.25">
      <c r="A939" s="259"/>
      <c r="B939" s="135"/>
      <c r="C939" s="135"/>
      <c r="D939" s="135"/>
      <c r="E939" s="135"/>
      <c r="F939" s="135"/>
      <c r="G939" s="135"/>
      <c r="H939" s="135"/>
      <c r="I939" s="135"/>
      <c r="J939" s="135"/>
      <c r="K939" s="135"/>
      <c r="L939" s="13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spans="1:26" ht="12.75" customHeight="1" x14ac:dyDescent="0.25">
      <c r="A940" s="259"/>
      <c r="B940" s="135"/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spans="1:26" ht="12.75" customHeight="1" x14ac:dyDescent="0.25">
      <c r="A941" s="259"/>
      <c r="B941" s="135"/>
      <c r="C941" s="135"/>
      <c r="D941" s="135"/>
      <c r="E941" s="135"/>
      <c r="F941" s="135"/>
      <c r="G941" s="135"/>
      <c r="H941" s="135"/>
      <c r="I941" s="135"/>
      <c r="J941" s="135"/>
      <c r="K941" s="135"/>
      <c r="L941" s="13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spans="1:26" ht="12.75" customHeight="1" x14ac:dyDescent="0.25">
      <c r="A942" s="259"/>
      <c r="B942" s="135"/>
      <c r="C942" s="135"/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spans="1:26" ht="12.75" customHeight="1" x14ac:dyDescent="0.25">
      <c r="A943" s="259"/>
      <c r="B943" s="135"/>
      <c r="C943" s="135"/>
      <c r="D943" s="135"/>
      <c r="E943" s="135"/>
      <c r="F943" s="135"/>
      <c r="G943" s="135"/>
      <c r="H943" s="135"/>
      <c r="I943" s="135"/>
      <c r="J943" s="135"/>
      <c r="K943" s="135"/>
      <c r="L943" s="13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spans="1:26" ht="12.75" customHeight="1" x14ac:dyDescent="0.25">
      <c r="A944" s="259"/>
      <c r="B944" s="135"/>
      <c r="C944" s="135"/>
      <c r="D944" s="135"/>
      <c r="E944" s="135"/>
      <c r="F944" s="135"/>
      <c r="G944" s="135"/>
      <c r="H944" s="135"/>
      <c r="I944" s="135"/>
      <c r="J944" s="135"/>
      <c r="K944" s="135"/>
      <c r="L944" s="13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spans="1:26" ht="12.75" customHeight="1" x14ac:dyDescent="0.25">
      <c r="A945" s="259"/>
      <c r="B945" s="135"/>
      <c r="C945" s="135"/>
      <c r="D945" s="135"/>
      <c r="E945" s="135"/>
      <c r="F945" s="135"/>
      <c r="G945" s="135"/>
      <c r="H945" s="135"/>
      <c r="I945" s="135"/>
      <c r="J945" s="135"/>
      <c r="K945" s="135"/>
      <c r="L945" s="13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spans="1:26" ht="12.75" customHeight="1" x14ac:dyDescent="0.25">
      <c r="A946" s="259"/>
      <c r="B946" s="135"/>
      <c r="C946" s="135"/>
      <c r="D946" s="135"/>
      <c r="E946" s="135"/>
      <c r="F946" s="135"/>
      <c r="G946" s="135"/>
      <c r="H946" s="135"/>
      <c r="I946" s="135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spans="1:26" ht="12.75" customHeight="1" x14ac:dyDescent="0.25">
      <c r="A947" s="259"/>
      <c r="B947" s="135"/>
      <c r="C947" s="135"/>
      <c r="D947" s="135"/>
      <c r="E947" s="135"/>
      <c r="F947" s="135"/>
      <c r="G947" s="135"/>
      <c r="H947" s="135"/>
      <c r="I947" s="135"/>
      <c r="J947" s="135"/>
      <c r="K947" s="135"/>
      <c r="L947" s="13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spans="1:26" ht="12.75" customHeight="1" x14ac:dyDescent="0.25">
      <c r="A948" s="259"/>
      <c r="B948" s="135"/>
      <c r="C948" s="135"/>
      <c r="D948" s="135"/>
      <c r="E948" s="135"/>
      <c r="F948" s="135"/>
      <c r="G948" s="135"/>
      <c r="H948" s="135"/>
      <c r="I948" s="135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spans="1:26" ht="12.75" customHeight="1" x14ac:dyDescent="0.25">
      <c r="A949" s="259"/>
      <c r="B949" s="135"/>
      <c r="C949" s="135"/>
      <c r="D949" s="135"/>
      <c r="E949" s="135"/>
      <c r="F949" s="135"/>
      <c r="G949" s="135"/>
      <c r="H949" s="135"/>
      <c r="I949" s="135"/>
      <c r="J949" s="135"/>
      <c r="K949" s="135"/>
      <c r="L949" s="13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spans="1:26" ht="12.75" customHeight="1" x14ac:dyDescent="0.25">
      <c r="A950" s="259"/>
      <c r="B950" s="135"/>
      <c r="C950" s="135"/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spans="1:26" ht="12.75" customHeight="1" x14ac:dyDescent="0.25">
      <c r="A951" s="259"/>
      <c r="B951" s="135"/>
      <c r="C951" s="135"/>
      <c r="D951" s="135"/>
      <c r="E951" s="135"/>
      <c r="F951" s="135"/>
      <c r="G951" s="135"/>
      <c r="H951" s="135"/>
      <c r="I951" s="135"/>
      <c r="J951" s="135"/>
      <c r="K951" s="135"/>
      <c r="L951" s="13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spans="1:26" ht="12.75" customHeight="1" x14ac:dyDescent="0.25">
      <c r="A952" s="259"/>
      <c r="B952" s="135"/>
      <c r="C952" s="135"/>
      <c r="D952" s="135"/>
      <c r="E952" s="135"/>
      <c r="F952" s="135"/>
      <c r="G952" s="135"/>
      <c r="H952" s="135"/>
      <c r="I952" s="135"/>
      <c r="J952" s="135"/>
      <c r="K952" s="135"/>
      <c r="L952" s="13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spans="1:26" ht="12.75" customHeight="1" x14ac:dyDescent="0.25">
      <c r="A953" s="259"/>
      <c r="B953" s="135"/>
      <c r="C953" s="135"/>
      <c r="D953" s="135"/>
      <c r="E953" s="135"/>
      <c r="F953" s="135"/>
      <c r="G953" s="135"/>
      <c r="H953" s="135"/>
      <c r="I953" s="135"/>
      <c r="J953" s="135"/>
      <c r="K953" s="135"/>
      <c r="L953" s="13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spans="1:26" ht="12.75" customHeight="1" x14ac:dyDescent="0.25">
      <c r="A954" s="259"/>
      <c r="B954" s="135"/>
      <c r="C954" s="135"/>
      <c r="D954" s="135"/>
      <c r="E954" s="135"/>
      <c r="F954" s="135"/>
      <c r="G954" s="135"/>
      <c r="H954" s="135"/>
      <c r="I954" s="135"/>
      <c r="J954" s="135"/>
      <c r="K954" s="135"/>
      <c r="L954" s="13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spans="1:26" ht="12.75" customHeight="1" x14ac:dyDescent="0.25">
      <c r="A955" s="259"/>
      <c r="B955" s="135"/>
      <c r="C955" s="135"/>
      <c r="D955" s="135"/>
      <c r="E955" s="135"/>
      <c r="F955" s="135"/>
      <c r="G955" s="135"/>
      <c r="H955" s="135"/>
      <c r="I955" s="135"/>
      <c r="J955" s="135"/>
      <c r="K955" s="135"/>
      <c r="L955" s="13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spans="1:26" ht="12.75" customHeight="1" x14ac:dyDescent="0.25">
      <c r="A956" s="259"/>
      <c r="B956" s="135"/>
      <c r="C956" s="135"/>
      <c r="D956" s="135"/>
      <c r="E956" s="135"/>
      <c r="F956" s="135"/>
      <c r="G956" s="135"/>
      <c r="H956" s="135"/>
      <c r="I956" s="135"/>
      <c r="J956" s="135"/>
      <c r="K956" s="135"/>
      <c r="L956" s="13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spans="1:26" ht="12.75" customHeight="1" x14ac:dyDescent="0.25">
      <c r="A957" s="259"/>
      <c r="B957" s="135"/>
      <c r="C957" s="135"/>
      <c r="D957" s="135"/>
      <c r="E957" s="135"/>
      <c r="F957" s="135"/>
      <c r="G957" s="135"/>
      <c r="H957" s="135"/>
      <c r="I957" s="135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spans="1:26" ht="12.75" customHeight="1" x14ac:dyDescent="0.25">
      <c r="A958" s="259"/>
      <c r="B958" s="135"/>
      <c r="C958" s="135"/>
      <c r="D958" s="135"/>
      <c r="E958" s="135"/>
      <c r="F958" s="135"/>
      <c r="G958" s="135"/>
      <c r="H958" s="135"/>
      <c r="I958" s="135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spans="1:26" ht="12.75" customHeight="1" x14ac:dyDescent="0.25">
      <c r="A959" s="259"/>
      <c r="B959" s="135"/>
      <c r="C959" s="135"/>
      <c r="D959" s="135"/>
      <c r="E959" s="135"/>
      <c r="F959" s="135"/>
      <c r="G959" s="135"/>
      <c r="H959" s="135"/>
      <c r="I959" s="135"/>
      <c r="J959" s="135"/>
      <c r="K959" s="135"/>
      <c r="L959" s="13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spans="1:26" ht="12.75" customHeight="1" x14ac:dyDescent="0.25">
      <c r="A960" s="259"/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spans="1:26" ht="12.75" customHeight="1" x14ac:dyDescent="0.25">
      <c r="A961" s="259"/>
      <c r="B961" s="135"/>
      <c r="C961" s="135"/>
      <c r="D961" s="135"/>
      <c r="E961" s="135"/>
      <c r="F961" s="135"/>
      <c r="G961" s="135"/>
      <c r="H961" s="135"/>
      <c r="I961" s="135"/>
      <c r="J961" s="135"/>
      <c r="K961" s="135"/>
      <c r="L961" s="13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spans="1:26" ht="12.75" customHeight="1" x14ac:dyDescent="0.25">
      <c r="A962" s="259"/>
      <c r="B962" s="135"/>
      <c r="C962" s="135"/>
      <c r="D962" s="135"/>
      <c r="E962" s="135"/>
      <c r="F962" s="135"/>
      <c r="G962" s="135"/>
      <c r="H962" s="135"/>
      <c r="I962" s="135"/>
      <c r="J962" s="135"/>
      <c r="K962" s="135"/>
      <c r="L962" s="13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spans="1:26" ht="12.75" customHeight="1" x14ac:dyDescent="0.25">
      <c r="A963" s="259"/>
      <c r="B963" s="135"/>
      <c r="C963" s="135"/>
      <c r="D963" s="135"/>
      <c r="E963" s="135"/>
      <c r="F963" s="135"/>
      <c r="G963" s="135"/>
      <c r="H963" s="135"/>
      <c r="I963" s="135"/>
      <c r="J963" s="135"/>
      <c r="K963" s="135"/>
      <c r="L963" s="13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spans="1:26" ht="12.75" customHeight="1" x14ac:dyDescent="0.25">
      <c r="A964" s="259"/>
      <c r="B964" s="135"/>
      <c r="C964" s="135"/>
      <c r="D964" s="135"/>
      <c r="E964" s="135"/>
      <c r="F964" s="135"/>
      <c r="G964" s="135"/>
      <c r="H964" s="135"/>
      <c r="I964" s="135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spans="1:26" ht="12.75" customHeight="1" x14ac:dyDescent="0.25">
      <c r="A965" s="259"/>
      <c r="B965" s="135"/>
      <c r="C965" s="135"/>
      <c r="D965" s="135"/>
      <c r="E965" s="135"/>
      <c r="F965" s="135"/>
      <c r="G965" s="135"/>
      <c r="H965" s="135"/>
      <c r="I965" s="135"/>
      <c r="J965" s="135"/>
      <c r="K965" s="135"/>
      <c r="L965" s="13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spans="1:26" ht="12.75" customHeight="1" x14ac:dyDescent="0.25">
      <c r="A966" s="259"/>
      <c r="B966" s="135"/>
      <c r="C966" s="135"/>
      <c r="D966" s="135"/>
      <c r="E966" s="135"/>
      <c r="F966" s="135"/>
      <c r="G966" s="135"/>
      <c r="H966" s="135"/>
      <c r="I966" s="135"/>
      <c r="J966" s="135"/>
      <c r="K966" s="135"/>
      <c r="L966" s="13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spans="1:26" ht="12.75" customHeight="1" x14ac:dyDescent="0.25">
      <c r="A967" s="259"/>
      <c r="B967" s="135"/>
      <c r="C967" s="135"/>
      <c r="D967" s="135"/>
      <c r="E967" s="135"/>
      <c r="F967" s="135"/>
      <c r="G967" s="135"/>
      <c r="H967" s="135"/>
      <c r="I967" s="135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spans="1:26" ht="12.75" customHeight="1" x14ac:dyDescent="0.25">
      <c r="A968" s="259"/>
      <c r="B968" s="135"/>
      <c r="C968" s="135"/>
      <c r="D968" s="135"/>
      <c r="E968" s="135"/>
      <c r="F968" s="135"/>
      <c r="G968" s="135"/>
      <c r="H968" s="135"/>
      <c r="I968" s="135"/>
      <c r="J968" s="135"/>
      <c r="K968" s="135"/>
      <c r="L968" s="13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spans="1:26" ht="12.75" customHeight="1" x14ac:dyDescent="0.25">
      <c r="A969" s="259"/>
      <c r="B969" s="135"/>
      <c r="C969" s="135"/>
      <c r="D969" s="135"/>
      <c r="E969" s="135"/>
      <c r="F969" s="135"/>
      <c r="G969" s="135"/>
      <c r="H969" s="135"/>
      <c r="I969" s="135"/>
      <c r="J969" s="135"/>
      <c r="K969" s="135"/>
      <c r="L969" s="13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spans="1:26" ht="12.75" customHeight="1" x14ac:dyDescent="0.25">
      <c r="A970" s="259"/>
      <c r="B970" s="135"/>
      <c r="C970" s="135"/>
      <c r="D970" s="135"/>
      <c r="E970" s="135"/>
      <c r="F970" s="135"/>
      <c r="G970" s="135"/>
      <c r="H970" s="135"/>
      <c r="I970" s="135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spans="1:26" ht="12.75" customHeight="1" x14ac:dyDescent="0.25">
      <c r="A971" s="259"/>
      <c r="B971" s="135"/>
      <c r="C971" s="135"/>
      <c r="D971" s="135"/>
      <c r="E971" s="135"/>
      <c r="F971" s="135"/>
      <c r="G971" s="135"/>
      <c r="H971" s="135"/>
      <c r="I971" s="135"/>
      <c r="J971" s="135"/>
      <c r="K971" s="135"/>
      <c r="L971" s="13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spans="1:26" ht="12.75" customHeight="1" x14ac:dyDescent="0.25">
      <c r="A972" s="259"/>
      <c r="B972" s="135"/>
      <c r="C972" s="135"/>
      <c r="D972" s="135"/>
      <c r="E972" s="135"/>
      <c r="F972" s="135"/>
      <c r="G972" s="135"/>
      <c r="H972" s="135"/>
      <c r="I972" s="135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spans="1:26" ht="12.75" customHeight="1" x14ac:dyDescent="0.25">
      <c r="A973" s="259"/>
      <c r="B973" s="135"/>
      <c r="C973" s="135"/>
      <c r="D973" s="135"/>
      <c r="E973" s="135"/>
      <c r="F973" s="135"/>
      <c r="G973" s="135"/>
      <c r="H973" s="135"/>
      <c r="I973" s="135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spans="1:26" ht="12.75" customHeight="1" x14ac:dyDescent="0.25">
      <c r="A974" s="259"/>
      <c r="B974" s="135"/>
      <c r="C974" s="135"/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spans="1:26" ht="12.75" customHeight="1" x14ac:dyDescent="0.25">
      <c r="A975" s="259"/>
      <c r="B975" s="135"/>
      <c r="C975" s="135"/>
      <c r="D975" s="135"/>
      <c r="E975" s="135"/>
      <c r="F975" s="135"/>
      <c r="G975" s="135"/>
      <c r="H975" s="135"/>
      <c r="I975" s="135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spans="1:26" ht="12.75" customHeight="1" x14ac:dyDescent="0.25">
      <c r="A976" s="259"/>
      <c r="B976" s="135"/>
      <c r="C976" s="135"/>
      <c r="D976" s="135"/>
      <c r="E976" s="135"/>
      <c r="F976" s="135"/>
      <c r="G976" s="135"/>
      <c r="H976" s="135"/>
      <c r="I976" s="135"/>
      <c r="J976" s="135"/>
      <c r="K976" s="135"/>
      <c r="L976" s="13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spans="1:26" ht="12.75" customHeight="1" x14ac:dyDescent="0.25">
      <c r="A977" s="259"/>
      <c r="B977" s="135"/>
      <c r="C977" s="135"/>
      <c r="D977" s="135"/>
      <c r="E977" s="135"/>
      <c r="F977" s="135"/>
      <c r="G977" s="135"/>
      <c r="H977" s="135"/>
      <c r="I977" s="135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spans="1:26" ht="12.75" customHeight="1" x14ac:dyDescent="0.25">
      <c r="A978" s="259"/>
      <c r="B978" s="135"/>
      <c r="C978" s="135"/>
      <c r="D978" s="135"/>
      <c r="E978" s="135"/>
      <c r="F978" s="135"/>
      <c r="G978" s="135"/>
      <c r="H978" s="135"/>
      <c r="I978" s="135"/>
      <c r="J978" s="135"/>
      <c r="K978" s="135"/>
      <c r="L978" s="13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spans="1:26" ht="12.75" customHeight="1" x14ac:dyDescent="0.25">
      <c r="A979" s="259"/>
      <c r="B979" s="135"/>
      <c r="C979" s="135"/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spans="1:26" ht="12.75" customHeight="1" x14ac:dyDescent="0.25">
      <c r="A980" s="259"/>
      <c r="B980" s="135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spans="1:26" ht="12.75" customHeight="1" x14ac:dyDescent="0.25">
      <c r="A981" s="259"/>
      <c r="B981" s="135"/>
      <c r="C981" s="135"/>
      <c r="D981" s="135"/>
      <c r="E981" s="135"/>
      <c r="F981" s="135"/>
      <c r="G981" s="135"/>
      <c r="H981" s="135"/>
      <c r="I981" s="135"/>
      <c r="J981" s="135"/>
      <c r="K981" s="135"/>
      <c r="L981" s="13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spans="1:26" ht="12.75" customHeight="1" x14ac:dyDescent="0.25">
      <c r="A982" s="259"/>
      <c r="B982" s="135"/>
      <c r="C982" s="135"/>
      <c r="D982" s="135"/>
      <c r="E982" s="135"/>
      <c r="F982" s="135"/>
      <c r="G982" s="135"/>
      <c r="H982" s="135"/>
      <c r="I982" s="135"/>
      <c r="J982" s="135"/>
      <c r="K982" s="135"/>
      <c r="L982" s="13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spans="1:26" ht="12.75" customHeight="1" x14ac:dyDescent="0.25">
      <c r="A983" s="259"/>
      <c r="B983" s="135"/>
      <c r="C983" s="135"/>
      <c r="D983" s="135"/>
      <c r="E983" s="135"/>
      <c r="F983" s="135"/>
      <c r="G983" s="135"/>
      <c r="H983" s="135"/>
      <c r="I983" s="135"/>
      <c r="J983" s="135"/>
      <c r="K983" s="135"/>
      <c r="L983" s="13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spans="1:26" ht="12.75" customHeight="1" x14ac:dyDescent="0.25">
      <c r="A984" s="259"/>
      <c r="B984" s="135"/>
      <c r="C984" s="135"/>
      <c r="D984" s="135"/>
      <c r="E984" s="135"/>
      <c r="F984" s="135"/>
      <c r="G984" s="135"/>
      <c r="H984" s="135"/>
      <c r="I984" s="135"/>
      <c r="J984" s="135"/>
      <c r="K984" s="135"/>
      <c r="L984" s="13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spans="1:26" ht="12.75" customHeight="1" x14ac:dyDescent="0.25">
      <c r="A985" s="259"/>
      <c r="B985" s="135"/>
      <c r="C985" s="135"/>
      <c r="D985" s="135"/>
      <c r="E985" s="135"/>
      <c r="F985" s="135"/>
      <c r="G985" s="135"/>
      <c r="H985" s="135"/>
      <c r="I985" s="135"/>
      <c r="J985" s="135"/>
      <c r="K985" s="135"/>
      <c r="L985" s="13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spans="1:26" ht="12.75" customHeight="1" x14ac:dyDescent="0.25">
      <c r="A986" s="259"/>
      <c r="B986" s="135"/>
      <c r="C986" s="135"/>
      <c r="D986" s="135"/>
      <c r="E986" s="135"/>
      <c r="F986" s="135"/>
      <c r="G986" s="135"/>
      <c r="H986" s="135"/>
      <c r="I986" s="135"/>
      <c r="J986" s="135"/>
      <c r="K986" s="135"/>
      <c r="L986" s="13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spans="1:26" ht="12.75" customHeight="1" x14ac:dyDescent="0.25">
      <c r="A987" s="259"/>
      <c r="B987" s="135"/>
      <c r="C987" s="135"/>
      <c r="D987" s="135"/>
      <c r="E987" s="135"/>
      <c r="F987" s="135"/>
      <c r="G987" s="135"/>
      <c r="H987" s="135"/>
      <c r="I987" s="135"/>
      <c r="J987" s="135"/>
      <c r="K987" s="135"/>
      <c r="L987" s="13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spans="1:26" ht="12.75" customHeight="1" x14ac:dyDescent="0.25">
      <c r="A988" s="259"/>
      <c r="B988" s="135"/>
      <c r="C988" s="135"/>
      <c r="D988" s="135"/>
      <c r="E988" s="135"/>
      <c r="F988" s="135"/>
      <c r="G988" s="135"/>
      <c r="H988" s="135"/>
      <c r="I988" s="135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spans="1:26" ht="12.75" customHeight="1" x14ac:dyDescent="0.25">
      <c r="A989" s="259"/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13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spans="1:26" ht="12.75" customHeight="1" x14ac:dyDescent="0.25">
      <c r="A990" s="259"/>
      <c r="B990" s="135"/>
      <c r="C990" s="135"/>
      <c r="D990" s="135"/>
      <c r="E990" s="135"/>
      <c r="F990" s="135"/>
      <c r="G990" s="135"/>
      <c r="H990" s="135"/>
      <c r="I990" s="135"/>
      <c r="J990" s="135"/>
      <c r="K990" s="135"/>
      <c r="L990" s="13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spans="1:26" ht="12.75" customHeight="1" x14ac:dyDescent="0.25">
      <c r="A991" s="259"/>
      <c r="B991" s="135"/>
      <c r="C991" s="135"/>
      <c r="D991" s="135"/>
      <c r="E991" s="135"/>
      <c r="F991" s="135"/>
      <c r="G991" s="135"/>
      <c r="H991" s="135"/>
      <c r="I991" s="135"/>
      <c r="J991" s="135"/>
      <c r="K991" s="135"/>
      <c r="L991" s="13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spans="1:26" ht="12.75" customHeight="1" x14ac:dyDescent="0.25">
      <c r="A992" s="259"/>
      <c r="B992" s="135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spans="1:26" ht="12.75" customHeight="1" x14ac:dyDescent="0.25">
      <c r="A993" s="259"/>
      <c r="B993" s="135"/>
      <c r="C993" s="135"/>
      <c r="D993" s="135"/>
      <c r="E993" s="135"/>
      <c r="F993" s="135"/>
      <c r="G993" s="135"/>
      <c r="H993" s="135"/>
      <c r="I993" s="135"/>
      <c r="J993" s="135"/>
      <c r="K993" s="135"/>
      <c r="L993" s="13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spans="1:26" ht="12.75" customHeight="1" x14ac:dyDescent="0.25">
      <c r="A994" s="259"/>
      <c r="B994" s="135"/>
      <c r="C994" s="135"/>
      <c r="D994" s="135"/>
      <c r="E994" s="135"/>
      <c r="F994" s="135"/>
      <c r="G994" s="135"/>
      <c r="H994" s="135"/>
      <c r="I994" s="135"/>
      <c r="J994" s="135"/>
      <c r="K994" s="135"/>
      <c r="L994" s="13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spans="1:26" ht="12.75" customHeight="1" x14ac:dyDescent="0.25">
      <c r="A995" s="259"/>
      <c r="B995" s="135"/>
      <c r="C995" s="135"/>
      <c r="D995" s="135"/>
      <c r="E995" s="135"/>
      <c r="F995" s="135"/>
      <c r="G995" s="135"/>
      <c r="H995" s="135"/>
      <c r="I995" s="135"/>
      <c r="J995" s="135"/>
      <c r="K995" s="135"/>
      <c r="L995" s="13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spans="1:26" ht="12.75" customHeight="1" x14ac:dyDescent="0.25">
      <c r="A996" s="259"/>
      <c r="B996" s="135"/>
      <c r="C996" s="135"/>
      <c r="D996" s="135"/>
      <c r="E996" s="135"/>
      <c r="F996" s="135"/>
      <c r="G996" s="135"/>
      <c r="H996" s="135"/>
      <c r="I996" s="135"/>
      <c r="J996" s="135"/>
      <c r="K996" s="135"/>
      <c r="L996" s="13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spans="1:26" ht="12.75" customHeight="1" x14ac:dyDescent="0.25">
      <c r="A997" s="259"/>
      <c r="B997" s="135"/>
      <c r="C997" s="135"/>
      <c r="D997" s="135"/>
      <c r="E997" s="135"/>
      <c r="F997" s="135"/>
      <c r="G997" s="135"/>
      <c r="H997" s="135"/>
      <c r="I997" s="135"/>
      <c r="J997" s="135"/>
      <c r="K997" s="135"/>
      <c r="L997" s="13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spans="1:26" ht="12.75" customHeight="1" x14ac:dyDescent="0.25">
      <c r="A998" s="259"/>
      <c r="B998" s="135"/>
      <c r="C998" s="135"/>
      <c r="D998" s="135"/>
      <c r="E998" s="135"/>
      <c r="F998" s="135"/>
      <c r="G998" s="135"/>
      <c r="H998" s="135"/>
      <c r="I998" s="135"/>
      <c r="J998" s="135"/>
      <c r="K998" s="135"/>
      <c r="L998" s="13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spans="1:26" ht="12.75" customHeight="1" x14ac:dyDescent="0.25">
      <c r="A999" s="259"/>
      <c r="B999" s="135"/>
      <c r="C999" s="135"/>
      <c r="D999" s="135"/>
      <c r="E999" s="135"/>
      <c r="F999" s="135"/>
      <c r="G999" s="135"/>
      <c r="H999" s="135"/>
      <c r="I999" s="135"/>
      <c r="J999" s="135"/>
      <c r="K999" s="135"/>
      <c r="L999" s="13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spans="1:26" ht="12.75" customHeight="1" x14ac:dyDescent="0.25">
      <c r="A1000" s="259"/>
      <c r="B1000" s="135"/>
      <c r="C1000" s="135"/>
      <c r="D1000" s="135"/>
      <c r="E1000" s="135"/>
      <c r="F1000" s="135"/>
      <c r="G1000" s="135"/>
      <c r="H1000" s="135"/>
      <c r="I1000" s="135"/>
      <c r="J1000" s="135"/>
      <c r="K1000" s="135"/>
      <c r="L1000" s="13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mergeCells count="815">
    <mergeCell ref="F193:J193"/>
    <mergeCell ref="F194:J194"/>
    <mergeCell ref="F195:J195"/>
    <mergeCell ref="F196:J196"/>
    <mergeCell ref="C90:D139"/>
    <mergeCell ref="F90:J90"/>
    <mergeCell ref="F91:J91"/>
    <mergeCell ref="F92:J92"/>
    <mergeCell ref="F93:J93"/>
    <mergeCell ref="F94:J94"/>
    <mergeCell ref="C140:D196"/>
    <mergeCell ref="F186:J186"/>
    <mergeCell ref="F95:J95"/>
    <mergeCell ref="F140:J140"/>
    <mergeCell ref="F187:J187"/>
    <mergeCell ref="F188:J188"/>
    <mergeCell ref="F189:J189"/>
    <mergeCell ref="F190:J190"/>
    <mergeCell ref="F191:J191"/>
    <mergeCell ref="F192:J192"/>
    <mergeCell ref="F177:J177"/>
    <mergeCell ref="F178:J178"/>
    <mergeCell ref="F179:J179"/>
    <mergeCell ref="F180:J180"/>
    <mergeCell ref="F166:J166"/>
    <mergeCell ref="F167:J167"/>
    <mergeCell ref="F181:J181"/>
    <mergeCell ref="F182:J182"/>
    <mergeCell ref="F183:J183"/>
    <mergeCell ref="F184:J184"/>
    <mergeCell ref="F185:J185"/>
    <mergeCell ref="F168:J168"/>
    <mergeCell ref="F169:J169"/>
    <mergeCell ref="F170:J170"/>
    <mergeCell ref="F171:J171"/>
    <mergeCell ref="F172:J172"/>
    <mergeCell ref="F173:J173"/>
    <mergeCell ref="F174:J174"/>
    <mergeCell ref="F175:J175"/>
    <mergeCell ref="F176:J176"/>
    <mergeCell ref="F142:J142"/>
    <mergeCell ref="F143:J143"/>
    <mergeCell ref="F159:J159"/>
    <mergeCell ref="F160:J160"/>
    <mergeCell ref="F161:J161"/>
    <mergeCell ref="F162:J162"/>
    <mergeCell ref="F163:J163"/>
    <mergeCell ref="F164:J164"/>
    <mergeCell ref="F165:J165"/>
    <mergeCell ref="F151:J151"/>
    <mergeCell ref="F152:J152"/>
    <mergeCell ref="F153:J153"/>
    <mergeCell ref="F154:J154"/>
    <mergeCell ref="F155:J155"/>
    <mergeCell ref="F156:J156"/>
    <mergeCell ref="F157:J157"/>
    <mergeCell ref="F158:J158"/>
    <mergeCell ref="F150:J150"/>
    <mergeCell ref="F125:J125"/>
    <mergeCell ref="F126:J126"/>
    <mergeCell ref="F127:J127"/>
    <mergeCell ref="F128:J128"/>
    <mergeCell ref="F129:J129"/>
    <mergeCell ref="F130:J130"/>
    <mergeCell ref="F131:J131"/>
    <mergeCell ref="F132:J132"/>
    <mergeCell ref="F133:J133"/>
    <mergeCell ref="F116:J116"/>
    <mergeCell ref="F117:J117"/>
    <mergeCell ref="F118:J118"/>
    <mergeCell ref="F119:J119"/>
    <mergeCell ref="F120:J120"/>
    <mergeCell ref="F121:J121"/>
    <mergeCell ref="F122:J122"/>
    <mergeCell ref="F123:J123"/>
    <mergeCell ref="F124:J124"/>
    <mergeCell ref="C256:J257"/>
    <mergeCell ref="L256:N257"/>
    <mergeCell ref="O256:O257"/>
    <mergeCell ref="Q256:R257"/>
    <mergeCell ref="L258:N258"/>
    <mergeCell ref="Q258:R258"/>
    <mergeCell ref="Q259:R259"/>
    <mergeCell ref="Q275:R275"/>
    <mergeCell ref="Q276:R276"/>
    <mergeCell ref="L274:N274"/>
    <mergeCell ref="Q274:R274"/>
    <mergeCell ref="L275:N275"/>
    <mergeCell ref="L276:N276"/>
    <mergeCell ref="F275:J275"/>
    <mergeCell ref="F276:J276"/>
    <mergeCell ref="F267:J267"/>
    <mergeCell ref="F268:J268"/>
    <mergeCell ref="F269:J269"/>
    <mergeCell ref="F270:J270"/>
    <mergeCell ref="C258:D271"/>
    <mergeCell ref="C273:D286"/>
    <mergeCell ref="F258:J258"/>
    <mergeCell ref="F259:J259"/>
    <mergeCell ref="F260:J260"/>
    <mergeCell ref="C251:J251"/>
    <mergeCell ref="C252:J252"/>
    <mergeCell ref="C255:T255"/>
    <mergeCell ref="C240:J240"/>
    <mergeCell ref="C241:J241"/>
    <mergeCell ref="C242:J242"/>
    <mergeCell ref="C243:J243"/>
    <mergeCell ref="C244:J244"/>
    <mergeCell ref="C245:J245"/>
    <mergeCell ref="C246:J246"/>
    <mergeCell ref="C247:J247"/>
    <mergeCell ref="C248:J248"/>
    <mergeCell ref="C249:J249"/>
    <mergeCell ref="C250:J250"/>
    <mergeCell ref="Q251:R251"/>
    <mergeCell ref="Q252:R252"/>
    <mergeCell ref="Q246:R246"/>
    <mergeCell ref="Q247:R247"/>
    <mergeCell ref="Q248:R248"/>
    <mergeCell ref="Q249:R249"/>
    <mergeCell ref="Q250:R250"/>
    <mergeCell ref="C197:D232"/>
    <mergeCell ref="F197:J197"/>
    <mergeCell ref="F198:J198"/>
    <mergeCell ref="F199:J199"/>
    <mergeCell ref="F200:J200"/>
    <mergeCell ref="F201:J201"/>
    <mergeCell ref="F202:J202"/>
    <mergeCell ref="C233:J233"/>
    <mergeCell ref="C234:J234"/>
    <mergeCell ref="F203:J203"/>
    <mergeCell ref="F204:J204"/>
    <mergeCell ref="F205:J205"/>
    <mergeCell ref="F206:J206"/>
    <mergeCell ref="F207:J207"/>
    <mergeCell ref="F208:J208"/>
    <mergeCell ref="F209:J209"/>
    <mergeCell ref="F210:J210"/>
    <mergeCell ref="F211:J211"/>
    <mergeCell ref="F212:J212"/>
    <mergeCell ref="F213:J213"/>
    <mergeCell ref="F214:J214"/>
    <mergeCell ref="F215:J215"/>
    <mergeCell ref="F216:J216"/>
    <mergeCell ref="F218:J218"/>
    <mergeCell ref="L285:N285"/>
    <mergeCell ref="L286:N286"/>
    <mergeCell ref="Q281:R281"/>
    <mergeCell ref="Q282:R282"/>
    <mergeCell ref="Q283:R283"/>
    <mergeCell ref="Q284:R284"/>
    <mergeCell ref="Q285:R285"/>
    <mergeCell ref="Q286:R286"/>
    <mergeCell ref="L277:N277"/>
    <mergeCell ref="Q277:R277"/>
    <mergeCell ref="L278:N278"/>
    <mergeCell ref="Q278:R278"/>
    <mergeCell ref="L279:N279"/>
    <mergeCell ref="Q279:R279"/>
    <mergeCell ref="Q280:R280"/>
    <mergeCell ref="L280:N280"/>
    <mergeCell ref="L281:N281"/>
    <mergeCell ref="L282:N282"/>
    <mergeCell ref="L283:N283"/>
    <mergeCell ref="L284:N284"/>
    <mergeCell ref="F277:J277"/>
    <mergeCell ref="F278:J278"/>
    <mergeCell ref="F279:J279"/>
    <mergeCell ref="Q266:R266"/>
    <mergeCell ref="Q267:R267"/>
    <mergeCell ref="F264:J264"/>
    <mergeCell ref="L264:N264"/>
    <mergeCell ref="Q264:R264"/>
    <mergeCell ref="L265:N265"/>
    <mergeCell ref="Q265:R265"/>
    <mergeCell ref="L266:N266"/>
    <mergeCell ref="L267:N267"/>
    <mergeCell ref="F265:J265"/>
    <mergeCell ref="F266:J266"/>
    <mergeCell ref="L268:N268"/>
    <mergeCell ref="Q268:R268"/>
    <mergeCell ref="L269:N269"/>
    <mergeCell ref="Q269:R269"/>
    <mergeCell ref="L270:N270"/>
    <mergeCell ref="Q270:R270"/>
    <mergeCell ref="Q271:R271"/>
    <mergeCell ref="L271:N271"/>
    <mergeCell ref="L273:N273"/>
    <mergeCell ref="Q273:R273"/>
    <mergeCell ref="Q262:R262"/>
    <mergeCell ref="Q263:R263"/>
    <mergeCell ref="L259:N259"/>
    <mergeCell ref="L260:N260"/>
    <mergeCell ref="Q260:R260"/>
    <mergeCell ref="L261:N261"/>
    <mergeCell ref="Q261:R261"/>
    <mergeCell ref="L262:N262"/>
    <mergeCell ref="L263:N263"/>
    <mergeCell ref="F285:J285"/>
    <mergeCell ref="F286:J286"/>
    <mergeCell ref="F273:J273"/>
    <mergeCell ref="F274:J274"/>
    <mergeCell ref="F227:J227"/>
    <mergeCell ref="F228:J228"/>
    <mergeCell ref="F229:J229"/>
    <mergeCell ref="F230:J230"/>
    <mergeCell ref="F231:J231"/>
    <mergeCell ref="F232:J232"/>
    <mergeCell ref="C235:J235"/>
    <mergeCell ref="C236:J236"/>
    <mergeCell ref="C237:J237"/>
    <mergeCell ref="C238:J238"/>
    <mergeCell ref="C239:J239"/>
    <mergeCell ref="F261:J261"/>
    <mergeCell ref="F262:J262"/>
    <mergeCell ref="F263:J263"/>
    <mergeCell ref="F271:J271"/>
    <mergeCell ref="F280:J280"/>
    <mergeCell ref="F281:J281"/>
    <mergeCell ref="F282:J282"/>
    <mergeCell ref="F283:J283"/>
    <mergeCell ref="F284:J284"/>
    <mergeCell ref="L142:N142"/>
    <mergeCell ref="F219:J219"/>
    <mergeCell ref="F220:J220"/>
    <mergeCell ref="F221:J221"/>
    <mergeCell ref="F222:J222"/>
    <mergeCell ref="F223:J223"/>
    <mergeCell ref="F224:J224"/>
    <mergeCell ref="F225:J225"/>
    <mergeCell ref="F226:J226"/>
    <mergeCell ref="L143:N143"/>
    <mergeCell ref="L144:N144"/>
    <mergeCell ref="L145:N145"/>
    <mergeCell ref="L146:N146"/>
    <mergeCell ref="L147:N147"/>
    <mergeCell ref="L148:N148"/>
    <mergeCell ref="L149:N149"/>
    <mergeCell ref="L150:N150"/>
    <mergeCell ref="F217:J217"/>
    <mergeCell ref="F144:J144"/>
    <mergeCell ref="F145:J145"/>
    <mergeCell ref="F146:J146"/>
    <mergeCell ref="F147:J147"/>
    <mergeCell ref="F148:J148"/>
    <mergeCell ref="F149:J149"/>
    <mergeCell ref="F134:J134"/>
    <mergeCell ref="F135:J135"/>
    <mergeCell ref="F136:J136"/>
    <mergeCell ref="F137:J137"/>
    <mergeCell ref="F138:J138"/>
    <mergeCell ref="F139:J139"/>
    <mergeCell ref="F141:J141"/>
    <mergeCell ref="L125:N125"/>
    <mergeCell ref="L126:N126"/>
    <mergeCell ref="L127:N127"/>
    <mergeCell ref="L128:N128"/>
    <mergeCell ref="L129:N129"/>
    <mergeCell ref="L130:N130"/>
    <mergeCell ref="L131:N131"/>
    <mergeCell ref="L132:N132"/>
    <mergeCell ref="L133:N133"/>
    <mergeCell ref="L134:N134"/>
    <mergeCell ref="L135:N135"/>
    <mergeCell ref="L136:N136"/>
    <mergeCell ref="L137:N137"/>
    <mergeCell ref="L138:N138"/>
    <mergeCell ref="L139:N139"/>
    <mergeCell ref="L140:N140"/>
    <mergeCell ref="L141:N141"/>
    <mergeCell ref="L116:N116"/>
    <mergeCell ref="L117:N117"/>
    <mergeCell ref="L118:N118"/>
    <mergeCell ref="L119:N119"/>
    <mergeCell ref="L120:N120"/>
    <mergeCell ref="L121:N121"/>
    <mergeCell ref="L122:N122"/>
    <mergeCell ref="L123:N123"/>
    <mergeCell ref="L124:N124"/>
    <mergeCell ref="F111:J111"/>
    <mergeCell ref="F112:J112"/>
    <mergeCell ref="F113:J113"/>
    <mergeCell ref="F114:J114"/>
    <mergeCell ref="F115:J115"/>
    <mergeCell ref="L102:N102"/>
    <mergeCell ref="L103:N103"/>
    <mergeCell ref="L104:N104"/>
    <mergeCell ref="L105:N105"/>
    <mergeCell ref="L106:N106"/>
    <mergeCell ref="L107:N107"/>
    <mergeCell ref="L108:N108"/>
    <mergeCell ref="L109:N109"/>
    <mergeCell ref="L110:N110"/>
    <mergeCell ref="L111:N111"/>
    <mergeCell ref="L112:N112"/>
    <mergeCell ref="L113:N113"/>
    <mergeCell ref="L114:N114"/>
    <mergeCell ref="L115:N115"/>
    <mergeCell ref="F102:J102"/>
    <mergeCell ref="F103:J103"/>
    <mergeCell ref="F104:J104"/>
    <mergeCell ref="F105:J105"/>
    <mergeCell ref="F106:J106"/>
    <mergeCell ref="F107:J107"/>
    <mergeCell ref="F108:J108"/>
    <mergeCell ref="F109:J109"/>
    <mergeCell ref="F110:J110"/>
    <mergeCell ref="F100:J100"/>
    <mergeCell ref="F101:J101"/>
    <mergeCell ref="L95:N95"/>
    <mergeCell ref="L96:N96"/>
    <mergeCell ref="L97:N97"/>
    <mergeCell ref="L98:N98"/>
    <mergeCell ref="L99:N99"/>
    <mergeCell ref="L100:N100"/>
    <mergeCell ref="L101:N101"/>
    <mergeCell ref="L90:N90"/>
    <mergeCell ref="L91:N91"/>
    <mergeCell ref="L92:N92"/>
    <mergeCell ref="L93:N93"/>
    <mergeCell ref="L94:N94"/>
    <mergeCell ref="F96:J96"/>
    <mergeCell ref="F97:J97"/>
    <mergeCell ref="F98:J98"/>
    <mergeCell ref="F99:J99"/>
    <mergeCell ref="F88:J88"/>
    <mergeCell ref="L88:N88"/>
    <mergeCell ref="F17:J18"/>
    <mergeCell ref="L17:N18"/>
    <mergeCell ref="C19:D89"/>
    <mergeCell ref="F19:J19"/>
    <mergeCell ref="L19:N19"/>
    <mergeCell ref="F20:J20"/>
    <mergeCell ref="F21:J21"/>
    <mergeCell ref="F89:J89"/>
    <mergeCell ref="L89:N89"/>
    <mergeCell ref="F83:J83"/>
    <mergeCell ref="L83:N83"/>
    <mergeCell ref="F84:J84"/>
    <mergeCell ref="L84:N84"/>
    <mergeCell ref="F85:J85"/>
    <mergeCell ref="L85:N85"/>
    <mergeCell ref="F86:J86"/>
    <mergeCell ref="L86:N86"/>
    <mergeCell ref="F87:J87"/>
    <mergeCell ref="L87:N87"/>
    <mergeCell ref="F78:J78"/>
    <mergeCell ref="L78:N78"/>
    <mergeCell ref="F79:J79"/>
    <mergeCell ref="L79:N79"/>
    <mergeCell ref="F80:J80"/>
    <mergeCell ref="L80:N80"/>
    <mergeCell ref="F81:J81"/>
    <mergeCell ref="L81:N81"/>
    <mergeCell ref="F82:J82"/>
    <mergeCell ref="L82:N82"/>
    <mergeCell ref="F73:J73"/>
    <mergeCell ref="L73:N73"/>
    <mergeCell ref="F74:J74"/>
    <mergeCell ref="L74:N74"/>
    <mergeCell ref="F75:J75"/>
    <mergeCell ref="L75:N75"/>
    <mergeCell ref="F76:J76"/>
    <mergeCell ref="L76:N76"/>
    <mergeCell ref="F77:J77"/>
    <mergeCell ref="L77:N77"/>
    <mergeCell ref="L68:N68"/>
    <mergeCell ref="F69:J69"/>
    <mergeCell ref="L69:N69"/>
    <mergeCell ref="F70:J70"/>
    <mergeCell ref="L70:N70"/>
    <mergeCell ref="F71:J71"/>
    <mergeCell ref="L71:N71"/>
    <mergeCell ref="F72:J72"/>
    <mergeCell ref="L72:N72"/>
    <mergeCell ref="L193:N193"/>
    <mergeCell ref="L194:N194"/>
    <mergeCell ref="L195:N195"/>
    <mergeCell ref="L196:N196"/>
    <mergeCell ref="L197:N197"/>
    <mergeCell ref="L198:N198"/>
    <mergeCell ref="L199:N199"/>
    <mergeCell ref="F60:J60"/>
    <mergeCell ref="L60:N60"/>
    <mergeCell ref="F61:J61"/>
    <mergeCell ref="L61:N61"/>
    <mergeCell ref="F62:J62"/>
    <mergeCell ref="L62:N62"/>
    <mergeCell ref="F63:J63"/>
    <mergeCell ref="L63:N63"/>
    <mergeCell ref="F64:J64"/>
    <mergeCell ref="L64:N64"/>
    <mergeCell ref="F65:J65"/>
    <mergeCell ref="L65:N65"/>
    <mergeCell ref="F66:J66"/>
    <mergeCell ref="L66:N66"/>
    <mergeCell ref="F67:J67"/>
    <mergeCell ref="L67:N67"/>
    <mergeCell ref="F68:J68"/>
    <mergeCell ref="L184:N184"/>
    <mergeCell ref="L185:N185"/>
    <mergeCell ref="L186:N186"/>
    <mergeCell ref="L187:N187"/>
    <mergeCell ref="L188:N188"/>
    <mergeCell ref="L189:N189"/>
    <mergeCell ref="L190:N190"/>
    <mergeCell ref="L191:N191"/>
    <mergeCell ref="L192:N192"/>
    <mergeCell ref="L175:N175"/>
    <mergeCell ref="L176:N176"/>
    <mergeCell ref="L177:N177"/>
    <mergeCell ref="L178:N178"/>
    <mergeCell ref="L179:N179"/>
    <mergeCell ref="L180:N180"/>
    <mergeCell ref="L181:N181"/>
    <mergeCell ref="L182:N182"/>
    <mergeCell ref="L183:N183"/>
    <mergeCell ref="L166:N166"/>
    <mergeCell ref="L167:N167"/>
    <mergeCell ref="L168:N168"/>
    <mergeCell ref="L169:N169"/>
    <mergeCell ref="L170:N170"/>
    <mergeCell ref="L171:N171"/>
    <mergeCell ref="L172:N172"/>
    <mergeCell ref="L173:N173"/>
    <mergeCell ref="L174:N174"/>
    <mergeCell ref="L239:N239"/>
    <mergeCell ref="L240:N240"/>
    <mergeCell ref="L241:N241"/>
    <mergeCell ref="L249:N249"/>
    <mergeCell ref="L250:N250"/>
    <mergeCell ref="L251:N251"/>
    <mergeCell ref="L252:N252"/>
    <mergeCell ref="L242:N242"/>
    <mergeCell ref="L243:N243"/>
    <mergeCell ref="L244:N244"/>
    <mergeCell ref="L245:N245"/>
    <mergeCell ref="L246:N246"/>
    <mergeCell ref="L247:N247"/>
    <mergeCell ref="L248:N248"/>
    <mergeCell ref="L230:N230"/>
    <mergeCell ref="L231:N231"/>
    <mergeCell ref="L232:N232"/>
    <mergeCell ref="L233:N233"/>
    <mergeCell ref="L234:N234"/>
    <mergeCell ref="L235:N235"/>
    <mergeCell ref="L236:N236"/>
    <mergeCell ref="L237:N237"/>
    <mergeCell ref="L238:N238"/>
    <mergeCell ref="L221:N221"/>
    <mergeCell ref="L222:N222"/>
    <mergeCell ref="L223:N223"/>
    <mergeCell ref="L224:N224"/>
    <mergeCell ref="L225:N225"/>
    <mergeCell ref="L226:N226"/>
    <mergeCell ref="L227:N227"/>
    <mergeCell ref="L228:N228"/>
    <mergeCell ref="L229:N229"/>
    <mergeCell ref="L212:N212"/>
    <mergeCell ref="L213:N213"/>
    <mergeCell ref="L214:N214"/>
    <mergeCell ref="L215:N215"/>
    <mergeCell ref="L216:N216"/>
    <mergeCell ref="L217:N217"/>
    <mergeCell ref="L218:N218"/>
    <mergeCell ref="L219:N219"/>
    <mergeCell ref="L220:N220"/>
    <mergeCell ref="L203:N203"/>
    <mergeCell ref="L204:N204"/>
    <mergeCell ref="L205:N205"/>
    <mergeCell ref="L206:N206"/>
    <mergeCell ref="L207:N207"/>
    <mergeCell ref="L208:N208"/>
    <mergeCell ref="L209:N209"/>
    <mergeCell ref="L210:N210"/>
    <mergeCell ref="L211:N211"/>
    <mergeCell ref="Q72:R72"/>
    <mergeCell ref="Q73:R73"/>
    <mergeCell ref="Q74:R74"/>
    <mergeCell ref="Q75:R75"/>
    <mergeCell ref="Q76:R76"/>
    <mergeCell ref="Q77:R77"/>
    <mergeCell ref="L200:N200"/>
    <mergeCell ref="L201:N201"/>
    <mergeCell ref="L202:N202"/>
    <mergeCell ref="L151:N151"/>
    <mergeCell ref="L152:N152"/>
    <mergeCell ref="L153:N153"/>
    <mergeCell ref="L154:N154"/>
    <mergeCell ref="L155:N155"/>
    <mergeCell ref="L156:N156"/>
    <mergeCell ref="L157:N157"/>
    <mergeCell ref="L158:N158"/>
    <mergeCell ref="L159:N159"/>
    <mergeCell ref="L160:N160"/>
    <mergeCell ref="L161:N161"/>
    <mergeCell ref="L162:N162"/>
    <mergeCell ref="L163:N163"/>
    <mergeCell ref="L164:N164"/>
    <mergeCell ref="L165:N165"/>
    <mergeCell ref="Q63:R63"/>
    <mergeCell ref="Q64:R64"/>
    <mergeCell ref="Q65:R65"/>
    <mergeCell ref="Q66:R66"/>
    <mergeCell ref="Q67:R67"/>
    <mergeCell ref="Q68:R68"/>
    <mergeCell ref="Q69:R69"/>
    <mergeCell ref="Q70:R70"/>
    <mergeCell ref="Q71:R71"/>
    <mergeCell ref="Q54:R54"/>
    <mergeCell ref="Q55:R55"/>
    <mergeCell ref="Q56:R56"/>
    <mergeCell ref="Q57:R57"/>
    <mergeCell ref="Q58:R58"/>
    <mergeCell ref="Q59:R59"/>
    <mergeCell ref="Q60:R60"/>
    <mergeCell ref="Q61:R61"/>
    <mergeCell ref="Q62:R62"/>
    <mergeCell ref="Q45:R45"/>
    <mergeCell ref="Q46:R46"/>
    <mergeCell ref="Q47:R47"/>
    <mergeCell ref="Q48:R48"/>
    <mergeCell ref="Q49:R49"/>
    <mergeCell ref="Q50:R50"/>
    <mergeCell ref="Q51:R51"/>
    <mergeCell ref="Q52:R52"/>
    <mergeCell ref="Q53:R53"/>
    <mergeCell ref="F56:J56"/>
    <mergeCell ref="L56:N56"/>
    <mergeCell ref="F57:J57"/>
    <mergeCell ref="L57:N57"/>
    <mergeCell ref="F58:J58"/>
    <mergeCell ref="L58:N58"/>
    <mergeCell ref="F59:J59"/>
    <mergeCell ref="L59:N59"/>
    <mergeCell ref="Q29:R29"/>
    <mergeCell ref="Q30:R30"/>
    <mergeCell ref="Q31:R31"/>
    <mergeCell ref="Q32:R32"/>
    <mergeCell ref="Q33:R33"/>
    <mergeCell ref="Q34:R34"/>
    <mergeCell ref="Q35:R35"/>
    <mergeCell ref="Q36:R36"/>
    <mergeCell ref="Q37:R37"/>
    <mergeCell ref="Q38:R38"/>
    <mergeCell ref="Q39:R39"/>
    <mergeCell ref="Q40:R40"/>
    <mergeCell ref="Q41:R41"/>
    <mergeCell ref="Q42:R42"/>
    <mergeCell ref="Q43:R43"/>
    <mergeCell ref="Q44:R44"/>
    <mergeCell ref="F51:J51"/>
    <mergeCell ref="L51:N51"/>
    <mergeCell ref="F52:J52"/>
    <mergeCell ref="L52:N52"/>
    <mergeCell ref="F53:J53"/>
    <mergeCell ref="L53:N53"/>
    <mergeCell ref="F54:J54"/>
    <mergeCell ref="L54:N54"/>
    <mergeCell ref="F55:J55"/>
    <mergeCell ref="L55:N55"/>
    <mergeCell ref="F46:J46"/>
    <mergeCell ref="L46:N46"/>
    <mergeCell ref="F47:J47"/>
    <mergeCell ref="L47:N47"/>
    <mergeCell ref="F48:J48"/>
    <mergeCell ref="L48:N48"/>
    <mergeCell ref="F49:J49"/>
    <mergeCell ref="L49:N49"/>
    <mergeCell ref="F50:J50"/>
    <mergeCell ref="L50:N50"/>
    <mergeCell ref="F41:J41"/>
    <mergeCell ref="L41:N41"/>
    <mergeCell ref="F42:J42"/>
    <mergeCell ref="L42:N42"/>
    <mergeCell ref="F43:J43"/>
    <mergeCell ref="L43:N43"/>
    <mergeCell ref="F44:J44"/>
    <mergeCell ref="L44:N44"/>
    <mergeCell ref="F45:J45"/>
    <mergeCell ref="L45:N45"/>
    <mergeCell ref="F36:J36"/>
    <mergeCell ref="L36:N36"/>
    <mergeCell ref="F37:J37"/>
    <mergeCell ref="L37:N37"/>
    <mergeCell ref="F38:J38"/>
    <mergeCell ref="L38:N38"/>
    <mergeCell ref="F39:J39"/>
    <mergeCell ref="L39:N39"/>
    <mergeCell ref="F40:J40"/>
    <mergeCell ref="L40:N40"/>
    <mergeCell ref="Q28:R28"/>
    <mergeCell ref="F32:J32"/>
    <mergeCell ref="L32:N32"/>
    <mergeCell ref="F33:J33"/>
    <mergeCell ref="L33:N33"/>
    <mergeCell ref="F34:J34"/>
    <mergeCell ref="L34:N34"/>
    <mergeCell ref="F35:J35"/>
    <mergeCell ref="L35:N35"/>
    <mergeCell ref="F22:J22"/>
    <mergeCell ref="L22:N22"/>
    <mergeCell ref="Q22:R22"/>
    <mergeCell ref="F23:J23"/>
    <mergeCell ref="L23:N23"/>
    <mergeCell ref="Q23:R23"/>
    <mergeCell ref="F24:J24"/>
    <mergeCell ref="L24:N24"/>
    <mergeCell ref="Q24:R24"/>
    <mergeCell ref="Q19:R19"/>
    <mergeCell ref="Q20:R20"/>
    <mergeCell ref="Q21:R21"/>
    <mergeCell ref="C10:F10"/>
    <mergeCell ref="G10:T10"/>
    <mergeCell ref="C11:T11"/>
    <mergeCell ref="C12:T12"/>
    <mergeCell ref="C14:U14"/>
    <mergeCell ref="C16:U16"/>
    <mergeCell ref="C17:D18"/>
    <mergeCell ref="L20:N20"/>
    <mergeCell ref="L21:N21"/>
    <mergeCell ref="B2:U2"/>
    <mergeCell ref="C3:T3"/>
    <mergeCell ref="C5:T5"/>
    <mergeCell ref="C6:T6"/>
    <mergeCell ref="C7:T7"/>
    <mergeCell ref="C8:T8"/>
    <mergeCell ref="C9:T9"/>
    <mergeCell ref="O17:O18"/>
    <mergeCell ref="Q17:R18"/>
    <mergeCell ref="Q218:R218"/>
    <mergeCell ref="Q219:R219"/>
    <mergeCell ref="Q220:R220"/>
    <mergeCell ref="Q221:R221"/>
    <mergeCell ref="Q222:R222"/>
    <mergeCell ref="Q223:R223"/>
    <mergeCell ref="Q224:R224"/>
    <mergeCell ref="F25:J25"/>
    <mergeCell ref="L25:N25"/>
    <mergeCell ref="F26:J26"/>
    <mergeCell ref="L26:N26"/>
    <mergeCell ref="F27:J27"/>
    <mergeCell ref="L27:N27"/>
    <mergeCell ref="F28:J28"/>
    <mergeCell ref="L28:N28"/>
    <mergeCell ref="F29:J29"/>
    <mergeCell ref="L29:N29"/>
    <mergeCell ref="F30:J30"/>
    <mergeCell ref="L30:N30"/>
    <mergeCell ref="F31:J31"/>
    <mergeCell ref="L31:N31"/>
    <mergeCell ref="Q25:R25"/>
    <mergeCell ref="Q26:R26"/>
    <mergeCell ref="Q27:R27"/>
    <mergeCell ref="Q209:R209"/>
    <mergeCell ref="Q210:R210"/>
    <mergeCell ref="Q211:R211"/>
    <mergeCell ref="Q212:R212"/>
    <mergeCell ref="Q213:R213"/>
    <mergeCell ref="Q214:R214"/>
    <mergeCell ref="Q215:R215"/>
    <mergeCell ref="Q216:R216"/>
    <mergeCell ref="Q217:R217"/>
    <mergeCell ref="Q200:R200"/>
    <mergeCell ref="Q201:R201"/>
    <mergeCell ref="Q202:R202"/>
    <mergeCell ref="Q203:R203"/>
    <mergeCell ref="Q204:R204"/>
    <mergeCell ref="Q205:R205"/>
    <mergeCell ref="Q206:R206"/>
    <mergeCell ref="Q207:R207"/>
    <mergeCell ref="Q208:R208"/>
    <mergeCell ref="Q191:R191"/>
    <mergeCell ref="Q192:R192"/>
    <mergeCell ref="Q193:R193"/>
    <mergeCell ref="Q194:R194"/>
    <mergeCell ref="Q195:R195"/>
    <mergeCell ref="Q196:R196"/>
    <mergeCell ref="Q197:R197"/>
    <mergeCell ref="Q198:R198"/>
    <mergeCell ref="Q199:R199"/>
    <mergeCell ref="Q239:R239"/>
    <mergeCell ref="Q240:R240"/>
    <mergeCell ref="Q241:R241"/>
    <mergeCell ref="Q242:R242"/>
    <mergeCell ref="Q243:R243"/>
    <mergeCell ref="Q244:R244"/>
    <mergeCell ref="Q245:R245"/>
    <mergeCell ref="Q235:R235"/>
    <mergeCell ref="Q236:R236"/>
    <mergeCell ref="Q237:R237"/>
    <mergeCell ref="Q238:R238"/>
    <mergeCell ref="Q226:R226"/>
    <mergeCell ref="Q227:R227"/>
    <mergeCell ref="Q228:R228"/>
    <mergeCell ref="Q229:R229"/>
    <mergeCell ref="Q230:R230"/>
    <mergeCell ref="Q231:R231"/>
    <mergeCell ref="Q232:R232"/>
    <mergeCell ref="Q233:R233"/>
    <mergeCell ref="Q234:R234"/>
    <mergeCell ref="Q168:R168"/>
    <mergeCell ref="Q169:R169"/>
    <mergeCell ref="Q170:R170"/>
    <mergeCell ref="Q171:R171"/>
    <mergeCell ref="Q172:R172"/>
    <mergeCell ref="Q173:R173"/>
    <mergeCell ref="Q174:R174"/>
    <mergeCell ref="Q175:R175"/>
    <mergeCell ref="Q225:R225"/>
    <mergeCell ref="Q176:R176"/>
    <mergeCell ref="Q177:R177"/>
    <mergeCell ref="Q178:R178"/>
    <mergeCell ref="Q179:R179"/>
    <mergeCell ref="Q180:R180"/>
    <mergeCell ref="Q181:R181"/>
    <mergeCell ref="Q182:R182"/>
    <mergeCell ref="Q183:R183"/>
    <mergeCell ref="Q184:R184"/>
    <mergeCell ref="Q185:R185"/>
    <mergeCell ref="Q186:R186"/>
    <mergeCell ref="Q187:R187"/>
    <mergeCell ref="Q188:R188"/>
    <mergeCell ref="Q189:R189"/>
    <mergeCell ref="Q190:R190"/>
    <mergeCell ref="Q159:R159"/>
    <mergeCell ref="Q160:R160"/>
    <mergeCell ref="Q161:R161"/>
    <mergeCell ref="Q162:R162"/>
    <mergeCell ref="Q163:R163"/>
    <mergeCell ref="Q164:R164"/>
    <mergeCell ref="Q165:R165"/>
    <mergeCell ref="Q166:R166"/>
    <mergeCell ref="Q167:R167"/>
    <mergeCell ref="Q150:R150"/>
    <mergeCell ref="Q151:R151"/>
    <mergeCell ref="Q152:R152"/>
    <mergeCell ref="Q153:R153"/>
    <mergeCell ref="Q154:R154"/>
    <mergeCell ref="Q155:R155"/>
    <mergeCell ref="Q156:R156"/>
    <mergeCell ref="Q157:R157"/>
    <mergeCell ref="Q158:R158"/>
    <mergeCell ref="Q141:R141"/>
    <mergeCell ref="Q142:R142"/>
    <mergeCell ref="Q143:R143"/>
    <mergeCell ref="Q144:R144"/>
    <mergeCell ref="Q145:R145"/>
    <mergeCell ref="Q146:R146"/>
    <mergeCell ref="Q147:R147"/>
    <mergeCell ref="Q148:R148"/>
    <mergeCell ref="Q149:R149"/>
    <mergeCell ref="Q132:R132"/>
    <mergeCell ref="Q133:R133"/>
    <mergeCell ref="Q134:R134"/>
    <mergeCell ref="Q135:R135"/>
    <mergeCell ref="Q136:R136"/>
    <mergeCell ref="Q137:R137"/>
    <mergeCell ref="Q138:R138"/>
    <mergeCell ref="Q139:R139"/>
    <mergeCell ref="Q140:R140"/>
    <mergeCell ref="Q123:R123"/>
    <mergeCell ref="Q124:R124"/>
    <mergeCell ref="Q125:R125"/>
    <mergeCell ref="Q126:R126"/>
    <mergeCell ref="Q127:R127"/>
    <mergeCell ref="Q128:R128"/>
    <mergeCell ref="Q129:R129"/>
    <mergeCell ref="Q130:R130"/>
    <mergeCell ref="Q131:R131"/>
    <mergeCell ref="Q114:R114"/>
    <mergeCell ref="Q115:R115"/>
    <mergeCell ref="Q116:R116"/>
    <mergeCell ref="Q117:R117"/>
    <mergeCell ref="Q118:R118"/>
    <mergeCell ref="Q119:R119"/>
    <mergeCell ref="Q120:R120"/>
    <mergeCell ref="Q121:R121"/>
    <mergeCell ref="Q122:R122"/>
    <mergeCell ref="Q105:R105"/>
    <mergeCell ref="Q106:R106"/>
    <mergeCell ref="Q107:R107"/>
    <mergeCell ref="Q108:R108"/>
    <mergeCell ref="Q109:R109"/>
    <mergeCell ref="Q110:R110"/>
    <mergeCell ref="Q111:R111"/>
    <mergeCell ref="Q112:R112"/>
    <mergeCell ref="Q113:R113"/>
    <mergeCell ref="Q96:R96"/>
    <mergeCell ref="Q97:R97"/>
    <mergeCell ref="Q98:R98"/>
    <mergeCell ref="Q99:R99"/>
    <mergeCell ref="Q100:R100"/>
    <mergeCell ref="Q101:R101"/>
    <mergeCell ref="Q102:R102"/>
    <mergeCell ref="Q103:R103"/>
    <mergeCell ref="Q104:R104"/>
    <mergeCell ref="Q87:R87"/>
    <mergeCell ref="Q88:R88"/>
    <mergeCell ref="Q89:R89"/>
    <mergeCell ref="Q90:R90"/>
    <mergeCell ref="Q91:R91"/>
    <mergeCell ref="Q92:R92"/>
    <mergeCell ref="Q93:R93"/>
    <mergeCell ref="Q94:R94"/>
    <mergeCell ref="Q95:R95"/>
    <mergeCell ref="Q78:R78"/>
    <mergeCell ref="Q79:R79"/>
    <mergeCell ref="Q80:R80"/>
    <mergeCell ref="Q81:R81"/>
    <mergeCell ref="Q82:R82"/>
    <mergeCell ref="Q83:R83"/>
    <mergeCell ref="Q84:R84"/>
    <mergeCell ref="Q85:R85"/>
    <mergeCell ref="Q86:R86"/>
  </mergeCells>
  <pageMargins left="0.70866141732283472" right="0.70866141732283472" top="0.74803149606299213" bottom="0.74803149606299213" header="0" footer="0"/>
  <pageSetup paperSize="9" orientation="portrait"/>
  <rowBreaks count="3" manualBreakCount="3">
    <brk id="225" man="1"/>
    <brk id="54" man="1"/>
    <brk id="111" man="1"/>
  </rowBreaks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800-000000000000}">
          <x14:formula1>
            <xm:f>Datos!$B$162:$B$166</xm:f>
          </x14:formula1>
          <xm:sqref>C6:C9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Instrucciones</vt:lpstr>
      <vt:lpstr>Datos Generales</vt:lpstr>
      <vt:lpstr>Identificación 1</vt:lpstr>
      <vt:lpstr>Identificación 2</vt:lpstr>
      <vt:lpstr>Identificación 3</vt:lpstr>
      <vt:lpstr>Formulación 1</vt:lpstr>
      <vt:lpstr>Formulación 2</vt:lpstr>
      <vt:lpstr>Formulación 3</vt:lpstr>
      <vt:lpstr>Evaluación 1</vt:lpstr>
      <vt:lpstr> Evaluación 2</vt:lpstr>
      <vt:lpstr>Datos</vt:lpstr>
      <vt:lpstr>Anexo 10</vt:lpstr>
      <vt:lpstr>Anexo 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 Monica Escobar Sanchez</dc:creator>
  <cp:lastModifiedBy>Francis Freitas</cp:lastModifiedBy>
  <dcterms:created xsi:type="dcterms:W3CDTF">2023-05-05T19:09:22Z</dcterms:created>
  <dcterms:modified xsi:type="dcterms:W3CDTF">2023-05-12T21:24:23Z</dcterms:modified>
</cp:coreProperties>
</file>