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https://d.docs.live.net/9bf0db6e150b7ef1/01. METODOLOGIA/07.precios sociales/"/>
    </mc:Choice>
  </mc:AlternateContent>
  <xr:revisionPtr revIDLastSave="23" documentId="13_ncr:1_{C9FC8F0E-8DA3-48C7-9006-2F72FD301C8B}" xr6:coauthVersionLast="47" xr6:coauthVersionMax="47" xr10:uidLastSave="{1C5B05B1-C7B9-4D12-89A5-46BB9BEE2FC1}"/>
  <bookViews>
    <workbookView xWindow="-120" yWindow="-120" windowWidth="29040" windowHeight="15840" tabRatio="667" activeTab="1" xr2:uid="{00000000-000D-0000-FFFF-FFFF00000000}"/>
  </bookViews>
  <sheets>
    <sheet name="TSD" sheetId="2" r:id="rId1"/>
    <sheet name="Costos Sociales" sheetId="9" r:id="rId2"/>
    <sheet name="VST (VU)" sheetId="10" r:id="rId3"/>
    <sheet name="PSCO2 - RS_version consultoria" sheetId="5" state="hidden" r:id="rId4"/>
    <sheet name="calculo de metano RS" sheetId="6" state="hidden" r:id="rId5"/>
    <sheet name="CFP" sheetId="11" r:id="rId6"/>
    <sheet name="datos de fc" sheetId="8" state="hidden" r:id="rId7"/>
  </sheets>
  <definedNames>
    <definedName name="_xlnm._FilterDatabase" localSheetId="0" hidden="1">TSD!#REF!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9" l="1"/>
  <c r="F26" i="9"/>
  <c r="G26" i="9" s="1"/>
  <c r="H7" i="2"/>
  <c r="F15" i="9"/>
  <c r="G13" i="9"/>
  <c r="F9" i="9"/>
  <c r="G8" i="9"/>
  <c r="G9" i="9"/>
  <c r="G10" i="9"/>
  <c r="D10" i="11"/>
  <c r="F37" i="2" l="1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L5" i="2" s="1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D14" i="11" l="1"/>
  <c r="F5" i="10" l="1"/>
  <c r="F10" i="10" s="1"/>
  <c r="G31" i="9" l="1"/>
  <c r="G27" i="9"/>
  <c r="H27" i="9" s="1"/>
  <c r="G28" i="9"/>
  <c r="H28" i="9" s="1"/>
  <c r="G29" i="9"/>
  <c r="H29" i="9"/>
  <c r="G30" i="9"/>
  <c r="H30" i="9" s="1"/>
  <c r="H31" i="9"/>
  <c r="F41" i="9"/>
  <c r="G41" i="9"/>
  <c r="G37" i="9"/>
  <c r="H37" i="9" s="1"/>
  <c r="G38" i="9"/>
  <c r="H38" i="9" s="1"/>
  <c r="G39" i="9"/>
  <c r="H39" i="9" s="1"/>
  <c r="G40" i="9"/>
  <c r="H40" i="9" s="1"/>
  <c r="G36" i="9"/>
  <c r="H36" i="9" s="1"/>
  <c r="F37" i="9"/>
  <c r="F38" i="9"/>
  <c r="F39" i="9"/>
  <c r="F40" i="9"/>
  <c r="F31" i="9"/>
  <c r="F30" i="9"/>
  <c r="F29" i="9"/>
  <c r="F28" i="9"/>
  <c r="F27" i="9"/>
  <c r="F8" i="9"/>
  <c r="G12" i="9"/>
  <c r="G14" i="9"/>
  <c r="G15" i="9"/>
  <c r="G16" i="9"/>
  <c r="G17" i="9"/>
  <c r="G18" i="9"/>
  <c r="E22" i="9"/>
  <c r="H41" i="9"/>
  <c r="G21" i="9"/>
  <c r="G20" i="9"/>
  <c r="F14" i="9"/>
  <c r="N6" i="2"/>
  <c r="F6" i="2"/>
  <c r="H26" i="9" l="1"/>
  <c r="F21" i="9"/>
  <c r="H21" i="9" s="1"/>
  <c r="F10" i="9"/>
  <c r="H10" i="9" s="1"/>
  <c r="H9" i="9"/>
  <c r="F20" i="9"/>
  <c r="H20" i="9" s="1"/>
  <c r="F12" i="9"/>
  <c r="H12" i="9" s="1"/>
  <c r="F13" i="9"/>
  <c r="H13" i="9" s="1"/>
  <c r="F16" i="9"/>
  <c r="H16" i="9" s="1"/>
  <c r="H14" i="9"/>
  <c r="F17" i="9"/>
  <c r="H17" i="9" s="1"/>
  <c r="F18" i="9"/>
  <c r="H18" i="9" s="1"/>
  <c r="H8" i="9" l="1"/>
  <c r="H22" i="9" s="1"/>
  <c r="H44" i="9" s="1"/>
  <c r="F22" i="9"/>
  <c r="P3" i="8" l="1"/>
  <c r="D6" i="6" l="1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5" i="6"/>
  <c r="B5" i="6"/>
  <c r="P5" i="8" l="1"/>
  <c r="P4" i="8"/>
  <c r="B6" i="6" l="1"/>
  <c r="AA5" i="6"/>
  <c r="AB5" i="6"/>
  <c r="AC5" i="6"/>
  <c r="AD5" i="6"/>
  <c r="AE5" i="6"/>
  <c r="AF5" i="6"/>
  <c r="AG5" i="6"/>
  <c r="AH5" i="6"/>
  <c r="AI5" i="6"/>
  <c r="AJ5" i="6"/>
  <c r="AK5" i="6"/>
  <c r="AL5" i="6"/>
  <c r="AM5" i="6"/>
  <c r="AN5" i="6"/>
  <c r="AO5" i="6"/>
  <c r="AP5" i="6"/>
  <c r="AQ5" i="6"/>
  <c r="AR5" i="6"/>
  <c r="AS5" i="6"/>
  <c r="AT5" i="6"/>
  <c r="C5" i="6"/>
  <c r="Z5" i="6" s="1"/>
  <c r="AX7" i="6"/>
  <c r="AX8" i="6" s="1"/>
  <c r="AX9" i="6" s="1"/>
  <c r="AX10" i="6" s="1"/>
  <c r="AX11" i="6" s="1"/>
  <c r="AX12" i="6" s="1"/>
  <c r="AX13" i="6" s="1"/>
  <c r="AX14" i="6" s="1"/>
  <c r="AX15" i="6" s="1"/>
  <c r="AX16" i="6" s="1"/>
  <c r="AX17" i="6" s="1"/>
  <c r="AX18" i="6" s="1"/>
  <c r="AX19" i="6" s="1"/>
  <c r="AX20" i="6" s="1"/>
  <c r="AX21" i="6" s="1"/>
  <c r="AX22" i="6" s="1"/>
  <c r="AX23" i="6" s="1"/>
  <c r="AX24" i="6" s="1"/>
  <c r="AX25" i="6" s="1"/>
  <c r="AX6" i="6"/>
  <c r="F25" i="6"/>
  <c r="F24" i="6"/>
  <c r="G25" i="6" s="1"/>
  <c r="F23" i="6"/>
  <c r="G24" i="6" s="1"/>
  <c r="H25" i="6" s="1"/>
  <c r="F22" i="6"/>
  <c r="G23" i="6" s="1"/>
  <c r="H24" i="6" s="1"/>
  <c r="I25" i="6" s="1"/>
  <c r="F21" i="6"/>
  <c r="G22" i="6" s="1"/>
  <c r="H23" i="6" s="1"/>
  <c r="I24" i="6" s="1"/>
  <c r="J25" i="6" s="1"/>
  <c r="F20" i="6"/>
  <c r="G21" i="6" s="1"/>
  <c r="H22" i="6" s="1"/>
  <c r="I23" i="6" s="1"/>
  <c r="J24" i="6" s="1"/>
  <c r="K25" i="6" s="1"/>
  <c r="F19" i="6"/>
  <c r="G20" i="6" s="1"/>
  <c r="H21" i="6" s="1"/>
  <c r="I22" i="6" s="1"/>
  <c r="J23" i="6" s="1"/>
  <c r="K24" i="6" s="1"/>
  <c r="L25" i="6" s="1"/>
  <c r="F18" i="6"/>
  <c r="G19" i="6" s="1"/>
  <c r="H20" i="6" s="1"/>
  <c r="I21" i="6" s="1"/>
  <c r="J22" i="6" s="1"/>
  <c r="K23" i="6" s="1"/>
  <c r="L24" i="6" s="1"/>
  <c r="M25" i="6" s="1"/>
  <c r="F17" i="6"/>
  <c r="G18" i="6" s="1"/>
  <c r="H19" i="6" s="1"/>
  <c r="I20" i="6" s="1"/>
  <c r="J21" i="6" s="1"/>
  <c r="K22" i="6" s="1"/>
  <c r="L23" i="6" s="1"/>
  <c r="M24" i="6" s="1"/>
  <c r="N25" i="6" s="1"/>
  <c r="F16" i="6"/>
  <c r="G17" i="6" s="1"/>
  <c r="H18" i="6" s="1"/>
  <c r="I19" i="6" s="1"/>
  <c r="J20" i="6" s="1"/>
  <c r="K21" i="6" s="1"/>
  <c r="L22" i="6" s="1"/>
  <c r="M23" i="6" s="1"/>
  <c r="N24" i="6" s="1"/>
  <c r="O25" i="6" s="1"/>
  <c r="F15" i="6"/>
  <c r="G16" i="6" s="1"/>
  <c r="H17" i="6" s="1"/>
  <c r="I18" i="6" s="1"/>
  <c r="J19" i="6" s="1"/>
  <c r="K20" i="6" s="1"/>
  <c r="L21" i="6" s="1"/>
  <c r="M22" i="6" s="1"/>
  <c r="N23" i="6" s="1"/>
  <c r="O24" i="6" s="1"/>
  <c r="P25" i="6" s="1"/>
  <c r="G14" i="6"/>
  <c r="H15" i="6" s="1"/>
  <c r="I16" i="6" s="1"/>
  <c r="J17" i="6" s="1"/>
  <c r="K18" i="6" s="1"/>
  <c r="L19" i="6" s="1"/>
  <c r="M20" i="6" s="1"/>
  <c r="N21" i="6" s="1"/>
  <c r="O22" i="6" s="1"/>
  <c r="P23" i="6" s="1"/>
  <c r="Q24" i="6" s="1"/>
  <c r="R25" i="6" s="1"/>
  <c r="F14" i="6"/>
  <c r="G15" i="6" s="1"/>
  <c r="H16" i="6" s="1"/>
  <c r="I17" i="6" s="1"/>
  <c r="J18" i="6" s="1"/>
  <c r="K19" i="6" s="1"/>
  <c r="L20" i="6" s="1"/>
  <c r="M21" i="6" s="1"/>
  <c r="N22" i="6" s="1"/>
  <c r="O23" i="6" s="1"/>
  <c r="P24" i="6" s="1"/>
  <c r="Q25" i="6" s="1"/>
  <c r="F13" i="6"/>
  <c r="F12" i="6"/>
  <c r="G13" i="6" s="1"/>
  <c r="H14" i="6" s="1"/>
  <c r="I15" i="6" s="1"/>
  <c r="J16" i="6" s="1"/>
  <c r="K17" i="6" s="1"/>
  <c r="L18" i="6" s="1"/>
  <c r="M19" i="6" s="1"/>
  <c r="N20" i="6" s="1"/>
  <c r="O21" i="6" s="1"/>
  <c r="P22" i="6" s="1"/>
  <c r="Q23" i="6" s="1"/>
  <c r="R24" i="6" s="1"/>
  <c r="S25" i="6" s="1"/>
  <c r="F11" i="6"/>
  <c r="G12" i="6" s="1"/>
  <c r="H13" i="6" s="1"/>
  <c r="I14" i="6" s="1"/>
  <c r="J15" i="6" s="1"/>
  <c r="K16" i="6" s="1"/>
  <c r="L17" i="6" s="1"/>
  <c r="M18" i="6" s="1"/>
  <c r="N19" i="6" s="1"/>
  <c r="O20" i="6" s="1"/>
  <c r="P21" i="6" s="1"/>
  <c r="Q22" i="6" s="1"/>
  <c r="R23" i="6" s="1"/>
  <c r="S24" i="6" s="1"/>
  <c r="T25" i="6" s="1"/>
  <c r="F10" i="6"/>
  <c r="G11" i="6" s="1"/>
  <c r="H12" i="6" s="1"/>
  <c r="I13" i="6" s="1"/>
  <c r="J14" i="6" s="1"/>
  <c r="K15" i="6" s="1"/>
  <c r="L16" i="6" s="1"/>
  <c r="M17" i="6" s="1"/>
  <c r="N18" i="6" s="1"/>
  <c r="O19" i="6" s="1"/>
  <c r="P20" i="6" s="1"/>
  <c r="Q21" i="6" s="1"/>
  <c r="R22" i="6" s="1"/>
  <c r="S23" i="6" s="1"/>
  <c r="T24" i="6" s="1"/>
  <c r="U25" i="6" s="1"/>
  <c r="F9" i="6"/>
  <c r="G10" i="6" s="1"/>
  <c r="H11" i="6" s="1"/>
  <c r="I12" i="6" s="1"/>
  <c r="J13" i="6" s="1"/>
  <c r="K14" i="6" s="1"/>
  <c r="L15" i="6" s="1"/>
  <c r="M16" i="6" s="1"/>
  <c r="N17" i="6" s="1"/>
  <c r="O18" i="6" s="1"/>
  <c r="P19" i="6" s="1"/>
  <c r="Q20" i="6" s="1"/>
  <c r="R21" i="6" s="1"/>
  <c r="S22" i="6" s="1"/>
  <c r="T23" i="6" s="1"/>
  <c r="U24" i="6" s="1"/>
  <c r="V25" i="6" s="1"/>
  <c r="F8" i="6"/>
  <c r="G9" i="6" s="1"/>
  <c r="H10" i="6" s="1"/>
  <c r="I11" i="6" s="1"/>
  <c r="J12" i="6" s="1"/>
  <c r="K13" i="6" s="1"/>
  <c r="L14" i="6" s="1"/>
  <c r="M15" i="6" s="1"/>
  <c r="N16" i="6" s="1"/>
  <c r="O17" i="6" s="1"/>
  <c r="P18" i="6" s="1"/>
  <c r="Q19" i="6" s="1"/>
  <c r="R20" i="6" s="1"/>
  <c r="S21" i="6" s="1"/>
  <c r="T22" i="6" s="1"/>
  <c r="U23" i="6" s="1"/>
  <c r="V24" i="6" s="1"/>
  <c r="W25" i="6" s="1"/>
  <c r="F7" i="6"/>
  <c r="G8" i="6" s="1"/>
  <c r="H9" i="6" s="1"/>
  <c r="I10" i="6" s="1"/>
  <c r="J11" i="6" s="1"/>
  <c r="K12" i="6" s="1"/>
  <c r="L13" i="6" s="1"/>
  <c r="M14" i="6" s="1"/>
  <c r="N15" i="6" s="1"/>
  <c r="O16" i="6" s="1"/>
  <c r="P17" i="6" s="1"/>
  <c r="Q18" i="6" s="1"/>
  <c r="R19" i="6" s="1"/>
  <c r="S20" i="6" s="1"/>
  <c r="T21" i="6" s="1"/>
  <c r="U22" i="6" s="1"/>
  <c r="V23" i="6" s="1"/>
  <c r="W24" i="6" s="1"/>
  <c r="X25" i="6" s="1"/>
  <c r="F6" i="6"/>
  <c r="G7" i="6" s="1"/>
  <c r="H8" i="6" s="1"/>
  <c r="I9" i="6" s="1"/>
  <c r="J10" i="6" s="1"/>
  <c r="K11" i="6" s="1"/>
  <c r="L12" i="6" s="1"/>
  <c r="M13" i="6" s="1"/>
  <c r="N14" i="6" s="1"/>
  <c r="O15" i="6" s="1"/>
  <c r="P16" i="6" s="1"/>
  <c r="Q17" i="6" s="1"/>
  <c r="R18" i="6" s="1"/>
  <c r="S19" i="6" s="1"/>
  <c r="T20" i="6" s="1"/>
  <c r="U21" i="6" s="1"/>
  <c r="V22" i="6" s="1"/>
  <c r="W23" i="6" s="1"/>
  <c r="X24" i="6" s="1"/>
  <c r="Y25" i="6" s="1"/>
  <c r="B7" i="6" l="1"/>
  <c r="AP7" i="6" s="1"/>
  <c r="AU5" i="6"/>
  <c r="AT6" i="6"/>
  <c r="AG6" i="6"/>
  <c r="AH6" i="6"/>
  <c r="AB7" i="6"/>
  <c r="AK7" i="6"/>
  <c r="AP6" i="6"/>
  <c r="AD6" i="6"/>
  <c r="AQ6" i="6"/>
  <c r="AO6" i="6"/>
  <c r="AT7" i="6"/>
  <c r="AH7" i="6"/>
  <c r="AM6" i="6"/>
  <c r="AE6" i="6"/>
  <c r="AS7" i="6"/>
  <c r="AL6" i="6"/>
  <c r="AD7" i="6"/>
  <c r="AI6" i="6"/>
  <c r="AA6" i="6"/>
  <c r="AR7" i="6"/>
  <c r="AJ7" i="6"/>
  <c r="AN6" i="6"/>
  <c r="AF6" i="6"/>
  <c r="AG7" i="6"/>
  <c r="AS6" i="6"/>
  <c r="AK6" i="6"/>
  <c r="AC6" i="6"/>
  <c r="AN7" i="6"/>
  <c r="AF7" i="6"/>
  <c r="AR6" i="6"/>
  <c r="AJ6" i="6"/>
  <c r="AB6" i="6"/>
  <c r="C7" i="6"/>
  <c r="C6" i="6"/>
  <c r="AM7" i="6" l="1"/>
  <c r="AO7" i="6"/>
  <c r="AQ7" i="6"/>
  <c r="AL7" i="6"/>
  <c r="AC7" i="6"/>
  <c r="AE7" i="6"/>
  <c r="AI7" i="6"/>
  <c r="D7" i="5"/>
  <c r="F7" i="5" s="1"/>
  <c r="B8" i="6"/>
  <c r="AB8" i="6" s="1"/>
  <c r="Z7" i="6"/>
  <c r="AA7" i="6"/>
  <c r="Z6" i="6"/>
  <c r="E7" i="5" l="1"/>
  <c r="AP8" i="6"/>
  <c r="AR8" i="6"/>
  <c r="AD8" i="6"/>
  <c r="AL8" i="6"/>
  <c r="AQ8" i="6"/>
  <c r="AT8" i="6"/>
  <c r="AJ8" i="6"/>
  <c r="AI8" i="6"/>
  <c r="AG8" i="6"/>
  <c r="AO8" i="6"/>
  <c r="AS8" i="6"/>
  <c r="AN8" i="6"/>
  <c r="AK8" i="6"/>
  <c r="C8" i="6"/>
  <c r="AH8" i="6"/>
  <c r="AM8" i="6"/>
  <c r="AF8" i="6"/>
  <c r="AC8" i="6"/>
  <c r="AE8" i="6"/>
  <c r="AA8" i="6"/>
  <c r="Z8" i="6"/>
  <c r="G7" i="5"/>
  <c r="H7" i="5" s="1"/>
  <c r="B9" i="6"/>
  <c r="AU7" i="6"/>
  <c r="AU6" i="6"/>
  <c r="AU8" i="6" l="1"/>
  <c r="AI9" i="6"/>
  <c r="AF9" i="6"/>
  <c r="C9" i="6"/>
  <c r="AO9" i="6"/>
  <c r="AL9" i="6"/>
  <c r="AR9" i="6"/>
  <c r="AG9" i="6"/>
  <c r="AD9" i="6"/>
  <c r="AJ9" i="6"/>
  <c r="AT9" i="6"/>
  <c r="AK9" i="6"/>
  <c r="AH9" i="6"/>
  <c r="AP9" i="6"/>
  <c r="AS9" i="6"/>
  <c r="AQ9" i="6"/>
  <c r="AM9" i="6"/>
  <c r="AE9" i="6"/>
  <c r="AN9" i="6"/>
  <c r="AC9" i="6"/>
  <c r="AA9" i="6"/>
  <c r="Z9" i="6"/>
  <c r="AB9" i="6"/>
  <c r="D8" i="5"/>
  <c r="D9" i="5"/>
  <c r="D10" i="5"/>
  <c r="B10" i="6"/>
  <c r="AU9" i="6" l="1"/>
  <c r="AN10" i="6"/>
  <c r="AK10" i="6"/>
  <c r="AJ10" i="6"/>
  <c r="AI10" i="6"/>
  <c r="AF10" i="6"/>
  <c r="AO10" i="6"/>
  <c r="AL10" i="6"/>
  <c r="AQ10" i="6"/>
  <c r="AH10" i="6"/>
  <c r="AT10" i="6"/>
  <c r="AP10" i="6"/>
  <c r="AM10" i="6"/>
  <c r="AE10" i="6"/>
  <c r="AR10" i="6"/>
  <c r="AG10" i="6"/>
  <c r="AS10" i="6"/>
  <c r="C10" i="6"/>
  <c r="AC10" i="6"/>
  <c r="AB10" i="6"/>
  <c r="AD10" i="6"/>
  <c r="Z10" i="6"/>
  <c r="AA10" i="6"/>
  <c r="AU10" i="6" l="1"/>
  <c r="D12" i="5" s="1"/>
  <c r="D11" i="5"/>
  <c r="B11" i="6"/>
  <c r="B12" i="6"/>
  <c r="AG12" i="6" l="1"/>
  <c r="AT12" i="6"/>
  <c r="AP12" i="6"/>
  <c r="AO12" i="6"/>
  <c r="AL12" i="6"/>
  <c r="AR12" i="6"/>
  <c r="C12" i="6"/>
  <c r="AS12" i="6"/>
  <c r="AJ12" i="6"/>
  <c r="AI12" i="6"/>
  <c r="AM12" i="6"/>
  <c r="AQ12" i="6"/>
  <c r="AK12" i="6"/>
  <c r="AN12" i="6"/>
  <c r="AH12" i="6"/>
  <c r="AF12" i="6"/>
  <c r="AC12" i="6"/>
  <c r="AE12" i="6"/>
  <c r="AB12" i="6"/>
  <c r="Z12" i="6"/>
  <c r="AD12" i="6"/>
  <c r="AI11" i="6"/>
  <c r="AG11" i="6"/>
  <c r="AM11" i="6"/>
  <c r="AT11" i="6"/>
  <c r="AQ11" i="6"/>
  <c r="AH11" i="6"/>
  <c r="AL11" i="6"/>
  <c r="AF11" i="6"/>
  <c r="AR11" i="6"/>
  <c r="AN11" i="6"/>
  <c r="AP11" i="6"/>
  <c r="AK11" i="6"/>
  <c r="AS11" i="6"/>
  <c r="AO11" i="6"/>
  <c r="C11" i="6"/>
  <c r="AA12" i="6" s="1"/>
  <c r="AJ11" i="6"/>
  <c r="AA11" i="6"/>
  <c r="AD11" i="6"/>
  <c r="AE11" i="6"/>
  <c r="AC11" i="6"/>
  <c r="AB11" i="6"/>
  <c r="B13" i="6"/>
  <c r="Z11" i="6" l="1"/>
  <c r="AU11" i="6"/>
  <c r="AU12" i="6"/>
  <c r="AB13" i="6"/>
  <c r="AQ13" i="6"/>
  <c r="C13" i="6"/>
  <c r="AN13" i="6"/>
  <c r="AL13" i="6"/>
  <c r="AM13" i="6"/>
  <c r="AO13" i="6"/>
  <c r="AP13" i="6"/>
  <c r="AK13" i="6"/>
  <c r="AH13" i="6"/>
  <c r="AS13" i="6"/>
  <c r="AR13" i="6"/>
  <c r="AI13" i="6"/>
  <c r="AJ13" i="6"/>
  <c r="AT13" i="6"/>
  <c r="AF13" i="6"/>
  <c r="AC13" i="6"/>
  <c r="AE13" i="6"/>
  <c r="AA13" i="6"/>
  <c r="AD13" i="6"/>
  <c r="AG13" i="6"/>
  <c r="Z13" i="6"/>
  <c r="D13" i="5"/>
  <c r="D14" i="5"/>
  <c r="B14" i="6"/>
  <c r="AU13" i="6" l="1"/>
  <c r="AO14" i="6"/>
  <c r="AP14" i="6"/>
  <c r="AS14" i="6"/>
  <c r="AJ14" i="6"/>
  <c r="C14" i="6"/>
  <c r="Z14" i="6" s="1"/>
  <c r="AK14" i="6"/>
  <c r="AM14" i="6"/>
  <c r="AN14" i="6"/>
  <c r="AQ14" i="6"/>
  <c r="AL14" i="6"/>
  <c r="AI14" i="6"/>
  <c r="AT14" i="6"/>
  <c r="AR14" i="6"/>
  <c r="AE14" i="6"/>
  <c r="AA14" i="6"/>
  <c r="AG14" i="6"/>
  <c r="AC14" i="6"/>
  <c r="AB14" i="6"/>
  <c r="AH14" i="6"/>
  <c r="AD14" i="6"/>
  <c r="AF14" i="6"/>
  <c r="D15" i="5"/>
  <c r="AU14" i="6" l="1"/>
  <c r="D16" i="5" s="1"/>
  <c r="B15" i="6"/>
  <c r="AL15" i="6" l="1"/>
  <c r="C15" i="6"/>
  <c r="Z15" i="6" s="1"/>
  <c r="AP15" i="6"/>
  <c r="AR15" i="6"/>
  <c r="AK15" i="6"/>
  <c r="AT15" i="6"/>
  <c r="AM15" i="6"/>
  <c r="AN15" i="6"/>
  <c r="AS15" i="6"/>
  <c r="AQ15" i="6"/>
  <c r="AJ15" i="6"/>
  <c r="AO15" i="6"/>
  <c r="AE15" i="6"/>
  <c r="AF15" i="6"/>
  <c r="AG15" i="6"/>
  <c r="AC15" i="6"/>
  <c r="AH15" i="6"/>
  <c r="AD15" i="6"/>
  <c r="AI15" i="6"/>
  <c r="AA15" i="6"/>
  <c r="AU15" i="6"/>
  <c r="D17" i="5" s="1"/>
  <c r="AB15" i="6"/>
  <c r="B16" i="6"/>
  <c r="AQ16" i="6" l="1"/>
  <c r="AN16" i="6"/>
  <c r="AT16" i="6"/>
  <c r="AM16" i="6"/>
  <c r="AP16" i="6"/>
  <c r="C16" i="6"/>
  <c r="AL16" i="6"/>
  <c r="AK16" i="6"/>
  <c r="AO16" i="6"/>
  <c r="AS16" i="6"/>
  <c r="AR16" i="6"/>
  <c r="AE16" i="6"/>
  <c r="AA16" i="6"/>
  <c r="AH16" i="6"/>
  <c r="AG16" i="6"/>
  <c r="Z16" i="6"/>
  <c r="AI16" i="6"/>
  <c r="AF16" i="6"/>
  <c r="AB16" i="6"/>
  <c r="AJ16" i="6"/>
  <c r="AD16" i="6"/>
  <c r="AC16" i="6"/>
  <c r="AU16" i="6"/>
  <c r="D18" i="5" s="1"/>
  <c r="B17" i="6"/>
  <c r="B18" i="6" l="1"/>
  <c r="AU17" i="6"/>
  <c r="D19" i="5" s="1"/>
  <c r="AS17" i="6"/>
  <c r="C17" i="6"/>
  <c r="AP17" i="6"/>
  <c r="AM17" i="6"/>
  <c r="AT17" i="6"/>
  <c r="AO17" i="6"/>
  <c r="AN17" i="6"/>
  <c r="AQ17" i="6"/>
  <c r="AL17" i="6"/>
  <c r="AR17" i="6"/>
  <c r="AJ17" i="6"/>
  <c r="AC17" i="6"/>
  <c r="AD17" i="6"/>
  <c r="AK17" i="6"/>
  <c r="AG17" i="6"/>
  <c r="AI17" i="6"/>
  <c r="Z17" i="6"/>
  <c r="AF17" i="6"/>
  <c r="AA17" i="6"/>
  <c r="AB17" i="6"/>
  <c r="AE17" i="6"/>
  <c r="AH17" i="6"/>
  <c r="B19" i="6" l="1"/>
  <c r="AT18" i="6"/>
  <c r="AN18" i="6"/>
  <c r="C18" i="6"/>
  <c r="AO18" i="6"/>
  <c r="AR18" i="6"/>
  <c r="AS18" i="6"/>
  <c r="AM18" i="6"/>
  <c r="AB18" i="6"/>
  <c r="AU18" i="6"/>
  <c r="D20" i="5" s="1"/>
  <c r="AQ18" i="6"/>
  <c r="AP18" i="6"/>
  <c r="AC18" i="6"/>
  <c r="AK18" i="6"/>
  <c r="AH18" i="6"/>
  <c r="AL18" i="6"/>
  <c r="AE18" i="6"/>
  <c r="AF18" i="6"/>
  <c r="Z18" i="6"/>
  <c r="AI18" i="6"/>
  <c r="AA18" i="6"/>
  <c r="AD18" i="6"/>
  <c r="AG18" i="6"/>
  <c r="AJ18" i="6"/>
  <c r="AN19" i="6" l="1"/>
  <c r="AP19" i="6"/>
  <c r="AO19" i="6"/>
  <c r="AT19" i="6"/>
  <c r="AU19" i="6"/>
  <c r="D21" i="5" s="1"/>
  <c r="AQ19" i="6"/>
  <c r="AR19" i="6"/>
  <c r="C19" i="6"/>
  <c r="AJ19" i="6"/>
  <c r="AS19" i="6"/>
  <c r="AB19" i="6"/>
  <c r="AD19" i="6"/>
  <c r="AC19" i="6"/>
  <c r="AE19" i="6"/>
  <c r="AL19" i="6"/>
  <c r="AH19" i="6"/>
  <c r="AM19" i="6"/>
  <c r="AI19" i="6"/>
  <c r="AK19" i="6"/>
  <c r="AA19" i="6"/>
  <c r="Z19" i="6"/>
  <c r="AF19" i="6"/>
  <c r="AG19" i="6"/>
  <c r="B20" i="6"/>
  <c r="B21" i="6" l="1"/>
  <c r="AO20" i="6"/>
  <c r="AR20" i="6"/>
  <c r="AS20" i="6"/>
  <c r="C20" i="6"/>
  <c r="AU20" i="6"/>
  <c r="D22" i="5" s="1"/>
  <c r="AP20" i="6"/>
  <c r="AQ20" i="6"/>
  <c r="AT20" i="6"/>
  <c r="AN20" i="6"/>
  <c r="Z20" i="6"/>
  <c r="AI20" i="6"/>
  <c r="AD20" i="6"/>
  <c r="AL20" i="6"/>
  <c r="AA20" i="6"/>
  <c r="AH20" i="6"/>
  <c r="AJ20" i="6"/>
  <c r="AK20" i="6"/>
  <c r="AF20" i="6"/>
  <c r="AE20" i="6"/>
  <c r="AC20" i="6"/>
  <c r="AM20" i="6"/>
  <c r="AG20" i="6"/>
  <c r="AB20" i="6"/>
  <c r="AQ21" i="6" l="1"/>
  <c r="AS21" i="6"/>
  <c r="AR21" i="6"/>
  <c r="C21" i="6"/>
  <c r="AP21" i="6"/>
  <c r="AU21" i="6"/>
  <c r="D23" i="5" s="1"/>
  <c r="AT21" i="6"/>
  <c r="AE21" i="6"/>
  <c r="AB21" i="6"/>
  <c r="AK21" i="6"/>
  <c r="AO21" i="6"/>
  <c r="AN21" i="6"/>
  <c r="AL21" i="6"/>
  <c r="AH21" i="6"/>
  <c r="AD21" i="6"/>
  <c r="AM21" i="6"/>
  <c r="AJ21" i="6"/>
  <c r="AA21" i="6"/>
  <c r="Z21" i="6"/>
  <c r="AF21" i="6"/>
  <c r="AC21" i="6"/>
  <c r="AI21" i="6"/>
  <c r="AG21" i="6"/>
  <c r="B22" i="6"/>
  <c r="B23" i="6" l="1"/>
  <c r="AS22" i="6"/>
  <c r="C22" i="6"/>
  <c r="AU22" i="6"/>
  <c r="D24" i="5" s="1"/>
  <c r="AT22" i="6"/>
  <c r="AQ22" i="6"/>
  <c r="AR22" i="6"/>
  <c r="AP22" i="6"/>
  <c r="AM22" i="6"/>
  <c r="AK22" i="6"/>
  <c r="AG22" i="6"/>
  <c r="AO22" i="6"/>
  <c r="AH22" i="6"/>
  <c r="AA22" i="6"/>
  <c r="AL22" i="6"/>
  <c r="AI22" i="6"/>
  <c r="AN22" i="6"/>
  <c r="AC22" i="6"/>
  <c r="AE22" i="6"/>
  <c r="Z22" i="6"/>
  <c r="AD22" i="6"/>
  <c r="AJ22" i="6"/>
  <c r="AF22" i="6"/>
  <c r="AB22" i="6"/>
  <c r="B24" i="6" l="1"/>
  <c r="AS23" i="6"/>
  <c r="AU23" i="6"/>
  <c r="D25" i="5" s="1"/>
  <c r="AT23" i="6"/>
  <c r="C23" i="6"/>
  <c r="AA24" i="6" s="1"/>
  <c r="AR23" i="6"/>
  <c r="AG23" i="6"/>
  <c r="AO23" i="6"/>
  <c r="AA23" i="6"/>
  <c r="AI23" i="6"/>
  <c r="AJ23" i="6"/>
  <c r="AC23" i="6"/>
  <c r="AD23" i="6"/>
  <c r="AH23" i="6"/>
  <c r="AK23" i="6"/>
  <c r="AN23" i="6"/>
  <c r="AE23" i="6"/>
  <c r="AP23" i="6"/>
  <c r="Z23" i="6"/>
  <c r="AL23" i="6"/>
  <c r="AQ23" i="6"/>
  <c r="AM23" i="6"/>
  <c r="AF23" i="6"/>
  <c r="AB23" i="6"/>
  <c r="AU24" i="6" l="1"/>
  <c r="D26" i="5" s="1"/>
  <c r="C24" i="6"/>
  <c r="Z24" i="6" s="1"/>
  <c r="AT24" i="6"/>
  <c r="AS24" i="6"/>
  <c r="AQ24" i="6"/>
  <c r="AG24" i="6"/>
  <c r="AL24" i="6"/>
  <c r="AR24" i="6"/>
  <c r="AK24" i="6"/>
  <c r="AF24" i="6"/>
  <c r="AC24" i="6"/>
  <c r="AM24" i="6"/>
  <c r="AI24" i="6"/>
  <c r="AD24" i="6"/>
  <c r="AE24" i="6"/>
  <c r="AJ24" i="6"/>
  <c r="AH24" i="6"/>
  <c r="AP24" i="6"/>
  <c r="AO24" i="6"/>
  <c r="AN24" i="6"/>
  <c r="B25" i="6"/>
  <c r="AB24" i="6"/>
  <c r="C25" i="6" l="1"/>
  <c r="AI25" i="6"/>
  <c r="AT25" i="6"/>
  <c r="AR25" i="6"/>
  <c r="AQ25" i="6"/>
  <c r="AH25" i="6"/>
  <c r="AJ25" i="6"/>
  <c r="AD25" i="6"/>
  <c r="AL25" i="6"/>
  <c r="AA25" i="6"/>
  <c r="AB25" i="6"/>
  <c r="AP25" i="6"/>
  <c r="AF25" i="6"/>
  <c r="AK25" i="6"/>
  <c r="AC25" i="6"/>
  <c r="AS25" i="6"/>
  <c r="AO25" i="6"/>
  <c r="AM25" i="6"/>
  <c r="AE25" i="6"/>
  <c r="AG25" i="6"/>
  <c r="AN25" i="6"/>
  <c r="AU25" i="6"/>
  <c r="D27" i="5" s="1"/>
  <c r="Z25" i="6"/>
  <c r="B8" i="5"/>
  <c r="F8" i="5" l="1"/>
  <c r="E8" i="5"/>
  <c r="B9" i="5"/>
  <c r="G8" i="5" l="1"/>
  <c r="H8" i="5" s="1"/>
  <c r="F9" i="5"/>
  <c r="E9" i="5"/>
  <c r="B10" i="5"/>
  <c r="F10" i="5" l="1"/>
  <c r="E10" i="5"/>
  <c r="G9" i="5"/>
  <c r="H9" i="5" s="1"/>
  <c r="B11" i="5"/>
  <c r="F11" i="5" l="1"/>
  <c r="E11" i="5"/>
  <c r="G10" i="5"/>
  <c r="H10" i="5" s="1"/>
  <c r="B12" i="5"/>
  <c r="F12" i="5" l="1"/>
  <c r="E12" i="5"/>
  <c r="G11" i="5"/>
  <c r="H11" i="5" s="1"/>
  <c r="B13" i="5"/>
  <c r="F13" i="5" l="1"/>
  <c r="E13" i="5"/>
  <c r="G12" i="5"/>
  <c r="H12" i="5" s="1"/>
  <c r="B14" i="5"/>
  <c r="F14" i="5" l="1"/>
  <c r="E14" i="5"/>
  <c r="G13" i="5"/>
  <c r="H13" i="5" s="1"/>
  <c r="B15" i="5"/>
  <c r="F15" i="5" l="1"/>
  <c r="E15" i="5"/>
  <c r="G14" i="5"/>
  <c r="H14" i="5" s="1"/>
  <c r="B16" i="5"/>
  <c r="F16" i="5" l="1"/>
  <c r="E16" i="5"/>
  <c r="G15" i="5"/>
  <c r="H15" i="5" s="1"/>
  <c r="B17" i="5"/>
  <c r="F17" i="5" l="1"/>
  <c r="E17" i="5"/>
  <c r="G16" i="5"/>
  <c r="H16" i="5" s="1"/>
  <c r="B18" i="5"/>
  <c r="F18" i="5" l="1"/>
  <c r="E18" i="5"/>
  <c r="G17" i="5"/>
  <c r="H17" i="5" s="1"/>
  <c r="B19" i="5"/>
  <c r="F19" i="5" l="1"/>
  <c r="H19" i="5"/>
  <c r="G19" i="5"/>
  <c r="E19" i="5"/>
  <c r="G18" i="5"/>
  <c r="H18" i="5" s="1"/>
  <c r="B20" i="5"/>
  <c r="B7" i="2"/>
  <c r="N7" i="2" s="1"/>
  <c r="H6" i="2"/>
  <c r="F7" i="2" l="1"/>
  <c r="G7" i="2"/>
  <c r="F20" i="5"/>
  <c r="H20" i="5"/>
  <c r="G20" i="5"/>
  <c r="E20" i="5"/>
  <c r="B21" i="5"/>
  <c r="B8" i="2"/>
  <c r="F8" i="2" l="1"/>
  <c r="N8" i="2"/>
  <c r="F21" i="5"/>
  <c r="H21" i="5"/>
  <c r="E21" i="5"/>
  <c r="G21" i="5"/>
  <c r="B22" i="5"/>
  <c r="G8" i="2"/>
  <c r="B9" i="2"/>
  <c r="F9" i="2" l="1"/>
  <c r="N9" i="2"/>
  <c r="F22" i="5"/>
  <c r="H22" i="5"/>
  <c r="G22" i="5"/>
  <c r="E22" i="5"/>
  <c r="B23" i="5"/>
  <c r="H8" i="2"/>
  <c r="G9" i="2"/>
  <c r="B10" i="2"/>
  <c r="F10" i="2" l="1"/>
  <c r="N10" i="2"/>
  <c r="F23" i="5"/>
  <c r="H23" i="5"/>
  <c r="G23" i="5"/>
  <c r="E23" i="5"/>
  <c r="B24" i="5"/>
  <c r="H9" i="2"/>
  <c r="G10" i="2"/>
  <c r="B11" i="2"/>
  <c r="F11" i="2" l="1"/>
  <c r="N11" i="2"/>
  <c r="F24" i="5"/>
  <c r="E24" i="5"/>
  <c r="H24" i="5"/>
  <c r="G24" i="5"/>
  <c r="B25" i="5"/>
  <c r="H10" i="2"/>
  <c r="G11" i="2"/>
  <c r="H11" i="2" s="1"/>
  <c r="B12" i="2"/>
  <c r="F12" i="2" l="1"/>
  <c r="N12" i="2"/>
  <c r="F25" i="5"/>
  <c r="H25" i="5"/>
  <c r="G25" i="5"/>
  <c r="E25" i="5"/>
  <c r="B26" i="5"/>
  <c r="B13" i="2"/>
  <c r="G12" i="2"/>
  <c r="F13" i="2" l="1"/>
  <c r="N13" i="2"/>
  <c r="F26" i="5"/>
  <c r="H26" i="5"/>
  <c r="G26" i="5"/>
  <c r="E26" i="5"/>
  <c r="B27" i="5"/>
  <c r="H12" i="2"/>
  <c r="B14" i="2"/>
  <c r="G13" i="2"/>
  <c r="F14" i="2" l="1"/>
  <c r="N14" i="2"/>
  <c r="F27" i="5"/>
  <c r="H27" i="5"/>
  <c r="G27" i="5"/>
  <c r="E27" i="5"/>
  <c r="I27" i="5"/>
  <c r="H13" i="2"/>
  <c r="B15" i="2"/>
  <c r="G14" i="2"/>
  <c r="F15" i="2" l="1"/>
  <c r="N15" i="2"/>
  <c r="H14" i="2"/>
  <c r="G15" i="2"/>
  <c r="B16" i="2"/>
  <c r="F16" i="2" l="1"/>
  <c r="N16" i="2"/>
  <c r="H15" i="2"/>
  <c r="G16" i="2"/>
  <c r="B17" i="2"/>
  <c r="F17" i="2" l="1"/>
  <c r="N17" i="2"/>
  <c r="H16" i="2"/>
  <c r="G17" i="2"/>
  <c r="B18" i="2"/>
  <c r="F18" i="2" l="1"/>
  <c r="N18" i="2"/>
  <c r="G18" i="2"/>
  <c r="B19" i="2"/>
  <c r="H17" i="2"/>
  <c r="F19" i="2" l="1"/>
  <c r="N19" i="2"/>
  <c r="H18" i="2"/>
  <c r="G19" i="2"/>
  <c r="B20" i="2"/>
  <c r="F20" i="2" l="1"/>
  <c r="N20" i="2"/>
  <c r="H19" i="2"/>
  <c r="G20" i="2"/>
  <c r="B21" i="2"/>
  <c r="F21" i="2" l="1"/>
  <c r="N21" i="2"/>
  <c r="H20" i="2"/>
  <c r="G21" i="2"/>
  <c r="B22" i="2"/>
  <c r="F22" i="2" l="1"/>
  <c r="N22" i="2"/>
  <c r="H21" i="2"/>
  <c r="G22" i="2"/>
  <c r="B23" i="2"/>
  <c r="F23" i="2" l="1"/>
  <c r="N23" i="2"/>
  <c r="H22" i="2"/>
  <c r="G23" i="2"/>
  <c r="B24" i="2"/>
  <c r="F24" i="2" l="1"/>
  <c r="N24" i="2"/>
  <c r="H23" i="2"/>
  <c r="G24" i="2"/>
  <c r="B25" i="2"/>
  <c r="F25" i="2" l="1"/>
  <c r="N25" i="2"/>
  <c r="H24" i="2"/>
  <c r="G25" i="2"/>
  <c r="B26" i="2"/>
  <c r="F26" i="2" l="1"/>
  <c r="N26" i="2"/>
  <c r="H25" i="2"/>
  <c r="G26" i="2"/>
  <c r="B27" i="2"/>
  <c r="F27" i="2" l="1"/>
  <c r="N27" i="2"/>
  <c r="H26" i="2"/>
  <c r="G27" i="2"/>
  <c r="B28" i="2"/>
  <c r="F28" i="2" l="1"/>
  <c r="N28" i="2"/>
  <c r="H27" i="2"/>
  <c r="G28" i="2"/>
  <c r="B29" i="2"/>
  <c r="F29" i="2" l="1"/>
  <c r="N29" i="2"/>
  <c r="H28" i="2"/>
  <c r="G29" i="2"/>
  <c r="B30" i="2"/>
  <c r="F30" i="2" l="1"/>
  <c r="N30" i="2"/>
  <c r="H29" i="2"/>
  <c r="G30" i="2"/>
  <c r="B31" i="2"/>
  <c r="F31" i="2" l="1"/>
  <c r="N31" i="2"/>
  <c r="H30" i="2"/>
  <c r="G31" i="2"/>
  <c r="B32" i="2"/>
  <c r="F32" i="2" l="1"/>
  <c r="N32" i="2"/>
  <c r="H31" i="2"/>
  <c r="G32" i="2"/>
  <c r="B33" i="2"/>
  <c r="F33" i="2" l="1"/>
  <c r="N33" i="2"/>
  <c r="H32" i="2"/>
  <c r="G33" i="2"/>
  <c r="B34" i="2"/>
  <c r="F34" i="2" l="1"/>
  <c r="N34" i="2"/>
  <c r="H33" i="2"/>
  <c r="G34" i="2"/>
  <c r="B35" i="2"/>
  <c r="F35" i="2" l="1"/>
  <c r="N35" i="2"/>
  <c r="H34" i="2"/>
  <c r="G35" i="2"/>
  <c r="B36" i="2"/>
  <c r="F36" i="2" l="1"/>
  <c r="N36" i="2"/>
  <c r="H35" i="2"/>
  <c r="G36" i="2"/>
  <c r="B37" i="2"/>
  <c r="N37" i="2" l="1"/>
  <c r="H36" i="2"/>
  <c r="B38" i="2"/>
  <c r="G37" i="2"/>
  <c r="N38" i="2" l="1"/>
  <c r="H37" i="2"/>
  <c r="G38" i="2"/>
  <c r="B39" i="2"/>
  <c r="N39" i="2" l="1"/>
  <c r="H38" i="2"/>
  <c r="G39" i="2"/>
  <c r="B40" i="2"/>
  <c r="N40" i="2" l="1"/>
  <c r="H39" i="2"/>
  <c r="G40" i="2"/>
  <c r="B41" i="2"/>
  <c r="N41" i="2" l="1"/>
  <c r="H40" i="2"/>
  <c r="G41" i="2"/>
  <c r="B42" i="2"/>
  <c r="N42" i="2" l="1"/>
  <c r="H41" i="2"/>
  <c r="G42" i="2"/>
  <c r="B43" i="2"/>
  <c r="N43" i="2" l="1"/>
  <c r="H42" i="2"/>
  <c r="G43" i="2"/>
  <c r="B44" i="2"/>
  <c r="N44" i="2" l="1"/>
  <c r="H43" i="2"/>
  <c r="G44" i="2"/>
  <c r="B45" i="2"/>
  <c r="N45" i="2" l="1"/>
  <c r="H44" i="2"/>
  <c r="G45" i="2"/>
  <c r="B46" i="2"/>
  <c r="N46" i="2" l="1"/>
  <c r="H45" i="2"/>
  <c r="G46" i="2"/>
  <c r="B47" i="2"/>
  <c r="N47" i="2" l="1"/>
  <c r="H46" i="2"/>
  <c r="G47" i="2"/>
  <c r="B48" i="2"/>
  <c r="N48" i="2" l="1"/>
  <c r="H47" i="2"/>
  <c r="G48" i="2"/>
  <c r="B49" i="2"/>
  <c r="N49" i="2" l="1"/>
  <c r="H48" i="2"/>
  <c r="G49" i="2"/>
  <c r="B50" i="2"/>
  <c r="N50" i="2" l="1"/>
  <c r="H49" i="2"/>
  <c r="G50" i="2"/>
  <c r="B51" i="2"/>
  <c r="N51" i="2" l="1"/>
  <c r="H50" i="2"/>
  <c r="G51" i="2"/>
  <c r="B52" i="2"/>
  <c r="N52" i="2" l="1"/>
  <c r="H51" i="2"/>
  <c r="G52" i="2"/>
  <c r="B53" i="2"/>
  <c r="N53" i="2" l="1"/>
  <c r="H52" i="2"/>
  <c r="G53" i="2"/>
  <c r="B54" i="2"/>
  <c r="N54" i="2" l="1"/>
  <c r="H53" i="2"/>
  <c r="G54" i="2"/>
  <c r="B55" i="2"/>
  <c r="N55" i="2" l="1"/>
  <c r="H54" i="2"/>
  <c r="G55" i="2"/>
  <c r="B56" i="2"/>
  <c r="N56" i="2" l="1"/>
  <c r="H55" i="2"/>
  <c r="G56" i="2"/>
  <c r="B57" i="2"/>
  <c r="N57" i="2" l="1"/>
  <c r="H56" i="2"/>
  <c r="G57" i="2"/>
  <c r="B58" i="2"/>
  <c r="N58" i="2" l="1"/>
  <c r="H57" i="2"/>
  <c r="G58" i="2"/>
  <c r="B59" i="2"/>
  <c r="N59" i="2" l="1"/>
  <c r="H58" i="2"/>
  <c r="G59" i="2"/>
  <c r="B60" i="2"/>
  <c r="N60" i="2" l="1"/>
  <c r="H59" i="2"/>
  <c r="G60" i="2"/>
  <c r="B61" i="2"/>
  <c r="N61" i="2" l="1"/>
  <c r="H60" i="2"/>
  <c r="G61" i="2"/>
  <c r="B62" i="2"/>
  <c r="N62" i="2" l="1"/>
  <c r="H61" i="2"/>
  <c r="G62" i="2"/>
  <c r="B63" i="2"/>
  <c r="N63" i="2" l="1"/>
  <c r="H62" i="2"/>
  <c r="G63" i="2"/>
  <c r="B64" i="2"/>
  <c r="N64" i="2" l="1"/>
  <c r="H63" i="2"/>
  <c r="G64" i="2"/>
  <c r="B65" i="2"/>
  <c r="N65" i="2" l="1"/>
  <c r="H64" i="2"/>
  <c r="G65" i="2"/>
  <c r="B66" i="2"/>
  <c r="N66" i="2" l="1"/>
  <c r="H65" i="2"/>
  <c r="G66" i="2"/>
  <c r="B67" i="2"/>
  <c r="N67" i="2" l="1"/>
  <c r="H66" i="2"/>
  <c r="G67" i="2"/>
  <c r="B68" i="2"/>
  <c r="N68" i="2" l="1"/>
  <c r="H67" i="2"/>
  <c r="G68" i="2"/>
  <c r="B69" i="2"/>
  <c r="N69" i="2" l="1"/>
  <c r="H68" i="2"/>
  <c r="G69" i="2"/>
  <c r="B70" i="2"/>
  <c r="N70" i="2" l="1"/>
  <c r="H69" i="2"/>
  <c r="G70" i="2"/>
  <c r="B71" i="2"/>
  <c r="N71" i="2" l="1"/>
  <c r="H70" i="2"/>
  <c r="G71" i="2"/>
  <c r="B72" i="2"/>
  <c r="N72" i="2" l="1"/>
  <c r="H71" i="2"/>
  <c r="G72" i="2"/>
  <c r="B73" i="2"/>
  <c r="N73" i="2" l="1"/>
  <c r="H72" i="2"/>
  <c r="G73" i="2"/>
  <c r="B74" i="2"/>
  <c r="N74" i="2" l="1"/>
  <c r="H73" i="2"/>
  <c r="G74" i="2"/>
  <c r="B75" i="2"/>
  <c r="N75" i="2" l="1"/>
  <c r="H74" i="2"/>
  <c r="G75" i="2"/>
  <c r="B76" i="2"/>
  <c r="N76" i="2" l="1"/>
  <c r="H75" i="2"/>
  <c r="G76" i="2"/>
  <c r="B77" i="2"/>
  <c r="N77" i="2" l="1"/>
  <c r="H76" i="2"/>
  <c r="G77" i="2"/>
  <c r="B78" i="2"/>
  <c r="N78" i="2" l="1"/>
  <c r="H77" i="2"/>
  <c r="G78" i="2"/>
  <c r="B79" i="2"/>
  <c r="N79" i="2" l="1"/>
  <c r="H78" i="2"/>
  <c r="G79" i="2"/>
  <c r="B80" i="2"/>
  <c r="N80" i="2" l="1"/>
  <c r="H79" i="2"/>
  <c r="G80" i="2"/>
  <c r="B81" i="2"/>
  <c r="N81" i="2" l="1"/>
  <c r="H80" i="2"/>
  <c r="G81" i="2"/>
  <c r="B82" i="2"/>
  <c r="N82" i="2" l="1"/>
  <c r="H81" i="2"/>
  <c r="G82" i="2"/>
  <c r="B83" i="2"/>
  <c r="N83" i="2" l="1"/>
  <c r="H82" i="2"/>
  <c r="G83" i="2"/>
  <c r="B84" i="2"/>
  <c r="N84" i="2" l="1"/>
  <c r="H83" i="2"/>
  <c r="G84" i="2"/>
  <c r="B85" i="2"/>
  <c r="N85" i="2" l="1"/>
  <c r="H84" i="2"/>
  <c r="G85" i="2"/>
  <c r="B86" i="2"/>
  <c r="N86" i="2" l="1"/>
  <c r="H85" i="2"/>
  <c r="G86" i="2"/>
  <c r="B87" i="2"/>
  <c r="N87" i="2" l="1"/>
  <c r="H86" i="2"/>
  <c r="G87" i="2"/>
  <c r="B88" i="2"/>
  <c r="N88" i="2" l="1"/>
  <c r="H87" i="2"/>
  <c r="G88" i="2"/>
  <c r="B89" i="2"/>
  <c r="N89" i="2" l="1"/>
  <c r="H88" i="2"/>
  <c r="G89" i="2"/>
  <c r="B90" i="2"/>
  <c r="N90" i="2" l="1"/>
  <c r="H89" i="2"/>
  <c r="G90" i="2"/>
  <c r="B91" i="2"/>
  <c r="N91" i="2" l="1"/>
  <c r="H90" i="2"/>
  <c r="G91" i="2"/>
  <c r="B92" i="2"/>
  <c r="N92" i="2" l="1"/>
  <c r="H91" i="2"/>
  <c r="G92" i="2"/>
  <c r="B93" i="2"/>
  <c r="N93" i="2" l="1"/>
  <c r="H92" i="2"/>
  <c r="G93" i="2"/>
  <c r="B94" i="2"/>
  <c r="N94" i="2" l="1"/>
  <c r="H93" i="2"/>
  <c r="G94" i="2"/>
  <c r="B95" i="2"/>
  <c r="N95" i="2" l="1"/>
  <c r="H94" i="2"/>
  <c r="G95" i="2"/>
  <c r="B96" i="2"/>
  <c r="N96" i="2" l="1"/>
  <c r="H95" i="2"/>
  <c r="G96" i="2"/>
  <c r="B97" i="2"/>
  <c r="N97" i="2" l="1"/>
  <c r="H96" i="2"/>
  <c r="G97" i="2"/>
  <c r="B98" i="2"/>
  <c r="N98" i="2" l="1"/>
  <c r="H97" i="2"/>
  <c r="G98" i="2"/>
  <c r="B99" i="2"/>
  <c r="N99" i="2" l="1"/>
  <c r="H98" i="2"/>
  <c r="G99" i="2"/>
  <c r="B100" i="2"/>
  <c r="N100" i="2" l="1"/>
  <c r="H99" i="2"/>
  <c r="G100" i="2"/>
  <c r="B101" i="2"/>
  <c r="N101" i="2" l="1"/>
  <c r="H100" i="2"/>
  <c r="G101" i="2"/>
  <c r="B102" i="2"/>
  <c r="N102" i="2" l="1"/>
  <c r="H101" i="2"/>
  <c r="G102" i="2"/>
  <c r="B103" i="2"/>
  <c r="N103" i="2" l="1"/>
  <c r="H102" i="2"/>
  <c r="G103" i="2"/>
  <c r="B104" i="2"/>
  <c r="N104" i="2" l="1"/>
  <c r="H103" i="2"/>
  <c r="G104" i="2"/>
  <c r="B105" i="2"/>
  <c r="N105" i="2" l="1"/>
  <c r="H104" i="2"/>
  <c r="G105" i="2"/>
  <c r="B106" i="2"/>
  <c r="N106" i="2" l="1"/>
  <c r="H105" i="2"/>
  <c r="G106" i="2"/>
  <c r="B107" i="2"/>
  <c r="N107" i="2" l="1"/>
  <c r="H106" i="2"/>
  <c r="G107" i="2"/>
  <c r="B108" i="2"/>
  <c r="N108" i="2" l="1"/>
  <c r="H107" i="2"/>
  <c r="G108" i="2"/>
  <c r="B109" i="2"/>
  <c r="N109" i="2" l="1"/>
  <c r="H108" i="2"/>
  <c r="G109" i="2"/>
  <c r="B110" i="2"/>
  <c r="N110" i="2" l="1"/>
  <c r="H109" i="2"/>
  <c r="G110" i="2"/>
  <c r="B111" i="2"/>
  <c r="N111" i="2" l="1"/>
  <c r="H110" i="2"/>
  <c r="G111" i="2"/>
  <c r="B112" i="2"/>
  <c r="N112" i="2" l="1"/>
  <c r="H111" i="2"/>
  <c r="G112" i="2"/>
  <c r="B113" i="2"/>
  <c r="N113" i="2" l="1"/>
  <c r="H112" i="2"/>
  <c r="G113" i="2"/>
  <c r="B114" i="2"/>
  <c r="N114" i="2" l="1"/>
  <c r="H113" i="2"/>
  <c r="G114" i="2"/>
  <c r="B115" i="2"/>
  <c r="N115" i="2" l="1"/>
  <c r="H114" i="2"/>
  <c r="G115" i="2"/>
  <c r="B116" i="2"/>
  <c r="N116" i="2" l="1"/>
  <c r="H115" i="2"/>
  <c r="G116" i="2"/>
  <c r="B117" i="2"/>
  <c r="N117" i="2" l="1"/>
  <c r="G117" i="2"/>
  <c r="B118" i="2"/>
  <c r="H116" i="2"/>
  <c r="N118" i="2" l="1"/>
  <c r="H117" i="2"/>
  <c r="G118" i="2"/>
  <c r="B119" i="2"/>
  <c r="N119" i="2" l="1"/>
  <c r="H118" i="2"/>
  <c r="G119" i="2"/>
  <c r="B120" i="2"/>
  <c r="N120" i="2" l="1"/>
  <c r="H119" i="2"/>
  <c r="G120" i="2"/>
  <c r="B121" i="2"/>
  <c r="N121" i="2" l="1"/>
  <c r="H120" i="2"/>
  <c r="G121" i="2"/>
  <c r="B122" i="2"/>
  <c r="N122" i="2" l="1"/>
  <c r="H121" i="2"/>
  <c r="G122" i="2"/>
  <c r="B123" i="2"/>
  <c r="N123" i="2" l="1"/>
  <c r="H122" i="2"/>
  <c r="G123" i="2"/>
  <c r="B124" i="2"/>
  <c r="N124" i="2" l="1"/>
  <c r="H123" i="2"/>
  <c r="G124" i="2"/>
  <c r="B125" i="2"/>
  <c r="N125" i="2" l="1"/>
  <c r="H124" i="2"/>
  <c r="G125" i="2"/>
  <c r="B126" i="2"/>
  <c r="N126" i="2" l="1"/>
  <c r="H125" i="2"/>
  <c r="G126" i="2"/>
  <c r="B127" i="2"/>
  <c r="N127" i="2" l="1"/>
  <c r="H126" i="2"/>
  <c r="G127" i="2"/>
  <c r="B128" i="2"/>
  <c r="N128" i="2" l="1"/>
  <c r="H127" i="2"/>
  <c r="G128" i="2"/>
  <c r="B129" i="2"/>
  <c r="N129" i="2" l="1"/>
  <c r="H128" i="2"/>
  <c r="G129" i="2"/>
  <c r="B130" i="2"/>
  <c r="N130" i="2" l="1"/>
  <c r="H129" i="2"/>
  <c r="G130" i="2"/>
  <c r="B131" i="2"/>
  <c r="N131" i="2" l="1"/>
  <c r="H130" i="2"/>
  <c r="G131" i="2"/>
  <c r="B132" i="2"/>
  <c r="N132" i="2" l="1"/>
  <c r="H131" i="2"/>
  <c r="G132" i="2"/>
  <c r="B133" i="2"/>
  <c r="N133" i="2" l="1"/>
  <c r="G133" i="2"/>
  <c r="B134" i="2"/>
  <c r="H132" i="2"/>
  <c r="N134" i="2" l="1"/>
  <c r="H133" i="2"/>
  <c r="G134" i="2"/>
  <c r="B135" i="2"/>
  <c r="N135" i="2" l="1"/>
  <c r="H134" i="2"/>
  <c r="G135" i="2"/>
  <c r="B136" i="2"/>
  <c r="N136" i="2" l="1"/>
  <c r="H135" i="2"/>
  <c r="G136" i="2"/>
  <c r="B137" i="2"/>
  <c r="N137" i="2" l="1"/>
  <c r="H136" i="2"/>
  <c r="G137" i="2"/>
  <c r="B138" i="2"/>
  <c r="N138" i="2" l="1"/>
  <c r="H137" i="2"/>
  <c r="G138" i="2"/>
  <c r="B139" i="2"/>
  <c r="N139" i="2" l="1"/>
  <c r="H138" i="2"/>
  <c r="G139" i="2"/>
  <c r="B140" i="2"/>
  <c r="N140" i="2" l="1"/>
  <c r="H139" i="2"/>
  <c r="G140" i="2"/>
  <c r="B141" i="2"/>
  <c r="N141" i="2" l="1"/>
  <c r="H140" i="2"/>
  <c r="G141" i="2"/>
  <c r="B142" i="2"/>
  <c r="N142" i="2" l="1"/>
  <c r="H141" i="2"/>
  <c r="G142" i="2"/>
  <c r="B143" i="2"/>
  <c r="N143" i="2" l="1"/>
  <c r="H142" i="2"/>
  <c r="G143" i="2"/>
  <c r="B144" i="2"/>
  <c r="N144" i="2" l="1"/>
  <c r="H143" i="2"/>
  <c r="G144" i="2"/>
  <c r="B145" i="2"/>
  <c r="N145" i="2" l="1"/>
  <c r="H144" i="2"/>
  <c r="G145" i="2"/>
  <c r="B146" i="2"/>
  <c r="N146" i="2" l="1"/>
  <c r="H145" i="2"/>
  <c r="G146" i="2"/>
  <c r="B147" i="2"/>
  <c r="N147" i="2" l="1"/>
  <c r="H146" i="2"/>
  <c r="G147" i="2"/>
  <c r="B148" i="2"/>
  <c r="N148" i="2" l="1"/>
  <c r="H147" i="2"/>
  <c r="G148" i="2"/>
  <c r="B149" i="2"/>
  <c r="N149" i="2" l="1"/>
  <c r="H148" i="2"/>
  <c r="G149" i="2"/>
  <c r="B150" i="2"/>
  <c r="N150" i="2" l="1"/>
  <c r="H149" i="2"/>
  <c r="G150" i="2"/>
  <c r="B151" i="2"/>
  <c r="N151" i="2" l="1"/>
  <c r="H150" i="2"/>
  <c r="G151" i="2"/>
  <c r="B152" i="2"/>
  <c r="N152" i="2" l="1"/>
  <c r="H151" i="2"/>
  <c r="G152" i="2"/>
  <c r="B153" i="2"/>
  <c r="N153" i="2" l="1"/>
  <c r="H152" i="2"/>
  <c r="G153" i="2"/>
  <c r="B154" i="2"/>
  <c r="N154" i="2" l="1"/>
  <c r="H153" i="2"/>
  <c r="G154" i="2"/>
  <c r="B155" i="2"/>
  <c r="N155" i="2" l="1"/>
  <c r="H154" i="2"/>
  <c r="G155" i="2"/>
  <c r="B156" i="2"/>
  <c r="N156" i="2" l="1"/>
  <c r="H155" i="2"/>
  <c r="G156" i="2"/>
  <c r="B157" i="2"/>
  <c r="N157" i="2" l="1"/>
  <c r="H156" i="2"/>
  <c r="G157" i="2"/>
  <c r="B158" i="2"/>
  <c r="N158" i="2" l="1"/>
  <c r="H157" i="2"/>
  <c r="G158" i="2"/>
  <c r="B159" i="2"/>
  <c r="N159" i="2" l="1"/>
  <c r="H158" i="2"/>
  <c r="G159" i="2"/>
  <c r="B160" i="2"/>
  <c r="N160" i="2" l="1"/>
  <c r="H159" i="2"/>
  <c r="G160" i="2"/>
  <c r="B161" i="2"/>
  <c r="N161" i="2" l="1"/>
  <c r="H160" i="2"/>
  <c r="G161" i="2"/>
  <c r="B162" i="2"/>
  <c r="N162" i="2" l="1"/>
  <c r="H161" i="2"/>
  <c r="G162" i="2"/>
  <c r="B163" i="2"/>
  <c r="N163" i="2" l="1"/>
  <c r="H162" i="2"/>
  <c r="G163" i="2"/>
  <c r="B164" i="2"/>
  <c r="N164" i="2" l="1"/>
  <c r="H163" i="2"/>
  <c r="G164" i="2"/>
  <c r="B165" i="2"/>
  <c r="N165" i="2" l="1"/>
  <c r="H164" i="2"/>
  <c r="G165" i="2"/>
  <c r="B166" i="2"/>
  <c r="N166" i="2" l="1"/>
  <c r="H165" i="2"/>
  <c r="G166" i="2"/>
  <c r="B167" i="2"/>
  <c r="N167" i="2" l="1"/>
  <c r="H166" i="2"/>
  <c r="G167" i="2"/>
  <c r="B168" i="2"/>
  <c r="N168" i="2" l="1"/>
  <c r="H167" i="2"/>
  <c r="G168" i="2"/>
  <c r="B169" i="2"/>
  <c r="N169" i="2" l="1"/>
  <c r="H168" i="2"/>
  <c r="G169" i="2"/>
  <c r="B170" i="2"/>
  <c r="N170" i="2" l="1"/>
  <c r="H169" i="2"/>
  <c r="G170" i="2"/>
  <c r="B171" i="2"/>
  <c r="N171" i="2" l="1"/>
  <c r="H170" i="2"/>
  <c r="G171" i="2"/>
  <c r="B172" i="2"/>
  <c r="N172" i="2" l="1"/>
  <c r="H171" i="2"/>
  <c r="G172" i="2"/>
  <c r="B173" i="2"/>
  <c r="N173" i="2" l="1"/>
  <c r="H172" i="2"/>
  <c r="G173" i="2"/>
  <c r="B174" i="2"/>
  <c r="N174" i="2" l="1"/>
  <c r="H173" i="2"/>
  <c r="G174" i="2"/>
  <c r="B175" i="2"/>
  <c r="N175" i="2" l="1"/>
  <c r="H174" i="2"/>
  <c r="G175" i="2"/>
  <c r="B176" i="2"/>
  <c r="N176" i="2" l="1"/>
  <c r="H175" i="2"/>
  <c r="G176" i="2"/>
  <c r="B177" i="2"/>
  <c r="N177" i="2" l="1"/>
  <c r="H176" i="2"/>
  <c r="G177" i="2"/>
  <c r="B178" i="2"/>
  <c r="N178" i="2" l="1"/>
  <c r="H177" i="2"/>
  <c r="G178" i="2"/>
  <c r="B179" i="2"/>
  <c r="N179" i="2" l="1"/>
  <c r="H178" i="2"/>
  <c r="G179" i="2"/>
  <c r="B180" i="2"/>
  <c r="N180" i="2" l="1"/>
  <c r="H179" i="2"/>
  <c r="G180" i="2"/>
  <c r="B181" i="2"/>
  <c r="N181" i="2" l="1"/>
  <c r="H180" i="2"/>
  <c r="G181" i="2"/>
  <c r="B182" i="2"/>
  <c r="N182" i="2" l="1"/>
  <c r="H181" i="2"/>
  <c r="G182" i="2"/>
  <c r="B183" i="2"/>
  <c r="N183" i="2" l="1"/>
  <c r="H182" i="2"/>
  <c r="G183" i="2"/>
  <c r="B184" i="2"/>
  <c r="N184" i="2" l="1"/>
  <c r="H183" i="2"/>
  <c r="G184" i="2"/>
  <c r="B185" i="2"/>
  <c r="N185" i="2" l="1"/>
  <c r="H184" i="2"/>
  <c r="G185" i="2"/>
  <c r="B186" i="2"/>
  <c r="N186" i="2" l="1"/>
  <c r="H185" i="2"/>
  <c r="G186" i="2"/>
  <c r="B187" i="2"/>
  <c r="N187" i="2" l="1"/>
  <c r="H186" i="2"/>
  <c r="G187" i="2"/>
  <c r="B188" i="2"/>
  <c r="N188" i="2" l="1"/>
  <c r="H187" i="2"/>
  <c r="G188" i="2"/>
  <c r="B189" i="2"/>
  <c r="N189" i="2" l="1"/>
  <c r="H188" i="2"/>
  <c r="G189" i="2"/>
  <c r="B190" i="2"/>
  <c r="N190" i="2" l="1"/>
  <c r="H189" i="2"/>
  <c r="G190" i="2"/>
  <c r="B191" i="2"/>
  <c r="N191" i="2" l="1"/>
  <c r="H190" i="2"/>
  <c r="G191" i="2"/>
  <c r="B192" i="2"/>
  <c r="N192" i="2" l="1"/>
  <c r="H191" i="2"/>
  <c r="G192" i="2"/>
  <c r="B193" i="2"/>
  <c r="N193" i="2" l="1"/>
  <c r="H192" i="2"/>
  <c r="G193" i="2"/>
  <c r="B194" i="2"/>
  <c r="N194" i="2" l="1"/>
  <c r="H193" i="2"/>
  <c r="G194" i="2"/>
  <c r="B195" i="2"/>
  <c r="N195" i="2" l="1"/>
  <c r="H194" i="2"/>
  <c r="G195" i="2"/>
  <c r="B196" i="2"/>
  <c r="N196" i="2" l="1"/>
  <c r="H195" i="2"/>
  <c r="G196" i="2"/>
  <c r="B197" i="2"/>
  <c r="N197" i="2" l="1"/>
  <c r="H196" i="2"/>
  <c r="G197" i="2"/>
  <c r="B198" i="2"/>
  <c r="N198" i="2" l="1"/>
  <c r="H197" i="2"/>
  <c r="G198" i="2"/>
  <c r="B199" i="2"/>
  <c r="N199" i="2" l="1"/>
  <c r="H198" i="2"/>
  <c r="G199" i="2"/>
  <c r="B200" i="2"/>
  <c r="N200" i="2" l="1"/>
  <c r="H199" i="2"/>
  <c r="G200" i="2"/>
  <c r="B201" i="2"/>
  <c r="N201" i="2" l="1"/>
  <c r="H200" i="2"/>
  <c r="G201" i="2"/>
  <c r="B202" i="2"/>
  <c r="N202" i="2" l="1"/>
  <c r="H201" i="2"/>
  <c r="G202" i="2"/>
  <c r="B203" i="2"/>
  <c r="N203" i="2" l="1"/>
  <c r="H202" i="2"/>
  <c r="G203" i="2"/>
  <c r="B204" i="2"/>
  <c r="N204" i="2" l="1"/>
  <c r="H203" i="2"/>
  <c r="G204" i="2"/>
  <c r="B205" i="2"/>
  <c r="N205" i="2" l="1"/>
  <c r="H204" i="2"/>
  <c r="G205" i="2"/>
  <c r="B206" i="2"/>
  <c r="N206" i="2" l="1"/>
  <c r="H205" i="2"/>
  <c r="G206" i="2"/>
  <c r="B207" i="2"/>
  <c r="N207" i="2" l="1"/>
  <c r="H206" i="2"/>
  <c r="G207" i="2"/>
  <c r="B208" i="2"/>
  <c r="N208" i="2" l="1"/>
  <c r="H207" i="2"/>
  <c r="G208" i="2"/>
  <c r="B209" i="2"/>
  <c r="N209" i="2" l="1"/>
  <c r="H208" i="2"/>
  <c r="G209" i="2"/>
  <c r="B210" i="2"/>
  <c r="N210" i="2" l="1"/>
  <c r="H209" i="2"/>
  <c r="G210" i="2"/>
  <c r="B211" i="2"/>
  <c r="N211" i="2" l="1"/>
  <c r="H210" i="2"/>
  <c r="G211" i="2"/>
  <c r="B212" i="2"/>
  <c r="N212" i="2" s="1"/>
  <c r="B213" i="2" l="1"/>
  <c r="B214" i="2"/>
  <c r="G213" i="2"/>
  <c r="H213" i="2" s="1"/>
  <c r="H211" i="2"/>
  <c r="G212" i="2"/>
  <c r="N214" i="2" l="1"/>
  <c r="N213" i="2"/>
  <c r="H212" i="2"/>
  <c r="B215" i="2"/>
  <c r="G214" i="2"/>
  <c r="H214" i="2" s="1"/>
  <c r="N215" i="2" l="1"/>
  <c r="B216" i="2"/>
  <c r="G215" i="2"/>
  <c r="H215" i="2" s="1"/>
  <c r="N216" i="2" l="1"/>
  <c r="G216" i="2"/>
  <c r="B217" i="2"/>
  <c r="N217" i="2" l="1"/>
  <c r="G217" i="2"/>
  <c r="H217" i="2" s="1"/>
  <c r="B218" i="2"/>
  <c r="H216" i="2"/>
  <c r="N218" i="2" l="1"/>
  <c r="B219" i="2"/>
  <c r="G218" i="2"/>
  <c r="N219" i="2" l="1"/>
  <c r="H218" i="2"/>
  <c r="G219" i="2"/>
  <c r="B220" i="2"/>
  <c r="N220" i="2" l="1"/>
  <c r="B221" i="2"/>
  <c r="G220" i="2"/>
  <c r="H220" i="2" s="1"/>
  <c r="H219" i="2"/>
  <c r="N221" i="2" l="1"/>
  <c r="B222" i="2"/>
  <c r="G221" i="2"/>
  <c r="H221" i="2" s="1"/>
  <c r="N222" i="2" l="1"/>
  <c r="B223" i="2"/>
  <c r="G222" i="2"/>
  <c r="N223" i="2" l="1"/>
  <c r="H222" i="2"/>
  <c r="G223" i="2"/>
  <c r="H223" i="2" s="1"/>
  <c r="B224" i="2"/>
  <c r="N224" i="2" l="1"/>
  <c r="G224" i="2"/>
  <c r="B225" i="2"/>
  <c r="N225" i="2" l="1"/>
  <c r="B226" i="2"/>
  <c r="N226" i="2" s="1"/>
  <c r="G225" i="2"/>
  <c r="H225" i="2" s="1"/>
  <c r="H224" i="2"/>
  <c r="B227" i="2" l="1"/>
  <c r="G227" i="2"/>
  <c r="B228" i="2"/>
  <c r="G226" i="2"/>
  <c r="N228" i="2" l="1"/>
  <c r="N227" i="2"/>
  <c r="H227" i="2"/>
  <c r="H226" i="2"/>
  <c r="B229" i="2"/>
  <c r="G228" i="2"/>
  <c r="N229" i="2" l="1"/>
  <c r="H228" i="2"/>
  <c r="G229" i="2"/>
  <c r="B230" i="2"/>
  <c r="N230" i="2" l="1"/>
  <c r="G230" i="2"/>
  <c r="B231" i="2"/>
  <c r="H229" i="2"/>
  <c r="N231" i="2" l="1"/>
  <c r="B232" i="2"/>
  <c r="G231" i="2"/>
  <c r="H230" i="2"/>
  <c r="N232" i="2" l="1"/>
  <c r="H231" i="2"/>
  <c r="G232" i="2"/>
  <c r="B233" i="2"/>
  <c r="N233" i="2" l="1"/>
  <c r="H232" i="2"/>
  <c r="B234" i="2"/>
  <c r="G233" i="2"/>
  <c r="H233" i="2" s="1"/>
  <c r="N234" i="2" l="1"/>
  <c r="B235" i="2"/>
  <c r="G234" i="2"/>
  <c r="H234" i="2" s="1"/>
  <c r="N235" i="2" l="1"/>
  <c r="B236" i="2"/>
  <c r="G235" i="2"/>
  <c r="H235" i="2" s="1"/>
  <c r="N236" i="2" l="1"/>
  <c r="G236" i="2"/>
  <c r="B237" i="2"/>
  <c r="N237" i="2" l="1"/>
  <c r="G237" i="2"/>
  <c r="B238" i="2"/>
  <c r="H236" i="2"/>
  <c r="N238" i="2" l="1"/>
  <c r="H237" i="2"/>
  <c r="G238" i="2"/>
  <c r="B239" i="2"/>
  <c r="N239" i="2" l="1"/>
  <c r="B240" i="2"/>
  <c r="G239" i="2"/>
  <c r="H239" i="2" s="1"/>
  <c r="H238" i="2"/>
  <c r="N240" i="2" l="1"/>
  <c r="G240" i="2"/>
  <c r="B241" i="2"/>
  <c r="N241" i="2" l="1"/>
  <c r="H240" i="2"/>
  <c r="B242" i="2"/>
  <c r="G241" i="2"/>
  <c r="H241" i="2" s="1"/>
  <c r="N242" i="2" l="1"/>
  <c r="G242" i="2"/>
  <c r="B243" i="2"/>
  <c r="N243" i="2" l="1"/>
  <c r="H242" i="2"/>
  <c r="G243" i="2"/>
  <c r="B244" i="2"/>
  <c r="N244" i="2" l="1"/>
  <c r="G244" i="2"/>
  <c r="B245" i="2"/>
  <c r="H243" i="2"/>
  <c r="N245" i="2" l="1"/>
  <c r="G245" i="2"/>
  <c r="H245" i="2" s="1"/>
  <c r="B246" i="2"/>
  <c r="H244" i="2"/>
  <c r="N246" i="2" l="1"/>
  <c r="G246" i="2"/>
  <c r="B247" i="2"/>
  <c r="N247" i="2" l="1"/>
  <c r="B248" i="2"/>
  <c r="G247" i="2"/>
  <c r="H247" i="2" s="1"/>
  <c r="H246" i="2"/>
  <c r="N248" i="2" l="1"/>
  <c r="G248" i="2"/>
  <c r="H248" i="2" s="1"/>
  <c r="B249" i="2"/>
  <c r="N249" i="2" l="1"/>
  <c r="B250" i="2"/>
  <c r="G249" i="2"/>
  <c r="H249" i="2" s="1"/>
  <c r="N250" i="2" l="1"/>
  <c r="B251" i="2"/>
  <c r="G250" i="2"/>
  <c r="H250" i="2" s="1"/>
  <c r="N251" i="2" l="1"/>
  <c r="B252" i="2"/>
  <c r="G251" i="2"/>
  <c r="N252" i="2" l="1"/>
  <c r="H251" i="2"/>
  <c r="G252" i="2"/>
  <c r="B253" i="2"/>
  <c r="N253" i="2" l="1"/>
  <c r="H252" i="2"/>
  <c r="G253" i="2"/>
  <c r="B254" i="2"/>
  <c r="N254" i="2" l="1"/>
  <c r="H253" i="2"/>
  <c r="G254" i="2"/>
  <c r="B255" i="2"/>
  <c r="N255" i="2" l="1"/>
  <c r="B256" i="2"/>
  <c r="G255" i="2"/>
  <c r="H255" i="2" s="1"/>
  <c r="H254" i="2"/>
  <c r="N256" i="2" l="1"/>
  <c r="B257" i="2"/>
  <c r="G256" i="2"/>
  <c r="H256" i="2" s="1"/>
  <c r="N257" i="2" l="1"/>
  <c r="G257" i="2"/>
  <c r="H257" i="2" s="1"/>
  <c r="B258" i="2"/>
  <c r="N258" i="2" l="1"/>
  <c r="G258" i="2"/>
  <c r="B259" i="2"/>
  <c r="N259" i="2" l="1"/>
  <c r="G259" i="2"/>
  <c r="B260" i="2"/>
  <c r="H258" i="2"/>
  <c r="N260" i="2" l="1"/>
  <c r="H259" i="2"/>
  <c r="G260" i="2"/>
  <c r="H260" i="2" s="1"/>
  <c r="B261" i="2"/>
  <c r="N261" i="2" l="1"/>
  <c r="G261" i="2"/>
  <c r="B262" i="2"/>
  <c r="N262" i="2" l="1"/>
  <c r="B263" i="2"/>
  <c r="G262" i="2"/>
  <c r="H262" i="2" s="1"/>
  <c r="H261" i="2"/>
  <c r="N263" i="2" l="1"/>
  <c r="B264" i="2"/>
  <c r="G263" i="2"/>
  <c r="H263" i="2" s="1"/>
  <c r="N264" i="2" l="1"/>
  <c r="G264" i="2"/>
  <c r="B265" i="2"/>
  <c r="N265" i="2" l="1"/>
  <c r="G265" i="2"/>
  <c r="H265" i="2" s="1"/>
  <c r="B266" i="2"/>
  <c r="H264" i="2"/>
  <c r="N266" i="2" l="1"/>
  <c r="B267" i="2"/>
  <c r="G266" i="2"/>
  <c r="H266" i="2" s="1"/>
  <c r="N267" i="2" l="1"/>
  <c r="G267" i="2"/>
  <c r="H267" i="2" s="1"/>
  <c r="B268" i="2"/>
  <c r="N268" i="2" l="1"/>
  <c r="G268" i="2"/>
  <c r="B269" i="2"/>
  <c r="N269" i="2" l="1"/>
  <c r="G269" i="2"/>
  <c r="B270" i="2"/>
  <c r="H268" i="2"/>
  <c r="N270" i="2" l="1"/>
  <c r="H269" i="2"/>
  <c r="G270" i="2"/>
  <c r="B271" i="2"/>
  <c r="N271" i="2" l="1"/>
  <c r="H270" i="2"/>
  <c r="G271" i="2"/>
  <c r="B272" i="2"/>
  <c r="N272" i="2" l="1"/>
  <c r="H271" i="2"/>
  <c r="G272" i="2"/>
  <c r="B273" i="2"/>
  <c r="N273" i="2" l="1"/>
  <c r="H272" i="2"/>
  <c r="B274" i="2"/>
  <c r="G273" i="2"/>
  <c r="N274" i="2" l="1"/>
  <c r="H273" i="2"/>
  <c r="B275" i="2"/>
  <c r="G274" i="2"/>
  <c r="N275" i="2" l="1"/>
  <c r="H274" i="2"/>
  <c r="B276" i="2"/>
  <c r="G275" i="2"/>
  <c r="H275" i="2" s="1"/>
  <c r="N276" i="2" l="1"/>
  <c r="G276" i="2"/>
  <c r="B277" i="2"/>
  <c r="N277" i="2" l="1"/>
  <c r="G277" i="2"/>
  <c r="H277" i="2" s="1"/>
  <c r="B278" i="2"/>
  <c r="H276" i="2"/>
  <c r="N278" i="2" l="1"/>
  <c r="G278" i="2"/>
  <c r="B279" i="2"/>
  <c r="N279" i="2" l="1"/>
  <c r="H278" i="2"/>
  <c r="B280" i="2"/>
  <c r="G279" i="2"/>
  <c r="N280" i="2" l="1"/>
  <c r="H279" i="2"/>
  <c r="B281" i="2"/>
  <c r="G280" i="2"/>
  <c r="N281" i="2" l="1"/>
  <c r="H280" i="2"/>
  <c r="B282" i="2"/>
  <c r="G281" i="2"/>
  <c r="N282" i="2" l="1"/>
  <c r="H281" i="2"/>
  <c r="B283" i="2"/>
  <c r="G282" i="2"/>
  <c r="N283" i="2" l="1"/>
  <c r="H282" i="2"/>
  <c r="B284" i="2"/>
  <c r="G283" i="2"/>
  <c r="H283" i="2" s="1"/>
  <c r="N284" i="2" l="1"/>
  <c r="G284" i="2"/>
  <c r="B285" i="2"/>
  <c r="N285" i="2" l="1"/>
  <c r="B286" i="2"/>
  <c r="G285" i="2"/>
  <c r="H285" i="2" s="1"/>
  <c r="H284" i="2"/>
  <c r="N286" i="2" l="1"/>
  <c r="B287" i="2"/>
  <c r="G286" i="2"/>
  <c r="N287" i="2" l="1"/>
  <c r="G287" i="2"/>
  <c r="H287" i="2" s="1"/>
  <c r="B288" i="2"/>
  <c r="H286" i="2"/>
  <c r="N288" i="2" l="1"/>
  <c r="G288" i="2"/>
  <c r="B289" i="2"/>
  <c r="N289" i="2" l="1"/>
  <c r="H288" i="2"/>
  <c r="G289" i="2"/>
  <c r="B290" i="2"/>
  <c r="N290" i="2" l="1"/>
  <c r="H289" i="2"/>
  <c r="B291" i="2"/>
  <c r="G290" i="2"/>
  <c r="N291" i="2" l="1"/>
  <c r="H290" i="2"/>
  <c r="B292" i="2"/>
  <c r="G291" i="2"/>
  <c r="H291" i="2" s="1"/>
  <c r="N292" i="2" l="1"/>
  <c r="G292" i="2"/>
  <c r="B293" i="2"/>
  <c r="N293" i="2" l="1"/>
  <c r="H292" i="2"/>
  <c r="G293" i="2"/>
  <c r="H293" i="2" s="1"/>
  <c r="B294" i="2"/>
  <c r="N294" i="2" l="1"/>
  <c r="G294" i="2"/>
  <c r="B295" i="2"/>
  <c r="N295" i="2" l="1"/>
  <c r="G295" i="2"/>
  <c r="H295" i="2" s="1"/>
  <c r="B296" i="2"/>
  <c r="H294" i="2"/>
  <c r="N296" i="2" l="1"/>
  <c r="G296" i="2"/>
  <c r="B297" i="2"/>
  <c r="N297" i="2" l="1"/>
  <c r="H296" i="2"/>
  <c r="G297" i="2"/>
  <c r="B298" i="2"/>
  <c r="N298" i="2" l="1"/>
  <c r="H297" i="2"/>
  <c r="B299" i="2"/>
  <c r="G298" i="2"/>
  <c r="N299" i="2" l="1"/>
  <c r="H298" i="2"/>
  <c r="G299" i="2"/>
  <c r="B300" i="2"/>
  <c r="N300" i="2" l="1"/>
  <c r="G300" i="2"/>
  <c r="B301" i="2"/>
  <c r="H299" i="2"/>
  <c r="N301" i="2" l="1"/>
  <c r="B302" i="2"/>
  <c r="G301" i="2"/>
  <c r="H301" i="2" s="1"/>
  <c r="H300" i="2"/>
  <c r="N302" i="2" l="1"/>
  <c r="G302" i="2"/>
  <c r="B303" i="2"/>
  <c r="N303" i="2" l="1"/>
  <c r="G303" i="2"/>
  <c r="B304" i="2"/>
  <c r="H302" i="2"/>
  <c r="N304" i="2" l="1"/>
  <c r="H303" i="2"/>
  <c r="G304" i="2"/>
  <c r="B305" i="2"/>
  <c r="N305" i="2" l="1"/>
  <c r="H304" i="2"/>
  <c r="G305" i="2"/>
  <c r="B306" i="2"/>
  <c r="N306" i="2" l="1"/>
  <c r="H305" i="2"/>
  <c r="B307" i="2"/>
  <c r="G306" i="2"/>
  <c r="N307" i="2" l="1"/>
  <c r="H306" i="2"/>
  <c r="B308" i="2"/>
  <c r="G307" i="2"/>
  <c r="H307" i="2" s="1"/>
  <c r="N308" i="2" l="1"/>
  <c r="G308" i="2"/>
  <c r="B309" i="2"/>
  <c r="N309" i="2" l="1"/>
  <c r="H308" i="2"/>
  <c r="G309" i="2"/>
  <c r="H309" i="2" s="1"/>
  <c r="B310" i="2"/>
  <c r="N310" i="2" l="1"/>
  <c r="B311" i="2"/>
  <c r="G310" i="2"/>
  <c r="N311" i="2" l="1"/>
  <c r="H310" i="2"/>
  <c r="G311" i="2"/>
  <c r="H311" i="2" s="1"/>
  <c r="B312" i="2"/>
  <c r="N312" i="2" l="1"/>
  <c r="G312" i="2"/>
  <c r="B313" i="2"/>
  <c r="N313" i="2" l="1"/>
  <c r="H312" i="2"/>
  <c r="B314" i="2"/>
  <c r="G313" i="2"/>
  <c r="H313" i="2" s="1"/>
  <c r="N314" i="2" l="1"/>
  <c r="G314" i="2"/>
  <c r="B315" i="2"/>
  <c r="N315" i="2" l="1"/>
  <c r="H314" i="2"/>
  <c r="B316" i="2"/>
  <c r="G315" i="2"/>
  <c r="N316" i="2" l="1"/>
  <c r="H315" i="2"/>
  <c r="G316" i="2"/>
  <c r="B317" i="2"/>
  <c r="N317" i="2" l="1"/>
  <c r="H316" i="2"/>
  <c r="G317" i="2"/>
  <c r="B318" i="2"/>
  <c r="N318" i="2" l="1"/>
  <c r="H317" i="2"/>
  <c r="G318" i="2"/>
  <c r="B319" i="2"/>
  <c r="N319" i="2" l="1"/>
  <c r="H318" i="2"/>
  <c r="G319" i="2"/>
  <c r="H319" i="2" s="1"/>
  <c r="B320" i="2"/>
  <c r="N320" i="2" l="1"/>
  <c r="B321" i="2"/>
  <c r="G320" i="2"/>
  <c r="N321" i="2" l="1"/>
  <c r="H320" i="2"/>
  <c r="B322" i="2"/>
  <c r="G321" i="2"/>
  <c r="N322" i="2" l="1"/>
  <c r="H321" i="2"/>
  <c r="B323" i="2"/>
  <c r="G322" i="2"/>
  <c r="H322" i="2" s="1"/>
  <c r="N323" i="2" l="1"/>
  <c r="G323" i="2"/>
  <c r="B324" i="2"/>
  <c r="N324" i="2" l="1"/>
  <c r="H323" i="2"/>
  <c r="G324" i="2"/>
  <c r="B325" i="2"/>
  <c r="N325" i="2" l="1"/>
  <c r="H324" i="2"/>
  <c r="G325" i="2"/>
  <c r="H325" i="2" s="1"/>
  <c r="B326" i="2"/>
  <c r="N326" i="2" l="1"/>
  <c r="G326" i="2"/>
  <c r="B327" i="2"/>
  <c r="N327" i="2" l="1"/>
  <c r="H326" i="2"/>
  <c r="G327" i="2"/>
  <c r="B328" i="2"/>
  <c r="N328" i="2" l="1"/>
  <c r="H327" i="2"/>
  <c r="G328" i="2"/>
  <c r="H328" i="2" s="1"/>
  <c r="B329" i="2"/>
  <c r="N329" i="2" l="1"/>
  <c r="G329" i="2"/>
  <c r="H329" i="2" s="1"/>
  <c r="B330" i="2"/>
  <c r="N330" i="2" l="1"/>
  <c r="B331" i="2"/>
  <c r="G330" i="2"/>
  <c r="H330" i="2" s="1"/>
  <c r="N331" i="2" l="1"/>
  <c r="G331" i="2"/>
  <c r="H331" i="2" s="1"/>
  <c r="B332" i="2"/>
  <c r="N332" i="2" l="1"/>
  <c r="B333" i="2"/>
  <c r="G332" i="2"/>
  <c r="N333" i="2" l="1"/>
  <c r="H332" i="2"/>
  <c r="G333" i="2"/>
  <c r="B334" i="2"/>
  <c r="N334" i="2" l="1"/>
  <c r="H333" i="2"/>
  <c r="B335" i="2"/>
  <c r="G334" i="2"/>
  <c r="N335" i="2" l="1"/>
  <c r="H334" i="2"/>
  <c r="G335" i="2"/>
  <c r="B336" i="2"/>
  <c r="N336" i="2" l="1"/>
  <c r="H335" i="2"/>
  <c r="G336" i="2"/>
  <c r="B337" i="2"/>
  <c r="N337" i="2" l="1"/>
  <c r="H336" i="2"/>
  <c r="G337" i="2"/>
  <c r="H337" i="2" s="1"/>
  <c r="B338" i="2"/>
  <c r="N338" i="2" l="1"/>
  <c r="B339" i="2"/>
  <c r="G338" i="2"/>
  <c r="H338" i="2" s="1"/>
  <c r="N339" i="2" l="1"/>
  <c r="B340" i="2"/>
  <c r="G339" i="2"/>
  <c r="H339" i="2" s="1"/>
  <c r="N340" i="2" l="1"/>
  <c r="G340" i="2"/>
  <c r="B341" i="2"/>
  <c r="N341" i="2" l="1"/>
  <c r="H340" i="2"/>
  <c r="B342" i="2"/>
  <c r="G341" i="2"/>
  <c r="H341" i="2" s="1"/>
  <c r="N342" i="2" l="1"/>
  <c r="G342" i="2"/>
  <c r="B343" i="2"/>
  <c r="N343" i="2" l="1"/>
  <c r="H342" i="2"/>
  <c r="G343" i="2"/>
  <c r="B344" i="2"/>
  <c r="N344" i="2" l="1"/>
  <c r="H343" i="2"/>
  <c r="G344" i="2"/>
  <c r="B345" i="2"/>
  <c r="N345" i="2" l="1"/>
  <c r="H344" i="2"/>
  <c r="G345" i="2"/>
  <c r="B346" i="2"/>
  <c r="N346" i="2" l="1"/>
  <c r="H345" i="2"/>
  <c r="B347" i="2"/>
  <c r="G346" i="2"/>
  <c r="N347" i="2" l="1"/>
  <c r="H346" i="2"/>
  <c r="B348" i="2"/>
  <c r="G347" i="2"/>
  <c r="H347" i="2" s="1"/>
  <c r="N348" i="2" l="1"/>
  <c r="G348" i="2"/>
  <c r="B349" i="2"/>
  <c r="N349" i="2" s="1"/>
  <c r="B350" i="2" l="1"/>
  <c r="B351" i="2"/>
  <c r="G350" i="2"/>
  <c r="H350" i="2" s="1"/>
  <c r="H348" i="2"/>
  <c r="G349" i="2"/>
  <c r="N351" i="2" l="1"/>
  <c r="N350" i="2"/>
  <c r="H349" i="2"/>
  <c r="B352" i="2"/>
  <c r="G351" i="2"/>
  <c r="N352" i="2" l="1"/>
  <c r="H351" i="2"/>
  <c r="G352" i="2"/>
  <c r="B353" i="2"/>
  <c r="N353" i="2" l="1"/>
  <c r="G353" i="2"/>
  <c r="B354" i="2"/>
  <c r="H352" i="2"/>
  <c r="N354" i="2" l="1"/>
  <c r="B355" i="2"/>
  <c r="G354" i="2"/>
  <c r="H353" i="2"/>
  <c r="N355" i="2" l="1"/>
  <c r="H354" i="2"/>
  <c r="B356" i="2"/>
  <c r="G355" i="2"/>
  <c r="N356" i="2" l="1"/>
  <c r="H355" i="2"/>
  <c r="G356" i="2"/>
  <c r="H356" i="2" s="1"/>
  <c r="B357" i="2"/>
  <c r="N357" i="2" l="1"/>
  <c r="B358" i="2"/>
  <c r="G357" i="2"/>
  <c r="H357" i="2" s="1"/>
  <c r="N358" i="2" l="1"/>
  <c r="B359" i="2"/>
  <c r="G358" i="2"/>
  <c r="N359" i="2" l="1"/>
  <c r="H358" i="2"/>
  <c r="G359" i="2"/>
  <c r="B360" i="2"/>
  <c r="N360" i="2" l="1"/>
  <c r="B361" i="2"/>
  <c r="G360" i="2"/>
  <c r="H360" i="2" s="1"/>
  <c r="H359" i="2"/>
  <c r="N361" i="2" l="1"/>
  <c r="G361" i="2"/>
  <c r="B362" i="2"/>
  <c r="N362" i="2" l="1"/>
  <c r="H361" i="2"/>
  <c r="B363" i="2"/>
  <c r="G362" i="2"/>
  <c r="N363" i="2" l="1"/>
  <c r="H362" i="2"/>
  <c r="G363" i="2"/>
  <c r="B364" i="2"/>
  <c r="N364" i="2" l="1"/>
  <c r="G364" i="2"/>
  <c r="H364" i="2" s="1"/>
  <c r="B365" i="2"/>
  <c r="H363" i="2"/>
  <c r="N365" i="2" l="1"/>
  <c r="B366" i="2"/>
  <c r="G365" i="2"/>
  <c r="H365" i="2" s="1"/>
  <c r="N366" i="2" l="1"/>
  <c r="G366" i="2"/>
  <c r="B367" i="2"/>
  <c r="N367" i="2" l="1"/>
  <c r="G367" i="2"/>
  <c r="B368" i="2"/>
  <c r="H366" i="2"/>
  <c r="N368" i="2" l="1"/>
  <c r="B369" i="2"/>
  <c r="G368" i="2"/>
  <c r="H368" i="2" s="1"/>
  <c r="H367" i="2"/>
  <c r="N369" i="2" l="1"/>
  <c r="G369" i="2"/>
  <c r="B370" i="2"/>
  <c r="N370" i="2" l="1"/>
  <c r="B371" i="2"/>
  <c r="G370" i="2"/>
  <c r="H369" i="2"/>
  <c r="N371" i="2" l="1"/>
  <c r="H370" i="2"/>
  <c r="G371" i="2"/>
  <c r="H371" i="2" s="1"/>
  <c r="B372" i="2"/>
  <c r="N372" i="2" l="1"/>
  <c r="B373" i="2"/>
  <c r="G372" i="2"/>
  <c r="H372" i="2" s="1"/>
  <c r="N373" i="2" l="1"/>
  <c r="B374" i="2"/>
  <c r="G373" i="2"/>
  <c r="H373" i="2" s="1"/>
  <c r="N374" i="2" l="1"/>
  <c r="G374" i="2"/>
  <c r="B375" i="2"/>
  <c r="N375" i="2" l="1"/>
  <c r="G375" i="2"/>
  <c r="B376" i="2"/>
  <c r="H374" i="2"/>
  <c r="N376" i="2" l="1"/>
  <c r="G376" i="2"/>
  <c r="B377" i="2"/>
  <c r="H375" i="2"/>
  <c r="N377" i="2" l="1"/>
  <c r="H376" i="2"/>
  <c r="B378" i="2"/>
  <c r="G377" i="2"/>
  <c r="H377" i="2" s="1"/>
  <c r="N378" i="2" l="1"/>
  <c r="B379" i="2"/>
  <c r="G378" i="2"/>
  <c r="N379" i="2" l="1"/>
  <c r="H378" i="2"/>
  <c r="B380" i="2"/>
  <c r="G379" i="2"/>
  <c r="H379" i="2" s="1"/>
  <c r="N380" i="2" l="1"/>
  <c r="G380" i="2"/>
  <c r="H380" i="2" s="1"/>
  <c r="B381" i="2"/>
  <c r="N381" i="2" l="1"/>
  <c r="B382" i="2"/>
  <c r="G381" i="2"/>
  <c r="N382" i="2" l="1"/>
  <c r="H381" i="2"/>
  <c r="B383" i="2"/>
  <c r="G382" i="2"/>
  <c r="N383" i="2" l="1"/>
  <c r="H382" i="2"/>
  <c r="G383" i="2"/>
  <c r="B384" i="2"/>
  <c r="N384" i="2" l="1"/>
  <c r="G384" i="2"/>
  <c r="B385" i="2"/>
  <c r="H383" i="2"/>
  <c r="N385" i="2" l="1"/>
  <c r="G385" i="2"/>
  <c r="B386" i="2"/>
  <c r="H384" i="2"/>
  <c r="N386" i="2" l="1"/>
  <c r="B387" i="2"/>
  <c r="G386" i="2"/>
  <c r="H385" i="2"/>
  <c r="N387" i="2" l="1"/>
  <c r="H386" i="2"/>
  <c r="G387" i="2"/>
  <c r="B388" i="2"/>
  <c r="N388" i="2" l="1"/>
  <c r="B389" i="2"/>
  <c r="G388" i="2"/>
  <c r="H388" i="2" s="1"/>
  <c r="H387" i="2"/>
  <c r="N389" i="2" l="1"/>
  <c r="B390" i="2"/>
  <c r="G389" i="2"/>
  <c r="H389" i="2" s="1"/>
  <c r="N390" i="2" l="1"/>
  <c r="G390" i="2"/>
  <c r="B391" i="2"/>
  <c r="N391" i="2" l="1"/>
  <c r="G391" i="2"/>
  <c r="B392" i="2"/>
  <c r="H390" i="2"/>
  <c r="N392" i="2" l="1"/>
  <c r="G392" i="2"/>
  <c r="H392" i="2" s="1"/>
  <c r="B393" i="2"/>
  <c r="H391" i="2"/>
  <c r="N393" i="2" l="1"/>
  <c r="B394" i="2"/>
  <c r="G393" i="2"/>
  <c r="H393" i="2" s="1"/>
  <c r="N394" i="2" l="1"/>
  <c r="B395" i="2"/>
  <c r="G394" i="2"/>
  <c r="H394" i="2" s="1"/>
  <c r="N395" i="2" l="1"/>
  <c r="G395" i="2"/>
  <c r="B396" i="2"/>
  <c r="N396" i="2" l="1"/>
  <c r="G396" i="2"/>
  <c r="H396" i="2" s="1"/>
  <c r="B397" i="2"/>
  <c r="H395" i="2"/>
  <c r="N397" i="2" l="1"/>
  <c r="G397" i="2"/>
  <c r="B398" i="2"/>
  <c r="N398" i="2" l="1"/>
  <c r="G398" i="2"/>
  <c r="B399" i="2"/>
  <c r="H397" i="2"/>
  <c r="N399" i="2" l="1"/>
  <c r="H398" i="2"/>
  <c r="B400" i="2"/>
  <c r="G399" i="2"/>
  <c r="H399" i="2" s="1"/>
  <c r="N400" i="2" l="1"/>
  <c r="G400" i="2"/>
  <c r="B401" i="2"/>
  <c r="N401" i="2" l="1"/>
  <c r="G401" i="2"/>
  <c r="H401" i="2" s="1"/>
  <c r="B402" i="2"/>
  <c r="H400" i="2"/>
  <c r="N402" i="2" l="1"/>
  <c r="B403" i="2"/>
  <c r="G402" i="2"/>
  <c r="H402" i="2" s="1"/>
  <c r="N403" i="2" l="1"/>
  <c r="G403" i="2"/>
  <c r="B404" i="2"/>
  <c r="N404" i="2" l="1"/>
  <c r="H403" i="2"/>
  <c r="G404" i="2"/>
  <c r="B405" i="2"/>
  <c r="N405" i="2" l="1"/>
  <c r="G405" i="2"/>
  <c r="B406" i="2"/>
  <c r="H404" i="2"/>
  <c r="N406" i="2" l="1"/>
  <c r="G406" i="2"/>
  <c r="H405" i="2"/>
  <c r="H406" i="2" l="1"/>
  <c r="K3" i="2" s="1"/>
</calcChain>
</file>

<file path=xl/sharedStrings.xml><?xml version="1.0" encoding="utf-8"?>
<sst xmlns="http://schemas.openxmlformats.org/spreadsheetml/2006/main" count="201" uniqueCount="152">
  <si>
    <t>Período</t>
  </si>
  <si>
    <t xml:space="preserve"> 1 a 20 años</t>
  </si>
  <si>
    <t>50  a 74 años</t>
  </si>
  <si>
    <t>75 a 100 años</t>
  </si>
  <si>
    <t>100 a 149 años</t>
  </si>
  <si>
    <t>150 a 199 años</t>
  </si>
  <si>
    <t>Plazo</t>
  </si>
  <si>
    <t>Flujo Neto</t>
  </si>
  <si>
    <t>Valor Presente por periodo</t>
  </si>
  <si>
    <t xml:space="preserve">Factor de Descuento </t>
  </si>
  <si>
    <t>Horizonte de evaluación</t>
  </si>
  <si>
    <t>Bienes y servicios no transables</t>
  </si>
  <si>
    <t>Bienes transables (exportables)</t>
  </si>
  <si>
    <t>Bienes transables (importados)</t>
  </si>
  <si>
    <t>Mano de obra calificada</t>
  </si>
  <si>
    <t>Mano de obra semi calificada</t>
  </si>
  <si>
    <t>Mano de obra no calificada</t>
  </si>
  <si>
    <t>FC</t>
  </si>
  <si>
    <t>Estructura de Costos</t>
  </si>
  <si>
    <t>Valor Actual Neto</t>
  </si>
  <si>
    <t>Calculo del Valor Actual Neto (VAN)</t>
  </si>
  <si>
    <t>21 a 49 años</t>
  </si>
  <si>
    <t>Flujo de Beneficios, Costos de Inversión y de Operación y Mantenimiento</t>
  </si>
  <si>
    <t>Costos de Inversión y reinversión</t>
  </si>
  <si>
    <t>Lima Metropolitana</t>
  </si>
  <si>
    <t>Resto Costa</t>
  </si>
  <si>
    <t>Sierra</t>
  </si>
  <si>
    <t>Selva</t>
  </si>
  <si>
    <t>no calificada</t>
  </si>
  <si>
    <t>semi calificada</t>
  </si>
  <si>
    <t>calificada</t>
  </si>
  <si>
    <t>Parámetro</t>
  </si>
  <si>
    <t>FCC</t>
  </si>
  <si>
    <t>DIESEL</t>
  </si>
  <si>
    <t>Gasolina 97</t>
  </si>
  <si>
    <t>Gasolina 95</t>
  </si>
  <si>
    <t>Gasolina 90</t>
  </si>
  <si>
    <t>Gasolina 84</t>
  </si>
  <si>
    <t>GLP</t>
  </si>
  <si>
    <t>GNV</t>
  </si>
  <si>
    <t>Mano de obra</t>
  </si>
  <si>
    <t>Ubicación geográfica del proyecto</t>
  </si>
  <si>
    <t>Aranceles (%)</t>
  </si>
  <si>
    <t>Precio Social de la Divisa</t>
  </si>
  <si>
    <t>Año</t>
  </si>
  <si>
    <t>Factor de emisión del SEIN</t>
  </si>
  <si>
    <t>ton CO2/MWh</t>
  </si>
  <si>
    <t>ton CO2/año</t>
  </si>
  <si>
    <t>Emisiones GEI sin proyecto</t>
  </si>
  <si>
    <t>Emisiones GEI con proyecto</t>
  </si>
  <si>
    <t>Emisiones GEI evitadas con la implementación del proyecto</t>
  </si>
  <si>
    <t>Beneficio anual por emisiones GEI evitadas</t>
  </si>
  <si>
    <t>S./año</t>
  </si>
  <si>
    <t>Tipo de cambio</t>
  </si>
  <si>
    <t>S/.</t>
  </si>
  <si>
    <t>Precio Social del carbono</t>
  </si>
  <si>
    <t>US$/ton CO2</t>
  </si>
  <si>
    <t>Horizonte de Evaluación</t>
  </si>
  <si>
    <t>años</t>
  </si>
  <si>
    <t>%</t>
  </si>
  <si>
    <t>Tecnología</t>
  </si>
  <si>
    <t>Tasas de producción de CH4</t>
  </si>
  <si>
    <t>UASB</t>
  </si>
  <si>
    <t>Laguna Anaerobia</t>
  </si>
  <si>
    <t>Digestores de Lodo</t>
  </si>
  <si>
    <t xml:space="preserve"> l CH4/hab-día</t>
  </si>
  <si>
    <t>Producción anual de metano (QCH4)</t>
  </si>
  <si>
    <t>Densidad del metano</t>
  </si>
  <si>
    <t>kg/m3</t>
  </si>
  <si>
    <t>t CH4/año</t>
  </si>
  <si>
    <t xml:space="preserve">Energía potencial del metano </t>
  </si>
  <si>
    <t>kWh/m³</t>
  </si>
  <si>
    <t>Potencial de calentamiento global del metano</t>
  </si>
  <si>
    <t>t CO2eq/t CH4</t>
  </si>
  <si>
    <t>¿Proyecto incluye generacion de energia?</t>
  </si>
  <si>
    <t>No</t>
  </si>
  <si>
    <t>Sí</t>
  </si>
  <si>
    <t>Cálculo del costo por externalidades causadas por emisiones de efecto invernadero: 
Residuos Solidos</t>
  </si>
  <si>
    <t>Cantidad de residuos solidos a disponer por año</t>
  </si>
  <si>
    <t>t./año</t>
  </si>
  <si>
    <t>Factor de decaimiento y emisión de metano</t>
  </si>
  <si>
    <t>Producción de metano por año</t>
  </si>
  <si>
    <t>Producción anual de metano</t>
  </si>
  <si>
    <t>t/año</t>
  </si>
  <si>
    <t>t CH4</t>
  </si>
  <si>
    <t>Cantidad residuos sólidos a disponer 
Wx</t>
  </si>
  <si>
    <t>Edad de los residuos por año</t>
  </si>
  <si>
    <t>Factor de correción del modelo del modelo</t>
  </si>
  <si>
    <t>ϕ</t>
  </si>
  <si>
    <t>Fraccion de metano capturado</t>
  </si>
  <si>
    <t>ƒt</t>
  </si>
  <si>
    <t>Fracción de metano capturado y quemado</t>
  </si>
  <si>
    <t>* Especificaciones: Primero colocar la cantidad de años que corresponden al horizonte de evaluación; luego pegar los flujos de beneficios, costos de inversión y costos de OyM del proyecto. Luego pegar los flujos futuros en las columnas correspondientes (en rojo). 
* Este aplicativo usará las tasa que corresponden en caso el HE sea mayor a 20 años.</t>
  </si>
  <si>
    <t>Tasa Social de descuento (%)</t>
  </si>
  <si>
    <t>Beneficios Brutos</t>
  </si>
  <si>
    <t xml:space="preserve">Gasto 
de O y M </t>
  </si>
  <si>
    <t>GM: Gasto de Manejo
GF: Gasto de Flete
GT: Gasto de Transporte</t>
  </si>
  <si>
    <t>MC: Margen comercial 
GF: Gasto de Flete</t>
  </si>
  <si>
    <t>Bienes Transables Importables</t>
  </si>
  <si>
    <t>(bien transable importables N°1)</t>
  </si>
  <si>
    <t>200 años a más</t>
  </si>
  <si>
    <t>Combustible</t>
  </si>
  <si>
    <t>Costo a Precios CIF (S/.)</t>
  </si>
  <si>
    <t>hay bienes transables</t>
  </si>
  <si>
    <t>(bien transable importables N°2)</t>
  </si>
  <si>
    <t>(bien transable importables N°3)</t>
  </si>
  <si>
    <t>Otros bienes y servicios NO transables</t>
  </si>
  <si>
    <t>ISC(%)</t>
  </si>
  <si>
    <t>(Otros bienes y servicios NO transables Nª1)</t>
  </si>
  <si>
    <t>(Otros bienes y servicios NO transables Nª2)</t>
  </si>
  <si>
    <t>Costo a Precios FOB (S/.)</t>
  </si>
  <si>
    <t>Costo a Precios Sociales</t>
  </si>
  <si>
    <t>(bien transable EXportables N°1)</t>
  </si>
  <si>
    <t>(bien transable EXportables N°2)</t>
  </si>
  <si>
    <t>(bien transable EXportables N°3)</t>
  </si>
  <si>
    <t>Cálculo del Costo Social del proyecto</t>
  </si>
  <si>
    <t>Costo a Precios Sociales 
(S/.)</t>
  </si>
  <si>
    <t>MC (S/.)</t>
  </si>
  <si>
    <t>GF (S/.)</t>
  </si>
  <si>
    <t>GM neto de impuesto (S/.)</t>
  </si>
  <si>
    <t>GF del proveedor al puerto nacional (S/.)</t>
  </si>
  <si>
    <t>GT nacional al proyecto neto de impuesto (S/.)</t>
  </si>
  <si>
    <t>Costo total de la acción a precio de mercado</t>
  </si>
  <si>
    <t>Costo total de la acción a precio sociales</t>
  </si>
  <si>
    <t>Costo  social de la accion sin considerar BT</t>
  </si>
  <si>
    <t>Bienes Transables exportables</t>
  </si>
  <si>
    <t>Costo a Precios de mercado (S/.)</t>
  </si>
  <si>
    <t xml:space="preserve">Costo a Precios Sociales (S/.)
</t>
  </si>
  <si>
    <t xml:space="preserve">* Especificaciones: Primero colocar el monto de la acción a precios de mercado y definir la estructura de costos (%); sin embargo tambien se puede registrar de manera directa lo montos nominales en la columna "Costo a Precios de mercado (S/.)". 
</t>
  </si>
  <si>
    <t>Tiempo de desplazamiento y espera del tramite (horas)</t>
  </si>
  <si>
    <t>hora</t>
  </si>
  <si>
    <t>minutos</t>
  </si>
  <si>
    <t>Número de usuarios (diarios)</t>
  </si>
  <si>
    <t>Beneficio</t>
  </si>
  <si>
    <t>Cálculo del Valor Social del Tiempo para una Ventanilla unica</t>
  </si>
  <si>
    <t>VST Laboral (Urbano)</t>
  </si>
  <si>
    <t>Número de tramites realizados por usuario (prom.) en la VUPE</t>
  </si>
  <si>
    <t>Beneficio por ahorro de tiempo de traslado y espera para realizar tramites administrativos</t>
  </si>
  <si>
    <t>Beneficio anual de la VU por ahorro de tiempo anual</t>
  </si>
  <si>
    <t>* Se debe recordar que entre los beneficios de la Ventanillas unicas se encuentran
Ahorro de tiempo de viaje para trasladarse a las entidades a realizar su tramite.
Ahorro de tiempo en espera de turno para tramites.
NOTA: observar que el beneficio calculado solo es por el ahorro de tiempo, el formulador debe considerar adicionalmente los beneficios por el ahorro de los pasajes.</t>
  </si>
  <si>
    <t>Criterio</t>
  </si>
  <si>
    <t>Valor</t>
  </si>
  <si>
    <t>Tasa de accidentes fatales por viaje</t>
  </si>
  <si>
    <t>Redcuccion de la tasa de accidentes</t>
  </si>
  <si>
    <t>costo por fallecimiento prematuro</t>
  </si>
  <si>
    <t>Número de viajes con proyecto</t>
  </si>
  <si>
    <t>Número de accidentes fatales de tránsito en la locallidad o Región</t>
  </si>
  <si>
    <t>Número de viajes dia en la localidad o Región</t>
  </si>
  <si>
    <t>TIR</t>
  </si>
  <si>
    <t>Beneficio por disminución de accidentes de transito fatales</t>
  </si>
  <si>
    <t>Cálculo del Beneficio por disminución de accidentes de transito fatales</t>
  </si>
  <si>
    <t>Zona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</si>
</sst>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 * #,##0.00_ ;_ * \-#,##0.00_ ;_ * &quot;-&quot;??_ ;_ @_ "/>
    <numFmt numFmtId="165" formatCode="#,##0.000000"/>
    <numFmt numFmtId="166" formatCode="0.0"/>
    <numFmt numFmtId="167" formatCode="0.000"/>
    <numFmt numFmtId="168" formatCode="#,##0.0000"/>
    <numFmt numFmtId="169" formatCode="#,##0_ ;\-#,##0\ "/>
    <numFmt numFmtId="170" formatCode="#,##0.0"/>
    <numFmt numFmtId="171" formatCode="#,##0.000"/>
    <numFmt numFmtId="172" formatCode="#,##0.00000"/>
    <numFmt numFmtId="173" formatCode="0.0%"/>
  </numFmts>
  <fonts count="6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9"/>
      <color rgb="FFFFFFFF"/>
      <name val="Calibri"/>
      <family val="2"/>
    </font>
    <font>
      <b/>
      <sz val="8"/>
      <color rgb="FFFFFFFF"/>
      <name val="Calibri"/>
      <family val="2"/>
    </font>
    <font>
      <sz val="9"/>
      <color rgb="FFFFFFFF"/>
      <name val="Calibri"/>
      <family val="2"/>
    </font>
    <font>
      <sz val="8"/>
      <color rgb="FF000000"/>
      <name val="Calibri"/>
      <family val="2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name val="Calibri"/>
      <family val="2"/>
    </font>
    <font>
      <sz val="8"/>
      <color theme="0"/>
      <name val="Calibri"/>
      <family val="2"/>
    </font>
    <font>
      <sz val="9"/>
      <color theme="0"/>
      <name val="Calibri"/>
      <family val="2"/>
    </font>
    <font>
      <sz val="9"/>
      <color theme="0"/>
      <name val="Calibri"/>
      <family val="2"/>
      <scheme val="minor"/>
    </font>
    <font>
      <sz val="10"/>
      <color theme="0"/>
      <name val="Calibri"/>
      <family val="2"/>
    </font>
    <font>
      <b/>
      <sz val="20"/>
      <color rgb="FFC0000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Arial Narrow"/>
      <family val="2"/>
    </font>
    <font>
      <sz val="9"/>
      <color theme="0"/>
      <name val="Arial Narrow"/>
      <family val="2"/>
    </font>
    <font>
      <b/>
      <u/>
      <sz val="1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9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u/>
      <sz val="12"/>
      <color theme="0"/>
      <name val="Calibri"/>
      <family val="2"/>
      <scheme val="minor"/>
    </font>
    <font>
      <b/>
      <sz val="20"/>
      <color theme="8" tint="-0.249977111117893"/>
      <name val="Calibri"/>
      <family val="2"/>
      <scheme val="minor"/>
    </font>
    <font>
      <sz val="16"/>
      <color rgb="FFC00000"/>
      <name val="Arial"/>
      <family val="2"/>
    </font>
    <font>
      <b/>
      <i/>
      <sz val="16"/>
      <color rgb="FFC00000"/>
      <name val="Arial"/>
      <family val="2"/>
    </font>
    <font>
      <b/>
      <sz val="16"/>
      <color rgb="FFC00000"/>
      <name val="Arial"/>
      <family val="2"/>
    </font>
    <font>
      <i/>
      <sz val="16"/>
      <color rgb="FFC00000"/>
      <name val="Arial"/>
      <family val="2"/>
    </font>
    <font>
      <b/>
      <i/>
      <sz val="12"/>
      <color theme="8" tint="-0.249977111117893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rgb="FF00000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4" tint="-0.249977111117893"/>
      <name val="Calibri"/>
      <family val="2"/>
      <scheme val="minor"/>
    </font>
    <font>
      <i/>
      <sz val="10"/>
      <color theme="8" tint="-0.249977111117893"/>
      <name val="Calibri"/>
      <family val="2"/>
      <scheme val="minor"/>
    </font>
    <font>
      <b/>
      <sz val="9"/>
      <color theme="4"/>
      <name val="Calibri"/>
      <family val="2"/>
      <scheme val="minor"/>
    </font>
    <font>
      <i/>
      <sz val="10"/>
      <color theme="4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b/>
      <sz val="10"/>
      <color theme="4"/>
      <name val="Calibri"/>
      <family val="2"/>
      <scheme val="minor"/>
    </font>
    <font>
      <b/>
      <i/>
      <sz val="11"/>
      <color theme="8" tint="-0.249977111117893"/>
      <name val="Calibri"/>
      <family val="2"/>
      <scheme val="minor"/>
    </font>
    <font>
      <b/>
      <i/>
      <sz val="9"/>
      <color theme="8" tint="-0.249977111117893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8"/>
      <color theme="0"/>
      <name val="Calibri"/>
      <family val="2"/>
      <scheme val="minor"/>
    </font>
    <font>
      <b/>
      <u/>
      <sz val="16"/>
      <color theme="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EEC8C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1F386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DCFDC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</fills>
  <borders count="109">
    <border>
      <left/>
      <right/>
      <top/>
      <bottom/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medium">
        <color theme="0" tint="-0.249977111117893"/>
      </left>
      <right style="medium">
        <color rgb="FFF2F2F2"/>
      </right>
      <top/>
      <bottom style="medium">
        <color rgb="FFF2F2F2"/>
      </bottom>
      <diagonal/>
    </border>
    <border>
      <left/>
      <right/>
      <top/>
      <bottom style="thin">
        <color theme="0"/>
      </bottom>
      <diagonal/>
    </border>
    <border>
      <left/>
      <right style="medium">
        <color rgb="FFF2F2F2"/>
      </right>
      <top style="medium">
        <color theme="0"/>
      </top>
      <bottom style="medium">
        <color rgb="FFF2F2F2"/>
      </bottom>
      <diagonal/>
    </border>
    <border>
      <left style="medium">
        <color rgb="FFF2F2F2"/>
      </left>
      <right style="medium">
        <color theme="0"/>
      </right>
      <top style="medium">
        <color theme="0"/>
      </top>
      <bottom style="medium">
        <color rgb="FFF2F2F2"/>
      </bottom>
      <diagonal/>
    </border>
    <border>
      <left/>
      <right style="medium">
        <color rgb="FFF2F2F2"/>
      </right>
      <top/>
      <bottom style="medium">
        <color theme="0"/>
      </bottom>
      <diagonal/>
    </border>
    <border>
      <left style="medium">
        <color rgb="FFF2F2F2"/>
      </left>
      <right style="medium">
        <color theme="0"/>
      </right>
      <top/>
      <bottom style="medium">
        <color theme="0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D9D9D9"/>
      </right>
      <top/>
      <bottom style="medium">
        <color rgb="FFD9D9D9"/>
      </bottom>
      <diagonal/>
    </border>
    <border>
      <left/>
      <right style="medium">
        <color rgb="FFF2F2F2"/>
      </right>
      <top/>
      <bottom/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/>
      <right style="medium">
        <color theme="4" tint="-0.249977111117893"/>
      </right>
      <top style="medium">
        <color theme="4" tint="-0.249977111117893"/>
      </top>
      <bottom/>
      <diagonal/>
    </border>
    <border>
      <left style="thin">
        <color theme="4" tint="-0.249977111117893"/>
      </left>
      <right style="thin">
        <color theme="4" tint="-0.249977111117893"/>
      </right>
      <top/>
      <bottom style="thin">
        <color theme="4" tint="-0.249977111117893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/>
      <diagonal/>
    </border>
    <border>
      <left style="medium">
        <color theme="4" tint="-0.249977111117893"/>
      </left>
      <right/>
      <top/>
      <bottom style="medium">
        <color theme="4" tint="-0.249977111117893"/>
      </bottom>
      <diagonal/>
    </border>
    <border>
      <left/>
      <right style="medium">
        <color theme="4" tint="-0.249977111117893"/>
      </right>
      <top/>
      <bottom style="medium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/>
      <bottom style="thin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/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 style="medium">
        <color theme="4" tint="-0.249977111117893"/>
      </bottom>
      <diagonal/>
    </border>
    <border>
      <left/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/>
      <top/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/>
      <bottom style="medium">
        <color theme="4" tint="-0.249977111117893"/>
      </bottom>
      <diagonal/>
    </border>
    <border>
      <left style="thin">
        <color theme="4" tint="-0.249977111117893"/>
      </left>
      <right style="medium">
        <color indexed="64"/>
      </right>
      <top/>
      <bottom style="thin">
        <color theme="4" tint="-0.249977111117893"/>
      </bottom>
      <diagonal/>
    </border>
    <border>
      <left style="thin">
        <color theme="4" tint="-0.249977111117893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indexed="64"/>
      </top>
      <bottom style="thin">
        <color theme="4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indexed="64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theme="4" tint="-0.249977111117893"/>
      </bottom>
      <diagonal/>
    </border>
    <border>
      <left style="thin">
        <color indexed="64"/>
      </left>
      <right style="thin">
        <color theme="4" tint="-0.249977111117893"/>
      </right>
      <top/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/>
      <bottom style="thin">
        <color indexed="64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/>
      <right/>
      <top/>
      <bottom style="thin">
        <color theme="4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4" tint="-0.249977111117893"/>
      </top>
      <bottom/>
      <diagonal/>
    </border>
    <border>
      <left style="thin">
        <color indexed="64"/>
      </left>
      <right style="thin">
        <color theme="4" tint="-0.249977111117893"/>
      </right>
      <top style="thin">
        <color theme="4" tint="-0.249977111117893"/>
      </top>
      <bottom/>
      <diagonal/>
    </border>
    <border>
      <left/>
      <right style="thin">
        <color theme="4" tint="-0.249977111117893"/>
      </right>
      <top style="thin">
        <color theme="4" tint="-0.249977111117893"/>
      </top>
      <bottom/>
      <diagonal/>
    </border>
    <border>
      <left/>
      <right/>
      <top style="medium">
        <color theme="4" tint="-0.249977111117893"/>
      </top>
      <bottom style="medium">
        <color theme="4" tint="-0.249977111117893"/>
      </bottom>
      <diagonal/>
    </border>
    <border>
      <left/>
      <right/>
      <top style="medium">
        <color theme="4" tint="-0.249977111117893"/>
      </top>
      <bottom/>
      <diagonal/>
    </border>
    <border>
      <left style="medium">
        <color theme="4" tint="-0.249977111117893"/>
      </left>
      <right/>
      <top style="medium">
        <color theme="4" tint="-0.249977111117893"/>
      </top>
      <bottom style="thin">
        <color indexed="64"/>
      </bottom>
      <diagonal/>
    </border>
    <border>
      <left/>
      <right style="thin">
        <color theme="4" tint="-0.249977111117893"/>
      </right>
      <top style="medium">
        <color theme="4" tint="-0.249977111117893"/>
      </top>
      <bottom style="thin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theme="4" tint="-0.249977111117893"/>
      </top>
      <bottom style="thin">
        <color indexed="64"/>
      </bottom>
      <diagonal/>
    </border>
    <border>
      <left style="thin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thin">
        <color indexed="64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/>
      <top/>
      <bottom/>
      <diagonal/>
    </border>
    <border>
      <left/>
      <right style="medium">
        <color theme="4" tint="-0.249977111117893"/>
      </right>
      <top/>
      <bottom/>
      <diagonal/>
    </border>
    <border>
      <left style="medium">
        <color theme="4" tint="-0.249977111117893"/>
      </left>
      <right style="thin">
        <color indexed="64"/>
      </right>
      <top style="thin">
        <color theme="4" tint="-0.249977111117893"/>
      </top>
      <bottom style="thin">
        <color theme="4" tint="-0.249977111117893"/>
      </bottom>
      <diagonal/>
    </border>
    <border>
      <left/>
      <right style="medium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indexed="64"/>
      </right>
      <top/>
      <bottom style="thin">
        <color theme="4" tint="-0.249977111117893"/>
      </bottom>
      <diagonal/>
    </border>
    <border>
      <left/>
      <right style="medium">
        <color theme="4" tint="-0.249977111117893"/>
      </right>
      <top/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thin">
        <color indexed="64"/>
      </top>
      <bottom style="thin">
        <color theme="4" tint="-0.249977111117893"/>
      </bottom>
      <diagonal/>
    </border>
    <border>
      <left/>
      <right style="medium">
        <color theme="4" tint="-0.249977111117893"/>
      </right>
      <top style="thin">
        <color indexed="64"/>
      </top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/>
      <bottom style="thin">
        <color indexed="64"/>
      </bottom>
      <diagonal/>
    </border>
    <border>
      <left/>
      <right style="medium">
        <color theme="4" tint="-0.249977111117893"/>
      </right>
      <top/>
      <bottom style="thin">
        <color indexed="64"/>
      </bottom>
      <diagonal/>
    </border>
    <border>
      <left style="medium">
        <color theme="4" tint="-0.249977111117893"/>
      </left>
      <right style="thin">
        <color indexed="64"/>
      </right>
      <top style="thin">
        <color theme="4" tint="-0.249977111117893"/>
      </top>
      <bottom/>
      <diagonal/>
    </border>
    <border>
      <left/>
      <right style="medium">
        <color theme="4" tint="-0.249977111117893"/>
      </right>
      <top style="thin">
        <color theme="4" tint="-0.249977111117893"/>
      </top>
      <bottom/>
      <diagonal/>
    </border>
    <border>
      <left style="thin">
        <color indexed="64"/>
      </left>
      <right style="thin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indexed="64"/>
      </top>
      <bottom style="medium">
        <color theme="4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4" tint="-0.249977111117893"/>
      </left>
      <right style="medium">
        <color theme="4" tint="-0.249977111117893"/>
      </right>
      <top style="medium">
        <color theme="4" tint="-0.249977111117893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298">
    <xf numFmtId="0" fontId="0" fillId="0" borderId="0" xfId="0"/>
    <xf numFmtId="0" fontId="0" fillId="0" borderId="0" xfId="0" applyBorder="1"/>
    <xf numFmtId="0" fontId="9" fillId="7" borderId="2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3" fontId="2" fillId="9" borderId="1" xfId="0" applyNumberFormat="1" applyFont="1" applyFill="1" applyBorder="1" applyAlignment="1">
      <alignment vertical="center"/>
    </xf>
    <xf numFmtId="0" fontId="0" fillId="0" borderId="0" xfId="0" applyAlignment="1"/>
    <xf numFmtId="0" fontId="2" fillId="8" borderId="7" xfId="0" applyFont="1" applyFill="1" applyBorder="1" applyAlignment="1">
      <alignment horizontal="center" vertical="center"/>
    </xf>
    <xf numFmtId="0" fontId="0" fillId="0" borderId="8" xfId="0" applyBorder="1"/>
    <xf numFmtId="0" fontId="10" fillId="7" borderId="9" xfId="0" applyFont="1" applyFill="1" applyBorder="1" applyAlignment="1">
      <alignment horizontal="center" vertical="center" wrapText="1"/>
    </xf>
    <xf numFmtId="0" fontId="10" fillId="7" borderId="11" xfId="0" applyFont="1" applyFill="1" applyBorder="1" applyAlignment="1">
      <alignment horizontal="center" vertical="center" wrapText="1"/>
    </xf>
    <xf numFmtId="4" fontId="2" fillId="9" borderId="1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7" borderId="14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right" vertical="center"/>
    </xf>
    <xf numFmtId="0" fontId="14" fillId="3" borderId="2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horizontal="center" vertical="center" wrapText="1"/>
    </xf>
    <xf numFmtId="0" fontId="10" fillId="7" borderId="10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0" fillId="7" borderId="12" xfId="0" applyFont="1" applyFill="1" applyBorder="1" applyAlignment="1">
      <alignment horizontal="center" vertical="center" wrapText="1"/>
    </xf>
    <xf numFmtId="0" fontId="16" fillId="5" borderId="0" xfId="0" applyFont="1" applyFill="1" applyBorder="1" applyAlignment="1">
      <alignment vertical="center"/>
    </xf>
    <xf numFmtId="0" fontId="13" fillId="5" borderId="0" xfId="0" applyFont="1" applyFill="1" applyBorder="1"/>
    <xf numFmtId="0" fontId="16" fillId="5" borderId="0" xfId="0" applyFont="1" applyFill="1" applyBorder="1" applyAlignment="1">
      <alignment horizontal="center" vertical="center"/>
    </xf>
    <xf numFmtId="0" fontId="16" fillId="5" borderId="0" xfId="0" applyFont="1" applyFill="1" applyBorder="1" applyAlignment="1">
      <alignment horizontal="center" vertical="center" wrapText="1"/>
    </xf>
    <xf numFmtId="0" fontId="17" fillId="5" borderId="0" xfId="0" applyFont="1" applyFill="1" applyBorder="1" applyAlignment="1">
      <alignment vertical="center"/>
    </xf>
    <xf numFmtId="0" fontId="18" fillId="5" borderId="0" xfId="0" applyFont="1" applyFill="1" applyBorder="1"/>
    <xf numFmtId="0" fontId="19" fillId="5" borderId="0" xfId="0" applyFont="1" applyFill="1" applyBorder="1" applyAlignment="1">
      <alignment horizontal="right" vertical="center"/>
    </xf>
    <xf numFmtId="0" fontId="0" fillId="3" borderId="6" xfId="0" applyFont="1" applyFill="1" applyBorder="1" applyAlignment="1">
      <alignment horizontal="center"/>
    </xf>
    <xf numFmtId="4" fontId="0" fillId="6" borderId="2" xfId="0" applyNumberFormat="1" applyFont="1" applyFill="1" applyBorder="1" applyAlignment="1">
      <alignment horizontal="center"/>
    </xf>
    <xf numFmtId="0" fontId="8" fillId="6" borderId="4" xfId="0" applyFont="1" applyFill="1" applyBorder="1" applyAlignment="1">
      <alignment horizontal="center" vertical="center"/>
    </xf>
    <xf numFmtId="0" fontId="8" fillId="6" borderId="0" xfId="0" applyFont="1" applyFill="1" applyBorder="1" applyAlignment="1">
      <alignment horizontal="center" vertical="center"/>
    </xf>
    <xf numFmtId="9" fontId="8" fillId="3" borderId="0" xfId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12" fillId="11" borderId="1" xfId="0" applyFont="1" applyFill="1" applyBorder="1" applyAlignment="1">
      <alignment horizontal="justify" vertical="center"/>
    </xf>
    <xf numFmtId="0" fontId="12" fillId="0" borderId="1" xfId="0" applyFont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22" fillId="13" borderId="0" xfId="0" applyFont="1" applyFill="1"/>
    <xf numFmtId="0" fontId="23" fillId="10" borderId="23" xfId="0" applyFont="1" applyFill="1" applyBorder="1" applyAlignment="1">
      <alignment horizontal="center" vertical="center" wrapText="1"/>
    </xf>
    <xf numFmtId="169" fontId="22" fillId="0" borderId="24" xfId="2" applyNumberFormat="1" applyFont="1" applyBorder="1" applyAlignment="1">
      <alignment horizontal="center"/>
    </xf>
    <xf numFmtId="169" fontId="22" fillId="0" borderId="23" xfId="2" applyNumberFormat="1" applyFont="1" applyBorder="1" applyAlignment="1">
      <alignment horizontal="center"/>
    </xf>
    <xf numFmtId="0" fontId="22" fillId="0" borderId="0" xfId="0" applyFont="1"/>
    <xf numFmtId="0" fontId="23" fillId="10" borderId="0" xfId="0" applyFont="1" applyFill="1" applyBorder="1" applyAlignment="1">
      <alignment horizontal="center" vertical="center" wrapText="1"/>
    </xf>
    <xf numFmtId="169" fontId="22" fillId="0" borderId="0" xfId="2" applyNumberFormat="1" applyFont="1" applyBorder="1" applyAlignment="1">
      <alignment horizontal="center"/>
    </xf>
    <xf numFmtId="166" fontId="12" fillId="0" borderId="1" xfId="0" applyNumberFormat="1" applyFont="1" applyBorder="1" applyAlignment="1">
      <alignment horizontal="right" vertical="center"/>
    </xf>
    <xf numFmtId="2" fontId="12" fillId="11" borderId="1" xfId="0" applyNumberFormat="1" applyFont="1" applyFill="1" applyBorder="1" applyAlignment="1">
      <alignment horizontal="right" vertical="center"/>
    </xf>
    <xf numFmtId="4" fontId="12" fillId="0" borderId="1" xfId="0" applyNumberFormat="1" applyFont="1" applyBorder="1" applyAlignment="1">
      <alignment horizontal="right" vertical="center"/>
    </xf>
    <xf numFmtId="170" fontId="0" fillId="6" borderId="2" xfId="0" applyNumberFormat="1" applyFont="1" applyFill="1" applyBorder="1" applyAlignment="1">
      <alignment horizontal="center"/>
    </xf>
    <xf numFmtId="2" fontId="8" fillId="6" borderId="4" xfId="0" applyNumberFormat="1" applyFont="1" applyFill="1" applyBorder="1" applyAlignment="1">
      <alignment horizontal="center" vertical="center"/>
    </xf>
    <xf numFmtId="0" fontId="0" fillId="0" borderId="27" xfId="0" applyBorder="1" applyAlignment="1"/>
    <xf numFmtId="0" fontId="11" fillId="12" borderId="19" xfId="0" applyFont="1" applyFill="1" applyBorder="1" applyAlignment="1">
      <alignment horizontal="center" vertical="center" wrapText="1"/>
    </xf>
    <xf numFmtId="0" fontId="11" fillId="12" borderId="16" xfId="0" applyFont="1" applyFill="1" applyBorder="1" applyAlignment="1">
      <alignment horizontal="center" vertical="center" wrapText="1"/>
    </xf>
    <xf numFmtId="0" fontId="11" fillId="12" borderId="1" xfId="0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1" fillId="5" borderId="0" xfId="0" applyFont="1" applyFill="1" applyBorder="1" applyProtection="1">
      <protection locked="0"/>
    </xf>
    <xf numFmtId="0" fontId="1" fillId="5" borderId="0" xfId="0" applyFont="1" applyFill="1" applyProtection="1">
      <protection locked="0"/>
    </xf>
    <xf numFmtId="165" fontId="1" fillId="5" borderId="0" xfId="0" applyNumberFormat="1" applyFont="1" applyFill="1" applyProtection="1">
      <protection locked="0"/>
    </xf>
    <xf numFmtId="0" fontId="1" fillId="0" borderId="0" xfId="0" applyFont="1" applyProtection="1">
      <protection locked="0"/>
    </xf>
    <xf numFmtId="0" fontId="0" fillId="0" borderId="0" xfId="0" applyBorder="1" applyProtection="1">
      <protection locked="0"/>
    </xf>
    <xf numFmtId="165" fontId="0" fillId="0" borderId="0" xfId="0" applyNumberFormat="1" applyProtection="1">
      <protection locked="0"/>
    </xf>
    <xf numFmtId="0" fontId="0" fillId="5" borderId="0" xfId="0" applyFill="1" applyProtection="1">
      <protection locked="0"/>
    </xf>
    <xf numFmtId="0" fontId="0" fillId="5" borderId="0" xfId="0" applyFill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  <xf numFmtId="0" fontId="0" fillId="5" borderId="0" xfId="0" applyFill="1"/>
    <xf numFmtId="0" fontId="0" fillId="5" borderId="0" xfId="0" applyFill="1" applyBorder="1"/>
    <xf numFmtId="0" fontId="0" fillId="0" borderId="28" xfId="0" applyBorder="1" applyProtection="1">
      <protection locked="0"/>
    </xf>
    <xf numFmtId="165" fontId="0" fillId="0" borderId="28" xfId="0" applyNumberFormat="1" applyBorder="1" applyProtection="1">
      <protection locked="0"/>
    </xf>
    <xf numFmtId="3" fontId="28" fillId="5" borderId="30" xfId="0" applyNumberFormat="1" applyFont="1" applyFill="1" applyBorder="1" applyProtection="1">
      <protection locked="0"/>
    </xf>
    <xf numFmtId="3" fontId="30" fillId="5" borderId="30" xfId="0" applyNumberFormat="1" applyFont="1" applyFill="1" applyBorder="1" applyProtection="1">
      <protection locked="0"/>
    </xf>
    <xf numFmtId="0" fontId="30" fillId="5" borderId="30" xfId="0" applyFont="1" applyFill="1" applyBorder="1" applyProtection="1">
      <protection locked="0"/>
    </xf>
    <xf numFmtId="0" fontId="25" fillId="15" borderId="36" xfId="0" applyFont="1" applyFill="1" applyBorder="1" applyAlignment="1" applyProtection="1">
      <alignment horizontal="center"/>
      <protection locked="0"/>
    </xf>
    <xf numFmtId="0" fontId="25" fillId="15" borderId="37" xfId="0" applyFont="1" applyFill="1" applyBorder="1" applyAlignment="1" applyProtection="1">
      <alignment horizontal="center" wrapText="1"/>
      <protection locked="0"/>
    </xf>
    <xf numFmtId="165" fontId="25" fillId="15" borderId="37" xfId="0" applyNumberFormat="1" applyFont="1" applyFill="1" applyBorder="1" applyAlignment="1" applyProtection="1">
      <alignment horizontal="center" wrapText="1"/>
      <protection locked="0"/>
    </xf>
    <xf numFmtId="0" fontId="25" fillId="15" borderId="38" xfId="0" applyFont="1" applyFill="1" applyBorder="1" applyAlignment="1" applyProtection="1">
      <alignment horizontal="center" wrapText="1"/>
      <protection locked="0"/>
    </xf>
    <xf numFmtId="165" fontId="0" fillId="5" borderId="0" xfId="0" applyNumberFormat="1" applyFill="1" applyProtection="1">
      <protection locked="0"/>
    </xf>
    <xf numFmtId="0" fontId="34" fillId="15" borderId="37" xfId="0" applyFont="1" applyFill="1" applyBorder="1" applyAlignment="1" applyProtection="1">
      <alignment horizontal="center" wrapText="1"/>
      <protection locked="0"/>
    </xf>
    <xf numFmtId="0" fontId="34" fillId="15" borderId="37" xfId="0" applyFont="1" applyFill="1" applyBorder="1" applyAlignment="1" applyProtection="1">
      <alignment horizontal="center" vertical="center" wrapText="1"/>
      <protection locked="0"/>
    </xf>
    <xf numFmtId="0" fontId="35" fillId="16" borderId="0" xfId="0" applyFont="1" applyFill="1" applyAlignment="1" applyProtection="1">
      <alignment wrapText="1"/>
      <protection locked="0"/>
    </xf>
    <xf numFmtId="0" fontId="36" fillId="5" borderId="0" xfId="0" applyFont="1" applyFill="1" applyBorder="1" applyProtection="1">
      <protection locked="0"/>
    </xf>
    <xf numFmtId="0" fontId="37" fillId="5" borderId="0" xfId="0" applyFont="1" applyFill="1" applyBorder="1" applyAlignment="1" applyProtection="1">
      <alignment horizontal="justify" vertical="center" wrapText="1"/>
      <protection locked="0"/>
    </xf>
    <xf numFmtId="0" fontId="36" fillId="5" borderId="0" xfId="0" applyFont="1" applyFill="1" applyBorder="1" applyAlignment="1" applyProtection="1">
      <alignment horizontal="left" vertical="center" indent="1"/>
      <protection locked="0"/>
    </xf>
    <xf numFmtId="0" fontId="36" fillId="5" borderId="0" xfId="0" applyFont="1" applyFill="1" applyProtection="1">
      <protection locked="0"/>
    </xf>
    <xf numFmtId="0" fontId="38" fillId="5" borderId="0" xfId="0" applyFont="1" applyFill="1" applyBorder="1" applyAlignment="1" applyProtection="1">
      <alignment horizontal="left" wrapText="1"/>
      <protection locked="0"/>
    </xf>
    <xf numFmtId="0" fontId="36" fillId="5" borderId="0" xfId="0" applyFont="1" applyFill="1" applyBorder="1" applyAlignment="1" applyProtection="1">
      <alignment horizontal="right"/>
      <protection locked="0"/>
    </xf>
    <xf numFmtId="0" fontId="36" fillId="5" borderId="0" xfId="0" applyFont="1" applyFill="1" applyBorder="1" applyAlignment="1" applyProtection="1">
      <alignment horizontal="justify" vertical="center" wrapText="1"/>
      <protection locked="0"/>
    </xf>
    <xf numFmtId="0" fontId="39" fillId="5" borderId="0" xfId="0" applyFont="1" applyFill="1" applyBorder="1" applyAlignment="1" applyProtection="1">
      <alignment horizontal="center" vertical="center" wrapText="1"/>
      <protection locked="0"/>
    </xf>
    <xf numFmtId="0" fontId="39" fillId="5" borderId="0" xfId="0" applyFont="1" applyFill="1" applyBorder="1" applyAlignment="1" applyProtection="1">
      <alignment horizontal="justify" vertical="center" wrapText="1"/>
      <protection locked="0"/>
    </xf>
    <xf numFmtId="0" fontId="36" fillId="5" borderId="0" xfId="0" applyFont="1" applyFill="1" applyBorder="1" applyAlignment="1" applyProtection="1">
      <alignment horizontal="center" vertical="center" wrapText="1"/>
      <protection locked="0"/>
    </xf>
    <xf numFmtId="168" fontId="36" fillId="5" borderId="0" xfId="0" applyNumberFormat="1" applyFont="1" applyFill="1" applyBorder="1" applyProtection="1">
      <protection locked="0"/>
    </xf>
    <xf numFmtId="0" fontId="38" fillId="5" borderId="0" xfId="0" applyFont="1" applyFill="1" applyAlignment="1" applyProtection="1">
      <protection locked="0"/>
    </xf>
    <xf numFmtId="0" fontId="0" fillId="5" borderId="0" xfId="0" applyFill="1" applyAlignment="1" applyProtection="1">
      <alignment vertical="top" wrapText="1"/>
      <protection locked="0"/>
    </xf>
    <xf numFmtId="0" fontId="7" fillId="5" borderId="0" xfId="0" applyFont="1" applyFill="1" applyProtection="1">
      <protection locked="0"/>
    </xf>
    <xf numFmtId="0" fontId="0" fillId="5" borderId="0" xfId="0" applyFill="1" applyAlignment="1" applyProtection="1">
      <alignment wrapText="1"/>
      <protection locked="0"/>
    </xf>
    <xf numFmtId="0" fontId="44" fillId="5" borderId="0" xfId="0" applyFont="1" applyFill="1" applyProtection="1">
      <protection locked="0"/>
    </xf>
    <xf numFmtId="0" fontId="0" fillId="5" borderId="0" xfId="0" applyFont="1" applyFill="1" applyProtection="1">
      <protection locked="0"/>
    </xf>
    <xf numFmtId="0" fontId="24" fillId="5" borderId="0" xfId="0" applyFont="1" applyFill="1" applyBorder="1" applyAlignment="1" applyProtection="1">
      <alignment wrapText="1"/>
      <protection locked="0"/>
    </xf>
    <xf numFmtId="0" fontId="0" fillId="5" borderId="0" xfId="0" applyFont="1" applyFill="1" applyAlignment="1" applyProtection="1">
      <alignment horizontal="left"/>
      <protection locked="0"/>
    </xf>
    <xf numFmtId="0" fontId="1" fillId="5" borderId="0" xfId="0" applyFont="1" applyFill="1" applyBorder="1" applyAlignment="1" applyProtection="1">
      <alignment vertical="top" wrapText="1"/>
      <protection locked="0"/>
    </xf>
    <xf numFmtId="0" fontId="45" fillId="5" borderId="0" xfId="0" applyFont="1" applyFill="1" applyBorder="1" applyAlignment="1" applyProtection="1">
      <alignment horizontal="center" vertical="center"/>
      <protection locked="0"/>
    </xf>
    <xf numFmtId="0" fontId="1" fillId="5" borderId="0" xfId="0" applyFont="1" applyFill="1" applyBorder="1" applyAlignment="1" applyProtection="1">
      <alignment horizontal="center" vertical="center"/>
      <protection locked="0"/>
    </xf>
    <xf numFmtId="0" fontId="26" fillId="5" borderId="0" xfId="0" applyFont="1" applyFill="1" applyBorder="1" applyAlignment="1" applyProtection="1">
      <alignment horizontal="center"/>
      <protection locked="0"/>
    </xf>
    <xf numFmtId="0" fontId="0" fillId="5" borderId="0" xfId="0" applyFont="1" applyFill="1" applyBorder="1" applyProtection="1">
      <protection locked="0"/>
    </xf>
    <xf numFmtId="0" fontId="36" fillId="5" borderId="0" xfId="0" applyFont="1" applyFill="1" applyAlignment="1" applyProtection="1">
      <protection locked="0"/>
    </xf>
    <xf numFmtId="9" fontId="46" fillId="0" borderId="53" xfId="1" applyFont="1" applyFill="1" applyBorder="1" applyAlignment="1" applyProtection="1">
      <alignment horizontal="center" vertical="center"/>
      <protection locked="0"/>
    </xf>
    <xf numFmtId="0" fontId="48" fillId="17" borderId="54" xfId="0" applyFont="1" applyFill="1" applyBorder="1" applyAlignment="1" applyProtection="1">
      <alignment horizontal="center" vertical="center" wrapText="1"/>
      <protection locked="0"/>
    </xf>
    <xf numFmtId="9" fontId="49" fillId="5" borderId="0" xfId="1" applyFont="1" applyFill="1" applyBorder="1" applyAlignment="1" applyProtection="1">
      <alignment horizontal="left" vertical="center"/>
      <protection locked="0"/>
    </xf>
    <xf numFmtId="9" fontId="46" fillId="5" borderId="0" xfId="1" applyFont="1" applyFill="1" applyBorder="1" applyAlignment="1" applyProtection="1">
      <alignment horizontal="center" vertical="center"/>
      <protection locked="0"/>
    </xf>
    <xf numFmtId="9" fontId="49" fillId="5" borderId="49" xfId="1" applyFont="1" applyFill="1" applyBorder="1" applyAlignment="1" applyProtection="1">
      <alignment horizontal="left" vertical="center"/>
      <protection locked="0"/>
    </xf>
    <xf numFmtId="3" fontId="41" fillId="5" borderId="67" xfId="0" applyNumberFormat="1" applyFont="1" applyFill="1" applyBorder="1" applyAlignment="1" applyProtection="1">
      <alignment horizontal="center" vertical="center"/>
      <protection locked="0"/>
    </xf>
    <xf numFmtId="3" fontId="41" fillId="5" borderId="0" xfId="0" applyNumberFormat="1" applyFont="1" applyFill="1" applyBorder="1" applyAlignment="1" applyProtection="1">
      <alignment horizontal="center" vertical="center"/>
      <protection locked="0"/>
    </xf>
    <xf numFmtId="9" fontId="46" fillId="5" borderId="67" xfId="1" applyFont="1" applyFill="1" applyBorder="1" applyAlignment="1" applyProtection="1">
      <alignment horizontal="center" vertical="center"/>
      <protection locked="0"/>
    </xf>
    <xf numFmtId="9" fontId="49" fillId="0" borderId="83" xfId="1" applyFont="1" applyFill="1" applyBorder="1" applyAlignment="1" applyProtection="1">
      <alignment horizontal="left" vertical="center"/>
      <protection locked="0"/>
    </xf>
    <xf numFmtId="9" fontId="51" fillId="0" borderId="56" xfId="1" applyFont="1" applyFill="1" applyBorder="1" applyAlignment="1" applyProtection="1">
      <alignment horizontal="center" vertical="center"/>
      <protection locked="0"/>
    </xf>
    <xf numFmtId="3" fontId="51" fillId="0" borderId="57" xfId="0" applyNumberFormat="1" applyFont="1" applyFill="1" applyBorder="1" applyAlignment="1" applyProtection="1">
      <alignment horizontal="center" vertical="center"/>
      <protection locked="0"/>
    </xf>
    <xf numFmtId="9" fontId="51" fillId="0" borderId="58" xfId="1" applyFont="1" applyFill="1" applyBorder="1" applyAlignment="1" applyProtection="1">
      <alignment horizontal="center" vertical="center"/>
      <protection locked="0"/>
    </xf>
    <xf numFmtId="3" fontId="51" fillId="0" borderId="59" xfId="0" applyNumberFormat="1" applyFont="1" applyFill="1" applyBorder="1" applyAlignment="1" applyProtection="1">
      <alignment horizontal="center" vertical="center"/>
      <protection locked="0"/>
    </xf>
    <xf numFmtId="9" fontId="51" fillId="0" borderId="55" xfId="1" applyFont="1" applyFill="1" applyBorder="1" applyAlignment="1" applyProtection="1">
      <alignment horizontal="center" vertical="center"/>
      <protection locked="0"/>
    </xf>
    <xf numFmtId="3" fontId="51" fillId="0" borderId="55" xfId="0" applyNumberFormat="1" applyFont="1" applyFill="1" applyBorder="1" applyAlignment="1" applyProtection="1">
      <alignment horizontal="center" vertical="center"/>
      <protection locked="0"/>
    </xf>
    <xf numFmtId="9" fontId="51" fillId="0" borderId="30" xfId="1" applyFont="1" applyFill="1" applyBorder="1" applyAlignment="1" applyProtection="1">
      <alignment horizontal="center" vertical="center"/>
      <protection locked="0"/>
    </xf>
    <xf numFmtId="3" fontId="51" fillId="0" borderId="30" xfId="0" applyNumberFormat="1" applyFont="1" applyFill="1" applyBorder="1" applyAlignment="1" applyProtection="1">
      <alignment horizontal="center" vertical="center"/>
      <protection locked="0"/>
    </xf>
    <xf numFmtId="9" fontId="51" fillId="0" borderId="60" xfId="1" applyFont="1" applyFill="1" applyBorder="1" applyAlignment="1" applyProtection="1">
      <alignment horizontal="center" vertical="center"/>
      <protection locked="0"/>
    </xf>
    <xf numFmtId="3" fontId="51" fillId="0" borderId="60" xfId="0" applyNumberFormat="1" applyFont="1" applyFill="1" applyBorder="1" applyAlignment="1" applyProtection="1">
      <alignment horizontal="center" vertical="center"/>
      <protection locked="0"/>
    </xf>
    <xf numFmtId="9" fontId="51" fillId="0" borderId="57" xfId="1" applyFont="1" applyFill="1" applyBorder="1" applyAlignment="1" applyProtection="1">
      <alignment horizontal="center" vertical="center"/>
      <protection locked="0"/>
    </xf>
    <xf numFmtId="3" fontId="51" fillId="0" borderId="61" xfId="0" applyNumberFormat="1" applyFont="1" applyFill="1" applyBorder="1" applyAlignment="1" applyProtection="1">
      <alignment horizontal="center" vertical="center"/>
      <protection locked="0"/>
    </xf>
    <xf numFmtId="9" fontId="51" fillId="0" borderId="64" xfId="1" applyFont="1" applyFill="1" applyBorder="1" applyAlignment="1" applyProtection="1">
      <alignment horizontal="center" vertical="center"/>
      <protection locked="0"/>
    </xf>
    <xf numFmtId="3" fontId="51" fillId="0" borderId="65" xfId="0" applyNumberFormat="1" applyFont="1" applyFill="1" applyBorder="1" applyAlignment="1" applyProtection="1">
      <alignment horizontal="center" vertical="center"/>
      <protection locked="0"/>
    </xf>
    <xf numFmtId="9" fontId="55" fillId="5" borderId="66" xfId="1" applyFont="1" applyFill="1" applyBorder="1" applyAlignment="1" applyProtection="1">
      <alignment horizontal="center" vertical="center"/>
      <protection locked="0"/>
    </xf>
    <xf numFmtId="3" fontId="51" fillId="5" borderId="66" xfId="0" applyNumberFormat="1" applyFont="1" applyFill="1" applyBorder="1" applyAlignment="1" applyProtection="1">
      <alignment horizontal="center" vertical="center"/>
      <protection locked="0"/>
    </xf>
    <xf numFmtId="9" fontId="51" fillId="0" borderId="44" xfId="1" applyFont="1" applyFill="1" applyBorder="1" applyAlignment="1" applyProtection="1">
      <alignment horizontal="center" vertical="center"/>
      <protection locked="0"/>
    </xf>
    <xf numFmtId="9" fontId="51" fillId="6" borderId="32" xfId="1" applyFont="1" applyFill="1" applyBorder="1" applyAlignment="1" applyProtection="1">
      <alignment horizontal="center" vertical="center"/>
      <protection locked="0"/>
    </xf>
    <xf numFmtId="9" fontId="51" fillId="6" borderId="30" xfId="1" applyFont="1" applyFill="1" applyBorder="1" applyAlignment="1" applyProtection="1">
      <alignment horizontal="center" vertical="center"/>
      <protection locked="0"/>
    </xf>
    <xf numFmtId="3" fontId="51" fillId="0" borderId="51" xfId="0" applyNumberFormat="1" applyFont="1" applyFill="1" applyBorder="1" applyAlignment="1" applyProtection="1">
      <alignment horizontal="center" vertical="center"/>
      <protection locked="0"/>
    </xf>
    <xf numFmtId="3" fontId="51" fillId="0" borderId="62" xfId="0" applyNumberFormat="1" applyFont="1" applyFill="1" applyBorder="1" applyAlignment="1" applyProtection="1">
      <alignment horizontal="center" vertical="center"/>
      <protection locked="0"/>
    </xf>
    <xf numFmtId="9" fontId="51" fillId="0" borderId="39" xfId="1" applyFont="1" applyFill="1" applyBorder="1" applyAlignment="1" applyProtection="1">
      <alignment horizontal="center" vertical="center"/>
      <protection locked="0"/>
    </xf>
    <xf numFmtId="9" fontId="51" fillId="0" borderId="41" xfId="1" applyFont="1" applyFill="1" applyBorder="1" applyAlignment="1" applyProtection="1">
      <alignment horizontal="center" vertical="center"/>
      <protection locked="0"/>
    </xf>
    <xf numFmtId="9" fontId="51" fillId="6" borderId="42" xfId="1" applyFont="1" applyFill="1" applyBorder="1" applyAlignment="1" applyProtection="1">
      <alignment horizontal="center" vertical="center"/>
      <protection locked="0"/>
    </xf>
    <xf numFmtId="0" fontId="56" fillId="17" borderId="70" xfId="0" applyFont="1" applyFill="1" applyBorder="1" applyAlignment="1" applyProtection="1">
      <alignment vertical="center" wrapText="1"/>
      <protection locked="0"/>
    </xf>
    <xf numFmtId="0" fontId="56" fillId="17" borderId="71" xfId="0" applyFont="1" applyFill="1" applyBorder="1" applyAlignment="1" applyProtection="1">
      <alignment vertical="center" wrapText="1"/>
      <protection locked="0"/>
    </xf>
    <xf numFmtId="3" fontId="51" fillId="0" borderId="30" xfId="1" applyNumberFormat="1" applyFont="1" applyFill="1" applyBorder="1" applyAlignment="1" applyProtection="1">
      <alignment horizontal="center" vertical="center"/>
      <protection locked="0"/>
    </xf>
    <xf numFmtId="3" fontId="51" fillId="0" borderId="42" xfId="1" applyNumberFormat="1" applyFont="1" applyFill="1" applyBorder="1" applyAlignment="1" applyProtection="1">
      <alignment horizontal="center" vertical="center"/>
      <protection locked="0"/>
    </xf>
    <xf numFmtId="3" fontId="51" fillId="0" borderId="45" xfId="1" applyNumberFormat="1" applyFont="1" applyFill="1" applyBorder="1" applyAlignment="1" applyProtection="1">
      <alignment horizontal="center" vertical="center"/>
      <protection locked="0"/>
    </xf>
    <xf numFmtId="3" fontId="51" fillId="0" borderId="61" xfId="1" applyNumberFormat="1" applyFont="1" applyFill="1" applyBorder="1" applyAlignment="1" applyProtection="1">
      <alignment horizontal="center" vertical="center"/>
      <protection locked="0"/>
    </xf>
    <xf numFmtId="3" fontId="51" fillId="0" borderId="72" xfId="1" applyNumberFormat="1" applyFont="1" applyFill="1" applyBorder="1" applyAlignment="1" applyProtection="1">
      <alignment horizontal="center" vertical="center"/>
      <protection locked="0"/>
    </xf>
    <xf numFmtId="173" fontId="51" fillId="0" borderId="45" xfId="1" applyNumberFormat="1" applyFont="1" applyFill="1" applyBorder="1" applyAlignment="1" applyProtection="1">
      <alignment horizontal="center" vertical="center"/>
      <protection locked="0"/>
    </xf>
    <xf numFmtId="173" fontId="51" fillId="0" borderId="40" xfId="1" applyNumberFormat="1" applyFont="1" applyFill="1" applyBorder="1" applyAlignment="1" applyProtection="1">
      <alignment horizontal="center" vertical="center"/>
      <protection locked="0"/>
    </xf>
    <xf numFmtId="173" fontId="51" fillId="0" borderId="43" xfId="1" applyNumberFormat="1" applyFont="1" applyFill="1" applyBorder="1" applyAlignment="1" applyProtection="1">
      <alignment horizontal="center" vertical="center"/>
      <protection locked="0"/>
    </xf>
    <xf numFmtId="9" fontId="51" fillId="0" borderId="85" xfId="1" applyFont="1" applyFill="1" applyBorder="1" applyAlignment="1" applyProtection="1">
      <alignment horizontal="center" vertical="center"/>
      <protection locked="0"/>
    </xf>
    <xf numFmtId="3" fontId="51" fillId="0" borderId="72" xfId="0" applyNumberFormat="1" applyFont="1" applyFill="1" applyBorder="1" applyAlignment="1" applyProtection="1">
      <alignment horizontal="center" vertical="center"/>
      <protection locked="0"/>
    </xf>
    <xf numFmtId="0" fontId="56" fillId="17" borderId="70" xfId="0" applyFont="1" applyFill="1" applyBorder="1" applyAlignment="1" applyProtection="1">
      <alignment horizontal="center" vertical="center" wrapText="1"/>
      <protection locked="0"/>
    </xf>
    <xf numFmtId="3" fontId="51" fillId="5" borderId="30" xfId="0" applyNumberFormat="1" applyFont="1" applyFill="1" applyBorder="1" applyProtection="1">
      <protection locked="0"/>
    </xf>
    <xf numFmtId="3" fontId="51" fillId="5" borderId="32" xfId="0" applyNumberFormat="1" applyFont="1" applyFill="1" applyBorder="1" applyProtection="1">
      <protection locked="0"/>
    </xf>
    <xf numFmtId="3" fontId="0" fillId="0" borderId="91" xfId="0" applyNumberFormat="1" applyBorder="1"/>
    <xf numFmtId="0" fontId="0" fillId="0" borderId="92" xfId="0" applyBorder="1"/>
    <xf numFmtId="3" fontId="0" fillId="0" borderId="95" xfId="0" applyNumberFormat="1" applyBorder="1"/>
    <xf numFmtId="0" fontId="0" fillId="5" borderId="88" xfId="0" applyFill="1" applyBorder="1"/>
    <xf numFmtId="3" fontId="0" fillId="5" borderId="96" xfId="0" applyNumberFormat="1" applyFill="1" applyBorder="1"/>
    <xf numFmtId="0" fontId="0" fillId="5" borderId="89" xfId="0" applyFill="1" applyBorder="1"/>
    <xf numFmtId="4" fontId="0" fillId="0" borderId="95" xfId="0" applyNumberFormat="1" applyBorder="1"/>
    <xf numFmtId="0" fontId="0" fillId="5" borderId="97" xfId="0" applyFill="1" applyBorder="1"/>
    <xf numFmtId="3" fontId="0" fillId="5" borderId="91" xfId="0" applyNumberFormat="1" applyFill="1" applyBorder="1"/>
    <xf numFmtId="0" fontId="0" fillId="5" borderId="92" xfId="0" applyFill="1" applyBorder="1"/>
    <xf numFmtId="0" fontId="61" fillId="2" borderId="88" xfId="0" applyFont="1" applyFill="1" applyBorder="1" applyAlignment="1">
      <alignment horizontal="center"/>
    </xf>
    <xf numFmtId="0" fontId="61" fillId="2" borderId="89" xfId="0" applyFont="1" applyFill="1" applyBorder="1" applyAlignment="1">
      <alignment horizontal="center"/>
    </xf>
    <xf numFmtId="0" fontId="0" fillId="0" borderId="100" xfId="0" applyBorder="1"/>
    <xf numFmtId="3" fontId="0" fillId="0" borderId="101" xfId="0" applyNumberFormat="1" applyBorder="1"/>
    <xf numFmtId="0" fontId="0" fillId="0" borderId="102" xfId="0" applyBorder="1"/>
    <xf numFmtId="0" fontId="0" fillId="0" borderId="103" xfId="0" applyBorder="1"/>
    <xf numFmtId="0" fontId="0" fillId="0" borderId="104" xfId="0" applyBorder="1"/>
    <xf numFmtId="3" fontId="0" fillId="0" borderId="103" xfId="0" applyNumberFormat="1" applyBorder="1"/>
    <xf numFmtId="3" fontId="0" fillId="0" borderId="105" xfId="0" applyNumberFormat="1" applyBorder="1"/>
    <xf numFmtId="3" fontId="29" fillId="5" borderId="0" xfId="0" applyNumberFormat="1" applyFont="1" applyFill="1" applyBorder="1" applyAlignment="1" applyProtection="1">
      <alignment horizontal="center" vertical="center"/>
      <protection locked="0"/>
    </xf>
    <xf numFmtId="165" fontId="25" fillId="14" borderId="106" xfId="0" applyNumberFormat="1" applyFont="1" applyFill="1" applyBorder="1" applyAlignment="1" applyProtection="1">
      <alignment vertical="center"/>
      <protection locked="0"/>
    </xf>
    <xf numFmtId="3" fontId="29" fillId="5" borderId="106" xfId="0" applyNumberFormat="1" applyFont="1" applyFill="1" applyBorder="1" applyAlignment="1" applyProtection="1">
      <alignment horizontal="center" vertical="center"/>
      <protection locked="0"/>
    </xf>
    <xf numFmtId="0" fontId="26" fillId="21" borderId="98" xfId="0" applyFont="1" applyFill="1" applyBorder="1" applyAlignment="1">
      <alignment horizontal="center"/>
    </xf>
    <xf numFmtId="0" fontId="26" fillId="21" borderId="99" xfId="0" applyFont="1" applyFill="1" applyBorder="1" applyAlignment="1">
      <alignment horizontal="center"/>
    </xf>
    <xf numFmtId="0" fontId="0" fillId="0" borderId="107" xfId="0" applyBorder="1"/>
    <xf numFmtId="0" fontId="0" fillId="0" borderId="108" xfId="0" applyBorder="1"/>
    <xf numFmtId="9" fontId="0" fillId="0" borderId="108" xfId="0" applyNumberFormat="1" applyBorder="1"/>
    <xf numFmtId="0" fontId="26" fillId="21" borderId="102" xfId="0" applyFont="1" applyFill="1" applyBorder="1"/>
    <xf numFmtId="3" fontId="26" fillId="21" borderId="103" xfId="0" applyNumberFormat="1" applyFont="1" applyFill="1" applyBorder="1"/>
    <xf numFmtId="0" fontId="35" fillId="5" borderId="0" xfId="0" applyFont="1" applyFill="1" applyAlignment="1" applyProtection="1">
      <alignment wrapText="1"/>
      <protection locked="0"/>
    </xf>
    <xf numFmtId="0" fontId="27" fillId="5" borderId="0" xfId="0" applyFont="1" applyFill="1" applyAlignment="1" applyProtection="1">
      <alignment vertical="top" wrapText="1"/>
      <protection locked="0"/>
    </xf>
    <xf numFmtId="2" fontId="36" fillId="5" borderId="0" xfId="0" applyNumberFormat="1" applyFont="1" applyFill="1" applyBorder="1" applyProtection="1">
      <protection locked="0"/>
    </xf>
    <xf numFmtId="0" fontId="0" fillId="18" borderId="105" xfId="0" applyFill="1" applyBorder="1"/>
    <xf numFmtId="0" fontId="24" fillId="16" borderId="0" xfId="0" applyFont="1" applyFill="1" applyBorder="1" applyAlignment="1" applyProtection="1">
      <alignment horizontal="center" wrapText="1"/>
      <protection locked="0"/>
    </xf>
    <xf numFmtId="0" fontId="27" fillId="5" borderId="0" xfId="0" applyFont="1" applyFill="1" applyAlignment="1" applyProtection="1">
      <alignment horizontal="left" vertical="top" wrapText="1"/>
      <protection locked="0"/>
    </xf>
    <xf numFmtId="0" fontId="5" fillId="16" borderId="29" xfId="0" applyFont="1" applyFill="1" applyBorder="1" applyAlignment="1" applyProtection="1">
      <alignment horizontal="center"/>
      <protection locked="0"/>
    </xf>
    <xf numFmtId="3" fontId="63" fillId="14" borderId="95" xfId="0" applyNumberFormat="1" applyFont="1" applyFill="1" applyBorder="1" applyAlignment="1" applyProtection="1">
      <alignment horizontal="center" vertical="center"/>
      <protection locked="0"/>
    </xf>
    <xf numFmtId="0" fontId="35" fillId="16" borderId="0" xfId="0" applyFont="1" applyFill="1" applyAlignment="1" applyProtection="1">
      <alignment horizontal="center" wrapText="1"/>
      <protection locked="0"/>
    </xf>
    <xf numFmtId="0" fontId="50" fillId="14" borderId="46" xfId="0" applyFont="1" applyFill="1" applyBorder="1" applyAlignment="1" applyProtection="1">
      <alignment horizontal="center" vertical="center" wrapText="1"/>
      <protection locked="0"/>
    </xf>
    <xf numFmtId="0" fontId="50" fillId="14" borderId="41" xfId="0" applyFont="1" applyFill="1" applyBorder="1" applyAlignment="1" applyProtection="1">
      <alignment horizontal="center" vertical="center" wrapText="1"/>
      <protection locked="0"/>
    </xf>
    <xf numFmtId="0" fontId="50" fillId="14" borderId="47" xfId="0" applyFont="1" applyFill="1" applyBorder="1" applyAlignment="1" applyProtection="1">
      <alignment horizontal="center" vertical="center" wrapText="1"/>
      <protection locked="0"/>
    </xf>
    <xf numFmtId="0" fontId="50" fillId="14" borderId="42" xfId="0" applyFont="1" applyFill="1" applyBorder="1" applyAlignment="1" applyProtection="1">
      <alignment horizontal="center" vertical="center" wrapText="1"/>
      <protection locked="0"/>
    </xf>
    <xf numFmtId="0" fontId="59" fillId="17" borderId="68" xfId="0" applyFont="1" applyFill="1" applyBorder="1" applyAlignment="1" applyProtection="1">
      <alignment horizontal="center" vertical="center" wrapText="1"/>
      <protection locked="0"/>
    </xf>
    <xf numFmtId="0" fontId="59" fillId="17" borderId="69" xfId="0" applyFont="1" applyFill="1" applyBorder="1" applyAlignment="1" applyProtection="1">
      <alignment horizontal="center" vertical="center" wrapText="1"/>
      <protection locked="0"/>
    </xf>
    <xf numFmtId="0" fontId="50" fillId="14" borderId="48" xfId="0" applyFont="1" applyFill="1" applyBorder="1" applyAlignment="1" applyProtection="1">
      <alignment horizontal="center" vertical="center" wrapText="1"/>
      <protection locked="0"/>
    </xf>
    <xf numFmtId="0" fontId="50" fillId="14" borderId="43" xfId="0" applyFont="1" applyFill="1" applyBorder="1" applyAlignment="1" applyProtection="1">
      <alignment horizontal="center" vertical="center" wrapText="1"/>
      <protection locked="0"/>
    </xf>
    <xf numFmtId="0" fontId="0" fillId="0" borderId="87" xfId="0" applyBorder="1" applyAlignment="1">
      <alignment horizontal="left" wrapText="1"/>
    </xf>
    <xf numFmtId="0" fontId="0" fillId="0" borderId="90" xfId="0" applyBorder="1" applyAlignment="1">
      <alignment horizontal="left" wrapText="1"/>
    </xf>
    <xf numFmtId="0" fontId="0" fillId="0" borderId="93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94" xfId="0" applyBorder="1" applyAlignment="1">
      <alignment horizontal="left" wrapText="1"/>
    </xf>
    <xf numFmtId="0" fontId="0" fillId="0" borderId="88" xfId="0" applyBorder="1" applyAlignment="1">
      <alignment horizontal="left"/>
    </xf>
    <xf numFmtId="0" fontId="0" fillId="0" borderId="96" xfId="0" applyBorder="1" applyAlignment="1">
      <alignment horizontal="left"/>
    </xf>
    <xf numFmtId="0" fontId="0" fillId="0" borderId="89" xfId="0" applyBorder="1" applyAlignment="1">
      <alignment horizontal="left"/>
    </xf>
    <xf numFmtId="0" fontId="62" fillId="18" borderId="91" xfId="0" applyFont="1" applyFill="1" applyBorder="1" applyAlignment="1">
      <alignment horizontal="center" vertical="center"/>
    </xf>
    <xf numFmtId="0" fontId="20" fillId="6" borderId="0" xfId="0" applyFont="1" applyFill="1" applyAlignment="1">
      <alignment horizontal="center" wrapText="1"/>
    </xf>
    <xf numFmtId="0" fontId="10" fillId="7" borderId="25" xfId="0" applyFont="1" applyFill="1" applyBorder="1" applyAlignment="1">
      <alignment horizontal="center" vertical="center" wrapText="1"/>
    </xf>
    <xf numFmtId="0" fontId="10" fillId="7" borderId="26" xfId="0" applyFont="1" applyFill="1" applyBorder="1" applyAlignment="1">
      <alignment horizontal="center" vertical="center" wrapText="1"/>
    </xf>
    <xf numFmtId="0" fontId="23" fillId="10" borderId="20" xfId="0" applyFont="1" applyFill="1" applyBorder="1" applyAlignment="1">
      <alignment horizontal="center" vertical="center" wrapText="1"/>
    </xf>
    <xf numFmtId="0" fontId="23" fillId="10" borderId="21" xfId="0" applyFont="1" applyFill="1" applyBorder="1" applyAlignment="1">
      <alignment horizontal="center" vertical="center" wrapText="1"/>
    </xf>
    <xf numFmtId="0" fontId="23" fillId="10" borderId="22" xfId="0" applyFont="1" applyFill="1" applyBorder="1" applyAlignment="1">
      <alignment horizontal="center" vertical="center" wrapText="1"/>
    </xf>
    <xf numFmtId="0" fontId="11" fillId="12" borderId="19" xfId="0" applyFont="1" applyFill="1" applyBorder="1" applyAlignment="1">
      <alignment horizontal="center" vertical="center" wrapText="1"/>
    </xf>
    <xf numFmtId="0" fontId="11" fillId="12" borderId="18" xfId="0" applyFont="1" applyFill="1" applyBorder="1" applyAlignment="1">
      <alignment horizontal="center" vertical="center" wrapText="1"/>
    </xf>
    <xf numFmtId="0" fontId="11" fillId="12" borderId="16" xfId="0" applyFont="1" applyFill="1" applyBorder="1" applyAlignment="1">
      <alignment horizontal="center" vertical="center" wrapText="1"/>
    </xf>
    <xf numFmtId="0" fontId="11" fillId="12" borderId="1" xfId="0" applyFont="1" applyFill="1" applyBorder="1" applyAlignment="1">
      <alignment horizontal="center" vertical="center" wrapText="1"/>
    </xf>
    <xf numFmtId="0" fontId="11" fillId="12" borderId="17" xfId="0" applyFont="1" applyFill="1" applyBorder="1" applyAlignment="1">
      <alignment horizontal="center" vertical="center" wrapText="1"/>
    </xf>
    <xf numFmtId="0" fontId="11" fillId="12" borderId="0" xfId="0" applyFont="1" applyFill="1" applyBorder="1" applyAlignment="1">
      <alignment horizontal="center" vertical="center" wrapText="1"/>
    </xf>
    <xf numFmtId="0" fontId="11" fillId="12" borderId="15" xfId="0" applyFont="1" applyFill="1" applyBorder="1" applyAlignment="1">
      <alignment horizontal="center" vertical="center" wrapText="1"/>
    </xf>
    <xf numFmtId="170" fontId="0" fillId="18" borderId="87" xfId="0" applyNumberFormat="1" applyFill="1" applyBorder="1" applyAlignment="1" applyProtection="1">
      <alignment horizontal="right"/>
      <protection hidden="1"/>
    </xf>
    <xf numFmtId="170" fontId="0" fillId="18" borderId="90" xfId="0" applyNumberFormat="1" applyFill="1" applyBorder="1" applyAlignment="1" applyProtection="1">
      <alignment horizontal="right"/>
      <protection hidden="1"/>
    </xf>
    <xf numFmtId="3" fontId="0" fillId="18" borderId="95" xfId="0" applyNumberFormat="1" applyFill="1" applyBorder="1" applyProtection="1">
      <protection hidden="1"/>
    </xf>
    <xf numFmtId="0" fontId="56" fillId="17" borderId="70" xfId="0" applyFont="1" applyFill="1" applyBorder="1" applyAlignment="1" applyProtection="1">
      <alignment vertical="center" wrapText="1"/>
    </xf>
    <xf numFmtId="0" fontId="0" fillId="5" borderId="0" xfId="0" applyFill="1" applyProtection="1"/>
    <xf numFmtId="3" fontId="33" fillId="18" borderId="95" xfId="0" applyNumberFormat="1" applyFont="1" applyFill="1" applyBorder="1" applyAlignment="1" applyProtection="1">
      <alignment horizontal="center" vertical="center"/>
    </xf>
    <xf numFmtId="173" fontId="33" fillId="18" borderId="95" xfId="1" applyNumberFormat="1" applyFont="1" applyFill="1" applyBorder="1" applyAlignment="1" applyProtection="1">
      <alignment horizontal="center" vertical="center"/>
    </xf>
    <xf numFmtId="3" fontId="60" fillId="17" borderId="32" xfId="0" applyNumberFormat="1" applyFont="1" applyFill="1" applyBorder="1" applyProtection="1"/>
    <xf numFmtId="3" fontId="60" fillId="17" borderId="30" xfId="0" applyNumberFormat="1" applyFont="1" applyFill="1" applyBorder="1" applyProtection="1"/>
    <xf numFmtId="3" fontId="26" fillId="17" borderId="30" xfId="0" applyNumberFormat="1" applyFont="1" applyFill="1" applyBorder="1" applyProtection="1"/>
    <xf numFmtId="3" fontId="60" fillId="0" borderId="32" xfId="0" applyNumberFormat="1" applyFont="1" applyFill="1" applyBorder="1" applyProtection="1"/>
    <xf numFmtId="3" fontId="60" fillId="0" borderId="30" xfId="0" applyNumberFormat="1" applyFont="1" applyFill="1" applyBorder="1" applyProtection="1"/>
    <xf numFmtId="3" fontId="26" fillId="0" borderId="30" xfId="0" applyNumberFormat="1" applyFont="1" applyFill="1" applyBorder="1" applyProtection="1"/>
    <xf numFmtId="172" fontId="60" fillId="17" borderId="32" xfId="0" applyNumberFormat="1" applyFont="1" applyFill="1" applyBorder="1" applyProtection="1"/>
    <xf numFmtId="172" fontId="60" fillId="17" borderId="30" xfId="0" applyNumberFormat="1" applyFont="1" applyFill="1" applyBorder="1" applyProtection="1"/>
    <xf numFmtId="165" fontId="45" fillId="17" borderId="30" xfId="0" applyNumberFormat="1" applyFont="1" applyFill="1" applyBorder="1" applyProtection="1"/>
    <xf numFmtId="165" fontId="64" fillId="14" borderId="95" xfId="0" applyNumberFormat="1" applyFont="1" applyFill="1" applyBorder="1" applyAlignment="1" applyProtection="1">
      <alignment horizontal="center" vertical="center"/>
      <protection locked="0"/>
    </xf>
    <xf numFmtId="0" fontId="4" fillId="5" borderId="32" xfId="0" applyFont="1" applyFill="1" applyBorder="1" applyAlignment="1" applyProtection="1">
      <alignment horizontal="center"/>
      <protection locked="0"/>
    </xf>
    <xf numFmtId="0" fontId="4" fillId="5" borderId="30" xfId="0" applyFont="1" applyFill="1" applyBorder="1" applyAlignment="1" applyProtection="1">
      <alignment horizontal="center"/>
      <protection locked="0"/>
    </xf>
    <xf numFmtId="0" fontId="21" fillId="15" borderId="33" xfId="0" applyFont="1" applyFill="1" applyBorder="1" applyAlignment="1" applyProtection="1">
      <alignment horizontal="center" vertical="center"/>
      <protection locked="0"/>
    </xf>
    <xf numFmtId="167" fontId="21" fillId="15" borderId="31" xfId="1" applyNumberFormat="1" applyFont="1" applyFill="1" applyBorder="1" applyAlignment="1" applyProtection="1">
      <alignment horizontal="center" vertical="center" wrapText="1"/>
      <protection locked="0"/>
    </xf>
    <xf numFmtId="0" fontId="21" fillId="15" borderId="34" xfId="0" applyFont="1" applyFill="1" applyBorder="1" applyAlignment="1" applyProtection="1">
      <alignment horizontal="center" vertical="center"/>
      <protection locked="0"/>
    </xf>
    <xf numFmtId="167" fontId="21" fillId="15" borderId="35" xfId="1" applyNumberFormat="1" applyFont="1" applyFill="1" applyBorder="1" applyAlignment="1" applyProtection="1">
      <alignment horizontal="center" vertical="center" wrapText="1"/>
      <protection locked="0"/>
    </xf>
    <xf numFmtId="0" fontId="31" fillId="17" borderId="32" xfId="0" applyFont="1" applyFill="1" applyBorder="1" applyAlignment="1" applyProtection="1">
      <alignment horizontal="center" vertical="center"/>
      <protection locked="0"/>
    </xf>
    <xf numFmtId="166" fontId="32" fillId="17" borderId="32" xfId="1" applyNumberFormat="1" applyFont="1" applyFill="1" applyBorder="1" applyAlignment="1" applyProtection="1">
      <alignment horizontal="right" vertical="center" indent="3"/>
      <protection locked="0"/>
    </xf>
    <xf numFmtId="0" fontId="31" fillId="17" borderId="30" xfId="0" applyFont="1" applyFill="1" applyBorder="1" applyAlignment="1" applyProtection="1">
      <alignment horizontal="center" vertical="center"/>
      <protection locked="0"/>
    </xf>
    <xf numFmtId="0" fontId="6" fillId="5" borderId="49" xfId="0" applyFont="1" applyFill="1" applyBorder="1" applyAlignment="1" applyProtection="1">
      <alignment horizontal="left"/>
      <protection locked="0"/>
    </xf>
    <xf numFmtId="0" fontId="6" fillId="5" borderId="66" xfId="0" applyFont="1" applyFill="1" applyBorder="1" applyAlignment="1" applyProtection="1">
      <alignment horizontal="left"/>
      <protection locked="0"/>
    </xf>
    <xf numFmtId="170" fontId="26" fillId="5" borderId="66" xfId="0" applyNumberFormat="1" applyFont="1" applyFill="1" applyBorder="1" applyAlignment="1" applyProtection="1">
      <alignment horizontal="center"/>
      <protection locked="0"/>
    </xf>
    <xf numFmtId="170" fontId="26" fillId="5" borderId="50" xfId="0" applyNumberFormat="1" applyFont="1" applyFill="1" applyBorder="1" applyAlignment="1" applyProtection="1">
      <alignment horizontal="center"/>
      <protection locked="0"/>
    </xf>
    <xf numFmtId="170" fontId="0" fillId="5" borderId="0" xfId="0" applyNumberFormat="1" applyFill="1" applyProtection="1">
      <protection locked="0"/>
    </xf>
    <xf numFmtId="0" fontId="57" fillId="6" borderId="73" xfId="0" applyFont="1" applyFill="1" applyBorder="1" applyAlignment="1" applyProtection="1">
      <alignment horizontal="left"/>
      <protection locked="0"/>
    </xf>
    <xf numFmtId="0" fontId="0" fillId="6" borderId="0" xfId="0" applyFill="1" applyBorder="1" applyProtection="1">
      <protection locked="0"/>
    </xf>
    <xf numFmtId="0" fontId="0" fillId="6" borderId="74" xfId="0" applyFill="1" applyBorder="1" applyProtection="1">
      <protection locked="0"/>
    </xf>
    <xf numFmtId="0" fontId="47" fillId="0" borderId="75" xfId="0" applyFont="1" applyFill="1" applyBorder="1" applyAlignment="1" applyProtection="1">
      <alignment horizontal="left"/>
      <protection locked="0"/>
    </xf>
    <xf numFmtId="0" fontId="58" fillId="0" borderId="56" xfId="0" applyFont="1" applyFill="1" applyBorder="1" applyAlignment="1" applyProtection="1">
      <alignment horizontal="center"/>
      <protection locked="0"/>
    </xf>
    <xf numFmtId="3" fontId="53" fillId="0" borderId="76" xfId="0" applyNumberFormat="1" applyFont="1" applyFill="1" applyBorder="1" applyAlignment="1" applyProtection="1">
      <alignment vertical="center"/>
      <protection locked="0"/>
    </xf>
    <xf numFmtId="0" fontId="47" fillId="0" borderId="77" xfId="0" applyFont="1" applyFill="1" applyBorder="1" applyAlignment="1" applyProtection="1">
      <alignment horizontal="left"/>
      <protection locked="0"/>
    </xf>
    <xf numFmtId="0" fontId="58" fillId="0" borderId="58" xfId="0" applyFont="1" applyFill="1" applyBorder="1" applyAlignment="1" applyProtection="1">
      <alignment horizontal="center"/>
      <protection locked="0"/>
    </xf>
    <xf numFmtId="3" fontId="53" fillId="0" borderId="78" xfId="0" applyNumberFormat="1" applyFont="1" applyFill="1" applyBorder="1" applyAlignment="1" applyProtection="1">
      <alignment vertical="center"/>
      <protection locked="0"/>
    </xf>
    <xf numFmtId="0" fontId="54" fillId="6" borderId="0" xfId="0" applyFont="1" applyFill="1" applyBorder="1" applyProtection="1">
      <protection locked="0"/>
    </xf>
    <xf numFmtId="0" fontId="54" fillId="6" borderId="74" xfId="0" applyFont="1" applyFill="1" applyBorder="1" applyProtection="1">
      <protection locked="0"/>
    </xf>
    <xf numFmtId="0" fontId="47" fillId="0" borderId="79" xfId="0" applyFont="1" applyFill="1" applyBorder="1" applyAlignment="1" applyProtection="1">
      <alignment horizontal="left"/>
      <protection locked="0"/>
    </xf>
    <xf numFmtId="0" fontId="40" fillId="19" borderId="55" xfId="0" applyFont="1" applyFill="1" applyBorder="1" applyAlignment="1" applyProtection="1">
      <alignment horizontal="center"/>
      <protection locked="0"/>
    </xf>
    <xf numFmtId="3" fontId="53" fillId="0" borderId="80" xfId="0" applyNumberFormat="1" applyFont="1" applyFill="1" applyBorder="1" applyAlignment="1" applyProtection="1">
      <alignment vertical="center"/>
      <protection locked="0"/>
    </xf>
    <xf numFmtId="0" fontId="47" fillId="0" borderId="39" xfId="0" applyFont="1" applyFill="1" applyBorder="1" applyAlignment="1" applyProtection="1">
      <alignment horizontal="left"/>
      <protection locked="0"/>
    </xf>
    <xf numFmtId="0" fontId="40" fillId="19" borderId="30" xfId="0" applyFont="1" applyFill="1" applyBorder="1" applyAlignment="1" applyProtection="1">
      <alignment horizontal="center"/>
      <protection locked="0"/>
    </xf>
    <xf numFmtId="0" fontId="47" fillId="0" borderId="81" xfId="0" applyFont="1" applyFill="1" applyBorder="1" applyAlignment="1" applyProtection="1">
      <alignment horizontal="left"/>
      <protection locked="0"/>
    </xf>
    <xf numFmtId="0" fontId="40" fillId="19" borderId="60" xfId="0" applyFont="1" applyFill="1" applyBorder="1" applyAlignment="1" applyProtection="1">
      <alignment horizontal="center"/>
      <protection locked="0"/>
    </xf>
    <xf numFmtId="3" fontId="53" fillId="0" borderId="82" xfId="0" applyNumberFormat="1" applyFont="1" applyFill="1" applyBorder="1" applyAlignment="1" applyProtection="1">
      <alignment vertical="center"/>
      <protection locked="0"/>
    </xf>
    <xf numFmtId="0" fontId="40" fillId="20" borderId="0" xfId="0" applyFont="1" applyFill="1" applyBorder="1" applyAlignment="1" applyProtection="1">
      <alignment horizontal="center"/>
      <protection locked="0"/>
    </xf>
    <xf numFmtId="0" fontId="54" fillId="20" borderId="0" xfId="0" applyFont="1" applyFill="1" applyBorder="1" applyProtection="1">
      <protection locked="0"/>
    </xf>
    <xf numFmtId="0" fontId="54" fillId="20" borderId="74" xfId="0" applyFont="1" applyFill="1" applyBorder="1" applyProtection="1">
      <protection locked="0"/>
    </xf>
    <xf numFmtId="0" fontId="40" fillId="19" borderId="56" xfId="0" applyFont="1" applyFill="1" applyBorder="1" applyAlignment="1" applyProtection="1">
      <alignment horizontal="center"/>
      <protection locked="0"/>
    </xf>
    <xf numFmtId="0" fontId="40" fillId="19" borderId="63" xfId="0" applyFont="1" applyFill="1" applyBorder="1" applyAlignment="1" applyProtection="1">
      <alignment horizontal="center"/>
      <protection locked="0"/>
    </xf>
    <xf numFmtId="3" fontId="53" fillId="0" borderId="84" xfId="0" applyNumberFormat="1" applyFont="1" applyFill="1" applyBorder="1" applyAlignment="1" applyProtection="1">
      <alignment vertical="center"/>
      <protection locked="0"/>
    </xf>
    <xf numFmtId="0" fontId="40" fillId="5" borderId="66" xfId="0" applyFont="1" applyFill="1" applyBorder="1" applyAlignment="1" applyProtection="1">
      <alignment horizontal="center"/>
      <protection locked="0"/>
    </xf>
    <xf numFmtId="3" fontId="53" fillId="5" borderId="50" xfId="0" applyNumberFormat="1" applyFont="1" applyFill="1" applyBorder="1" applyAlignment="1" applyProtection="1">
      <alignment vertical="center"/>
      <protection locked="0"/>
    </xf>
    <xf numFmtId="0" fontId="40" fillId="5" borderId="0" xfId="0" applyFont="1" applyFill="1" applyBorder="1" applyAlignment="1" applyProtection="1">
      <alignment horizontal="center"/>
      <protection locked="0"/>
    </xf>
    <xf numFmtId="3" fontId="43" fillId="5" borderId="0" xfId="0" applyNumberFormat="1" applyFont="1" applyFill="1" applyBorder="1" applyAlignment="1" applyProtection="1">
      <alignment vertical="center"/>
      <protection locked="0"/>
    </xf>
    <xf numFmtId="3" fontId="53" fillId="0" borderId="55" xfId="0" applyNumberFormat="1" applyFont="1" applyFill="1" applyBorder="1" applyAlignment="1" applyProtection="1">
      <alignment vertical="center"/>
      <protection locked="0"/>
    </xf>
    <xf numFmtId="3" fontId="53" fillId="0" borderId="86" xfId="0" applyNumberFormat="1" applyFont="1" applyFill="1" applyBorder="1" applyAlignment="1" applyProtection="1">
      <alignment vertical="center"/>
      <protection locked="0"/>
    </xf>
    <xf numFmtId="3" fontId="53" fillId="0" borderId="32" xfId="0" applyNumberFormat="1" applyFont="1" applyFill="1" applyBorder="1" applyAlignment="1" applyProtection="1">
      <alignment vertical="center"/>
      <protection locked="0"/>
    </xf>
    <xf numFmtId="3" fontId="53" fillId="0" borderId="52" xfId="0" applyNumberFormat="1" applyFont="1" applyFill="1" applyBorder="1" applyAlignment="1" applyProtection="1">
      <alignment vertical="center"/>
      <protection locked="0"/>
    </xf>
    <xf numFmtId="4" fontId="52" fillId="17" borderId="30" xfId="0" applyNumberFormat="1" applyFont="1" applyFill="1" applyBorder="1" applyAlignment="1" applyProtection="1">
      <alignment horizontal="right" vertical="center"/>
    </xf>
    <xf numFmtId="0" fontId="54" fillId="6" borderId="0" xfId="0" applyFont="1" applyFill="1" applyBorder="1" applyProtection="1"/>
    <xf numFmtId="4" fontId="52" fillId="17" borderId="55" xfId="0" applyNumberFormat="1" applyFont="1" applyFill="1" applyBorder="1" applyAlignment="1" applyProtection="1">
      <alignment horizontal="right" vertical="center"/>
    </xf>
    <xf numFmtId="4" fontId="52" fillId="17" borderId="60" xfId="0" applyNumberFormat="1" applyFont="1" applyFill="1" applyBorder="1" applyAlignment="1" applyProtection="1">
      <alignment horizontal="right" vertical="center"/>
    </xf>
    <xf numFmtId="0" fontId="54" fillId="20" borderId="0" xfId="0" applyFont="1" applyFill="1" applyBorder="1" applyProtection="1"/>
    <xf numFmtId="4" fontId="52" fillId="17" borderId="61" xfId="0" applyNumberFormat="1" applyFont="1" applyFill="1" applyBorder="1" applyAlignment="1" applyProtection="1">
      <alignment horizontal="right" vertical="center"/>
    </xf>
    <xf numFmtId="4" fontId="52" fillId="17" borderId="65" xfId="0" applyNumberFormat="1" applyFont="1" applyFill="1" applyBorder="1" applyAlignment="1" applyProtection="1">
      <alignment horizontal="right" vertical="center"/>
    </xf>
    <xf numFmtId="171" fontId="52" fillId="5" borderId="66" xfId="0" applyNumberFormat="1" applyFont="1" applyFill="1" applyBorder="1" applyAlignment="1" applyProtection="1">
      <alignment horizontal="right" vertical="center"/>
    </xf>
    <xf numFmtId="171" fontId="42" fillId="5" borderId="0" xfId="0" applyNumberFormat="1" applyFont="1" applyFill="1" applyBorder="1" applyAlignment="1" applyProtection="1">
      <alignment horizontal="right" vertical="center"/>
    </xf>
    <xf numFmtId="4" fontId="52" fillId="17" borderId="32" xfId="0" applyNumberFormat="1" applyFont="1" applyFill="1" applyBorder="1" applyAlignment="1" applyProtection="1">
      <alignment horizontal="right" vertical="center"/>
    </xf>
    <xf numFmtId="4" fontId="52" fillId="17" borderId="52" xfId="0" applyNumberFormat="1" applyFont="1" applyFill="1" applyBorder="1" applyAlignment="1" applyProtection="1">
      <alignment horizontal="right" vertical="center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DCFDCF"/>
      <color rgb="FFFBA185"/>
      <color rgb="FFFC8D84"/>
      <color rgb="FFF6FAD2"/>
      <color rgb="FFEEC8C8"/>
      <color rgb="FF906230"/>
      <color rgb="FFDE9696"/>
      <color rgb="FFD7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621927</xdr:colOff>
      <xdr:row>0</xdr:row>
      <xdr:rowOff>571500</xdr:rowOff>
    </xdr:from>
    <xdr:to>
      <xdr:col>25</xdr:col>
      <xdr:colOff>69477</xdr:colOff>
      <xdr:row>16</xdr:row>
      <xdr:rowOff>52917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b="53506"/>
        <a:stretch/>
      </xdr:blipFill>
      <xdr:spPr bwMode="auto">
        <a:xfrm>
          <a:off x="16735986" y="571500"/>
          <a:ext cx="5543550" cy="4165476"/>
        </a:xfrm>
        <a:prstGeom prst="rect">
          <a:avLst/>
        </a:prstGeom>
        <a:solidFill>
          <a:schemeClr val="bg1">
            <a:lumMod val="95000"/>
          </a:schemeClr>
        </a:solidFill>
      </xdr:spPr>
    </xdr:pic>
    <xdr:clientData/>
  </xdr:twoCellAnchor>
  <xdr:oneCellAnchor>
    <xdr:from>
      <xdr:col>16</xdr:col>
      <xdr:colOff>58270</xdr:colOff>
      <xdr:row>11</xdr:row>
      <xdr:rowOff>108697</xdr:rowOff>
    </xdr:from>
    <xdr:ext cx="65" cy="172227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17696329" y="361613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E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16"/>
  <sheetViews>
    <sheetView topLeftCell="B1" zoomScale="115" zoomScaleNormal="115" workbookViewId="0">
      <pane ySplit="5" topLeftCell="A6" activePane="bottomLeft" state="frozen"/>
      <selection pane="bottomLeft" activeCell="G13" sqref="G13"/>
    </sheetView>
  </sheetViews>
  <sheetFormatPr baseColWidth="10" defaultRowHeight="15" x14ac:dyDescent="0.25"/>
  <cols>
    <col min="1" max="1" width="11.42578125" style="64"/>
    <col min="2" max="2" width="12.140625" style="62" customWidth="1"/>
    <col min="3" max="3" width="16.85546875" style="57" customWidth="1"/>
    <col min="4" max="4" width="18.140625" style="57" customWidth="1"/>
    <col min="5" max="5" width="11.85546875" style="57" customWidth="1"/>
    <col min="6" max="6" width="18.140625" style="57" customWidth="1"/>
    <col min="7" max="7" width="12.140625" style="63" customWidth="1"/>
    <col min="8" max="8" width="27.42578125" style="57" customWidth="1"/>
    <col min="9" max="9" width="11.42578125" style="64" customWidth="1"/>
    <col min="10" max="10" width="29.5703125" style="57" customWidth="1"/>
    <col min="11" max="12" width="35.85546875" style="57" customWidth="1"/>
    <col min="13" max="13" width="11.42578125" style="64"/>
    <col min="14" max="14" width="9" style="105" hidden="1" customWidth="1"/>
    <col min="15" max="15" width="11.42578125" style="98"/>
    <col min="16" max="20" width="11.42578125" style="64"/>
    <col min="21" max="16384" width="11.42578125" style="57"/>
  </cols>
  <sheetData>
    <row r="1" spans="1:20" ht="29.25" customHeight="1" thickBot="1" x14ac:dyDescent="0.4">
      <c r="B1" s="188" t="s">
        <v>20</v>
      </c>
      <c r="C1" s="188"/>
      <c r="D1" s="188"/>
      <c r="E1" s="188"/>
      <c r="F1" s="188"/>
      <c r="G1" s="188"/>
      <c r="H1" s="188"/>
      <c r="J1" s="64"/>
      <c r="K1" s="64"/>
      <c r="L1" s="64"/>
      <c r="N1" s="99"/>
    </row>
    <row r="2" spans="1:20" s="66" customFormat="1" ht="50.25" customHeight="1" x14ac:dyDescent="0.25">
      <c r="A2" s="65"/>
      <c r="B2" s="189" t="s">
        <v>92</v>
      </c>
      <c r="C2" s="189"/>
      <c r="D2" s="189"/>
      <c r="E2" s="189"/>
      <c r="F2" s="189"/>
      <c r="G2" s="189"/>
      <c r="H2" s="189"/>
      <c r="I2" s="65"/>
      <c r="J2" s="175" t="s">
        <v>10</v>
      </c>
      <c r="K2" s="176">
        <v>30</v>
      </c>
      <c r="L2" s="174"/>
      <c r="M2" s="65"/>
      <c r="N2" s="101"/>
      <c r="O2" s="100"/>
      <c r="P2" s="65"/>
      <c r="Q2" s="65"/>
      <c r="R2" s="65"/>
      <c r="S2" s="65"/>
      <c r="T2" s="65"/>
    </row>
    <row r="3" spans="1:20" s="61" customFormat="1" ht="13.5" customHeight="1" thickBot="1" x14ac:dyDescent="0.25">
      <c r="A3" s="59"/>
      <c r="B3" s="58"/>
      <c r="C3" s="59"/>
      <c r="D3" s="59"/>
      <c r="E3" s="59"/>
      <c r="F3" s="59"/>
      <c r="G3" s="60"/>
      <c r="H3" s="59"/>
      <c r="I3" s="59"/>
      <c r="J3" s="239" t="s">
        <v>19</v>
      </c>
      <c r="K3" s="228">
        <f>SUMIFS($H$6:$H$406,$N$6:$N$406,"=1")</f>
        <v>319154249.94512159</v>
      </c>
      <c r="L3" s="191" t="s">
        <v>148</v>
      </c>
      <c r="M3" s="59"/>
      <c r="N3" s="58"/>
      <c r="O3" s="59"/>
      <c r="P3" s="59"/>
      <c r="Q3" s="59"/>
      <c r="R3" s="59"/>
      <c r="S3" s="59"/>
      <c r="T3" s="59"/>
    </row>
    <row r="4" spans="1:20" s="61" customFormat="1" ht="19.5" customHeight="1" thickBot="1" x14ac:dyDescent="0.35">
      <c r="A4" s="59"/>
      <c r="B4" s="190" t="s">
        <v>22</v>
      </c>
      <c r="C4" s="190"/>
      <c r="D4" s="190"/>
      <c r="E4" s="190"/>
      <c r="F4" s="190"/>
      <c r="G4" s="190"/>
      <c r="H4" s="190"/>
      <c r="I4" s="59"/>
      <c r="J4" s="239"/>
      <c r="K4" s="228"/>
      <c r="L4" s="191"/>
      <c r="M4" s="59"/>
      <c r="N4" s="102"/>
      <c r="O4" s="59"/>
      <c r="P4" s="59"/>
      <c r="Q4" s="59"/>
      <c r="R4" s="59"/>
      <c r="S4" s="59"/>
      <c r="T4" s="59"/>
    </row>
    <row r="5" spans="1:20" s="61" customFormat="1" ht="48" thickBot="1" x14ac:dyDescent="0.3">
      <c r="A5" s="59"/>
      <c r="B5" s="74" t="s">
        <v>6</v>
      </c>
      <c r="C5" s="79" t="s">
        <v>94</v>
      </c>
      <c r="D5" s="79" t="s">
        <v>23</v>
      </c>
      <c r="E5" s="80" t="s">
        <v>95</v>
      </c>
      <c r="F5" s="75" t="s">
        <v>7</v>
      </c>
      <c r="G5" s="76" t="s">
        <v>9</v>
      </c>
      <c r="H5" s="77" t="s">
        <v>8</v>
      </c>
      <c r="I5" s="59"/>
      <c r="J5" s="239"/>
      <c r="K5" s="228"/>
      <c r="L5" s="229">
        <f>IRR(F6:F406)</f>
        <v>0.11954793373424755</v>
      </c>
      <c r="M5" s="59"/>
      <c r="N5" s="103"/>
      <c r="O5" s="59"/>
      <c r="P5" s="59"/>
      <c r="Q5" s="59"/>
      <c r="R5" s="59"/>
      <c r="S5" s="59"/>
      <c r="T5" s="59"/>
    </row>
    <row r="6" spans="1:20" s="61" customFormat="1" ht="13.5" customHeight="1" thickBot="1" x14ac:dyDescent="0.3">
      <c r="A6" s="59"/>
      <c r="B6" s="240">
        <v>0</v>
      </c>
      <c r="C6" s="153"/>
      <c r="D6" s="153">
        <v>32556916</v>
      </c>
      <c r="E6" s="154"/>
      <c r="F6" s="233">
        <f>IF(B6="","",C6-D6-E6)</f>
        <v>-32556916</v>
      </c>
      <c r="G6" s="236">
        <v>1</v>
      </c>
      <c r="H6" s="230">
        <f t="shared" ref="H6:H12" si="0">IF(G6="","",F6*G6)</f>
        <v>-32556916</v>
      </c>
      <c r="I6" s="59"/>
      <c r="J6" s="59"/>
      <c r="K6" s="59"/>
      <c r="L6" s="59"/>
      <c r="M6" s="59"/>
      <c r="N6" s="104">
        <f>IF(B6&lt;=$K$2,1,0)</f>
        <v>1</v>
      </c>
      <c r="O6" s="59"/>
      <c r="P6" s="59"/>
      <c r="Q6" s="59"/>
      <c r="R6" s="59"/>
      <c r="S6" s="59"/>
      <c r="T6" s="59"/>
    </row>
    <row r="7" spans="1:20" s="61" customFormat="1" x14ac:dyDescent="0.25">
      <c r="A7" s="59"/>
      <c r="B7" s="241">
        <f t="shared" ref="B7:B70" si="1">IF($K$2&gt;B6,B6+1,"")</f>
        <v>1</v>
      </c>
      <c r="C7" s="153"/>
      <c r="D7" s="153">
        <v>184839571</v>
      </c>
      <c r="E7" s="153"/>
      <c r="F7" s="234">
        <f>IF(B7="","",C7-D7-E7)</f>
        <v>-184839571</v>
      </c>
      <c r="G7" s="237">
        <f t="shared" ref="G7:G26" si="2">IF(B7&lt;=$K$2,+(1/(1+$K$9/100))^($B7),"")</f>
        <v>0.92592592592592582</v>
      </c>
      <c r="H7" s="231">
        <f t="shared" si="0"/>
        <v>-171147750.92592591</v>
      </c>
      <c r="I7" s="59"/>
      <c r="J7" s="242" t="s">
        <v>0</v>
      </c>
      <c r="K7" s="243" t="s">
        <v>93</v>
      </c>
      <c r="L7" s="59"/>
      <c r="M7" s="59"/>
      <c r="N7" s="104">
        <f t="shared" ref="N7:N70" si="3">IF(B7&lt;=$K$2,1,0)</f>
        <v>1</v>
      </c>
      <c r="O7" s="59"/>
      <c r="P7" s="59"/>
      <c r="Q7" s="59"/>
      <c r="R7" s="59"/>
      <c r="S7" s="59"/>
      <c r="T7" s="59"/>
    </row>
    <row r="8" spans="1:20" s="61" customFormat="1" ht="15.75" thickBot="1" x14ac:dyDescent="0.3">
      <c r="A8" s="59"/>
      <c r="B8" s="241">
        <f t="shared" si="1"/>
        <v>2</v>
      </c>
      <c r="C8" s="153"/>
      <c r="D8" s="153">
        <v>246226403</v>
      </c>
      <c r="E8" s="153"/>
      <c r="F8" s="234">
        <f>IF(B8="","",C8-D8-E8)</f>
        <v>-246226403</v>
      </c>
      <c r="G8" s="237">
        <f t="shared" si="2"/>
        <v>0.8573388203017831</v>
      </c>
      <c r="H8" s="231">
        <f t="shared" si="0"/>
        <v>-211099453.87517142</v>
      </c>
      <c r="I8" s="59"/>
      <c r="J8" s="244"/>
      <c r="K8" s="245"/>
      <c r="L8" s="59"/>
      <c r="M8" s="59"/>
      <c r="N8" s="104">
        <f t="shared" si="3"/>
        <v>1</v>
      </c>
      <c r="O8" s="59"/>
      <c r="P8" s="59"/>
      <c r="Q8" s="59"/>
      <c r="R8" s="59"/>
      <c r="S8" s="59"/>
      <c r="T8" s="59"/>
    </row>
    <row r="9" spans="1:20" s="61" customFormat="1" ht="13.5" customHeight="1" x14ac:dyDescent="0.25">
      <c r="A9" s="59"/>
      <c r="B9" s="241">
        <f t="shared" si="1"/>
        <v>3</v>
      </c>
      <c r="C9" s="153"/>
      <c r="D9" s="153">
        <v>200775813</v>
      </c>
      <c r="E9" s="153"/>
      <c r="F9" s="234">
        <f>IF(B9="","",C9-D9-E9)</f>
        <v>-200775813</v>
      </c>
      <c r="G9" s="237">
        <f t="shared" si="2"/>
        <v>0.79383224102016947</v>
      </c>
      <c r="H9" s="231">
        <f t="shared" si="0"/>
        <v>-159382313.57643649</v>
      </c>
      <c r="I9" s="59"/>
      <c r="J9" s="246" t="s">
        <v>1</v>
      </c>
      <c r="K9" s="247">
        <v>8</v>
      </c>
      <c r="L9" s="59"/>
      <c r="M9" s="59"/>
      <c r="N9" s="104">
        <f t="shared" si="3"/>
        <v>1</v>
      </c>
      <c r="O9" s="59"/>
      <c r="P9" s="59"/>
      <c r="Q9" s="59"/>
      <c r="R9" s="59"/>
      <c r="S9" s="59"/>
      <c r="T9" s="59"/>
    </row>
    <row r="10" spans="1:20" s="61" customFormat="1" ht="15.75" x14ac:dyDescent="0.25">
      <c r="A10" s="59"/>
      <c r="B10" s="241">
        <f t="shared" si="1"/>
        <v>4</v>
      </c>
      <c r="C10" s="153">
        <v>46436799</v>
      </c>
      <c r="D10" s="153"/>
      <c r="E10" s="153"/>
      <c r="F10" s="234">
        <f t="shared" ref="F10:F69" si="4">IF(B10="","",C10-D10-E10)</f>
        <v>46436799</v>
      </c>
      <c r="G10" s="237">
        <f t="shared" si="2"/>
        <v>0.73502985279645316</v>
      </c>
      <c r="H10" s="231">
        <f t="shared" si="0"/>
        <v>34132433.533308484</v>
      </c>
      <c r="I10" s="59"/>
      <c r="J10" s="248" t="s">
        <v>21</v>
      </c>
      <c r="K10" s="247">
        <v>5.5</v>
      </c>
      <c r="L10" s="59"/>
      <c r="M10" s="59"/>
      <c r="N10" s="104">
        <f t="shared" si="3"/>
        <v>1</v>
      </c>
      <c r="O10" s="59"/>
      <c r="P10" s="59"/>
      <c r="Q10" s="59"/>
      <c r="R10" s="59"/>
      <c r="S10" s="59"/>
      <c r="T10" s="59"/>
    </row>
    <row r="11" spans="1:20" s="61" customFormat="1" ht="15.75" x14ac:dyDescent="0.25">
      <c r="A11" s="59"/>
      <c r="B11" s="241">
        <f t="shared" si="1"/>
        <v>5</v>
      </c>
      <c r="C11" s="153">
        <v>87713076</v>
      </c>
      <c r="D11" s="153"/>
      <c r="E11" s="153"/>
      <c r="F11" s="234">
        <f t="shared" si="4"/>
        <v>87713076</v>
      </c>
      <c r="G11" s="237">
        <f t="shared" si="2"/>
        <v>0.68058319703375281</v>
      </c>
      <c r="H11" s="231">
        <f t="shared" si="0"/>
        <v>59696045.685744531</v>
      </c>
      <c r="I11" s="59"/>
      <c r="J11" s="248" t="s">
        <v>2</v>
      </c>
      <c r="K11" s="247">
        <v>4</v>
      </c>
      <c r="L11" s="59"/>
      <c r="M11" s="59"/>
      <c r="N11" s="104">
        <f t="shared" si="3"/>
        <v>1</v>
      </c>
      <c r="O11" s="59"/>
      <c r="P11" s="59"/>
      <c r="Q11" s="59"/>
      <c r="R11" s="59"/>
      <c r="S11" s="59"/>
      <c r="T11" s="59"/>
    </row>
    <row r="12" spans="1:20" s="61" customFormat="1" ht="15.75" x14ac:dyDescent="0.25">
      <c r="A12" s="59"/>
      <c r="B12" s="241">
        <f t="shared" si="1"/>
        <v>6</v>
      </c>
      <c r="C12" s="153">
        <v>81469765</v>
      </c>
      <c r="D12" s="153"/>
      <c r="E12" s="153"/>
      <c r="F12" s="234">
        <f t="shared" si="4"/>
        <v>81469765</v>
      </c>
      <c r="G12" s="237">
        <f t="shared" si="2"/>
        <v>0.63016962688310441</v>
      </c>
      <c r="H12" s="231">
        <f t="shared" si="0"/>
        <v>51339771.4123042</v>
      </c>
      <c r="I12" s="59"/>
      <c r="J12" s="248" t="s">
        <v>3</v>
      </c>
      <c r="K12" s="247">
        <v>3</v>
      </c>
      <c r="L12" s="59"/>
      <c r="M12" s="59"/>
      <c r="N12" s="104">
        <f t="shared" si="3"/>
        <v>1</v>
      </c>
      <c r="O12" s="59"/>
      <c r="P12" s="59"/>
      <c r="Q12" s="59"/>
      <c r="R12" s="59"/>
      <c r="S12" s="59"/>
      <c r="T12" s="59"/>
    </row>
    <row r="13" spans="1:20" s="61" customFormat="1" ht="15.75" x14ac:dyDescent="0.25">
      <c r="A13" s="59"/>
      <c r="B13" s="241">
        <f t="shared" si="1"/>
        <v>7</v>
      </c>
      <c r="C13" s="153">
        <v>85027589</v>
      </c>
      <c r="D13" s="153"/>
      <c r="E13" s="153"/>
      <c r="F13" s="234">
        <f t="shared" si="4"/>
        <v>85027589</v>
      </c>
      <c r="G13" s="237">
        <f t="shared" si="2"/>
        <v>0.58349039526213364</v>
      </c>
      <c r="H13" s="231">
        <f t="shared" ref="H13:H76" si="5">IF(G13="","",F13*G13)</f>
        <v>49612781.513796248</v>
      </c>
      <c r="I13" s="59"/>
      <c r="J13" s="248" t="s">
        <v>4</v>
      </c>
      <c r="K13" s="247">
        <v>2</v>
      </c>
      <c r="L13" s="59"/>
      <c r="M13" s="59"/>
      <c r="N13" s="104">
        <f t="shared" si="3"/>
        <v>1</v>
      </c>
      <c r="O13" s="59"/>
      <c r="P13" s="59"/>
      <c r="Q13" s="59"/>
      <c r="R13" s="59"/>
      <c r="S13" s="59"/>
      <c r="T13" s="59"/>
    </row>
    <row r="14" spans="1:20" ht="15.75" x14ac:dyDescent="0.25">
      <c r="B14" s="241">
        <f t="shared" si="1"/>
        <v>8</v>
      </c>
      <c r="C14" s="153">
        <v>89293479</v>
      </c>
      <c r="D14" s="153"/>
      <c r="E14" s="153"/>
      <c r="F14" s="234">
        <f t="shared" si="4"/>
        <v>89293479</v>
      </c>
      <c r="G14" s="237">
        <f t="shared" si="2"/>
        <v>0.54026888450197563</v>
      </c>
      <c r="H14" s="231">
        <f t="shared" si="5"/>
        <v>48242488.292630583</v>
      </c>
      <c r="J14" s="248" t="s">
        <v>5</v>
      </c>
      <c r="K14" s="247">
        <v>2</v>
      </c>
      <c r="L14" s="98"/>
      <c r="N14" s="104">
        <f t="shared" si="3"/>
        <v>1</v>
      </c>
    </row>
    <row r="15" spans="1:20" ht="15.75" x14ac:dyDescent="0.25">
      <c r="B15" s="241">
        <f t="shared" si="1"/>
        <v>9</v>
      </c>
      <c r="C15" s="153">
        <v>98773848</v>
      </c>
      <c r="D15" s="153"/>
      <c r="E15" s="153"/>
      <c r="F15" s="234">
        <f t="shared" si="4"/>
        <v>98773848</v>
      </c>
      <c r="G15" s="237">
        <f t="shared" si="2"/>
        <v>0.50024896713145883</v>
      </c>
      <c r="H15" s="231">
        <f t="shared" si="5"/>
        <v>49411515.441599712</v>
      </c>
      <c r="J15" s="248" t="s">
        <v>100</v>
      </c>
      <c r="K15" s="247">
        <v>1</v>
      </c>
      <c r="L15" s="98"/>
      <c r="N15" s="104">
        <f t="shared" si="3"/>
        <v>1</v>
      </c>
    </row>
    <row r="16" spans="1:20" x14ac:dyDescent="0.25">
      <c r="B16" s="241">
        <f t="shared" si="1"/>
        <v>10</v>
      </c>
      <c r="C16" s="153">
        <v>95643697</v>
      </c>
      <c r="D16" s="153"/>
      <c r="E16" s="153"/>
      <c r="F16" s="234">
        <f t="shared" si="4"/>
        <v>95643697</v>
      </c>
      <c r="G16" s="237">
        <f t="shared" si="2"/>
        <v>0.46319348808468408</v>
      </c>
      <c r="H16" s="231">
        <f t="shared" si="5"/>
        <v>44301537.626744635</v>
      </c>
      <c r="J16" s="64"/>
      <c r="K16" s="64"/>
      <c r="L16" s="59"/>
      <c r="N16" s="104">
        <f t="shared" si="3"/>
        <v>1</v>
      </c>
    </row>
    <row r="17" spans="2:14" x14ac:dyDescent="0.25">
      <c r="B17" s="241">
        <f t="shared" si="1"/>
        <v>11</v>
      </c>
      <c r="C17" s="153">
        <v>97745952</v>
      </c>
      <c r="D17" s="153"/>
      <c r="E17" s="153"/>
      <c r="F17" s="234">
        <f t="shared" si="4"/>
        <v>97745952</v>
      </c>
      <c r="G17" s="237">
        <f t="shared" si="2"/>
        <v>0.4288828593376704</v>
      </c>
      <c r="H17" s="231">
        <f t="shared" si="5"/>
        <v>41921563.382442683</v>
      </c>
      <c r="J17" s="64"/>
      <c r="K17" s="64"/>
      <c r="L17" s="64"/>
      <c r="N17" s="104">
        <f t="shared" si="3"/>
        <v>1</v>
      </c>
    </row>
    <row r="18" spans="2:14" x14ac:dyDescent="0.25">
      <c r="B18" s="241">
        <f t="shared" si="1"/>
        <v>12</v>
      </c>
      <c r="C18" s="153">
        <v>107557750</v>
      </c>
      <c r="D18" s="153"/>
      <c r="E18" s="153"/>
      <c r="F18" s="234">
        <f t="shared" si="4"/>
        <v>107557750</v>
      </c>
      <c r="G18" s="237">
        <f t="shared" si="2"/>
        <v>0.39711375864599113</v>
      </c>
      <c r="H18" s="231">
        <f t="shared" si="5"/>
        <v>42712662.374005854</v>
      </c>
      <c r="J18" s="64"/>
      <c r="K18" s="64"/>
      <c r="L18" s="64"/>
      <c r="N18" s="104">
        <f t="shared" si="3"/>
        <v>1</v>
      </c>
    </row>
    <row r="19" spans="2:14" x14ac:dyDescent="0.25">
      <c r="B19" s="241">
        <f t="shared" si="1"/>
        <v>13</v>
      </c>
      <c r="C19" s="153">
        <v>102406078</v>
      </c>
      <c r="D19" s="153"/>
      <c r="E19" s="153"/>
      <c r="F19" s="234">
        <f t="shared" si="4"/>
        <v>102406078</v>
      </c>
      <c r="G19" s="237">
        <f t="shared" si="2"/>
        <v>0.3676979246722139</v>
      </c>
      <c r="H19" s="231">
        <f t="shared" si="5"/>
        <v>37654502.354420863</v>
      </c>
      <c r="J19" s="64"/>
      <c r="K19" s="78"/>
      <c r="L19" s="78"/>
      <c r="N19" s="104">
        <f t="shared" si="3"/>
        <v>1</v>
      </c>
    </row>
    <row r="20" spans="2:14" x14ac:dyDescent="0.25">
      <c r="B20" s="241">
        <f t="shared" si="1"/>
        <v>14</v>
      </c>
      <c r="C20" s="153">
        <v>107410610</v>
      </c>
      <c r="D20" s="153"/>
      <c r="E20" s="153"/>
      <c r="F20" s="234">
        <f t="shared" si="4"/>
        <v>107410610</v>
      </c>
      <c r="G20" s="237">
        <f t="shared" si="2"/>
        <v>0.34046104136316102</v>
      </c>
      <c r="H20" s="231">
        <f t="shared" si="5"/>
        <v>36569128.134052359</v>
      </c>
      <c r="J20" s="64"/>
      <c r="K20" s="64"/>
      <c r="L20" s="64"/>
      <c r="N20" s="104">
        <f t="shared" si="3"/>
        <v>1</v>
      </c>
    </row>
    <row r="21" spans="2:14" x14ac:dyDescent="0.25">
      <c r="B21" s="241">
        <f t="shared" si="1"/>
        <v>15</v>
      </c>
      <c r="C21" s="153">
        <v>119112152</v>
      </c>
      <c r="D21" s="153"/>
      <c r="E21" s="153"/>
      <c r="F21" s="234">
        <f t="shared" si="4"/>
        <v>119112152</v>
      </c>
      <c r="G21" s="237">
        <f t="shared" si="2"/>
        <v>0.31524170496588977</v>
      </c>
      <c r="H21" s="231">
        <f t="shared" si="5"/>
        <v>37549117.878636219</v>
      </c>
      <c r="J21" s="64"/>
      <c r="K21" s="64"/>
      <c r="L21" s="64"/>
      <c r="N21" s="104">
        <f t="shared" si="3"/>
        <v>1</v>
      </c>
    </row>
    <row r="22" spans="2:14" x14ac:dyDescent="0.25">
      <c r="B22" s="241">
        <f t="shared" si="1"/>
        <v>16</v>
      </c>
      <c r="C22" s="153">
        <v>102251921</v>
      </c>
      <c r="D22" s="153"/>
      <c r="E22" s="153"/>
      <c r="F22" s="234">
        <f t="shared" si="4"/>
        <v>102251921</v>
      </c>
      <c r="G22" s="237">
        <f t="shared" si="2"/>
        <v>0.29189046756100906</v>
      </c>
      <c r="H22" s="231">
        <f t="shared" si="5"/>
        <v>29846361.02970136</v>
      </c>
      <c r="J22" s="64"/>
      <c r="K22" s="64"/>
      <c r="L22" s="64"/>
      <c r="N22" s="104">
        <f t="shared" si="3"/>
        <v>1</v>
      </c>
    </row>
    <row r="23" spans="2:14" x14ac:dyDescent="0.25">
      <c r="B23" s="241">
        <f t="shared" si="1"/>
        <v>17</v>
      </c>
      <c r="C23" s="153">
        <v>79174190</v>
      </c>
      <c r="D23" s="153"/>
      <c r="E23" s="153"/>
      <c r="F23" s="234">
        <f t="shared" si="4"/>
        <v>79174190</v>
      </c>
      <c r="G23" s="237">
        <f t="shared" si="2"/>
        <v>0.27026895144537871</v>
      </c>
      <c r="H23" s="231">
        <f t="shared" si="5"/>
        <v>21398325.312837187</v>
      </c>
      <c r="J23" s="64"/>
      <c r="K23" s="64"/>
      <c r="L23" s="64"/>
      <c r="N23" s="104">
        <f t="shared" si="3"/>
        <v>1</v>
      </c>
    </row>
    <row r="24" spans="2:14" x14ac:dyDescent="0.25">
      <c r="B24" s="241">
        <f t="shared" si="1"/>
        <v>18</v>
      </c>
      <c r="C24" s="153">
        <v>110427482</v>
      </c>
      <c r="D24" s="153"/>
      <c r="E24" s="153"/>
      <c r="F24" s="234">
        <f t="shared" si="4"/>
        <v>110427482</v>
      </c>
      <c r="G24" s="237">
        <f t="shared" si="2"/>
        <v>0.25024902911609137</v>
      </c>
      <c r="H24" s="231">
        <f t="shared" si="5"/>
        <v>27634370.158234656</v>
      </c>
      <c r="J24" s="64"/>
      <c r="K24" s="64"/>
      <c r="L24" s="64"/>
      <c r="N24" s="104">
        <f t="shared" si="3"/>
        <v>1</v>
      </c>
    </row>
    <row r="25" spans="2:14" x14ac:dyDescent="0.25">
      <c r="B25" s="241">
        <f t="shared" si="1"/>
        <v>19</v>
      </c>
      <c r="C25" s="153">
        <v>114543513</v>
      </c>
      <c r="D25" s="153"/>
      <c r="E25" s="153"/>
      <c r="F25" s="234">
        <f t="shared" si="4"/>
        <v>114543513</v>
      </c>
      <c r="G25" s="237">
        <f t="shared" si="2"/>
        <v>0.23171206399638089</v>
      </c>
      <c r="H25" s="231">
        <f t="shared" si="5"/>
        <v>26541113.814626288</v>
      </c>
      <c r="J25" s="64"/>
      <c r="K25" s="64"/>
      <c r="L25" s="64"/>
      <c r="N25" s="104">
        <f t="shared" si="3"/>
        <v>1</v>
      </c>
    </row>
    <row r="26" spans="2:14" x14ac:dyDescent="0.25">
      <c r="B26" s="241">
        <f t="shared" si="1"/>
        <v>20</v>
      </c>
      <c r="C26" s="153">
        <v>118676465</v>
      </c>
      <c r="D26" s="153"/>
      <c r="E26" s="153"/>
      <c r="F26" s="234">
        <f t="shared" si="4"/>
        <v>118676465</v>
      </c>
      <c r="G26" s="237">
        <f t="shared" si="2"/>
        <v>0.21454820740405639</v>
      </c>
      <c r="H26" s="231">
        <f t="shared" si="5"/>
        <v>25461822.826800238</v>
      </c>
      <c r="J26" s="64"/>
      <c r="K26" s="64"/>
      <c r="L26" s="64"/>
      <c r="N26" s="104">
        <f t="shared" si="3"/>
        <v>1</v>
      </c>
    </row>
    <row r="27" spans="2:14" x14ac:dyDescent="0.25">
      <c r="B27" s="241">
        <f t="shared" si="1"/>
        <v>21</v>
      </c>
      <c r="C27" s="153">
        <v>123479210</v>
      </c>
      <c r="D27" s="153"/>
      <c r="E27" s="153"/>
      <c r="F27" s="234">
        <f t="shared" si="4"/>
        <v>123479210</v>
      </c>
      <c r="G27" s="237">
        <f t="shared" ref="G27:G55" si="6">IF(B27&lt;=$K$2,$G$26*(((1/(1+$K$10/100))^(B27-$B$26))),"")</f>
        <v>0.2033632297668781</v>
      </c>
      <c r="H27" s="231">
        <f t="shared" si="5"/>
        <v>25111130.954662591</v>
      </c>
      <c r="J27" s="64"/>
      <c r="K27" s="64"/>
      <c r="L27" s="64"/>
      <c r="N27" s="104">
        <f t="shared" si="3"/>
        <v>1</v>
      </c>
    </row>
    <row r="28" spans="2:14" x14ac:dyDescent="0.25">
      <c r="B28" s="241">
        <f t="shared" si="1"/>
        <v>22</v>
      </c>
      <c r="C28" s="153">
        <v>127902125</v>
      </c>
      <c r="D28" s="153"/>
      <c r="E28" s="153"/>
      <c r="F28" s="234">
        <f t="shared" si="4"/>
        <v>127902125</v>
      </c>
      <c r="G28" s="237">
        <f t="shared" si="6"/>
        <v>0.19276135522926835</v>
      </c>
      <c r="H28" s="231">
        <f t="shared" si="5"/>
        <v>24654586.951703284</v>
      </c>
      <c r="J28" s="64"/>
      <c r="K28" s="64"/>
      <c r="L28" s="64"/>
      <c r="N28" s="104">
        <f t="shared" si="3"/>
        <v>1</v>
      </c>
    </row>
    <row r="29" spans="2:14" x14ac:dyDescent="0.25">
      <c r="B29" s="241">
        <f t="shared" si="1"/>
        <v>23</v>
      </c>
      <c r="C29" s="153">
        <v>132599454</v>
      </c>
      <c r="D29" s="153"/>
      <c r="E29" s="153"/>
      <c r="F29" s="234">
        <f t="shared" si="4"/>
        <v>132599454</v>
      </c>
      <c r="G29" s="237">
        <f t="shared" si="6"/>
        <v>0.18271218505143919</v>
      </c>
      <c r="H29" s="231">
        <f t="shared" si="5"/>
        <v>24227535.976967797</v>
      </c>
      <c r="J29" s="64"/>
      <c r="K29" s="64"/>
      <c r="L29" s="64"/>
      <c r="N29" s="104">
        <f t="shared" si="3"/>
        <v>1</v>
      </c>
    </row>
    <row r="30" spans="2:14" x14ac:dyDescent="0.25">
      <c r="B30" s="241">
        <f t="shared" si="1"/>
        <v>24</v>
      </c>
      <c r="C30" s="153">
        <v>137770636</v>
      </c>
      <c r="D30" s="153"/>
      <c r="E30" s="153"/>
      <c r="F30" s="234">
        <f t="shared" si="4"/>
        <v>137770636</v>
      </c>
      <c r="G30" s="237">
        <f t="shared" si="6"/>
        <v>0.17318690526202765</v>
      </c>
      <c r="H30" s="231">
        <f t="shared" si="5"/>
        <v>23860070.084821295</v>
      </c>
      <c r="J30" s="64"/>
      <c r="K30" s="64"/>
      <c r="L30" s="64"/>
      <c r="N30" s="104">
        <f t="shared" si="3"/>
        <v>1</v>
      </c>
    </row>
    <row r="31" spans="2:14" x14ac:dyDescent="0.25">
      <c r="B31" s="241">
        <f t="shared" si="1"/>
        <v>25</v>
      </c>
      <c r="C31" s="153">
        <v>142823861</v>
      </c>
      <c r="D31" s="153"/>
      <c r="E31" s="153"/>
      <c r="F31" s="234">
        <f t="shared" si="4"/>
        <v>142823861</v>
      </c>
      <c r="G31" s="237">
        <f t="shared" si="6"/>
        <v>0.16415820403983664</v>
      </c>
      <c r="H31" s="231">
        <f t="shared" si="5"/>
        <v>23445708.515795264</v>
      </c>
      <c r="J31" s="64"/>
      <c r="K31" s="64"/>
      <c r="L31" s="64"/>
      <c r="N31" s="104">
        <f t="shared" si="3"/>
        <v>1</v>
      </c>
    </row>
    <row r="32" spans="2:14" x14ac:dyDescent="0.25">
      <c r="B32" s="241">
        <f t="shared" si="1"/>
        <v>26</v>
      </c>
      <c r="C32" s="153">
        <v>147960240</v>
      </c>
      <c r="D32" s="153"/>
      <c r="E32" s="153"/>
      <c r="F32" s="234">
        <f t="shared" si="4"/>
        <v>147960240</v>
      </c>
      <c r="G32" s="237">
        <f t="shared" si="6"/>
        <v>0.15560019340268874</v>
      </c>
      <c r="H32" s="231">
        <f t="shared" si="5"/>
        <v>23022641.959908243</v>
      </c>
      <c r="J32" s="64"/>
      <c r="K32" s="64"/>
      <c r="L32" s="64"/>
      <c r="N32" s="104">
        <f t="shared" si="3"/>
        <v>1</v>
      </c>
    </row>
    <row r="33" spans="2:14" x14ac:dyDescent="0.25">
      <c r="B33" s="241">
        <f t="shared" si="1"/>
        <v>27</v>
      </c>
      <c r="C33" s="153">
        <v>153951252</v>
      </c>
      <c r="D33" s="153"/>
      <c r="E33" s="153"/>
      <c r="F33" s="234">
        <f t="shared" si="4"/>
        <v>153951252</v>
      </c>
      <c r="G33" s="237">
        <f t="shared" si="6"/>
        <v>0.14748833497885191</v>
      </c>
      <c r="H33" s="231">
        <f t="shared" si="5"/>
        <v>22706013.825389646</v>
      </c>
      <c r="J33" s="64"/>
      <c r="K33" s="64"/>
      <c r="L33" s="64"/>
      <c r="N33" s="104">
        <f t="shared" si="3"/>
        <v>1</v>
      </c>
    </row>
    <row r="34" spans="2:14" x14ac:dyDescent="0.25">
      <c r="B34" s="241">
        <f t="shared" si="1"/>
        <v>28</v>
      </c>
      <c r="C34" s="153">
        <v>159524535</v>
      </c>
      <c r="D34" s="153"/>
      <c r="E34" s="153"/>
      <c r="F34" s="234">
        <f t="shared" si="4"/>
        <v>159524535</v>
      </c>
      <c r="G34" s="237">
        <f t="shared" si="6"/>
        <v>0.13979936964820083</v>
      </c>
      <c r="H34" s="231">
        <f t="shared" si="5"/>
        <v>22301429.436422352</v>
      </c>
      <c r="J34" s="64"/>
      <c r="K34" s="64"/>
      <c r="L34" s="64"/>
      <c r="N34" s="104">
        <f t="shared" si="3"/>
        <v>1</v>
      </c>
    </row>
    <row r="35" spans="2:14" x14ac:dyDescent="0.25">
      <c r="B35" s="241">
        <f t="shared" si="1"/>
        <v>29</v>
      </c>
      <c r="C35" s="153">
        <v>165869494</v>
      </c>
      <c r="D35" s="153"/>
      <c r="E35" s="153"/>
      <c r="F35" s="234">
        <f t="shared" si="4"/>
        <v>165869494</v>
      </c>
      <c r="G35" s="237">
        <f t="shared" si="6"/>
        <v>0.13251125085137519</v>
      </c>
      <c r="H35" s="231">
        <f t="shared" si="5"/>
        <v>21979574.128024671</v>
      </c>
      <c r="J35" s="64"/>
      <c r="K35" s="64"/>
      <c r="L35" s="64"/>
      <c r="N35" s="104">
        <f t="shared" si="3"/>
        <v>1</v>
      </c>
    </row>
    <row r="36" spans="2:14" x14ac:dyDescent="0.25">
      <c r="B36" s="241">
        <f t="shared" si="1"/>
        <v>30</v>
      </c>
      <c r="C36" s="153">
        <v>143359952</v>
      </c>
      <c r="D36" s="153"/>
      <c r="E36" s="153"/>
      <c r="F36" s="234">
        <f t="shared" si="4"/>
        <v>143359952</v>
      </c>
      <c r="G36" s="237">
        <f t="shared" si="6"/>
        <v>0.12560308137571108</v>
      </c>
      <c r="H36" s="231">
        <f t="shared" si="5"/>
        <v>18006451.717074033</v>
      </c>
      <c r="J36" s="64"/>
      <c r="K36" s="64"/>
      <c r="L36" s="64"/>
      <c r="N36" s="104">
        <f t="shared" si="3"/>
        <v>1</v>
      </c>
    </row>
    <row r="37" spans="2:14" x14ac:dyDescent="0.25">
      <c r="B37" s="241" t="str">
        <f t="shared" si="1"/>
        <v/>
      </c>
      <c r="C37" s="71"/>
      <c r="D37" s="72"/>
      <c r="E37" s="72"/>
      <c r="F37" s="235" t="str">
        <f t="shared" si="4"/>
        <v/>
      </c>
      <c r="G37" s="238" t="str">
        <f t="shared" si="6"/>
        <v/>
      </c>
      <c r="H37" s="232" t="str">
        <f t="shared" si="5"/>
        <v/>
      </c>
      <c r="J37" s="64"/>
      <c r="K37" s="64"/>
      <c r="L37" s="64"/>
      <c r="N37" s="104">
        <f t="shared" si="3"/>
        <v>0</v>
      </c>
    </row>
    <row r="38" spans="2:14" x14ac:dyDescent="0.25">
      <c r="B38" s="241" t="str">
        <f t="shared" si="1"/>
        <v/>
      </c>
      <c r="C38" s="71"/>
      <c r="D38" s="72"/>
      <c r="E38" s="72"/>
      <c r="F38" s="235" t="str">
        <f t="shared" si="4"/>
        <v/>
      </c>
      <c r="G38" s="238" t="str">
        <f t="shared" si="6"/>
        <v/>
      </c>
      <c r="H38" s="232" t="str">
        <f t="shared" si="5"/>
        <v/>
      </c>
      <c r="J38" s="64"/>
      <c r="K38" s="64"/>
      <c r="L38" s="64"/>
      <c r="N38" s="104">
        <f t="shared" si="3"/>
        <v>0</v>
      </c>
    </row>
    <row r="39" spans="2:14" x14ac:dyDescent="0.25">
      <c r="B39" s="241" t="str">
        <f t="shared" si="1"/>
        <v/>
      </c>
      <c r="C39" s="71"/>
      <c r="D39" s="72"/>
      <c r="E39" s="72"/>
      <c r="F39" s="235" t="str">
        <f t="shared" si="4"/>
        <v/>
      </c>
      <c r="G39" s="238" t="str">
        <f t="shared" si="6"/>
        <v/>
      </c>
      <c r="H39" s="232" t="str">
        <f t="shared" si="5"/>
        <v/>
      </c>
      <c r="J39" s="64"/>
      <c r="K39" s="64"/>
      <c r="L39" s="64"/>
      <c r="N39" s="104">
        <f t="shared" si="3"/>
        <v>0</v>
      </c>
    </row>
    <row r="40" spans="2:14" x14ac:dyDescent="0.25">
      <c r="B40" s="241" t="str">
        <f t="shared" si="1"/>
        <v/>
      </c>
      <c r="C40" s="71"/>
      <c r="D40" s="72"/>
      <c r="E40" s="72"/>
      <c r="F40" s="235" t="str">
        <f t="shared" si="4"/>
        <v/>
      </c>
      <c r="G40" s="238" t="str">
        <f t="shared" si="6"/>
        <v/>
      </c>
      <c r="H40" s="232" t="str">
        <f t="shared" si="5"/>
        <v/>
      </c>
      <c r="J40" s="64"/>
      <c r="K40" s="64"/>
      <c r="L40" s="64"/>
      <c r="N40" s="104">
        <f t="shared" si="3"/>
        <v>0</v>
      </c>
    </row>
    <row r="41" spans="2:14" x14ac:dyDescent="0.25">
      <c r="B41" s="241" t="str">
        <f t="shared" si="1"/>
        <v/>
      </c>
      <c r="C41" s="71"/>
      <c r="D41" s="72"/>
      <c r="E41" s="72"/>
      <c r="F41" s="235" t="str">
        <f t="shared" si="4"/>
        <v/>
      </c>
      <c r="G41" s="238" t="str">
        <f t="shared" si="6"/>
        <v/>
      </c>
      <c r="H41" s="232" t="str">
        <f t="shared" si="5"/>
        <v/>
      </c>
      <c r="J41" s="64"/>
      <c r="K41" s="64"/>
      <c r="L41" s="64"/>
      <c r="N41" s="104">
        <f t="shared" si="3"/>
        <v>0</v>
      </c>
    </row>
    <row r="42" spans="2:14" x14ac:dyDescent="0.25">
      <c r="B42" s="241" t="str">
        <f t="shared" si="1"/>
        <v/>
      </c>
      <c r="C42" s="71"/>
      <c r="D42" s="72"/>
      <c r="E42" s="72"/>
      <c r="F42" s="235" t="str">
        <f t="shared" si="4"/>
        <v/>
      </c>
      <c r="G42" s="238" t="str">
        <f t="shared" si="6"/>
        <v/>
      </c>
      <c r="H42" s="232" t="str">
        <f t="shared" si="5"/>
        <v/>
      </c>
      <c r="J42" s="64"/>
      <c r="K42" s="64"/>
      <c r="L42" s="64"/>
      <c r="N42" s="104">
        <f t="shared" si="3"/>
        <v>0</v>
      </c>
    </row>
    <row r="43" spans="2:14" x14ac:dyDescent="0.25">
      <c r="B43" s="241" t="str">
        <f t="shared" si="1"/>
        <v/>
      </c>
      <c r="C43" s="71"/>
      <c r="D43" s="72"/>
      <c r="E43" s="72"/>
      <c r="F43" s="235" t="str">
        <f t="shared" si="4"/>
        <v/>
      </c>
      <c r="G43" s="238" t="str">
        <f t="shared" si="6"/>
        <v/>
      </c>
      <c r="H43" s="232" t="str">
        <f t="shared" si="5"/>
        <v/>
      </c>
      <c r="J43" s="64"/>
      <c r="K43" s="64"/>
      <c r="L43" s="64"/>
      <c r="N43" s="104">
        <f t="shared" si="3"/>
        <v>0</v>
      </c>
    </row>
    <row r="44" spans="2:14" x14ac:dyDescent="0.25">
      <c r="B44" s="241" t="str">
        <f t="shared" si="1"/>
        <v/>
      </c>
      <c r="C44" s="71"/>
      <c r="D44" s="72"/>
      <c r="E44" s="72"/>
      <c r="F44" s="235" t="str">
        <f t="shared" si="4"/>
        <v/>
      </c>
      <c r="G44" s="238" t="str">
        <f t="shared" si="6"/>
        <v/>
      </c>
      <c r="H44" s="232" t="str">
        <f t="shared" si="5"/>
        <v/>
      </c>
      <c r="J44" s="64"/>
      <c r="K44" s="64"/>
      <c r="L44" s="64"/>
      <c r="N44" s="104">
        <f t="shared" si="3"/>
        <v>0</v>
      </c>
    </row>
    <row r="45" spans="2:14" x14ac:dyDescent="0.25">
      <c r="B45" s="241" t="str">
        <f t="shared" si="1"/>
        <v/>
      </c>
      <c r="C45" s="71"/>
      <c r="D45" s="72"/>
      <c r="E45" s="72"/>
      <c r="F45" s="235" t="str">
        <f t="shared" si="4"/>
        <v/>
      </c>
      <c r="G45" s="238" t="str">
        <f t="shared" si="6"/>
        <v/>
      </c>
      <c r="H45" s="232" t="str">
        <f t="shared" si="5"/>
        <v/>
      </c>
      <c r="J45" s="64"/>
      <c r="K45" s="64"/>
      <c r="L45" s="64"/>
      <c r="N45" s="104">
        <f t="shared" si="3"/>
        <v>0</v>
      </c>
    </row>
    <row r="46" spans="2:14" x14ac:dyDescent="0.25">
      <c r="B46" s="241" t="str">
        <f t="shared" si="1"/>
        <v/>
      </c>
      <c r="C46" s="71"/>
      <c r="D46" s="72"/>
      <c r="E46" s="72"/>
      <c r="F46" s="235" t="str">
        <f t="shared" si="4"/>
        <v/>
      </c>
      <c r="G46" s="238" t="str">
        <f t="shared" si="6"/>
        <v/>
      </c>
      <c r="H46" s="232" t="str">
        <f t="shared" si="5"/>
        <v/>
      </c>
      <c r="J46" s="64"/>
      <c r="K46" s="64"/>
      <c r="L46" s="64"/>
      <c r="N46" s="104">
        <f t="shared" si="3"/>
        <v>0</v>
      </c>
    </row>
    <row r="47" spans="2:14" x14ac:dyDescent="0.25">
      <c r="B47" s="241" t="str">
        <f t="shared" si="1"/>
        <v/>
      </c>
      <c r="C47" s="71"/>
      <c r="D47" s="72"/>
      <c r="E47" s="72"/>
      <c r="F47" s="235" t="str">
        <f t="shared" si="4"/>
        <v/>
      </c>
      <c r="G47" s="238" t="str">
        <f t="shared" si="6"/>
        <v/>
      </c>
      <c r="H47" s="232" t="str">
        <f t="shared" si="5"/>
        <v/>
      </c>
      <c r="J47" s="64"/>
      <c r="K47" s="64"/>
      <c r="L47" s="64"/>
      <c r="N47" s="104">
        <f t="shared" si="3"/>
        <v>0</v>
      </c>
    </row>
    <row r="48" spans="2:14" x14ac:dyDescent="0.25">
      <c r="B48" s="241" t="str">
        <f t="shared" si="1"/>
        <v/>
      </c>
      <c r="C48" s="71"/>
      <c r="D48" s="72"/>
      <c r="E48" s="72"/>
      <c r="F48" s="235" t="str">
        <f t="shared" si="4"/>
        <v/>
      </c>
      <c r="G48" s="238" t="str">
        <f t="shared" si="6"/>
        <v/>
      </c>
      <c r="H48" s="232" t="str">
        <f t="shared" si="5"/>
        <v/>
      </c>
      <c r="J48" s="64"/>
      <c r="K48" s="64"/>
      <c r="L48" s="64"/>
      <c r="N48" s="104">
        <f t="shared" si="3"/>
        <v>0</v>
      </c>
    </row>
    <row r="49" spans="2:14" x14ac:dyDescent="0.25">
      <c r="B49" s="241" t="str">
        <f t="shared" si="1"/>
        <v/>
      </c>
      <c r="C49" s="71"/>
      <c r="D49" s="72"/>
      <c r="E49" s="72"/>
      <c r="F49" s="235" t="str">
        <f t="shared" si="4"/>
        <v/>
      </c>
      <c r="G49" s="238" t="str">
        <f t="shared" si="6"/>
        <v/>
      </c>
      <c r="H49" s="232" t="str">
        <f t="shared" si="5"/>
        <v/>
      </c>
      <c r="J49" s="64"/>
      <c r="K49" s="64"/>
      <c r="L49" s="64"/>
      <c r="N49" s="104">
        <f t="shared" si="3"/>
        <v>0</v>
      </c>
    </row>
    <row r="50" spans="2:14" x14ac:dyDescent="0.25">
      <c r="B50" s="241" t="str">
        <f t="shared" si="1"/>
        <v/>
      </c>
      <c r="C50" s="71"/>
      <c r="D50" s="72"/>
      <c r="E50" s="72"/>
      <c r="F50" s="235" t="str">
        <f t="shared" si="4"/>
        <v/>
      </c>
      <c r="G50" s="238" t="str">
        <f t="shared" si="6"/>
        <v/>
      </c>
      <c r="H50" s="232" t="str">
        <f t="shared" si="5"/>
        <v/>
      </c>
      <c r="J50" s="64"/>
      <c r="K50" s="64"/>
      <c r="L50" s="64"/>
      <c r="N50" s="104">
        <f t="shared" si="3"/>
        <v>0</v>
      </c>
    </row>
    <row r="51" spans="2:14" x14ac:dyDescent="0.25">
      <c r="B51" s="241" t="str">
        <f t="shared" si="1"/>
        <v/>
      </c>
      <c r="C51" s="71"/>
      <c r="D51" s="72"/>
      <c r="E51" s="72"/>
      <c r="F51" s="235" t="str">
        <f t="shared" si="4"/>
        <v/>
      </c>
      <c r="G51" s="238" t="str">
        <f t="shared" si="6"/>
        <v/>
      </c>
      <c r="H51" s="232" t="str">
        <f t="shared" si="5"/>
        <v/>
      </c>
      <c r="J51" s="64"/>
      <c r="K51" s="64"/>
      <c r="L51" s="64"/>
      <c r="N51" s="104">
        <f t="shared" si="3"/>
        <v>0</v>
      </c>
    </row>
    <row r="52" spans="2:14" x14ac:dyDescent="0.25">
      <c r="B52" s="241" t="str">
        <f t="shared" si="1"/>
        <v/>
      </c>
      <c r="C52" s="71"/>
      <c r="D52" s="72"/>
      <c r="E52" s="72"/>
      <c r="F52" s="235" t="str">
        <f t="shared" si="4"/>
        <v/>
      </c>
      <c r="G52" s="238" t="str">
        <f t="shared" si="6"/>
        <v/>
      </c>
      <c r="H52" s="232" t="str">
        <f t="shared" si="5"/>
        <v/>
      </c>
      <c r="J52" s="64"/>
      <c r="K52" s="64"/>
      <c r="L52" s="64"/>
      <c r="N52" s="104">
        <f t="shared" si="3"/>
        <v>0</v>
      </c>
    </row>
    <row r="53" spans="2:14" x14ac:dyDescent="0.25">
      <c r="B53" s="241" t="str">
        <f t="shared" si="1"/>
        <v/>
      </c>
      <c r="C53" s="71"/>
      <c r="D53" s="72"/>
      <c r="E53" s="72"/>
      <c r="F53" s="235" t="str">
        <f t="shared" si="4"/>
        <v/>
      </c>
      <c r="G53" s="238" t="str">
        <f t="shared" si="6"/>
        <v/>
      </c>
      <c r="H53" s="232" t="str">
        <f t="shared" si="5"/>
        <v/>
      </c>
      <c r="J53" s="64"/>
      <c r="K53" s="64"/>
      <c r="L53" s="64"/>
      <c r="N53" s="104">
        <f t="shared" si="3"/>
        <v>0</v>
      </c>
    </row>
    <row r="54" spans="2:14" x14ac:dyDescent="0.25">
      <c r="B54" s="241" t="str">
        <f t="shared" si="1"/>
        <v/>
      </c>
      <c r="C54" s="71"/>
      <c r="D54" s="72"/>
      <c r="E54" s="72"/>
      <c r="F54" s="235" t="str">
        <f t="shared" si="4"/>
        <v/>
      </c>
      <c r="G54" s="238" t="str">
        <f t="shared" si="6"/>
        <v/>
      </c>
      <c r="H54" s="232" t="str">
        <f t="shared" si="5"/>
        <v/>
      </c>
      <c r="J54" s="64"/>
      <c r="K54" s="64"/>
      <c r="L54" s="64"/>
      <c r="N54" s="104">
        <f t="shared" si="3"/>
        <v>0</v>
      </c>
    </row>
    <row r="55" spans="2:14" x14ac:dyDescent="0.25">
      <c r="B55" s="241" t="str">
        <f t="shared" si="1"/>
        <v/>
      </c>
      <c r="C55" s="71"/>
      <c r="D55" s="72"/>
      <c r="E55" s="72"/>
      <c r="F55" s="235" t="str">
        <f t="shared" si="4"/>
        <v/>
      </c>
      <c r="G55" s="238" t="str">
        <f t="shared" si="6"/>
        <v/>
      </c>
      <c r="H55" s="232" t="str">
        <f t="shared" si="5"/>
        <v/>
      </c>
      <c r="J55" s="64"/>
      <c r="K55" s="64"/>
      <c r="L55" s="64"/>
      <c r="N55" s="104">
        <f t="shared" si="3"/>
        <v>0</v>
      </c>
    </row>
    <row r="56" spans="2:14" x14ac:dyDescent="0.25">
      <c r="B56" s="241" t="str">
        <f t="shared" si="1"/>
        <v/>
      </c>
      <c r="C56" s="71"/>
      <c r="D56" s="72"/>
      <c r="E56" s="72"/>
      <c r="F56" s="235" t="str">
        <f t="shared" si="4"/>
        <v/>
      </c>
      <c r="G56" s="238" t="str">
        <f t="shared" ref="G56:G80" si="7">IF(B56&lt;=$K$2,$G$55*(1/(1+$K$11/100))^(B56-$B$55),"")</f>
        <v/>
      </c>
      <c r="H56" s="232" t="str">
        <f t="shared" si="5"/>
        <v/>
      </c>
      <c r="J56" s="64"/>
      <c r="K56" s="64"/>
      <c r="L56" s="64"/>
      <c r="N56" s="104">
        <f t="shared" si="3"/>
        <v>0</v>
      </c>
    </row>
    <row r="57" spans="2:14" x14ac:dyDescent="0.25">
      <c r="B57" s="241" t="str">
        <f t="shared" si="1"/>
        <v/>
      </c>
      <c r="C57" s="71"/>
      <c r="D57" s="72"/>
      <c r="E57" s="72"/>
      <c r="F57" s="235" t="str">
        <f t="shared" si="4"/>
        <v/>
      </c>
      <c r="G57" s="238" t="str">
        <f t="shared" si="7"/>
        <v/>
      </c>
      <c r="H57" s="232" t="str">
        <f t="shared" si="5"/>
        <v/>
      </c>
      <c r="J57" s="64"/>
      <c r="K57" s="64"/>
      <c r="L57" s="64"/>
      <c r="N57" s="104">
        <f t="shared" si="3"/>
        <v>0</v>
      </c>
    </row>
    <row r="58" spans="2:14" x14ac:dyDescent="0.25">
      <c r="B58" s="241" t="str">
        <f t="shared" si="1"/>
        <v/>
      </c>
      <c r="C58" s="71"/>
      <c r="D58" s="72"/>
      <c r="E58" s="72"/>
      <c r="F58" s="235" t="str">
        <f t="shared" si="4"/>
        <v/>
      </c>
      <c r="G58" s="238" t="str">
        <f t="shared" si="7"/>
        <v/>
      </c>
      <c r="H58" s="232" t="str">
        <f t="shared" si="5"/>
        <v/>
      </c>
      <c r="J58" s="64"/>
      <c r="K58" s="64"/>
      <c r="L58" s="64"/>
      <c r="N58" s="104">
        <f t="shared" si="3"/>
        <v>0</v>
      </c>
    </row>
    <row r="59" spans="2:14" x14ac:dyDescent="0.25">
      <c r="B59" s="241" t="str">
        <f t="shared" si="1"/>
        <v/>
      </c>
      <c r="C59" s="71"/>
      <c r="D59" s="72"/>
      <c r="E59" s="72"/>
      <c r="F59" s="235" t="str">
        <f t="shared" si="4"/>
        <v/>
      </c>
      <c r="G59" s="238" t="str">
        <f t="shared" si="7"/>
        <v/>
      </c>
      <c r="H59" s="232" t="str">
        <f t="shared" si="5"/>
        <v/>
      </c>
      <c r="J59" s="64"/>
      <c r="K59" s="64"/>
      <c r="L59" s="64"/>
      <c r="N59" s="104">
        <f t="shared" si="3"/>
        <v>0</v>
      </c>
    </row>
    <row r="60" spans="2:14" x14ac:dyDescent="0.25">
      <c r="B60" s="241" t="str">
        <f t="shared" si="1"/>
        <v/>
      </c>
      <c r="C60" s="71"/>
      <c r="D60" s="72"/>
      <c r="E60" s="72"/>
      <c r="F60" s="235" t="str">
        <f t="shared" si="4"/>
        <v/>
      </c>
      <c r="G60" s="238" t="str">
        <f t="shared" si="7"/>
        <v/>
      </c>
      <c r="H60" s="232" t="str">
        <f t="shared" si="5"/>
        <v/>
      </c>
      <c r="J60" s="64"/>
      <c r="K60" s="64"/>
      <c r="L60" s="64"/>
      <c r="N60" s="104">
        <f t="shared" si="3"/>
        <v>0</v>
      </c>
    </row>
    <row r="61" spans="2:14" x14ac:dyDescent="0.25">
      <c r="B61" s="241" t="str">
        <f t="shared" si="1"/>
        <v/>
      </c>
      <c r="C61" s="71"/>
      <c r="D61" s="72"/>
      <c r="E61" s="72"/>
      <c r="F61" s="235" t="str">
        <f t="shared" si="4"/>
        <v/>
      </c>
      <c r="G61" s="238" t="str">
        <f t="shared" si="7"/>
        <v/>
      </c>
      <c r="H61" s="232" t="str">
        <f t="shared" si="5"/>
        <v/>
      </c>
      <c r="J61" s="64"/>
      <c r="K61" s="64"/>
      <c r="L61" s="64"/>
      <c r="N61" s="104">
        <f t="shared" si="3"/>
        <v>0</v>
      </c>
    </row>
    <row r="62" spans="2:14" x14ac:dyDescent="0.25">
      <c r="B62" s="241" t="str">
        <f t="shared" si="1"/>
        <v/>
      </c>
      <c r="C62" s="71"/>
      <c r="D62" s="72"/>
      <c r="E62" s="72"/>
      <c r="F62" s="235" t="str">
        <f t="shared" si="4"/>
        <v/>
      </c>
      <c r="G62" s="238" t="str">
        <f t="shared" si="7"/>
        <v/>
      </c>
      <c r="H62" s="232" t="str">
        <f t="shared" si="5"/>
        <v/>
      </c>
      <c r="J62" s="64"/>
      <c r="K62" s="64"/>
      <c r="L62" s="64"/>
      <c r="N62" s="104">
        <f t="shared" si="3"/>
        <v>0</v>
      </c>
    </row>
    <row r="63" spans="2:14" x14ac:dyDescent="0.25">
      <c r="B63" s="241" t="str">
        <f t="shared" si="1"/>
        <v/>
      </c>
      <c r="C63" s="71"/>
      <c r="D63" s="72"/>
      <c r="E63" s="72"/>
      <c r="F63" s="235" t="str">
        <f t="shared" si="4"/>
        <v/>
      </c>
      <c r="G63" s="238" t="str">
        <f t="shared" si="7"/>
        <v/>
      </c>
      <c r="H63" s="232" t="str">
        <f t="shared" si="5"/>
        <v/>
      </c>
      <c r="J63" s="64"/>
      <c r="K63" s="64"/>
      <c r="L63" s="64"/>
      <c r="N63" s="104">
        <f t="shared" si="3"/>
        <v>0</v>
      </c>
    </row>
    <row r="64" spans="2:14" x14ac:dyDescent="0.25">
      <c r="B64" s="241" t="str">
        <f t="shared" si="1"/>
        <v/>
      </c>
      <c r="C64" s="71"/>
      <c r="D64" s="72"/>
      <c r="E64" s="72"/>
      <c r="F64" s="235" t="str">
        <f t="shared" si="4"/>
        <v/>
      </c>
      <c r="G64" s="238" t="str">
        <f t="shared" si="7"/>
        <v/>
      </c>
      <c r="H64" s="232" t="str">
        <f t="shared" si="5"/>
        <v/>
      </c>
      <c r="J64" s="64"/>
      <c r="K64" s="64"/>
      <c r="L64" s="64"/>
      <c r="N64" s="104">
        <f t="shared" si="3"/>
        <v>0</v>
      </c>
    </row>
    <row r="65" spans="2:14" x14ac:dyDescent="0.25">
      <c r="B65" s="241" t="str">
        <f t="shared" si="1"/>
        <v/>
      </c>
      <c r="C65" s="71"/>
      <c r="D65" s="72"/>
      <c r="E65" s="72"/>
      <c r="F65" s="235" t="str">
        <f t="shared" si="4"/>
        <v/>
      </c>
      <c r="G65" s="238" t="str">
        <f t="shared" si="7"/>
        <v/>
      </c>
      <c r="H65" s="232" t="str">
        <f t="shared" si="5"/>
        <v/>
      </c>
      <c r="J65" s="64"/>
      <c r="K65" s="64"/>
      <c r="L65" s="64"/>
      <c r="N65" s="104">
        <f t="shared" si="3"/>
        <v>0</v>
      </c>
    </row>
    <row r="66" spans="2:14" x14ac:dyDescent="0.25">
      <c r="B66" s="241" t="str">
        <f t="shared" si="1"/>
        <v/>
      </c>
      <c r="C66" s="71"/>
      <c r="D66" s="72"/>
      <c r="E66" s="72"/>
      <c r="F66" s="235" t="str">
        <f t="shared" si="4"/>
        <v/>
      </c>
      <c r="G66" s="238" t="str">
        <f t="shared" si="7"/>
        <v/>
      </c>
      <c r="H66" s="232" t="str">
        <f t="shared" si="5"/>
        <v/>
      </c>
      <c r="J66" s="64"/>
      <c r="K66" s="64"/>
      <c r="L66" s="64"/>
      <c r="N66" s="104">
        <f t="shared" si="3"/>
        <v>0</v>
      </c>
    </row>
    <row r="67" spans="2:14" x14ac:dyDescent="0.25">
      <c r="B67" s="241" t="str">
        <f t="shared" si="1"/>
        <v/>
      </c>
      <c r="C67" s="71"/>
      <c r="D67" s="72"/>
      <c r="E67" s="72"/>
      <c r="F67" s="235" t="str">
        <f t="shared" si="4"/>
        <v/>
      </c>
      <c r="G67" s="238" t="str">
        <f t="shared" si="7"/>
        <v/>
      </c>
      <c r="H67" s="232" t="str">
        <f t="shared" si="5"/>
        <v/>
      </c>
      <c r="J67" s="64"/>
      <c r="K67" s="64"/>
      <c r="L67" s="64"/>
      <c r="N67" s="104">
        <f t="shared" si="3"/>
        <v>0</v>
      </c>
    </row>
    <row r="68" spans="2:14" x14ac:dyDescent="0.25">
      <c r="B68" s="241" t="str">
        <f t="shared" si="1"/>
        <v/>
      </c>
      <c r="C68" s="71"/>
      <c r="D68" s="72"/>
      <c r="E68" s="72"/>
      <c r="F68" s="235" t="str">
        <f t="shared" si="4"/>
        <v/>
      </c>
      <c r="G68" s="238" t="str">
        <f t="shared" si="7"/>
        <v/>
      </c>
      <c r="H68" s="232" t="str">
        <f t="shared" si="5"/>
        <v/>
      </c>
      <c r="J68" s="64"/>
      <c r="K68" s="64"/>
      <c r="L68" s="64"/>
      <c r="N68" s="104">
        <f t="shared" si="3"/>
        <v>0</v>
      </c>
    </row>
    <row r="69" spans="2:14" x14ac:dyDescent="0.25">
      <c r="B69" s="241" t="str">
        <f t="shared" si="1"/>
        <v/>
      </c>
      <c r="C69" s="71"/>
      <c r="D69" s="72"/>
      <c r="E69" s="72"/>
      <c r="F69" s="235" t="str">
        <f t="shared" si="4"/>
        <v/>
      </c>
      <c r="G69" s="238" t="str">
        <f t="shared" si="7"/>
        <v/>
      </c>
      <c r="H69" s="232" t="str">
        <f t="shared" si="5"/>
        <v/>
      </c>
      <c r="J69" s="64"/>
      <c r="K69" s="64"/>
      <c r="L69" s="64"/>
      <c r="N69" s="104">
        <f t="shared" si="3"/>
        <v>0</v>
      </c>
    </row>
    <row r="70" spans="2:14" x14ac:dyDescent="0.25">
      <c r="B70" s="241" t="str">
        <f t="shared" si="1"/>
        <v/>
      </c>
      <c r="C70" s="71"/>
      <c r="D70" s="72"/>
      <c r="E70" s="72"/>
      <c r="F70" s="235" t="str">
        <f t="shared" ref="F70:F133" si="8">IF(B70="","",C70-D70-E70)</f>
        <v/>
      </c>
      <c r="G70" s="238" t="str">
        <f t="shared" si="7"/>
        <v/>
      </c>
      <c r="H70" s="232" t="str">
        <f t="shared" si="5"/>
        <v/>
      </c>
      <c r="J70" s="64"/>
      <c r="K70" s="64"/>
      <c r="L70" s="64"/>
      <c r="N70" s="104">
        <f t="shared" si="3"/>
        <v>0</v>
      </c>
    </row>
    <row r="71" spans="2:14" x14ac:dyDescent="0.25">
      <c r="B71" s="241" t="str">
        <f t="shared" ref="B71:B134" si="9">IF($K$2&gt;B70,B70+1,"")</f>
        <v/>
      </c>
      <c r="C71" s="71"/>
      <c r="D71" s="72"/>
      <c r="E71" s="72"/>
      <c r="F71" s="235" t="str">
        <f t="shared" si="8"/>
        <v/>
      </c>
      <c r="G71" s="238" t="str">
        <f t="shared" si="7"/>
        <v/>
      </c>
      <c r="H71" s="232" t="str">
        <f t="shared" si="5"/>
        <v/>
      </c>
      <c r="J71" s="64"/>
      <c r="K71" s="64"/>
      <c r="L71" s="64"/>
      <c r="N71" s="104">
        <f t="shared" ref="N71:N134" si="10">IF(B71&lt;=$K$2,1,0)</f>
        <v>0</v>
      </c>
    </row>
    <row r="72" spans="2:14" x14ac:dyDescent="0.25">
      <c r="B72" s="241" t="str">
        <f t="shared" si="9"/>
        <v/>
      </c>
      <c r="C72" s="71"/>
      <c r="D72" s="72"/>
      <c r="E72" s="72"/>
      <c r="F72" s="235" t="str">
        <f t="shared" si="8"/>
        <v/>
      </c>
      <c r="G72" s="238" t="str">
        <f t="shared" si="7"/>
        <v/>
      </c>
      <c r="H72" s="232" t="str">
        <f t="shared" si="5"/>
        <v/>
      </c>
      <c r="J72" s="64"/>
      <c r="K72" s="64"/>
      <c r="L72" s="64"/>
      <c r="N72" s="104">
        <f t="shared" si="10"/>
        <v>0</v>
      </c>
    </row>
    <row r="73" spans="2:14" x14ac:dyDescent="0.25">
      <c r="B73" s="241" t="str">
        <f t="shared" si="9"/>
        <v/>
      </c>
      <c r="C73" s="71"/>
      <c r="D73" s="72"/>
      <c r="E73" s="72"/>
      <c r="F73" s="235" t="str">
        <f t="shared" si="8"/>
        <v/>
      </c>
      <c r="G73" s="238" t="str">
        <f t="shared" si="7"/>
        <v/>
      </c>
      <c r="H73" s="232" t="str">
        <f t="shared" si="5"/>
        <v/>
      </c>
      <c r="J73" s="64"/>
      <c r="K73" s="64"/>
      <c r="L73" s="64"/>
      <c r="N73" s="104">
        <f t="shared" si="10"/>
        <v>0</v>
      </c>
    </row>
    <row r="74" spans="2:14" x14ac:dyDescent="0.25">
      <c r="B74" s="241" t="str">
        <f t="shared" si="9"/>
        <v/>
      </c>
      <c r="C74" s="71"/>
      <c r="D74" s="72"/>
      <c r="E74" s="72"/>
      <c r="F74" s="235" t="str">
        <f t="shared" si="8"/>
        <v/>
      </c>
      <c r="G74" s="238" t="str">
        <f t="shared" si="7"/>
        <v/>
      </c>
      <c r="H74" s="232" t="str">
        <f t="shared" si="5"/>
        <v/>
      </c>
      <c r="J74" s="64"/>
      <c r="K74" s="64"/>
      <c r="L74" s="64"/>
      <c r="N74" s="104">
        <f t="shared" si="10"/>
        <v>0</v>
      </c>
    </row>
    <row r="75" spans="2:14" x14ac:dyDescent="0.25">
      <c r="B75" s="241" t="str">
        <f t="shared" si="9"/>
        <v/>
      </c>
      <c r="C75" s="71"/>
      <c r="D75" s="72"/>
      <c r="E75" s="72"/>
      <c r="F75" s="235" t="str">
        <f t="shared" si="8"/>
        <v/>
      </c>
      <c r="G75" s="238" t="str">
        <f t="shared" si="7"/>
        <v/>
      </c>
      <c r="H75" s="232" t="str">
        <f t="shared" si="5"/>
        <v/>
      </c>
      <c r="J75" s="64"/>
      <c r="K75" s="64"/>
      <c r="L75" s="64"/>
      <c r="N75" s="104">
        <f t="shared" si="10"/>
        <v>0</v>
      </c>
    </row>
    <row r="76" spans="2:14" x14ac:dyDescent="0.25">
      <c r="B76" s="241" t="str">
        <f t="shared" si="9"/>
        <v/>
      </c>
      <c r="C76" s="71"/>
      <c r="D76" s="72"/>
      <c r="E76" s="72"/>
      <c r="F76" s="235" t="str">
        <f t="shared" si="8"/>
        <v/>
      </c>
      <c r="G76" s="238" t="str">
        <f t="shared" si="7"/>
        <v/>
      </c>
      <c r="H76" s="232" t="str">
        <f t="shared" si="5"/>
        <v/>
      </c>
      <c r="J76" s="64"/>
      <c r="K76" s="64"/>
      <c r="L76" s="64"/>
      <c r="N76" s="104">
        <f t="shared" si="10"/>
        <v>0</v>
      </c>
    </row>
    <row r="77" spans="2:14" x14ac:dyDescent="0.25">
      <c r="B77" s="241" t="str">
        <f t="shared" si="9"/>
        <v/>
      </c>
      <c r="C77" s="71"/>
      <c r="D77" s="72"/>
      <c r="E77" s="72"/>
      <c r="F77" s="235" t="str">
        <f t="shared" si="8"/>
        <v/>
      </c>
      <c r="G77" s="238" t="str">
        <f t="shared" si="7"/>
        <v/>
      </c>
      <c r="H77" s="232" t="str">
        <f t="shared" ref="H77:H140" si="11">IF(G77="","",F77*G77)</f>
        <v/>
      </c>
      <c r="J77" s="64"/>
      <c r="K77" s="64"/>
      <c r="L77" s="64"/>
      <c r="N77" s="104">
        <f t="shared" si="10"/>
        <v>0</v>
      </c>
    </row>
    <row r="78" spans="2:14" x14ac:dyDescent="0.25">
      <c r="B78" s="241" t="str">
        <f t="shared" si="9"/>
        <v/>
      </c>
      <c r="C78" s="71"/>
      <c r="D78" s="72"/>
      <c r="E78" s="72"/>
      <c r="F78" s="235" t="str">
        <f t="shared" si="8"/>
        <v/>
      </c>
      <c r="G78" s="238" t="str">
        <f t="shared" si="7"/>
        <v/>
      </c>
      <c r="H78" s="232" t="str">
        <f t="shared" si="11"/>
        <v/>
      </c>
      <c r="J78" s="64"/>
      <c r="K78" s="64"/>
      <c r="L78" s="64"/>
      <c r="N78" s="104">
        <f t="shared" si="10"/>
        <v>0</v>
      </c>
    </row>
    <row r="79" spans="2:14" x14ac:dyDescent="0.25">
      <c r="B79" s="241" t="str">
        <f t="shared" si="9"/>
        <v/>
      </c>
      <c r="C79" s="71"/>
      <c r="D79" s="72"/>
      <c r="E79" s="72"/>
      <c r="F79" s="235" t="str">
        <f t="shared" si="8"/>
        <v/>
      </c>
      <c r="G79" s="238" t="str">
        <f t="shared" si="7"/>
        <v/>
      </c>
      <c r="H79" s="232" t="str">
        <f t="shared" si="11"/>
        <v/>
      </c>
      <c r="J79" s="64"/>
      <c r="K79" s="64"/>
      <c r="L79" s="64"/>
      <c r="N79" s="104">
        <f t="shared" si="10"/>
        <v>0</v>
      </c>
    </row>
    <row r="80" spans="2:14" x14ac:dyDescent="0.25">
      <c r="B80" s="241" t="str">
        <f t="shared" si="9"/>
        <v/>
      </c>
      <c r="C80" s="71"/>
      <c r="D80" s="72"/>
      <c r="E80" s="72"/>
      <c r="F80" s="235" t="str">
        <f t="shared" si="8"/>
        <v/>
      </c>
      <c r="G80" s="238" t="str">
        <f t="shared" si="7"/>
        <v/>
      </c>
      <c r="H80" s="232" t="str">
        <f t="shared" si="11"/>
        <v/>
      </c>
      <c r="J80" s="64"/>
      <c r="K80" s="64"/>
      <c r="L80" s="64"/>
      <c r="N80" s="104">
        <f t="shared" si="10"/>
        <v>0</v>
      </c>
    </row>
    <row r="81" spans="2:14" x14ac:dyDescent="0.25">
      <c r="B81" s="241" t="str">
        <f t="shared" si="9"/>
        <v/>
      </c>
      <c r="C81" s="71"/>
      <c r="D81" s="72"/>
      <c r="E81" s="72"/>
      <c r="F81" s="235" t="str">
        <f t="shared" si="8"/>
        <v/>
      </c>
      <c r="G81" s="238" t="str">
        <f t="shared" ref="G81:G106" si="12">IF(B81&lt;=$K$2,$G$80*(1/(1+$K$12/100))^(B81-$B$80),"")</f>
        <v/>
      </c>
      <c r="H81" s="232" t="str">
        <f t="shared" si="11"/>
        <v/>
      </c>
      <c r="J81" s="64"/>
      <c r="K81" s="64"/>
      <c r="L81" s="64"/>
      <c r="N81" s="104">
        <f t="shared" si="10"/>
        <v>0</v>
      </c>
    </row>
    <row r="82" spans="2:14" x14ac:dyDescent="0.25">
      <c r="B82" s="241" t="str">
        <f t="shared" si="9"/>
        <v/>
      </c>
      <c r="C82" s="71"/>
      <c r="D82" s="72"/>
      <c r="E82" s="72"/>
      <c r="F82" s="235" t="str">
        <f t="shared" si="8"/>
        <v/>
      </c>
      <c r="G82" s="238" t="str">
        <f t="shared" si="12"/>
        <v/>
      </c>
      <c r="H82" s="232" t="str">
        <f t="shared" si="11"/>
        <v/>
      </c>
      <c r="J82" s="64"/>
      <c r="K82" s="64"/>
      <c r="L82" s="64"/>
      <c r="N82" s="104">
        <f t="shared" si="10"/>
        <v>0</v>
      </c>
    </row>
    <row r="83" spans="2:14" x14ac:dyDescent="0.25">
      <c r="B83" s="241" t="str">
        <f t="shared" si="9"/>
        <v/>
      </c>
      <c r="C83" s="71"/>
      <c r="D83" s="72"/>
      <c r="E83" s="72"/>
      <c r="F83" s="235" t="str">
        <f t="shared" si="8"/>
        <v/>
      </c>
      <c r="G83" s="238" t="str">
        <f t="shared" si="12"/>
        <v/>
      </c>
      <c r="H83" s="232" t="str">
        <f t="shared" si="11"/>
        <v/>
      </c>
      <c r="J83" s="64"/>
      <c r="K83" s="64"/>
      <c r="L83" s="64"/>
      <c r="N83" s="104">
        <f t="shared" si="10"/>
        <v>0</v>
      </c>
    </row>
    <row r="84" spans="2:14" x14ac:dyDescent="0.25">
      <c r="B84" s="241" t="str">
        <f t="shared" si="9"/>
        <v/>
      </c>
      <c r="C84" s="71"/>
      <c r="D84" s="72"/>
      <c r="E84" s="72"/>
      <c r="F84" s="235" t="str">
        <f t="shared" si="8"/>
        <v/>
      </c>
      <c r="G84" s="238" t="str">
        <f t="shared" si="12"/>
        <v/>
      </c>
      <c r="H84" s="232" t="str">
        <f t="shared" si="11"/>
        <v/>
      </c>
      <c r="J84" s="64"/>
      <c r="K84" s="64"/>
      <c r="L84" s="64"/>
      <c r="N84" s="104">
        <f t="shared" si="10"/>
        <v>0</v>
      </c>
    </row>
    <row r="85" spans="2:14" x14ac:dyDescent="0.25">
      <c r="B85" s="241" t="str">
        <f t="shared" si="9"/>
        <v/>
      </c>
      <c r="C85" s="71"/>
      <c r="D85" s="72"/>
      <c r="E85" s="72"/>
      <c r="F85" s="235" t="str">
        <f t="shared" si="8"/>
        <v/>
      </c>
      <c r="G85" s="238" t="str">
        <f t="shared" si="12"/>
        <v/>
      </c>
      <c r="H85" s="232" t="str">
        <f t="shared" si="11"/>
        <v/>
      </c>
      <c r="J85" s="64"/>
      <c r="K85" s="64"/>
      <c r="L85" s="64"/>
      <c r="N85" s="104">
        <f t="shared" si="10"/>
        <v>0</v>
      </c>
    </row>
    <row r="86" spans="2:14" x14ac:dyDescent="0.25">
      <c r="B86" s="241" t="str">
        <f t="shared" si="9"/>
        <v/>
      </c>
      <c r="C86" s="71"/>
      <c r="D86" s="72"/>
      <c r="E86" s="72"/>
      <c r="F86" s="235" t="str">
        <f t="shared" si="8"/>
        <v/>
      </c>
      <c r="G86" s="238" t="str">
        <f t="shared" si="12"/>
        <v/>
      </c>
      <c r="H86" s="232" t="str">
        <f t="shared" si="11"/>
        <v/>
      </c>
      <c r="J86" s="64"/>
      <c r="K86" s="64"/>
      <c r="L86" s="64"/>
      <c r="N86" s="104">
        <f t="shared" si="10"/>
        <v>0</v>
      </c>
    </row>
    <row r="87" spans="2:14" x14ac:dyDescent="0.25">
      <c r="B87" s="241" t="str">
        <f t="shared" si="9"/>
        <v/>
      </c>
      <c r="C87" s="71"/>
      <c r="D87" s="72"/>
      <c r="E87" s="72"/>
      <c r="F87" s="235" t="str">
        <f t="shared" si="8"/>
        <v/>
      </c>
      <c r="G87" s="238" t="str">
        <f t="shared" si="12"/>
        <v/>
      </c>
      <c r="H87" s="232" t="str">
        <f t="shared" si="11"/>
        <v/>
      </c>
      <c r="J87" s="64"/>
      <c r="K87" s="64"/>
      <c r="L87" s="64"/>
      <c r="N87" s="104">
        <f t="shared" si="10"/>
        <v>0</v>
      </c>
    </row>
    <row r="88" spans="2:14" x14ac:dyDescent="0.25">
      <c r="B88" s="241" t="str">
        <f t="shared" si="9"/>
        <v/>
      </c>
      <c r="C88" s="71"/>
      <c r="D88" s="72"/>
      <c r="E88" s="72"/>
      <c r="F88" s="235" t="str">
        <f t="shared" si="8"/>
        <v/>
      </c>
      <c r="G88" s="238" t="str">
        <f t="shared" si="12"/>
        <v/>
      </c>
      <c r="H88" s="232" t="str">
        <f t="shared" si="11"/>
        <v/>
      </c>
      <c r="J88" s="64"/>
      <c r="K88" s="64"/>
      <c r="L88" s="64"/>
      <c r="N88" s="104">
        <f t="shared" si="10"/>
        <v>0</v>
      </c>
    </row>
    <row r="89" spans="2:14" x14ac:dyDescent="0.25">
      <c r="B89" s="241" t="str">
        <f t="shared" si="9"/>
        <v/>
      </c>
      <c r="C89" s="71"/>
      <c r="D89" s="72"/>
      <c r="E89" s="72"/>
      <c r="F89" s="235" t="str">
        <f t="shared" si="8"/>
        <v/>
      </c>
      <c r="G89" s="238" t="str">
        <f t="shared" si="12"/>
        <v/>
      </c>
      <c r="H89" s="232" t="str">
        <f t="shared" si="11"/>
        <v/>
      </c>
      <c r="J89" s="64"/>
      <c r="K89" s="64"/>
      <c r="L89" s="64"/>
      <c r="N89" s="104">
        <f t="shared" si="10"/>
        <v>0</v>
      </c>
    </row>
    <row r="90" spans="2:14" x14ac:dyDescent="0.25">
      <c r="B90" s="241" t="str">
        <f t="shared" si="9"/>
        <v/>
      </c>
      <c r="C90" s="71"/>
      <c r="D90" s="72"/>
      <c r="E90" s="72"/>
      <c r="F90" s="235" t="str">
        <f t="shared" si="8"/>
        <v/>
      </c>
      <c r="G90" s="238" t="str">
        <f t="shared" si="12"/>
        <v/>
      </c>
      <c r="H90" s="232" t="str">
        <f t="shared" si="11"/>
        <v/>
      </c>
      <c r="J90" s="64"/>
      <c r="K90" s="64"/>
      <c r="L90" s="64"/>
      <c r="N90" s="104">
        <f t="shared" si="10"/>
        <v>0</v>
      </c>
    </row>
    <row r="91" spans="2:14" x14ac:dyDescent="0.25">
      <c r="B91" s="241" t="str">
        <f t="shared" si="9"/>
        <v/>
      </c>
      <c r="C91" s="71"/>
      <c r="D91" s="72"/>
      <c r="E91" s="72"/>
      <c r="F91" s="235" t="str">
        <f t="shared" si="8"/>
        <v/>
      </c>
      <c r="G91" s="238" t="str">
        <f t="shared" si="12"/>
        <v/>
      </c>
      <c r="H91" s="232" t="str">
        <f t="shared" si="11"/>
        <v/>
      </c>
      <c r="J91" s="64"/>
      <c r="K91" s="64"/>
      <c r="L91" s="64"/>
      <c r="N91" s="104">
        <f t="shared" si="10"/>
        <v>0</v>
      </c>
    </row>
    <row r="92" spans="2:14" x14ac:dyDescent="0.25">
      <c r="B92" s="241" t="str">
        <f t="shared" si="9"/>
        <v/>
      </c>
      <c r="C92" s="71"/>
      <c r="D92" s="72"/>
      <c r="E92" s="72"/>
      <c r="F92" s="235" t="str">
        <f t="shared" si="8"/>
        <v/>
      </c>
      <c r="G92" s="238" t="str">
        <f t="shared" si="12"/>
        <v/>
      </c>
      <c r="H92" s="232" t="str">
        <f t="shared" si="11"/>
        <v/>
      </c>
      <c r="J92" s="64"/>
      <c r="K92" s="64"/>
      <c r="L92" s="64"/>
      <c r="N92" s="104">
        <f t="shared" si="10"/>
        <v>0</v>
      </c>
    </row>
    <row r="93" spans="2:14" x14ac:dyDescent="0.25">
      <c r="B93" s="241" t="str">
        <f t="shared" si="9"/>
        <v/>
      </c>
      <c r="C93" s="71"/>
      <c r="D93" s="72"/>
      <c r="E93" s="72"/>
      <c r="F93" s="235" t="str">
        <f t="shared" si="8"/>
        <v/>
      </c>
      <c r="G93" s="238" t="str">
        <f t="shared" si="12"/>
        <v/>
      </c>
      <c r="H93" s="232" t="str">
        <f t="shared" si="11"/>
        <v/>
      </c>
      <c r="J93" s="64"/>
      <c r="K93" s="64"/>
      <c r="L93" s="64"/>
      <c r="N93" s="104">
        <f t="shared" si="10"/>
        <v>0</v>
      </c>
    </row>
    <row r="94" spans="2:14" x14ac:dyDescent="0.25">
      <c r="B94" s="241" t="str">
        <f t="shared" si="9"/>
        <v/>
      </c>
      <c r="C94" s="71"/>
      <c r="D94" s="72"/>
      <c r="E94" s="72"/>
      <c r="F94" s="235" t="str">
        <f t="shared" si="8"/>
        <v/>
      </c>
      <c r="G94" s="238" t="str">
        <f t="shared" si="12"/>
        <v/>
      </c>
      <c r="H94" s="232" t="str">
        <f t="shared" si="11"/>
        <v/>
      </c>
      <c r="J94" s="64"/>
      <c r="K94" s="64"/>
      <c r="L94" s="64"/>
      <c r="N94" s="104">
        <f t="shared" si="10"/>
        <v>0</v>
      </c>
    </row>
    <row r="95" spans="2:14" x14ac:dyDescent="0.25">
      <c r="B95" s="241" t="str">
        <f t="shared" si="9"/>
        <v/>
      </c>
      <c r="C95" s="71"/>
      <c r="D95" s="72"/>
      <c r="E95" s="72"/>
      <c r="F95" s="235" t="str">
        <f t="shared" si="8"/>
        <v/>
      </c>
      <c r="G95" s="238" t="str">
        <f t="shared" si="12"/>
        <v/>
      </c>
      <c r="H95" s="232" t="str">
        <f t="shared" si="11"/>
        <v/>
      </c>
      <c r="J95" s="64"/>
      <c r="K95" s="64"/>
      <c r="L95" s="64"/>
      <c r="N95" s="104">
        <f t="shared" si="10"/>
        <v>0</v>
      </c>
    </row>
    <row r="96" spans="2:14" x14ac:dyDescent="0.25">
      <c r="B96" s="241" t="str">
        <f t="shared" si="9"/>
        <v/>
      </c>
      <c r="C96" s="71"/>
      <c r="D96" s="72"/>
      <c r="E96" s="72"/>
      <c r="F96" s="235" t="str">
        <f t="shared" si="8"/>
        <v/>
      </c>
      <c r="G96" s="238" t="str">
        <f t="shared" si="12"/>
        <v/>
      </c>
      <c r="H96" s="232" t="str">
        <f t="shared" si="11"/>
        <v/>
      </c>
      <c r="J96" s="64"/>
      <c r="K96" s="64"/>
      <c r="L96" s="64"/>
      <c r="N96" s="104">
        <f t="shared" si="10"/>
        <v>0</v>
      </c>
    </row>
    <row r="97" spans="2:14" x14ac:dyDescent="0.25">
      <c r="B97" s="241" t="str">
        <f t="shared" si="9"/>
        <v/>
      </c>
      <c r="C97" s="71"/>
      <c r="D97" s="72"/>
      <c r="E97" s="72"/>
      <c r="F97" s="235" t="str">
        <f t="shared" si="8"/>
        <v/>
      </c>
      <c r="G97" s="238" t="str">
        <f t="shared" si="12"/>
        <v/>
      </c>
      <c r="H97" s="232" t="str">
        <f t="shared" si="11"/>
        <v/>
      </c>
      <c r="J97" s="64"/>
      <c r="K97" s="64"/>
      <c r="L97" s="64"/>
      <c r="N97" s="104">
        <f t="shared" si="10"/>
        <v>0</v>
      </c>
    </row>
    <row r="98" spans="2:14" x14ac:dyDescent="0.25">
      <c r="B98" s="241" t="str">
        <f t="shared" si="9"/>
        <v/>
      </c>
      <c r="C98" s="71"/>
      <c r="D98" s="72"/>
      <c r="E98" s="72"/>
      <c r="F98" s="235" t="str">
        <f t="shared" si="8"/>
        <v/>
      </c>
      <c r="G98" s="238" t="str">
        <f t="shared" si="12"/>
        <v/>
      </c>
      <c r="H98" s="232" t="str">
        <f t="shared" si="11"/>
        <v/>
      </c>
      <c r="J98" s="64"/>
      <c r="K98" s="64"/>
      <c r="L98" s="64"/>
      <c r="N98" s="104">
        <f t="shared" si="10"/>
        <v>0</v>
      </c>
    </row>
    <row r="99" spans="2:14" x14ac:dyDescent="0.25">
      <c r="B99" s="241" t="str">
        <f t="shared" si="9"/>
        <v/>
      </c>
      <c r="C99" s="71"/>
      <c r="D99" s="72"/>
      <c r="E99" s="72"/>
      <c r="F99" s="235" t="str">
        <f t="shared" si="8"/>
        <v/>
      </c>
      <c r="G99" s="238" t="str">
        <f t="shared" si="12"/>
        <v/>
      </c>
      <c r="H99" s="232" t="str">
        <f t="shared" si="11"/>
        <v/>
      </c>
      <c r="J99" s="64"/>
      <c r="K99" s="64"/>
      <c r="L99" s="64"/>
      <c r="N99" s="104">
        <f t="shared" si="10"/>
        <v>0</v>
      </c>
    </row>
    <row r="100" spans="2:14" x14ac:dyDescent="0.25">
      <c r="B100" s="241" t="str">
        <f t="shared" si="9"/>
        <v/>
      </c>
      <c r="C100" s="71"/>
      <c r="D100" s="72"/>
      <c r="E100" s="72"/>
      <c r="F100" s="235" t="str">
        <f t="shared" si="8"/>
        <v/>
      </c>
      <c r="G100" s="238" t="str">
        <f t="shared" si="12"/>
        <v/>
      </c>
      <c r="H100" s="232" t="str">
        <f t="shared" si="11"/>
        <v/>
      </c>
      <c r="J100" s="64"/>
      <c r="K100" s="64"/>
      <c r="L100" s="64"/>
      <c r="N100" s="104">
        <f t="shared" si="10"/>
        <v>0</v>
      </c>
    </row>
    <row r="101" spans="2:14" x14ac:dyDescent="0.25">
      <c r="B101" s="241" t="str">
        <f t="shared" si="9"/>
        <v/>
      </c>
      <c r="C101" s="71"/>
      <c r="D101" s="72"/>
      <c r="E101" s="72"/>
      <c r="F101" s="235" t="str">
        <f t="shared" si="8"/>
        <v/>
      </c>
      <c r="G101" s="238" t="str">
        <f t="shared" si="12"/>
        <v/>
      </c>
      <c r="H101" s="232" t="str">
        <f t="shared" si="11"/>
        <v/>
      </c>
      <c r="J101" s="64"/>
      <c r="K101" s="64"/>
      <c r="L101" s="64"/>
      <c r="N101" s="104">
        <f t="shared" si="10"/>
        <v>0</v>
      </c>
    </row>
    <row r="102" spans="2:14" x14ac:dyDescent="0.25">
      <c r="B102" s="241" t="str">
        <f t="shared" si="9"/>
        <v/>
      </c>
      <c r="C102" s="71"/>
      <c r="D102" s="72"/>
      <c r="E102" s="72"/>
      <c r="F102" s="235" t="str">
        <f t="shared" si="8"/>
        <v/>
      </c>
      <c r="G102" s="238" t="str">
        <f t="shared" si="12"/>
        <v/>
      </c>
      <c r="H102" s="232" t="str">
        <f t="shared" si="11"/>
        <v/>
      </c>
      <c r="J102" s="64"/>
      <c r="K102" s="64"/>
      <c r="L102" s="64"/>
      <c r="N102" s="104">
        <f t="shared" si="10"/>
        <v>0</v>
      </c>
    </row>
    <row r="103" spans="2:14" x14ac:dyDescent="0.25">
      <c r="B103" s="241" t="str">
        <f t="shared" si="9"/>
        <v/>
      </c>
      <c r="C103" s="71"/>
      <c r="D103" s="72"/>
      <c r="E103" s="72"/>
      <c r="F103" s="235" t="str">
        <f t="shared" si="8"/>
        <v/>
      </c>
      <c r="G103" s="238" t="str">
        <f t="shared" si="12"/>
        <v/>
      </c>
      <c r="H103" s="232" t="str">
        <f t="shared" si="11"/>
        <v/>
      </c>
      <c r="J103" s="64"/>
      <c r="K103" s="64"/>
      <c r="L103" s="64"/>
      <c r="N103" s="104">
        <f t="shared" si="10"/>
        <v>0</v>
      </c>
    </row>
    <row r="104" spans="2:14" x14ac:dyDescent="0.25">
      <c r="B104" s="241" t="str">
        <f t="shared" si="9"/>
        <v/>
      </c>
      <c r="C104" s="71"/>
      <c r="D104" s="72"/>
      <c r="E104" s="72"/>
      <c r="F104" s="235" t="str">
        <f t="shared" si="8"/>
        <v/>
      </c>
      <c r="G104" s="238" t="str">
        <f t="shared" si="12"/>
        <v/>
      </c>
      <c r="H104" s="232" t="str">
        <f t="shared" si="11"/>
        <v/>
      </c>
      <c r="J104" s="64"/>
      <c r="K104" s="64"/>
      <c r="L104" s="64"/>
      <c r="N104" s="104">
        <f t="shared" si="10"/>
        <v>0</v>
      </c>
    </row>
    <row r="105" spans="2:14" x14ac:dyDescent="0.25">
      <c r="B105" s="241" t="str">
        <f t="shared" si="9"/>
        <v/>
      </c>
      <c r="C105" s="71"/>
      <c r="D105" s="72"/>
      <c r="E105" s="72"/>
      <c r="F105" s="235" t="str">
        <f t="shared" si="8"/>
        <v/>
      </c>
      <c r="G105" s="238" t="str">
        <f t="shared" si="12"/>
        <v/>
      </c>
      <c r="H105" s="232" t="str">
        <f t="shared" si="11"/>
        <v/>
      </c>
      <c r="J105" s="64"/>
      <c r="K105" s="64"/>
      <c r="L105" s="64"/>
      <c r="N105" s="104">
        <f t="shared" si="10"/>
        <v>0</v>
      </c>
    </row>
    <row r="106" spans="2:14" x14ac:dyDescent="0.25">
      <c r="B106" s="241" t="str">
        <f t="shared" si="9"/>
        <v/>
      </c>
      <c r="C106" s="71"/>
      <c r="D106" s="72"/>
      <c r="E106" s="72"/>
      <c r="F106" s="235" t="str">
        <f t="shared" si="8"/>
        <v/>
      </c>
      <c r="G106" s="238" t="str">
        <f t="shared" si="12"/>
        <v/>
      </c>
      <c r="H106" s="232" t="str">
        <f t="shared" si="11"/>
        <v/>
      </c>
      <c r="J106" s="64"/>
      <c r="K106" s="64"/>
      <c r="L106" s="64"/>
      <c r="N106" s="104">
        <f t="shared" si="10"/>
        <v>0</v>
      </c>
    </row>
    <row r="107" spans="2:14" x14ac:dyDescent="0.25">
      <c r="B107" s="241" t="str">
        <f t="shared" si="9"/>
        <v/>
      </c>
      <c r="C107" s="71"/>
      <c r="D107" s="72"/>
      <c r="E107" s="72"/>
      <c r="F107" s="235" t="str">
        <f t="shared" si="8"/>
        <v/>
      </c>
      <c r="G107" s="238" t="str">
        <f t="shared" ref="G107:G170" si="13">IF(B107&lt;=$K$2,$G$106*(1/(1+$K$13/100))^(B107-$B$106),"")</f>
        <v/>
      </c>
      <c r="H107" s="232" t="str">
        <f t="shared" si="11"/>
        <v/>
      </c>
      <c r="J107" s="64"/>
      <c r="K107" s="64"/>
      <c r="L107" s="64"/>
      <c r="N107" s="104">
        <f t="shared" si="10"/>
        <v>0</v>
      </c>
    </row>
    <row r="108" spans="2:14" x14ac:dyDescent="0.25">
      <c r="B108" s="241" t="str">
        <f t="shared" si="9"/>
        <v/>
      </c>
      <c r="C108" s="71"/>
      <c r="D108" s="72"/>
      <c r="E108" s="72"/>
      <c r="F108" s="235" t="str">
        <f t="shared" si="8"/>
        <v/>
      </c>
      <c r="G108" s="238" t="str">
        <f t="shared" si="13"/>
        <v/>
      </c>
      <c r="H108" s="232" t="str">
        <f t="shared" si="11"/>
        <v/>
      </c>
      <c r="J108" s="64"/>
      <c r="K108" s="64"/>
      <c r="L108" s="64"/>
      <c r="N108" s="104">
        <f t="shared" si="10"/>
        <v>0</v>
      </c>
    </row>
    <row r="109" spans="2:14" x14ac:dyDescent="0.25">
      <c r="B109" s="241" t="str">
        <f t="shared" si="9"/>
        <v/>
      </c>
      <c r="C109" s="71"/>
      <c r="D109" s="72"/>
      <c r="E109" s="72"/>
      <c r="F109" s="235" t="str">
        <f t="shared" si="8"/>
        <v/>
      </c>
      <c r="G109" s="238" t="str">
        <f t="shared" si="13"/>
        <v/>
      </c>
      <c r="H109" s="232" t="str">
        <f t="shared" si="11"/>
        <v/>
      </c>
      <c r="J109" s="64"/>
      <c r="K109" s="64"/>
      <c r="L109" s="64"/>
      <c r="N109" s="104">
        <f t="shared" si="10"/>
        <v>0</v>
      </c>
    </row>
    <row r="110" spans="2:14" x14ac:dyDescent="0.25">
      <c r="B110" s="241" t="str">
        <f t="shared" si="9"/>
        <v/>
      </c>
      <c r="C110" s="71"/>
      <c r="D110" s="72"/>
      <c r="E110" s="72"/>
      <c r="F110" s="235" t="str">
        <f t="shared" si="8"/>
        <v/>
      </c>
      <c r="G110" s="238" t="str">
        <f t="shared" si="13"/>
        <v/>
      </c>
      <c r="H110" s="232" t="str">
        <f t="shared" si="11"/>
        <v/>
      </c>
      <c r="J110" s="64"/>
      <c r="K110" s="64"/>
      <c r="L110" s="64"/>
      <c r="N110" s="104">
        <f t="shared" si="10"/>
        <v>0</v>
      </c>
    </row>
    <row r="111" spans="2:14" x14ac:dyDescent="0.25">
      <c r="B111" s="241" t="str">
        <f t="shared" si="9"/>
        <v/>
      </c>
      <c r="C111" s="71"/>
      <c r="D111" s="72"/>
      <c r="E111" s="72"/>
      <c r="F111" s="235" t="str">
        <f t="shared" si="8"/>
        <v/>
      </c>
      <c r="G111" s="238" t="str">
        <f t="shared" si="13"/>
        <v/>
      </c>
      <c r="H111" s="232" t="str">
        <f t="shared" si="11"/>
        <v/>
      </c>
      <c r="J111" s="64"/>
      <c r="K111" s="64"/>
      <c r="L111" s="64"/>
      <c r="N111" s="104">
        <f t="shared" si="10"/>
        <v>0</v>
      </c>
    </row>
    <row r="112" spans="2:14" x14ac:dyDescent="0.25">
      <c r="B112" s="241" t="str">
        <f t="shared" si="9"/>
        <v/>
      </c>
      <c r="C112" s="71"/>
      <c r="D112" s="72"/>
      <c r="E112" s="72"/>
      <c r="F112" s="235" t="str">
        <f t="shared" si="8"/>
        <v/>
      </c>
      <c r="G112" s="238" t="str">
        <f t="shared" si="13"/>
        <v/>
      </c>
      <c r="H112" s="232" t="str">
        <f t="shared" si="11"/>
        <v/>
      </c>
      <c r="J112" s="64"/>
      <c r="K112" s="64"/>
      <c r="L112" s="64"/>
      <c r="N112" s="104">
        <f t="shared" si="10"/>
        <v>0</v>
      </c>
    </row>
    <row r="113" spans="2:14" x14ac:dyDescent="0.25">
      <c r="B113" s="241" t="str">
        <f t="shared" si="9"/>
        <v/>
      </c>
      <c r="C113" s="71"/>
      <c r="D113" s="72"/>
      <c r="E113" s="72"/>
      <c r="F113" s="235" t="str">
        <f t="shared" si="8"/>
        <v/>
      </c>
      <c r="G113" s="238" t="str">
        <f t="shared" si="13"/>
        <v/>
      </c>
      <c r="H113" s="232" t="str">
        <f t="shared" si="11"/>
        <v/>
      </c>
      <c r="J113" s="64"/>
      <c r="K113" s="64"/>
      <c r="L113" s="64"/>
      <c r="N113" s="104">
        <f t="shared" si="10"/>
        <v>0</v>
      </c>
    </row>
    <row r="114" spans="2:14" x14ac:dyDescent="0.25">
      <c r="B114" s="241" t="str">
        <f t="shared" si="9"/>
        <v/>
      </c>
      <c r="C114" s="71"/>
      <c r="D114" s="72"/>
      <c r="E114" s="72"/>
      <c r="F114" s="235" t="str">
        <f t="shared" si="8"/>
        <v/>
      </c>
      <c r="G114" s="238" t="str">
        <f t="shared" si="13"/>
        <v/>
      </c>
      <c r="H114" s="232" t="str">
        <f t="shared" si="11"/>
        <v/>
      </c>
      <c r="J114" s="64"/>
      <c r="K114" s="64"/>
      <c r="L114" s="64"/>
      <c r="N114" s="104">
        <f t="shared" si="10"/>
        <v>0</v>
      </c>
    </row>
    <row r="115" spans="2:14" x14ac:dyDescent="0.25">
      <c r="B115" s="241" t="str">
        <f t="shared" si="9"/>
        <v/>
      </c>
      <c r="C115" s="71"/>
      <c r="D115" s="72"/>
      <c r="E115" s="72"/>
      <c r="F115" s="235" t="str">
        <f t="shared" si="8"/>
        <v/>
      </c>
      <c r="G115" s="238" t="str">
        <f t="shared" si="13"/>
        <v/>
      </c>
      <c r="H115" s="232" t="str">
        <f t="shared" si="11"/>
        <v/>
      </c>
      <c r="J115" s="64"/>
      <c r="K115" s="64"/>
      <c r="L115" s="64"/>
      <c r="N115" s="104">
        <f t="shared" si="10"/>
        <v>0</v>
      </c>
    </row>
    <row r="116" spans="2:14" x14ac:dyDescent="0.25">
      <c r="B116" s="241" t="str">
        <f t="shared" si="9"/>
        <v/>
      </c>
      <c r="C116" s="71"/>
      <c r="D116" s="72"/>
      <c r="E116" s="72"/>
      <c r="F116" s="235" t="str">
        <f t="shared" si="8"/>
        <v/>
      </c>
      <c r="G116" s="238" t="str">
        <f t="shared" si="13"/>
        <v/>
      </c>
      <c r="H116" s="232" t="str">
        <f t="shared" si="11"/>
        <v/>
      </c>
      <c r="J116" s="64"/>
      <c r="K116" s="64"/>
      <c r="L116" s="64"/>
      <c r="N116" s="104">
        <f t="shared" si="10"/>
        <v>0</v>
      </c>
    </row>
    <row r="117" spans="2:14" x14ac:dyDescent="0.25">
      <c r="B117" s="241" t="str">
        <f t="shared" si="9"/>
        <v/>
      </c>
      <c r="C117" s="71"/>
      <c r="D117" s="73"/>
      <c r="E117" s="73"/>
      <c r="F117" s="235" t="str">
        <f t="shared" si="8"/>
        <v/>
      </c>
      <c r="G117" s="238" t="str">
        <f t="shared" si="13"/>
        <v/>
      </c>
      <c r="H117" s="232" t="str">
        <f t="shared" si="11"/>
        <v/>
      </c>
      <c r="J117" s="64"/>
      <c r="K117" s="64"/>
      <c r="L117" s="64"/>
      <c r="N117" s="104">
        <f t="shared" si="10"/>
        <v>0</v>
      </c>
    </row>
    <row r="118" spans="2:14" x14ac:dyDescent="0.25">
      <c r="B118" s="241" t="str">
        <f t="shared" si="9"/>
        <v/>
      </c>
      <c r="C118" s="71"/>
      <c r="D118" s="73"/>
      <c r="E118" s="73"/>
      <c r="F118" s="235" t="str">
        <f t="shared" si="8"/>
        <v/>
      </c>
      <c r="G118" s="238" t="str">
        <f t="shared" si="13"/>
        <v/>
      </c>
      <c r="H118" s="232" t="str">
        <f t="shared" si="11"/>
        <v/>
      </c>
      <c r="J118" s="64"/>
      <c r="K118" s="64"/>
      <c r="L118" s="64"/>
      <c r="N118" s="104">
        <f t="shared" si="10"/>
        <v>0</v>
      </c>
    </row>
    <row r="119" spans="2:14" x14ac:dyDescent="0.25">
      <c r="B119" s="241" t="str">
        <f t="shared" si="9"/>
        <v/>
      </c>
      <c r="C119" s="71"/>
      <c r="D119" s="73"/>
      <c r="E119" s="73"/>
      <c r="F119" s="235" t="str">
        <f t="shared" si="8"/>
        <v/>
      </c>
      <c r="G119" s="238" t="str">
        <f t="shared" si="13"/>
        <v/>
      </c>
      <c r="H119" s="232" t="str">
        <f t="shared" si="11"/>
        <v/>
      </c>
      <c r="J119" s="64"/>
      <c r="K119" s="64"/>
      <c r="L119" s="64"/>
      <c r="N119" s="104">
        <f t="shared" si="10"/>
        <v>0</v>
      </c>
    </row>
    <row r="120" spans="2:14" x14ac:dyDescent="0.25">
      <c r="B120" s="241" t="str">
        <f t="shared" si="9"/>
        <v/>
      </c>
      <c r="C120" s="71"/>
      <c r="D120" s="73"/>
      <c r="E120" s="73"/>
      <c r="F120" s="235" t="str">
        <f t="shared" si="8"/>
        <v/>
      </c>
      <c r="G120" s="238" t="str">
        <f t="shared" si="13"/>
        <v/>
      </c>
      <c r="H120" s="232" t="str">
        <f t="shared" si="11"/>
        <v/>
      </c>
      <c r="J120" s="64"/>
      <c r="K120" s="64"/>
      <c r="L120" s="64"/>
      <c r="N120" s="104">
        <f t="shared" si="10"/>
        <v>0</v>
      </c>
    </row>
    <row r="121" spans="2:14" x14ac:dyDescent="0.25">
      <c r="B121" s="241" t="str">
        <f t="shared" si="9"/>
        <v/>
      </c>
      <c r="C121" s="71"/>
      <c r="D121" s="73"/>
      <c r="E121" s="73"/>
      <c r="F121" s="235" t="str">
        <f t="shared" si="8"/>
        <v/>
      </c>
      <c r="G121" s="238" t="str">
        <f t="shared" si="13"/>
        <v/>
      </c>
      <c r="H121" s="232" t="str">
        <f t="shared" si="11"/>
        <v/>
      </c>
      <c r="J121" s="64"/>
      <c r="K121" s="64"/>
      <c r="L121" s="64"/>
      <c r="N121" s="104">
        <f t="shared" si="10"/>
        <v>0</v>
      </c>
    </row>
    <row r="122" spans="2:14" x14ac:dyDescent="0.25">
      <c r="B122" s="241" t="str">
        <f t="shared" si="9"/>
        <v/>
      </c>
      <c r="C122" s="71"/>
      <c r="D122" s="73"/>
      <c r="E122" s="73"/>
      <c r="F122" s="235" t="str">
        <f t="shared" si="8"/>
        <v/>
      </c>
      <c r="G122" s="238" t="str">
        <f t="shared" si="13"/>
        <v/>
      </c>
      <c r="H122" s="232" t="str">
        <f t="shared" si="11"/>
        <v/>
      </c>
      <c r="J122" s="64"/>
      <c r="K122" s="64"/>
      <c r="L122" s="64"/>
      <c r="N122" s="104">
        <f t="shared" si="10"/>
        <v>0</v>
      </c>
    </row>
    <row r="123" spans="2:14" x14ac:dyDescent="0.25">
      <c r="B123" s="241" t="str">
        <f t="shared" si="9"/>
        <v/>
      </c>
      <c r="C123" s="71"/>
      <c r="D123" s="73"/>
      <c r="E123" s="73"/>
      <c r="F123" s="235" t="str">
        <f t="shared" si="8"/>
        <v/>
      </c>
      <c r="G123" s="238" t="str">
        <f t="shared" si="13"/>
        <v/>
      </c>
      <c r="H123" s="232" t="str">
        <f t="shared" si="11"/>
        <v/>
      </c>
      <c r="J123" s="64"/>
      <c r="K123" s="64"/>
      <c r="L123" s="64"/>
      <c r="N123" s="104">
        <f t="shared" si="10"/>
        <v>0</v>
      </c>
    </row>
    <row r="124" spans="2:14" x14ac:dyDescent="0.25">
      <c r="B124" s="241" t="str">
        <f t="shared" si="9"/>
        <v/>
      </c>
      <c r="C124" s="71"/>
      <c r="D124" s="73"/>
      <c r="E124" s="73"/>
      <c r="F124" s="235" t="str">
        <f t="shared" si="8"/>
        <v/>
      </c>
      <c r="G124" s="238" t="str">
        <f t="shared" si="13"/>
        <v/>
      </c>
      <c r="H124" s="232" t="str">
        <f t="shared" si="11"/>
        <v/>
      </c>
      <c r="J124" s="64"/>
      <c r="K124" s="64"/>
      <c r="L124" s="64"/>
      <c r="N124" s="104">
        <f t="shared" si="10"/>
        <v>0</v>
      </c>
    </row>
    <row r="125" spans="2:14" x14ac:dyDescent="0.25">
      <c r="B125" s="241" t="str">
        <f t="shared" si="9"/>
        <v/>
      </c>
      <c r="C125" s="71"/>
      <c r="D125" s="73"/>
      <c r="E125" s="73"/>
      <c r="F125" s="235" t="str">
        <f t="shared" si="8"/>
        <v/>
      </c>
      <c r="G125" s="238" t="str">
        <f t="shared" si="13"/>
        <v/>
      </c>
      <c r="H125" s="232" t="str">
        <f t="shared" si="11"/>
        <v/>
      </c>
      <c r="J125" s="64"/>
      <c r="K125" s="64"/>
      <c r="L125" s="64"/>
      <c r="N125" s="104">
        <f t="shared" si="10"/>
        <v>0</v>
      </c>
    </row>
    <row r="126" spans="2:14" x14ac:dyDescent="0.25">
      <c r="B126" s="241" t="str">
        <f t="shared" si="9"/>
        <v/>
      </c>
      <c r="C126" s="71"/>
      <c r="D126" s="73"/>
      <c r="E126" s="73"/>
      <c r="F126" s="235" t="str">
        <f t="shared" si="8"/>
        <v/>
      </c>
      <c r="G126" s="238" t="str">
        <f t="shared" si="13"/>
        <v/>
      </c>
      <c r="H126" s="232" t="str">
        <f t="shared" si="11"/>
        <v/>
      </c>
      <c r="J126" s="64"/>
      <c r="K126" s="64"/>
      <c r="L126" s="64"/>
      <c r="N126" s="104">
        <f t="shared" si="10"/>
        <v>0</v>
      </c>
    </row>
    <row r="127" spans="2:14" x14ac:dyDescent="0.25">
      <c r="B127" s="241" t="str">
        <f t="shared" si="9"/>
        <v/>
      </c>
      <c r="C127" s="71"/>
      <c r="D127" s="73"/>
      <c r="E127" s="73"/>
      <c r="F127" s="235" t="str">
        <f t="shared" si="8"/>
        <v/>
      </c>
      <c r="G127" s="238" t="str">
        <f t="shared" si="13"/>
        <v/>
      </c>
      <c r="H127" s="232" t="str">
        <f t="shared" si="11"/>
        <v/>
      </c>
      <c r="J127" s="64"/>
      <c r="K127" s="64"/>
      <c r="L127" s="64"/>
      <c r="N127" s="104">
        <f t="shared" si="10"/>
        <v>0</v>
      </c>
    </row>
    <row r="128" spans="2:14" x14ac:dyDescent="0.25">
      <c r="B128" s="241" t="str">
        <f t="shared" si="9"/>
        <v/>
      </c>
      <c r="C128" s="71"/>
      <c r="D128" s="73"/>
      <c r="E128" s="73"/>
      <c r="F128" s="235" t="str">
        <f t="shared" si="8"/>
        <v/>
      </c>
      <c r="G128" s="238" t="str">
        <f t="shared" si="13"/>
        <v/>
      </c>
      <c r="H128" s="232" t="str">
        <f t="shared" si="11"/>
        <v/>
      </c>
      <c r="J128" s="64"/>
      <c r="K128" s="64"/>
      <c r="L128" s="64"/>
      <c r="N128" s="104">
        <f t="shared" si="10"/>
        <v>0</v>
      </c>
    </row>
    <row r="129" spans="2:14" x14ac:dyDescent="0.25">
      <c r="B129" s="241" t="str">
        <f t="shared" si="9"/>
        <v/>
      </c>
      <c r="C129" s="71"/>
      <c r="D129" s="73"/>
      <c r="E129" s="73"/>
      <c r="F129" s="235" t="str">
        <f t="shared" si="8"/>
        <v/>
      </c>
      <c r="G129" s="238" t="str">
        <f t="shared" si="13"/>
        <v/>
      </c>
      <c r="H129" s="232" t="str">
        <f t="shared" si="11"/>
        <v/>
      </c>
      <c r="J129" s="64"/>
      <c r="K129" s="64"/>
      <c r="L129" s="64"/>
      <c r="N129" s="104">
        <f t="shared" si="10"/>
        <v>0</v>
      </c>
    </row>
    <row r="130" spans="2:14" x14ac:dyDescent="0.25">
      <c r="B130" s="241" t="str">
        <f t="shared" si="9"/>
        <v/>
      </c>
      <c r="C130" s="71"/>
      <c r="D130" s="73"/>
      <c r="E130" s="73"/>
      <c r="F130" s="235" t="str">
        <f t="shared" si="8"/>
        <v/>
      </c>
      <c r="G130" s="238" t="str">
        <f t="shared" si="13"/>
        <v/>
      </c>
      <c r="H130" s="232" t="str">
        <f t="shared" si="11"/>
        <v/>
      </c>
      <c r="J130" s="64"/>
      <c r="K130" s="64"/>
      <c r="L130" s="64"/>
      <c r="N130" s="104">
        <f t="shared" si="10"/>
        <v>0</v>
      </c>
    </row>
    <row r="131" spans="2:14" x14ac:dyDescent="0.25">
      <c r="B131" s="241" t="str">
        <f t="shared" si="9"/>
        <v/>
      </c>
      <c r="C131" s="71"/>
      <c r="D131" s="73"/>
      <c r="E131" s="73"/>
      <c r="F131" s="235" t="str">
        <f t="shared" si="8"/>
        <v/>
      </c>
      <c r="G131" s="238" t="str">
        <f t="shared" si="13"/>
        <v/>
      </c>
      <c r="H131" s="232" t="str">
        <f t="shared" si="11"/>
        <v/>
      </c>
      <c r="J131" s="64"/>
      <c r="K131" s="64"/>
      <c r="L131" s="64"/>
      <c r="N131" s="104">
        <f t="shared" si="10"/>
        <v>0</v>
      </c>
    </row>
    <row r="132" spans="2:14" x14ac:dyDescent="0.25">
      <c r="B132" s="241" t="str">
        <f t="shared" si="9"/>
        <v/>
      </c>
      <c r="C132" s="71"/>
      <c r="D132" s="73"/>
      <c r="E132" s="73"/>
      <c r="F132" s="235" t="str">
        <f t="shared" si="8"/>
        <v/>
      </c>
      <c r="G132" s="238" t="str">
        <f t="shared" si="13"/>
        <v/>
      </c>
      <c r="H132" s="232" t="str">
        <f t="shared" si="11"/>
        <v/>
      </c>
      <c r="J132" s="64"/>
      <c r="K132" s="64"/>
      <c r="L132" s="64"/>
      <c r="N132" s="104">
        <f t="shared" si="10"/>
        <v>0</v>
      </c>
    </row>
    <row r="133" spans="2:14" x14ac:dyDescent="0.25">
      <c r="B133" s="241" t="str">
        <f t="shared" si="9"/>
        <v/>
      </c>
      <c r="C133" s="71"/>
      <c r="D133" s="73"/>
      <c r="E133" s="73"/>
      <c r="F133" s="235" t="str">
        <f t="shared" si="8"/>
        <v/>
      </c>
      <c r="G133" s="238" t="str">
        <f t="shared" si="13"/>
        <v/>
      </c>
      <c r="H133" s="232" t="str">
        <f t="shared" si="11"/>
        <v/>
      </c>
      <c r="J133" s="64"/>
      <c r="K133" s="64"/>
      <c r="L133" s="64"/>
      <c r="N133" s="104">
        <f t="shared" si="10"/>
        <v>0</v>
      </c>
    </row>
    <row r="134" spans="2:14" x14ac:dyDescent="0.25">
      <c r="B134" s="241" t="str">
        <f t="shared" si="9"/>
        <v/>
      </c>
      <c r="C134" s="71"/>
      <c r="D134" s="73"/>
      <c r="E134" s="73"/>
      <c r="F134" s="235" t="str">
        <f t="shared" ref="F134:F197" si="14">IF(B134="","",C134-D134-E134)</f>
        <v/>
      </c>
      <c r="G134" s="238" t="str">
        <f t="shared" si="13"/>
        <v/>
      </c>
      <c r="H134" s="232" t="str">
        <f t="shared" si="11"/>
        <v/>
      </c>
      <c r="J134" s="64"/>
      <c r="K134" s="64"/>
      <c r="L134" s="64"/>
      <c r="N134" s="104">
        <f t="shared" si="10"/>
        <v>0</v>
      </c>
    </row>
    <row r="135" spans="2:14" x14ac:dyDescent="0.25">
      <c r="B135" s="241" t="str">
        <f t="shared" ref="B135:B198" si="15">IF($K$2&gt;B134,B134+1,"")</f>
        <v/>
      </c>
      <c r="C135" s="71"/>
      <c r="D135" s="73"/>
      <c r="E135" s="73"/>
      <c r="F135" s="235" t="str">
        <f t="shared" si="14"/>
        <v/>
      </c>
      <c r="G135" s="238" t="str">
        <f t="shared" si="13"/>
        <v/>
      </c>
      <c r="H135" s="232" t="str">
        <f t="shared" si="11"/>
        <v/>
      </c>
      <c r="J135" s="64"/>
      <c r="K135" s="64"/>
      <c r="L135" s="64"/>
      <c r="N135" s="104">
        <f t="shared" ref="N135:N198" si="16">IF(B135&lt;=$K$2,1,0)</f>
        <v>0</v>
      </c>
    </row>
    <row r="136" spans="2:14" x14ac:dyDescent="0.25">
      <c r="B136" s="241" t="str">
        <f t="shared" si="15"/>
        <v/>
      </c>
      <c r="C136" s="71"/>
      <c r="D136" s="73"/>
      <c r="E136" s="73"/>
      <c r="F136" s="235" t="str">
        <f t="shared" si="14"/>
        <v/>
      </c>
      <c r="G136" s="238" t="str">
        <f t="shared" si="13"/>
        <v/>
      </c>
      <c r="H136" s="232" t="str">
        <f t="shared" si="11"/>
        <v/>
      </c>
      <c r="J136" s="64"/>
      <c r="K136" s="64"/>
      <c r="L136" s="64"/>
      <c r="N136" s="104">
        <f t="shared" si="16"/>
        <v>0</v>
      </c>
    </row>
    <row r="137" spans="2:14" x14ac:dyDescent="0.25">
      <c r="B137" s="241" t="str">
        <f t="shared" si="15"/>
        <v/>
      </c>
      <c r="C137" s="71"/>
      <c r="D137" s="73"/>
      <c r="E137" s="73"/>
      <c r="F137" s="235" t="str">
        <f t="shared" si="14"/>
        <v/>
      </c>
      <c r="G137" s="238" t="str">
        <f t="shared" si="13"/>
        <v/>
      </c>
      <c r="H137" s="232" t="str">
        <f t="shared" si="11"/>
        <v/>
      </c>
      <c r="J137" s="64"/>
      <c r="K137" s="64"/>
      <c r="L137" s="64"/>
      <c r="N137" s="104">
        <f t="shared" si="16"/>
        <v>0</v>
      </c>
    </row>
    <row r="138" spans="2:14" x14ac:dyDescent="0.25">
      <c r="B138" s="241" t="str">
        <f t="shared" si="15"/>
        <v/>
      </c>
      <c r="C138" s="71"/>
      <c r="D138" s="73"/>
      <c r="E138" s="73"/>
      <c r="F138" s="235" t="str">
        <f t="shared" si="14"/>
        <v/>
      </c>
      <c r="G138" s="238" t="str">
        <f t="shared" si="13"/>
        <v/>
      </c>
      <c r="H138" s="232" t="str">
        <f t="shared" si="11"/>
        <v/>
      </c>
      <c r="J138" s="64"/>
      <c r="K138" s="64"/>
      <c r="L138" s="64"/>
      <c r="N138" s="104">
        <f t="shared" si="16"/>
        <v>0</v>
      </c>
    </row>
    <row r="139" spans="2:14" x14ac:dyDescent="0.25">
      <c r="B139" s="241" t="str">
        <f t="shared" si="15"/>
        <v/>
      </c>
      <c r="C139" s="71"/>
      <c r="D139" s="73"/>
      <c r="E139" s="73"/>
      <c r="F139" s="235" t="str">
        <f t="shared" si="14"/>
        <v/>
      </c>
      <c r="G139" s="238" t="str">
        <f t="shared" si="13"/>
        <v/>
      </c>
      <c r="H139" s="232" t="str">
        <f t="shared" si="11"/>
        <v/>
      </c>
      <c r="J139" s="64"/>
      <c r="K139" s="64"/>
      <c r="L139" s="64"/>
      <c r="N139" s="104">
        <f t="shared" si="16"/>
        <v>0</v>
      </c>
    </row>
    <row r="140" spans="2:14" x14ac:dyDescent="0.25">
      <c r="B140" s="241" t="str">
        <f t="shared" si="15"/>
        <v/>
      </c>
      <c r="C140" s="71"/>
      <c r="D140" s="73"/>
      <c r="E140" s="73"/>
      <c r="F140" s="235" t="str">
        <f t="shared" si="14"/>
        <v/>
      </c>
      <c r="G140" s="238" t="str">
        <f t="shared" si="13"/>
        <v/>
      </c>
      <c r="H140" s="232" t="str">
        <f t="shared" si="11"/>
        <v/>
      </c>
      <c r="J140" s="64"/>
      <c r="K140" s="64"/>
      <c r="L140" s="64"/>
      <c r="N140" s="104">
        <f t="shared" si="16"/>
        <v>0</v>
      </c>
    </row>
    <row r="141" spans="2:14" x14ac:dyDescent="0.25">
      <c r="B141" s="241" t="str">
        <f t="shared" si="15"/>
        <v/>
      </c>
      <c r="C141" s="71"/>
      <c r="D141" s="73"/>
      <c r="E141" s="73"/>
      <c r="F141" s="235" t="str">
        <f t="shared" si="14"/>
        <v/>
      </c>
      <c r="G141" s="238" t="str">
        <f t="shared" si="13"/>
        <v/>
      </c>
      <c r="H141" s="232" t="str">
        <f t="shared" ref="H141:H204" si="17">IF(G141="","",F141*G141)</f>
        <v/>
      </c>
      <c r="J141" s="64"/>
      <c r="K141" s="64"/>
      <c r="L141" s="64"/>
      <c r="N141" s="104">
        <f t="shared" si="16"/>
        <v>0</v>
      </c>
    </row>
    <row r="142" spans="2:14" x14ac:dyDescent="0.25">
      <c r="B142" s="241" t="str">
        <f t="shared" si="15"/>
        <v/>
      </c>
      <c r="C142" s="71"/>
      <c r="D142" s="73"/>
      <c r="E142" s="73"/>
      <c r="F142" s="235" t="str">
        <f t="shared" si="14"/>
        <v/>
      </c>
      <c r="G142" s="238" t="str">
        <f t="shared" si="13"/>
        <v/>
      </c>
      <c r="H142" s="232" t="str">
        <f t="shared" si="17"/>
        <v/>
      </c>
      <c r="J142" s="64"/>
      <c r="K142" s="64"/>
      <c r="L142" s="64"/>
      <c r="N142" s="104">
        <f t="shared" si="16"/>
        <v>0</v>
      </c>
    </row>
    <row r="143" spans="2:14" x14ac:dyDescent="0.25">
      <c r="B143" s="241" t="str">
        <f t="shared" si="15"/>
        <v/>
      </c>
      <c r="C143" s="71"/>
      <c r="D143" s="73"/>
      <c r="E143" s="73"/>
      <c r="F143" s="235" t="str">
        <f t="shared" si="14"/>
        <v/>
      </c>
      <c r="G143" s="238" t="str">
        <f t="shared" si="13"/>
        <v/>
      </c>
      <c r="H143" s="232" t="str">
        <f t="shared" si="17"/>
        <v/>
      </c>
      <c r="J143" s="64"/>
      <c r="K143" s="64"/>
      <c r="L143" s="64"/>
      <c r="N143" s="104">
        <f t="shared" si="16"/>
        <v>0</v>
      </c>
    </row>
    <row r="144" spans="2:14" x14ac:dyDescent="0.25">
      <c r="B144" s="241" t="str">
        <f t="shared" si="15"/>
        <v/>
      </c>
      <c r="C144" s="71"/>
      <c r="D144" s="73"/>
      <c r="E144" s="73"/>
      <c r="F144" s="235" t="str">
        <f t="shared" si="14"/>
        <v/>
      </c>
      <c r="G144" s="238" t="str">
        <f t="shared" si="13"/>
        <v/>
      </c>
      <c r="H144" s="232" t="str">
        <f t="shared" si="17"/>
        <v/>
      </c>
      <c r="J144" s="64"/>
      <c r="K144" s="64"/>
      <c r="L144" s="64"/>
      <c r="N144" s="104">
        <f t="shared" si="16"/>
        <v>0</v>
      </c>
    </row>
    <row r="145" spans="2:14" x14ac:dyDescent="0.25">
      <c r="B145" s="241" t="str">
        <f t="shared" si="15"/>
        <v/>
      </c>
      <c r="C145" s="71"/>
      <c r="D145" s="73"/>
      <c r="E145" s="73"/>
      <c r="F145" s="235" t="str">
        <f t="shared" si="14"/>
        <v/>
      </c>
      <c r="G145" s="238" t="str">
        <f t="shared" si="13"/>
        <v/>
      </c>
      <c r="H145" s="232" t="str">
        <f t="shared" si="17"/>
        <v/>
      </c>
      <c r="J145" s="64"/>
      <c r="K145" s="64"/>
      <c r="L145" s="64"/>
      <c r="N145" s="104">
        <f t="shared" si="16"/>
        <v>0</v>
      </c>
    </row>
    <row r="146" spans="2:14" x14ac:dyDescent="0.25">
      <c r="B146" s="241" t="str">
        <f t="shared" si="15"/>
        <v/>
      </c>
      <c r="C146" s="71"/>
      <c r="D146" s="73"/>
      <c r="E146" s="73"/>
      <c r="F146" s="235" t="str">
        <f t="shared" si="14"/>
        <v/>
      </c>
      <c r="G146" s="238" t="str">
        <f t="shared" si="13"/>
        <v/>
      </c>
      <c r="H146" s="232" t="str">
        <f t="shared" si="17"/>
        <v/>
      </c>
      <c r="J146" s="64"/>
      <c r="K146" s="64"/>
      <c r="L146" s="64"/>
      <c r="N146" s="104">
        <f t="shared" si="16"/>
        <v>0</v>
      </c>
    </row>
    <row r="147" spans="2:14" x14ac:dyDescent="0.25">
      <c r="B147" s="241" t="str">
        <f t="shared" si="15"/>
        <v/>
      </c>
      <c r="C147" s="71"/>
      <c r="D147" s="73"/>
      <c r="E147" s="73"/>
      <c r="F147" s="235" t="str">
        <f t="shared" si="14"/>
        <v/>
      </c>
      <c r="G147" s="238" t="str">
        <f t="shared" si="13"/>
        <v/>
      </c>
      <c r="H147" s="232" t="str">
        <f t="shared" si="17"/>
        <v/>
      </c>
      <c r="J147" s="64"/>
      <c r="K147" s="64"/>
      <c r="L147" s="64"/>
      <c r="N147" s="104">
        <f t="shared" si="16"/>
        <v>0</v>
      </c>
    </row>
    <row r="148" spans="2:14" x14ac:dyDescent="0.25">
      <c r="B148" s="241" t="str">
        <f t="shared" si="15"/>
        <v/>
      </c>
      <c r="C148" s="71"/>
      <c r="D148" s="73"/>
      <c r="E148" s="73"/>
      <c r="F148" s="235" t="str">
        <f t="shared" si="14"/>
        <v/>
      </c>
      <c r="G148" s="238" t="str">
        <f t="shared" si="13"/>
        <v/>
      </c>
      <c r="H148" s="232" t="str">
        <f t="shared" si="17"/>
        <v/>
      </c>
      <c r="J148" s="64"/>
      <c r="K148" s="64"/>
      <c r="L148" s="64"/>
      <c r="N148" s="104">
        <f t="shared" si="16"/>
        <v>0</v>
      </c>
    </row>
    <row r="149" spans="2:14" x14ac:dyDescent="0.25">
      <c r="B149" s="241" t="str">
        <f t="shared" si="15"/>
        <v/>
      </c>
      <c r="C149" s="71"/>
      <c r="D149" s="73"/>
      <c r="E149" s="73"/>
      <c r="F149" s="235" t="str">
        <f t="shared" si="14"/>
        <v/>
      </c>
      <c r="G149" s="238" t="str">
        <f t="shared" si="13"/>
        <v/>
      </c>
      <c r="H149" s="232" t="str">
        <f t="shared" si="17"/>
        <v/>
      </c>
      <c r="J149" s="64"/>
      <c r="K149" s="64"/>
      <c r="L149" s="64"/>
      <c r="N149" s="104">
        <f t="shared" si="16"/>
        <v>0</v>
      </c>
    </row>
    <row r="150" spans="2:14" x14ac:dyDescent="0.25">
      <c r="B150" s="241" t="str">
        <f t="shared" si="15"/>
        <v/>
      </c>
      <c r="C150" s="71"/>
      <c r="D150" s="73"/>
      <c r="E150" s="73"/>
      <c r="F150" s="235" t="str">
        <f t="shared" si="14"/>
        <v/>
      </c>
      <c r="G150" s="238" t="str">
        <f t="shared" si="13"/>
        <v/>
      </c>
      <c r="H150" s="232" t="str">
        <f t="shared" si="17"/>
        <v/>
      </c>
      <c r="J150" s="64"/>
      <c r="K150" s="64"/>
      <c r="L150" s="64"/>
      <c r="N150" s="104">
        <f t="shared" si="16"/>
        <v>0</v>
      </c>
    </row>
    <row r="151" spans="2:14" x14ac:dyDescent="0.25">
      <c r="B151" s="241" t="str">
        <f t="shared" si="15"/>
        <v/>
      </c>
      <c r="C151" s="71"/>
      <c r="D151" s="73"/>
      <c r="E151" s="73"/>
      <c r="F151" s="235" t="str">
        <f t="shared" si="14"/>
        <v/>
      </c>
      <c r="G151" s="238" t="str">
        <f t="shared" si="13"/>
        <v/>
      </c>
      <c r="H151" s="232" t="str">
        <f t="shared" si="17"/>
        <v/>
      </c>
      <c r="J151" s="64"/>
      <c r="K151" s="64"/>
      <c r="L151" s="64"/>
      <c r="N151" s="104">
        <f t="shared" si="16"/>
        <v>0</v>
      </c>
    </row>
    <row r="152" spans="2:14" x14ac:dyDescent="0.25">
      <c r="B152" s="241" t="str">
        <f t="shared" si="15"/>
        <v/>
      </c>
      <c r="C152" s="71"/>
      <c r="D152" s="73"/>
      <c r="E152" s="73"/>
      <c r="F152" s="235" t="str">
        <f t="shared" si="14"/>
        <v/>
      </c>
      <c r="G152" s="238" t="str">
        <f t="shared" si="13"/>
        <v/>
      </c>
      <c r="H152" s="232" t="str">
        <f t="shared" si="17"/>
        <v/>
      </c>
      <c r="J152" s="64"/>
      <c r="K152" s="64"/>
      <c r="L152" s="64"/>
      <c r="N152" s="104">
        <f t="shared" si="16"/>
        <v>0</v>
      </c>
    </row>
    <row r="153" spans="2:14" x14ac:dyDescent="0.25">
      <c r="B153" s="241" t="str">
        <f t="shared" si="15"/>
        <v/>
      </c>
      <c r="C153" s="71"/>
      <c r="D153" s="73"/>
      <c r="E153" s="73"/>
      <c r="F153" s="235" t="str">
        <f t="shared" si="14"/>
        <v/>
      </c>
      <c r="G153" s="238" t="str">
        <f t="shared" si="13"/>
        <v/>
      </c>
      <c r="H153" s="232" t="str">
        <f t="shared" si="17"/>
        <v/>
      </c>
      <c r="J153" s="64"/>
      <c r="K153" s="64"/>
      <c r="L153" s="64"/>
      <c r="N153" s="104">
        <f t="shared" si="16"/>
        <v>0</v>
      </c>
    </row>
    <row r="154" spans="2:14" x14ac:dyDescent="0.25">
      <c r="B154" s="241" t="str">
        <f t="shared" si="15"/>
        <v/>
      </c>
      <c r="C154" s="71"/>
      <c r="D154" s="73"/>
      <c r="E154" s="73"/>
      <c r="F154" s="235" t="str">
        <f t="shared" si="14"/>
        <v/>
      </c>
      <c r="G154" s="238" t="str">
        <f t="shared" si="13"/>
        <v/>
      </c>
      <c r="H154" s="232" t="str">
        <f t="shared" si="17"/>
        <v/>
      </c>
      <c r="J154" s="64"/>
      <c r="K154" s="64"/>
      <c r="L154" s="64"/>
      <c r="N154" s="104">
        <f t="shared" si="16"/>
        <v>0</v>
      </c>
    </row>
    <row r="155" spans="2:14" x14ac:dyDescent="0.25">
      <c r="B155" s="241" t="str">
        <f t="shared" si="15"/>
        <v/>
      </c>
      <c r="C155" s="71"/>
      <c r="D155" s="73"/>
      <c r="E155" s="73"/>
      <c r="F155" s="235" t="str">
        <f t="shared" si="14"/>
        <v/>
      </c>
      <c r="G155" s="238" t="str">
        <f t="shared" si="13"/>
        <v/>
      </c>
      <c r="H155" s="232" t="str">
        <f t="shared" si="17"/>
        <v/>
      </c>
      <c r="J155" s="64"/>
      <c r="K155" s="64"/>
      <c r="L155" s="64"/>
      <c r="N155" s="104">
        <f t="shared" si="16"/>
        <v>0</v>
      </c>
    </row>
    <row r="156" spans="2:14" x14ac:dyDescent="0.25">
      <c r="B156" s="241" t="str">
        <f t="shared" si="15"/>
        <v/>
      </c>
      <c r="C156" s="71"/>
      <c r="D156" s="73"/>
      <c r="E156" s="73"/>
      <c r="F156" s="235" t="str">
        <f t="shared" si="14"/>
        <v/>
      </c>
      <c r="G156" s="238" t="str">
        <f t="shared" si="13"/>
        <v/>
      </c>
      <c r="H156" s="232" t="str">
        <f t="shared" si="17"/>
        <v/>
      </c>
      <c r="J156" s="64"/>
      <c r="K156" s="64"/>
      <c r="L156" s="64"/>
      <c r="N156" s="104">
        <f t="shared" si="16"/>
        <v>0</v>
      </c>
    </row>
    <row r="157" spans="2:14" x14ac:dyDescent="0.25">
      <c r="B157" s="241" t="str">
        <f t="shared" si="15"/>
        <v/>
      </c>
      <c r="C157" s="71"/>
      <c r="D157" s="73"/>
      <c r="E157" s="73"/>
      <c r="F157" s="235" t="str">
        <f t="shared" si="14"/>
        <v/>
      </c>
      <c r="G157" s="238" t="str">
        <f t="shared" si="13"/>
        <v/>
      </c>
      <c r="H157" s="232" t="str">
        <f t="shared" si="17"/>
        <v/>
      </c>
      <c r="J157" s="64"/>
      <c r="K157" s="64"/>
      <c r="L157" s="64"/>
      <c r="N157" s="104">
        <f t="shared" si="16"/>
        <v>0</v>
      </c>
    </row>
    <row r="158" spans="2:14" x14ac:dyDescent="0.25">
      <c r="B158" s="241" t="str">
        <f t="shared" si="15"/>
        <v/>
      </c>
      <c r="C158" s="71"/>
      <c r="D158" s="73"/>
      <c r="E158" s="73"/>
      <c r="F158" s="235" t="str">
        <f t="shared" si="14"/>
        <v/>
      </c>
      <c r="G158" s="238" t="str">
        <f t="shared" si="13"/>
        <v/>
      </c>
      <c r="H158" s="232" t="str">
        <f t="shared" si="17"/>
        <v/>
      </c>
      <c r="J158" s="64"/>
      <c r="K158" s="64"/>
      <c r="L158" s="64"/>
      <c r="N158" s="104">
        <f t="shared" si="16"/>
        <v>0</v>
      </c>
    </row>
    <row r="159" spans="2:14" x14ac:dyDescent="0.25">
      <c r="B159" s="241" t="str">
        <f t="shared" si="15"/>
        <v/>
      </c>
      <c r="C159" s="71"/>
      <c r="D159" s="73"/>
      <c r="E159" s="73"/>
      <c r="F159" s="235" t="str">
        <f t="shared" si="14"/>
        <v/>
      </c>
      <c r="G159" s="238" t="str">
        <f t="shared" si="13"/>
        <v/>
      </c>
      <c r="H159" s="232" t="str">
        <f t="shared" si="17"/>
        <v/>
      </c>
      <c r="J159" s="64"/>
      <c r="K159" s="64"/>
      <c r="L159" s="64"/>
      <c r="N159" s="104">
        <f t="shared" si="16"/>
        <v>0</v>
      </c>
    </row>
    <row r="160" spans="2:14" x14ac:dyDescent="0.25">
      <c r="B160" s="241" t="str">
        <f t="shared" si="15"/>
        <v/>
      </c>
      <c r="C160" s="71"/>
      <c r="D160" s="73"/>
      <c r="E160" s="73"/>
      <c r="F160" s="235" t="str">
        <f t="shared" si="14"/>
        <v/>
      </c>
      <c r="G160" s="238" t="str">
        <f t="shared" si="13"/>
        <v/>
      </c>
      <c r="H160" s="232" t="str">
        <f t="shared" si="17"/>
        <v/>
      </c>
      <c r="J160" s="64"/>
      <c r="K160" s="64"/>
      <c r="L160" s="64"/>
      <c r="N160" s="104">
        <f t="shared" si="16"/>
        <v>0</v>
      </c>
    </row>
    <row r="161" spans="2:14" x14ac:dyDescent="0.25">
      <c r="B161" s="241" t="str">
        <f t="shared" si="15"/>
        <v/>
      </c>
      <c r="C161" s="71"/>
      <c r="D161" s="73"/>
      <c r="E161" s="73"/>
      <c r="F161" s="235" t="str">
        <f t="shared" si="14"/>
        <v/>
      </c>
      <c r="G161" s="238" t="str">
        <f t="shared" si="13"/>
        <v/>
      </c>
      <c r="H161" s="232" t="str">
        <f t="shared" si="17"/>
        <v/>
      </c>
      <c r="J161" s="64"/>
      <c r="K161" s="64"/>
      <c r="L161" s="64"/>
      <c r="N161" s="104">
        <f t="shared" si="16"/>
        <v>0</v>
      </c>
    </row>
    <row r="162" spans="2:14" x14ac:dyDescent="0.25">
      <c r="B162" s="241" t="str">
        <f t="shared" si="15"/>
        <v/>
      </c>
      <c r="C162" s="71"/>
      <c r="D162" s="73"/>
      <c r="E162" s="73"/>
      <c r="F162" s="235" t="str">
        <f t="shared" si="14"/>
        <v/>
      </c>
      <c r="G162" s="238" t="str">
        <f t="shared" si="13"/>
        <v/>
      </c>
      <c r="H162" s="232" t="str">
        <f t="shared" si="17"/>
        <v/>
      </c>
      <c r="J162" s="64"/>
      <c r="K162" s="64"/>
      <c r="L162" s="64"/>
      <c r="N162" s="104">
        <f t="shared" si="16"/>
        <v>0</v>
      </c>
    </row>
    <row r="163" spans="2:14" x14ac:dyDescent="0.25">
      <c r="B163" s="241" t="str">
        <f t="shared" si="15"/>
        <v/>
      </c>
      <c r="C163" s="71"/>
      <c r="D163" s="73"/>
      <c r="E163" s="73"/>
      <c r="F163" s="235" t="str">
        <f t="shared" si="14"/>
        <v/>
      </c>
      <c r="G163" s="238" t="str">
        <f t="shared" si="13"/>
        <v/>
      </c>
      <c r="H163" s="232" t="str">
        <f t="shared" si="17"/>
        <v/>
      </c>
      <c r="J163" s="64"/>
      <c r="K163" s="64"/>
      <c r="L163" s="64"/>
      <c r="N163" s="104">
        <f t="shared" si="16"/>
        <v>0</v>
      </c>
    </row>
    <row r="164" spans="2:14" x14ac:dyDescent="0.25">
      <c r="B164" s="241" t="str">
        <f t="shared" si="15"/>
        <v/>
      </c>
      <c r="C164" s="71"/>
      <c r="D164" s="73"/>
      <c r="E164" s="73"/>
      <c r="F164" s="235" t="str">
        <f t="shared" si="14"/>
        <v/>
      </c>
      <c r="G164" s="238" t="str">
        <f t="shared" si="13"/>
        <v/>
      </c>
      <c r="H164" s="232" t="str">
        <f t="shared" si="17"/>
        <v/>
      </c>
      <c r="J164" s="64"/>
      <c r="K164" s="64"/>
      <c r="L164" s="64"/>
      <c r="N164" s="104">
        <f t="shared" si="16"/>
        <v>0</v>
      </c>
    </row>
    <row r="165" spans="2:14" x14ac:dyDescent="0.25">
      <c r="B165" s="241" t="str">
        <f t="shared" si="15"/>
        <v/>
      </c>
      <c r="C165" s="71"/>
      <c r="D165" s="73"/>
      <c r="E165" s="73"/>
      <c r="F165" s="235" t="str">
        <f t="shared" si="14"/>
        <v/>
      </c>
      <c r="G165" s="238" t="str">
        <f t="shared" si="13"/>
        <v/>
      </c>
      <c r="H165" s="232" t="str">
        <f t="shared" si="17"/>
        <v/>
      </c>
      <c r="J165" s="64"/>
      <c r="K165" s="64"/>
      <c r="L165" s="64"/>
      <c r="N165" s="104">
        <f t="shared" si="16"/>
        <v>0</v>
      </c>
    </row>
    <row r="166" spans="2:14" x14ac:dyDescent="0.25">
      <c r="B166" s="241" t="str">
        <f t="shared" si="15"/>
        <v/>
      </c>
      <c r="C166" s="71"/>
      <c r="D166" s="73"/>
      <c r="E166" s="73"/>
      <c r="F166" s="235" t="str">
        <f t="shared" si="14"/>
        <v/>
      </c>
      <c r="G166" s="238" t="str">
        <f t="shared" si="13"/>
        <v/>
      </c>
      <c r="H166" s="232" t="str">
        <f t="shared" si="17"/>
        <v/>
      </c>
      <c r="J166" s="64"/>
      <c r="K166" s="64"/>
      <c r="L166" s="64"/>
      <c r="N166" s="104">
        <f t="shared" si="16"/>
        <v>0</v>
      </c>
    </row>
    <row r="167" spans="2:14" x14ac:dyDescent="0.25">
      <c r="B167" s="241" t="str">
        <f t="shared" si="15"/>
        <v/>
      </c>
      <c r="C167" s="71"/>
      <c r="D167" s="73"/>
      <c r="E167" s="73"/>
      <c r="F167" s="235" t="str">
        <f t="shared" si="14"/>
        <v/>
      </c>
      <c r="G167" s="238" t="str">
        <f t="shared" si="13"/>
        <v/>
      </c>
      <c r="H167" s="232" t="str">
        <f t="shared" si="17"/>
        <v/>
      </c>
      <c r="J167" s="64"/>
      <c r="K167" s="64"/>
      <c r="L167" s="64"/>
      <c r="N167" s="104">
        <f t="shared" si="16"/>
        <v>0</v>
      </c>
    </row>
    <row r="168" spans="2:14" x14ac:dyDescent="0.25">
      <c r="B168" s="241" t="str">
        <f t="shared" si="15"/>
        <v/>
      </c>
      <c r="C168" s="71"/>
      <c r="D168" s="73"/>
      <c r="E168" s="73"/>
      <c r="F168" s="235" t="str">
        <f t="shared" si="14"/>
        <v/>
      </c>
      <c r="G168" s="238" t="str">
        <f t="shared" si="13"/>
        <v/>
      </c>
      <c r="H168" s="232" t="str">
        <f t="shared" si="17"/>
        <v/>
      </c>
      <c r="J168" s="64"/>
      <c r="K168" s="64"/>
      <c r="L168" s="64"/>
      <c r="N168" s="104">
        <f t="shared" si="16"/>
        <v>0</v>
      </c>
    </row>
    <row r="169" spans="2:14" x14ac:dyDescent="0.25">
      <c r="B169" s="241" t="str">
        <f t="shared" si="15"/>
        <v/>
      </c>
      <c r="C169" s="71"/>
      <c r="D169" s="73"/>
      <c r="E169" s="73"/>
      <c r="F169" s="235" t="str">
        <f t="shared" si="14"/>
        <v/>
      </c>
      <c r="G169" s="238" t="str">
        <f t="shared" si="13"/>
        <v/>
      </c>
      <c r="H169" s="232" t="str">
        <f t="shared" si="17"/>
        <v/>
      </c>
      <c r="J169" s="64"/>
      <c r="K169" s="64"/>
      <c r="L169" s="64"/>
      <c r="N169" s="104">
        <f t="shared" si="16"/>
        <v>0</v>
      </c>
    </row>
    <row r="170" spans="2:14" x14ac:dyDescent="0.25">
      <c r="B170" s="241" t="str">
        <f t="shared" si="15"/>
        <v/>
      </c>
      <c r="C170" s="71"/>
      <c r="D170" s="73"/>
      <c r="E170" s="73"/>
      <c r="F170" s="235" t="str">
        <f t="shared" si="14"/>
        <v/>
      </c>
      <c r="G170" s="238" t="str">
        <f t="shared" si="13"/>
        <v/>
      </c>
      <c r="H170" s="232" t="str">
        <f t="shared" si="17"/>
        <v/>
      </c>
      <c r="J170" s="64"/>
      <c r="K170" s="64"/>
      <c r="L170" s="64"/>
      <c r="N170" s="104">
        <f t="shared" si="16"/>
        <v>0</v>
      </c>
    </row>
    <row r="171" spans="2:14" x14ac:dyDescent="0.25">
      <c r="B171" s="241" t="str">
        <f t="shared" si="15"/>
        <v/>
      </c>
      <c r="C171" s="71"/>
      <c r="D171" s="73"/>
      <c r="E171" s="73"/>
      <c r="F171" s="235" t="str">
        <f t="shared" si="14"/>
        <v/>
      </c>
      <c r="G171" s="238" t="str">
        <f t="shared" ref="G171:G234" si="18">IF(B171&lt;=$K$2,$G$106*(1/(1+$K$13/100))^(B171-$B$106),"")</f>
        <v/>
      </c>
      <c r="H171" s="232" t="str">
        <f t="shared" si="17"/>
        <v/>
      </c>
      <c r="J171" s="64"/>
      <c r="K171" s="64"/>
      <c r="L171" s="64"/>
      <c r="N171" s="104">
        <f t="shared" si="16"/>
        <v>0</v>
      </c>
    </row>
    <row r="172" spans="2:14" x14ac:dyDescent="0.25">
      <c r="B172" s="241" t="str">
        <f t="shared" si="15"/>
        <v/>
      </c>
      <c r="C172" s="71"/>
      <c r="D172" s="73"/>
      <c r="E172" s="73"/>
      <c r="F172" s="235" t="str">
        <f t="shared" si="14"/>
        <v/>
      </c>
      <c r="G172" s="238" t="str">
        <f t="shared" si="18"/>
        <v/>
      </c>
      <c r="H172" s="232" t="str">
        <f t="shared" si="17"/>
        <v/>
      </c>
      <c r="J172" s="64"/>
      <c r="K172" s="64"/>
      <c r="L172" s="64"/>
      <c r="N172" s="104">
        <f t="shared" si="16"/>
        <v>0</v>
      </c>
    </row>
    <row r="173" spans="2:14" x14ac:dyDescent="0.25">
      <c r="B173" s="241" t="str">
        <f t="shared" si="15"/>
        <v/>
      </c>
      <c r="C173" s="71"/>
      <c r="D173" s="73"/>
      <c r="E173" s="73"/>
      <c r="F173" s="235" t="str">
        <f t="shared" si="14"/>
        <v/>
      </c>
      <c r="G173" s="238" t="str">
        <f t="shared" si="18"/>
        <v/>
      </c>
      <c r="H173" s="232" t="str">
        <f t="shared" si="17"/>
        <v/>
      </c>
      <c r="J173" s="64"/>
      <c r="K173" s="64"/>
      <c r="L173" s="64"/>
      <c r="N173" s="104">
        <f t="shared" si="16"/>
        <v>0</v>
      </c>
    </row>
    <row r="174" spans="2:14" x14ac:dyDescent="0.25">
      <c r="B174" s="241" t="str">
        <f t="shared" si="15"/>
        <v/>
      </c>
      <c r="C174" s="71"/>
      <c r="D174" s="73"/>
      <c r="E174" s="73"/>
      <c r="F174" s="235" t="str">
        <f t="shared" si="14"/>
        <v/>
      </c>
      <c r="G174" s="238" t="str">
        <f t="shared" si="18"/>
        <v/>
      </c>
      <c r="H174" s="232" t="str">
        <f t="shared" si="17"/>
        <v/>
      </c>
      <c r="J174" s="64"/>
      <c r="K174" s="64"/>
      <c r="L174" s="64"/>
      <c r="N174" s="104">
        <f t="shared" si="16"/>
        <v>0</v>
      </c>
    </row>
    <row r="175" spans="2:14" x14ac:dyDescent="0.25">
      <c r="B175" s="241" t="str">
        <f t="shared" si="15"/>
        <v/>
      </c>
      <c r="C175" s="71"/>
      <c r="D175" s="73"/>
      <c r="E175" s="73"/>
      <c r="F175" s="235" t="str">
        <f t="shared" si="14"/>
        <v/>
      </c>
      <c r="G175" s="238" t="str">
        <f t="shared" si="18"/>
        <v/>
      </c>
      <c r="H175" s="232" t="str">
        <f t="shared" si="17"/>
        <v/>
      </c>
      <c r="J175" s="64"/>
      <c r="K175" s="64"/>
      <c r="L175" s="64"/>
      <c r="N175" s="104">
        <f t="shared" si="16"/>
        <v>0</v>
      </c>
    </row>
    <row r="176" spans="2:14" x14ac:dyDescent="0.25">
      <c r="B176" s="241" t="str">
        <f t="shared" si="15"/>
        <v/>
      </c>
      <c r="C176" s="71"/>
      <c r="D176" s="73"/>
      <c r="E176" s="73"/>
      <c r="F176" s="235" t="str">
        <f t="shared" si="14"/>
        <v/>
      </c>
      <c r="G176" s="238" t="str">
        <f t="shared" si="18"/>
        <v/>
      </c>
      <c r="H176" s="232" t="str">
        <f t="shared" si="17"/>
        <v/>
      </c>
      <c r="J176" s="64"/>
      <c r="K176" s="64"/>
      <c r="L176" s="64"/>
      <c r="N176" s="104">
        <f t="shared" si="16"/>
        <v>0</v>
      </c>
    </row>
    <row r="177" spans="2:14" x14ac:dyDescent="0.25">
      <c r="B177" s="241" t="str">
        <f t="shared" si="15"/>
        <v/>
      </c>
      <c r="C177" s="71"/>
      <c r="D177" s="73"/>
      <c r="E177" s="73"/>
      <c r="F177" s="235" t="str">
        <f t="shared" si="14"/>
        <v/>
      </c>
      <c r="G177" s="238" t="str">
        <f t="shared" si="18"/>
        <v/>
      </c>
      <c r="H177" s="232" t="str">
        <f t="shared" si="17"/>
        <v/>
      </c>
      <c r="J177" s="64"/>
      <c r="K177" s="64"/>
      <c r="L177" s="64"/>
      <c r="N177" s="104">
        <f t="shared" si="16"/>
        <v>0</v>
      </c>
    </row>
    <row r="178" spans="2:14" x14ac:dyDescent="0.25">
      <c r="B178" s="241" t="str">
        <f t="shared" si="15"/>
        <v/>
      </c>
      <c r="C178" s="71"/>
      <c r="D178" s="73"/>
      <c r="E178" s="73"/>
      <c r="F178" s="235" t="str">
        <f t="shared" si="14"/>
        <v/>
      </c>
      <c r="G178" s="238" t="str">
        <f t="shared" si="18"/>
        <v/>
      </c>
      <c r="H178" s="232" t="str">
        <f t="shared" si="17"/>
        <v/>
      </c>
      <c r="J178" s="64"/>
      <c r="K178" s="64"/>
      <c r="L178" s="64"/>
      <c r="N178" s="104">
        <f t="shared" si="16"/>
        <v>0</v>
      </c>
    </row>
    <row r="179" spans="2:14" x14ac:dyDescent="0.25">
      <c r="B179" s="241" t="str">
        <f t="shared" si="15"/>
        <v/>
      </c>
      <c r="C179" s="71"/>
      <c r="D179" s="73"/>
      <c r="E179" s="73"/>
      <c r="F179" s="235" t="str">
        <f t="shared" si="14"/>
        <v/>
      </c>
      <c r="G179" s="238" t="str">
        <f t="shared" si="18"/>
        <v/>
      </c>
      <c r="H179" s="232" t="str">
        <f t="shared" si="17"/>
        <v/>
      </c>
      <c r="J179" s="64"/>
      <c r="K179" s="64"/>
      <c r="L179" s="64"/>
      <c r="N179" s="104">
        <f t="shared" si="16"/>
        <v>0</v>
      </c>
    </row>
    <row r="180" spans="2:14" x14ac:dyDescent="0.25">
      <c r="B180" s="241" t="str">
        <f t="shared" si="15"/>
        <v/>
      </c>
      <c r="C180" s="71"/>
      <c r="D180" s="73"/>
      <c r="E180" s="73"/>
      <c r="F180" s="235" t="str">
        <f t="shared" si="14"/>
        <v/>
      </c>
      <c r="G180" s="238" t="str">
        <f t="shared" si="18"/>
        <v/>
      </c>
      <c r="H180" s="232" t="str">
        <f t="shared" si="17"/>
        <v/>
      </c>
      <c r="J180" s="64"/>
      <c r="K180" s="64"/>
      <c r="L180" s="64"/>
      <c r="N180" s="104">
        <f t="shared" si="16"/>
        <v>0</v>
      </c>
    </row>
    <row r="181" spans="2:14" x14ac:dyDescent="0.25">
      <c r="B181" s="241" t="str">
        <f t="shared" si="15"/>
        <v/>
      </c>
      <c r="C181" s="71"/>
      <c r="D181" s="73"/>
      <c r="E181" s="73"/>
      <c r="F181" s="235" t="str">
        <f t="shared" si="14"/>
        <v/>
      </c>
      <c r="G181" s="238" t="str">
        <f t="shared" si="18"/>
        <v/>
      </c>
      <c r="H181" s="232" t="str">
        <f t="shared" si="17"/>
        <v/>
      </c>
      <c r="J181" s="64"/>
      <c r="K181" s="64"/>
      <c r="L181" s="64"/>
      <c r="N181" s="104">
        <f t="shared" si="16"/>
        <v>0</v>
      </c>
    </row>
    <row r="182" spans="2:14" x14ac:dyDescent="0.25">
      <c r="B182" s="241" t="str">
        <f t="shared" si="15"/>
        <v/>
      </c>
      <c r="C182" s="71"/>
      <c r="D182" s="73"/>
      <c r="E182" s="73"/>
      <c r="F182" s="235" t="str">
        <f t="shared" si="14"/>
        <v/>
      </c>
      <c r="G182" s="238" t="str">
        <f t="shared" si="18"/>
        <v/>
      </c>
      <c r="H182" s="232" t="str">
        <f t="shared" si="17"/>
        <v/>
      </c>
      <c r="J182" s="64"/>
      <c r="K182" s="64"/>
      <c r="L182" s="64"/>
      <c r="N182" s="104">
        <f t="shared" si="16"/>
        <v>0</v>
      </c>
    </row>
    <row r="183" spans="2:14" x14ac:dyDescent="0.25">
      <c r="B183" s="241" t="str">
        <f t="shared" si="15"/>
        <v/>
      </c>
      <c r="C183" s="71"/>
      <c r="D183" s="73"/>
      <c r="E183" s="73"/>
      <c r="F183" s="235" t="str">
        <f t="shared" si="14"/>
        <v/>
      </c>
      <c r="G183" s="238" t="str">
        <f t="shared" si="18"/>
        <v/>
      </c>
      <c r="H183" s="232" t="str">
        <f t="shared" si="17"/>
        <v/>
      </c>
      <c r="J183" s="64"/>
      <c r="K183" s="64"/>
      <c r="L183" s="64"/>
      <c r="N183" s="104">
        <f t="shared" si="16"/>
        <v>0</v>
      </c>
    </row>
    <row r="184" spans="2:14" x14ac:dyDescent="0.25">
      <c r="B184" s="241" t="str">
        <f t="shared" si="15"/>
        <v/>
      </c>
      <c r="C184" s="71"/>
      <c r="D184" s="73"/>
      <c r="E184" s="73"/>
      <c r="F184" s="235" t="str">
        <f t="shared" si="14"/>
        <v/>
      </c>
      <c r="G184" s="238" t="str">
        <f t="shared" si="18"/>
        <v/>
      </c>
      <c r="H184" s="232" t="str">
        <f t="shared" si="17"/>
        <v/>
      </c>
      <c r="J184" s="64"/>
      <c r="K184" s="64"/>
      <c r="L184" s="64"/>
      <c r="N184" s="104">
        <f t="shared" si="16"/>
        <v>0</v>
      </c>
    </row>
    <row r="185" spans="2:14" x14ac:dyDescent="0.25">
      <c r="B185" s="241" t="str">
        <f t="shared" si="15"/>
        <v/>
      </c>
      <c r="C185" s="71"/>
      <c r="D185" s="73"/>
      <c r="E185" s="73"/>
      <c r="F185" s="235" t="str">
        <f t="shared" si="14"/>
        <v/>
      </c>
      <c r="G185" s="238" t="str">
        <f t="shared" si="18"/>
        <v/>
      </c>
      <c r="H185" s="232" t="str">
        <f t="shared" si="17"/>
        <v/>
      </c>
      <c r="J185" s="64"/>
      <c r="K185" s="64"/>
      <c r="L185" s="64"/>
      <c r="N185" s="104">
        <f t="shared" si="16"/>
        <v>0</v>
      </c>
    </row>
    <row r="186" spans="2:14" x14ac:dyDescent="0.25">
      <c r="B186" s="241" t="str">
        <f t="shared" si="15"/>
        <v/>
      </c>
      <c r="C186" s="71"/>
      <c r="D186" s="73"/>
      <c r="E186" s="73"/>
      <c r="F186" s="235" t="str">
        <f t="shared" si="14"/>
        <v/>
      </c>
      <c r="G186" s="238" t="str">
        <f t="shared" si="18"/>
        <v/>
      </c>
      <c r="H186" s="232" t="str">
        <f t="shared" si="17"/>
        <v/>
      </c>
      <c r="J186" s="64"/>
      <c r="K186" s="64"/>
      <c r="L186" s="64"/>
      <c r="N186" s="104">
        <f t="shared" si="16"/>
        <v>0</v>
      </c>
    </row>
    <row r="187" spans="2:14" x14ac:dyDescent="0.25">
      <c r="B187" s="241" t="str">
        <f t="shared" si="15"/>
        <v/>
      </c>
      <c r="C187" s="71"/>
      <c r="D187" s="73"/>
      <c r="E187" s="73"/>
      <c r="F187" s="235" t="str">
        <f t="shared" si="14"/>
        <v/>
      </c>
      <c r="G187" s="238" t="str">
        <f t="shared" si="18"/>
        <v/>
      </c>
      <c r="H187" s="232" t="str">
        <f t="shared" si="17"/>
        <v/>
      </c>
      <c r="J187" s="64"/>
      <c r="K187" s="64"/>
      <c r="L187" s="64"/>
      <c r="N187" s="104">
        <f t="shared" si="16"/>
        <v>0</v>
      </c>
    </row>
    <row r="188" spans="2:14" x14ac:dyDescent="0.25">
      <c r="B188" s="241" t="str">
        <f t="shared" si="15"/>
        <v/>
      </c>
      <c r="C188" s="71"/>
      <c r="D188" s="73"/>
      <c r="E188" s="73"/>
      <c r="F188" s="235" t="str">
        <f t="shared" si="14"/>
        <v/>
      </c>
      <c r="G188" s="238" t="str">
        <f t="shared" si="18"/>
        <v/>
      </c>
      <c r="H188" s="232" t="str">
        <f t="shared" si="17"/>
        <v/>
      </c>
      <c r="J188" s="64"/>
      <c r="K188" s="64"/>
      <c r="L188" s="64"/>
      <c r="N188" s="104">
        <f t="shared" si="16"/>
        <v>0</v>
      </c>
    </row>
    <row r="189" spans="2:14" x14ac:dyDescent="0.25">
      <c r="B189" s="241" t="str">
        <f t="shared" si="15"/>
        <v/>
      </c>
      <c r="C189" s="71"/>
      <c r="D189" s="73"/>
      <c r="E189" s="73"/>
      <c r="F189" s="235" t="str">
        <f t="shared" si="14"/>
        <v/>
      </c>
      <c r="G189" s="238" t="str">
        <f t="shared" si="18"/>
        <v/>
      </c>
      <c r="H189" s="232" t="str">
        <f t="shared" si="17"/>
        <v/>
      </c>
      <c r="J189" s="64"/>
      <c r="K189" s="64"/>
      <c r="L189" s="64"/>
      <c r="N189" s="104">
        <f t="shared" si="16"/>
        <v>0</v>
      </c>
    </row>
    <row r="190" spans="2:14" x14ac:dyDescent="0.25">
      <c r="B190" s="241" t="str">
        <f t="shared" si="15"/>
        <v/>
      </c>
      <c r="C190" s="71"/>
      <c r="D190" s="73"/>
      <c r="E190" s="73"/>
      <c r="F190" s="235" t="str">
        <f t="shared" si="14"/>
        <v/>
      </c>
      <c r="G190" s="238" t="str">
        <f t="shared" si="18"/>
        <v/>
      </c>
      <c r="H190" s="232" t="str">
        <f t="shared" si="17"/>
        <v/>
      </c>
      <c r="J190" s="64"/>
      <c r="K190" s="64"/>
      <c r="L190" s="64"/>
      <c r="N190" s="104">
        <f t="shared" si="16"/>
        <v>0</v>
      </c>
    </row>
    <row r="191" spans="2:14" x14ac:dyDescent="0.25">
      <c r="B191" s="241" t="str">
        <f t="shared" si="15"/>
        <v/>
      </c>
      <c r="C191" s="71"/>
      <c r="D191" s="73"/>
      <c r="E191" s="73"/>
      <c r="F191" s="235" t="str">
        <f t="shared" si="14"/>
        <v/>
      </c>
      <c r="G191" s="238" t="str">
        <f t="shared" si="18"/>
        <v/>
      </c>
      <c r="H191" s="232" t="str">
        <f t="shared" si="17"/>
        <v/>
      </c>
      <c r="J191" s="64"/>
      <c r="K191" s="64"/>
      <c r="L191" s="64"/>
      <c r="N191" s="104">
        <f t="shared" si="16"/>
        <v>0</v>
      </c>
    </row>
    <row r="192" spans="2:14" x14ac:dyDescent="0.25">
      <c r="B192" s="241" t="str">
        <f t="shared" si="15"/>
        <v/>
      </c>
      <c r="C192" s="71"/>
      <c r="D192" s="73"/>
      <c r="E192" s="73"/>
      <c r="F192" s="235" t="str">
        <f t="shared" si="14"/>
        <v/>
      </c>
      <c r="G192" s="238" t="str">
        <f t="shared" si="18"/>
        <v/>
      </c>
      <c r="H192" s="232" t="str">
        <f t="shared" si="17"/>
        <v/>
      </c>
      <c r="J192" s="64"/>
      <c r="K192" s="64"/>
      <c r="L192" s="64"/>
      <c r="N192" s="104">
        <f t="shared" si="16"/>
        <v>0</v>
      </c>
    </row>
    <row r="193" spans="2:14" x14ac:dyDescent="0.25">
      <c r="B193" s="241" t="str">
        <f t="shared" si="15"/>
        <v/>
      </c>
      <c r="C193" s="71"/>
      <c r="D193" s="73"/>
      <c r="E193" s="73"/>
      <c r="F193" s="235" t="str">
        <f t="shared" si="14"/>
        <v/>
      </c>
      <c r="G193" s="238" t="str">
        <f t="shared" si="18"/>
        <v/>
      </c>
      <c r="H193" s="232" t="str">
        <f t="shared" si="17"/>
        <v/>
      </c>
      <c r="J193" s="64"/>
      <c r="K193" s="64"/>
      <c r="L193" s="64"/>
      <c r="N193" s="104">
        <f t="shared" si="16"/>
        <v>0</v>
      </c>
    </row>
    <row r="194" spans="2:14" x14ac:dyDescent="0.25">
      <c r="B194" s="241" t="str">
        <f t="shared" si="15"/>
        <v/>
      </c>
      <c r="C194" s="71"/>
      <c r="D194" s="73"/>
      <c r="E194" s="73"/>
      <c r="F194" s="235" t="str">
        <f t="shared" si="14"/>
        <v/>
      </c>
      <c r="G194" s="238" t="str">
        <f t="shared" si="18"/>
        <v/>
      </c>
      <c r="H194" s="232" t="str">
        <f t="shared" si="17"/>
        <v/>
      </c>
      <c r="J194" s="64"/>
      <c r="K194" s="64"/>
      <c r="L194" s="64"/>
      <c r="N194" s="104">
        <f t="shared" si="16"/>
        <v>0</v>
      </c>
    </row>
    <row r="195" spans="2:14" x14ac:dyDescent="0.25">
      <c r="B195" s="241" t="str">
        <f t="shared" si="15"/>
        <v/>
      </c>
      <c r="C195" s="71"/>
      <c r="D195" s="73"/>
      <c r="E195" s="73"/>
      <c r="F195" s="235" t="str">
        <f t="shared" si="14"/>
        <v/>
      </c>
      <c r="G195" s="238" t="str">
        <f t="shared" si="18"/>
        <v/>
      </c>
      <c r="H195" s="232" t="str">
        <f t="shared" si="17"/>
        <v/>
      </c>
      <c r="J195" s="64"/>
      <c r="K195" s="64"/>
      <c r="L195" s="64"/>
      <c r="N195" s="104">
        <f t="shared" si="16"/>
        <v>0</v>
      </c>
    </row>
    <row r="196" spans="2:14" x14ac:dyDescent="0.25">
      <c r="B196" s="241" t="str">
        <f t="shared" si="15"/>
        <v/>
      </c>
      <c r="C196" s="71"/>
      <c r="D196" s="73"/>
      <c r="E196" s="73"/>
      <c r="F196" s="235" t="str">
        <f t="shared" si="14"/>
        <v/>
      </c>
      <c r="G196" s="238" t="str">
        <f t="shared" si="18"/>
        <v/>
      </c>
      <c r="H196" s="232" t="str">
        <f t="shared" si="17"/>
        <v/>
      </c>
      <c r="J196" s="64"/>
      <c r="K196" s="64"/>
      <c r="L196" s="64"/>
      <c r="N196" s="104">
        <f t="shared" si="16"/>
        <v>0</v>
      </c>
    </row>
    <row r="197" spans="2:14" x14ac:dyDescent="0.25">
      <c r="B197" s="241" t="str">
        <f t="shared" si="15"/>
        <v/>
      </c>
      <c r="C197" s="71"/>
      <c r="D197" s="73"/>
      <c r="E197" s="73"/>
      <c r="F197" s="235" t="str">
        <f t="shared" si="14"/>
        <v/>
      </c>
      <c r="G197" s="238" t="str">
        <f t="shared" si="18"/>
        <v/>
      </c>
      <c r="H197" s="232" t="str">
        <f t="shared" si="17"/>
        <v/>
      </c>
      <c r="J197" s="64"/>
      <c r="K197" s="64"/>
      <c r="L197" s="64"/>
      <c r="N197" s="104">
        <f t="shared" si="16"/>
        <v>0</v>
      </c>
    </row>
    <row r="198" spans="2:14" x14ac:dyDescent="0.25">
      <c r="B198" s="241" t="str">
        <f t="shared" si="15"/>
        <v/>
      </c>
      <c r="C198" s="71"/>
      <c r="D198" s="73"/>
      <c r="E198" s="73"/>
      <c r="F198" s="235" t="str">
        <f t="shared" ref="F198:F261" si="19">IF(B198="","",C198-D198-E198)</f>
        <v/>
      </c>
      <c r="G198" s="238" t="str">
        <f t="shared" si="18"/>
        <v/>
      </c>
      <c r="H198" s="232" t="str">
        <f t="shared" si="17"/>
        <v/>
      </c>
      <c r="J198" s="64"/>
      <c r="K198" s="64"/>
      <c r="L198" s="64"/>
      <c r="N198" s="104">
        <f t="shared" si="16"/>
        <v>0</v>
      </c>
    </row>
    <row r="199" spans="2:14" x14ac:dyDescent="0.25">
      <c r="B199" s="241" t="str">
        <f t="shared" ref="B199:B262" si="20">IF($K$2&gt;B198,B198+1,"")</f>
        <v/>
      </c>
      <c r="C199" s="71"/>
      <c r="D199" s="73"/>
      <c r="E199" s="73"/>
      <c r="F199" s="235" t="str">
        <f t="shared" si="19"/>
        <v/>
      </c>
      <c r="G199" s="238" t="str">
        <f t="shared" si="18"/>
        <v/>
      </c>
      <c r="H199" s="232" t="str">
        <f t="shared" si="17"/>
        <v/>
      </c>
      <c r="J199" s="64"/>
      <c r="K199" s="64"/>
      <c r="L199" s="64"/>
      <c r="N199" s="104">
        <f t="shared" ref="N199:N262" si="21">IF(B199&lt;=$K$2,1,0)</f>
        <v>0</v>
      </c>
    </row>
    <row r="200" spans="2:14" x14ac:dyDescent="0.25">
      <c r="B200" s="241" t="str">
        <f t="shared" si="20"/>
        <v/>
      </c>
      <c r="C200" s="71"/>
      <c r="D200" s="73"/>
      <c r="E200" s="73"/>
      <c r="F200" s="235" t="str">
        <f t="shared" si="19"/>
        <v/>
      </c>
      <c r="G200" s="238" t="str">
        <f t="shared" si="18"/>
        <v/>
      </c>
      <c r="H200" s="232" t="str">
        <f t="shared" si="17"/>
        <v/>
      </c>
      <c r="J200" s="64"/>
      <c r="K200" s="64"/>
      <c r="L200" s="64"/>
      <c r="N200" s="104">
        <f t="shared" si="21"/>
        <v>0</v>
      </c>
    </row>
    <row r="201" spans="2:14" x14ac:dyDescent="0.25">
      <c r="B201" s="241" t="str">
        <f t="shared" si="20"/>
        <v/>
      </c>
      <c r="C201" s="71"/>
      <c r="D201" s="73"/>
      <c r="E201" s="73"/>
      <c r="F201" s="235" t="str">
        <f t="shared" si="19"/>
        <v/>
      </c>
      <c r="G201" s="238" t="str">
        <f t="shared" si="18"/>
        <v/>
      </c>
      <c r="H201" s="232" t="str">
        <f t="shared" si="17"/>
        <v/>
      </c>
      <c r="J201" s="64"/>
      <c r="K201" s="64"/>
      <c r="L201" s="64"/>
      <c r="N201" s="104">
        <f t="shared" si="21"/>
        <v>0</v>
      </c>
    </row>
    <row r="202" spans="2:14" x14ac:dyDescent="0.25">
      <c r="B202" s="241" t="str">
        <f t="shared" si="20"/>
        <v/>
      </c>
      <c r="C202" s="71"/>
      <c r="D202" s="73"/>
      <c r="E202" s="73"/>
      <c r="F202" s="235" t="str">
        <f t="shared" si="19"/>
        <v/>
      </c>
      <c r="G202" s="238" t="str">
        <f t="shared" si="18"/>
        <v/>
      </c>
      <c r="H202" s="232" t="str">
        <f t="shared" si="17"/>
        <v/>
      </c>
      <c r="J202" s="64"/>
      <c r="K202" s="64"/>
      <c r="L202" s="64"/>
      <c r="N202" s="104">
        <f t="shared" si="21"/>
        <v>0</v>
      </c>
    </row>
    <row r="203" spans="2:14" x14ac:dyDescent="0.25">
      <c r="B203" s="241" t="str">
        <f t="shared" si="20"/>
        <v/>
      </c>
      <c r="C203" s="71"/>
      <c r="D203" s="73"/>
      <c r="E203" s="73"/>
      <c r="F203" s="235" t="str">
        <f t="shared" si="19"/>
        <v/>
      </c>
      <c r="G203" s="238" t="str">
        <f t="shared" si="18"/>
        <v/>
      </c>
      <c r="H203" s="232" t="str">
        <f t="shared" si="17"/>
        <v/>
      </c>
      <c r="J203" s="64"/>
      <c r="K203" s="64"/>
      <c r="L203" s="64"/>
      <c r="N203" s="104">
        <f t="shared" si="21"/>
        <v>0</v>
      </c>
    </row>
    <row r="204" spans="2:14" x14ac:dyDescent="0.25">
      <c r="B204" s="241" t="str">
        <f t="shared" si="20"/>
        <v/>
      </c>
      <c r="C204" s="71"/>
      <c r="D204" s="73"/>
      <c r="E204" s="73"/>
      <c r="F204" s="235" t="str">
        <f t="shared" si="19"/>
        <v/>
      </c>
      <c r="G204" s="238" t="str">
        <f t="shared" si="18"/>
        <v/>
      </c>
      <c r="H204" s="232" t="str">
        <f t="shared" si="17"/>
        <v/>
      </c>
      <c r="J204" s="64"/>
      <c r="K204" s="64"/>
      <c r="L204" s="64"/>
      <c r="N204" s="104">
        <f t="shared" si="21"/>
        <v>0</v>
      </c>
    </row>
    <row r="205" spans="2:14" x14ac:dyDescent="0.25">
      <c r="B205" s="241" t="str">
        <f t="shared" si="20"/>
        <v/>
      </c>
      <c r="C205" s="71"/>
      <c r="D205" s="73"/>
      <c r="E205" s="73"/>
      <c r="F205" s="235" t="str">
        <f t="shared" si="19"/>
        <v/>
      </c>
      <c r="G205" s="238" t="str">
        <f t="shared" si="18"/>
        <v/>
      </c>
      <c r="H205" s="232" t="str">
        <f t="shared" ref="H205:H212" si="22">IF(G205="","",F205*G205)</f>
        <v/>
      </c>
      <c r="J205" s="64"/>
      <c r="K205" s="64"/>
      <c r="L205" s="64"/>
      <c r="N205" s="104">
        <f t="shared" si="21"/>
        <v>0</v>
      </c>
    </row>
    <row r="206" spans="2:14" x14ac:dyDescent="0.25">
      <c r="B206" s="241" t="str">
        <f t="shared" si="20"/>
        <v/>
      </c>
      <c r="C206" s="71"/>
      <c r="D206" s="73"/>
      <c r="E206" s="73"/>
      <c r="F206" s="235" t="str">
        <f t="shared" si="19"/>
        <v/>
      </c>
      <c r="G206" s="238" t="str">
        <f t="shared" si="18"/>
        <v/>
      </c>
      <c r="H206" s="232" t="str">
        <f t="shared" si="22"/>
        <v/>
      </c>
      <c r="J206" s="64"/>
      <c r="K206" s="64"/>
      <c r="L206" s="64"/>
      <c r="N206" s="104">
        <f t="shared" si="21"/>
        <v>0</v>
      </c>
    </row>
    <row r="207" spans="2:14" x14ac:dyDescent="0.25">
      <c r="B207" s="241" t="str">
        <f t="shared" si="20"/>
        <v/>
      </c>
      <c r="C207" s="71"/>
      <c r="D207" s="73"/>
      <c r="E207" s="73"/>
      <c r="F207" s="235" t="str">
        <f t="shared" si="19"/>
        <v/>
      </c>
      <c r="G207" s="238" t="str">
        <f t="shared" si="18"/>
        <v/>
      </c>
      <c r="H207" s="232" t="str">
        <f t="shared" si="22"/>
        <v/>
      </c>
      <c r="J207" s="64"/>
      <c r="K207" s="64"/>
      <c r="L207" s="64"/>
      <c r="N207" s="104">
        <f t="shared" si="21"/>
        <v>0</v>
      </c>
    </row>
    <row r="208" spans="2:14" x14ac:dyDescent="0.25">
      <c r="B208" s="241" t="str">
        <f t="shared" si="20"/>
        <v/>
      </c>
      <c r="C208" s="71"/>
      <c r="D208" s="73"/>
      <c r="E208" s="73"/>
      <c r="F208" s="235" t="str">
        <f t="shared" si="19"/>
        <v/>
      </c>
      <c r="G208" s="238" t="str">
        <f t="shared" si="18"/>
        <v/>
      </c>
      <c r="H208" s="232" t="str">
        <f t="shared" si="22"/>
        <v/>
      </c>
      <c r="J208" s="64"/>
      <c r="K208" s="64"/>
      <c r="L208" s="64"/>
      <c r="N208" s="104">
        <f t="shared" si="21"/>
        <v>0</v>
      </c>
    </row>
    <row r="209" spans="2:14" x14ac:dyDescent="0.25">
      <c r="B209" s="241" t="str">
        <f t="shared" si="20"/>
        <v/>
      </c>
      <c r="C209" s="71"/>
      <c r="D209" s="73"/>
      <c r="E209" s="73"/>
      <c r="F209" s="235" t="str">
        <f t="shared" si="19"/>
        <v/>
      </c>
      <c r="G209" s="238" t="str">
        <f t="shared" si="18"/>
        <v/>
      </c>
      <c r="H209" s="232" t="str">
        <f t="shared" si="22"/>
        <v/>
      </c>
      <c r="J209" s="64"/>
      <c r="K209" s="64"/>
      <c r="L209" s="64"/>
      <c r="N209" s="104">
        <f t="shared" si="21"/>
        <v>0</v>
      </c>
    </row>
    <row r="210" spans="2:14" x14ac:dyDescent="0.25">
      <c r="B210" s="241" t="str">
        <f t="shared" si="20"/>
        <v/>
      </c>
      <c r="C210" s="71"/>
      <c r="D210" s="73"/>
      <c r="E210" s="73"/>
      <c r="F210" s="235" t="str">
        <f t="shared" si="19"/>
        <v/>
      </c>
      <c r="G210" s="238" t="str">
        <f t="shared" si="18"/>
        <v/>
      </c>
      <c r="H210" s="232" t="str">
        <f t="shared" si="22"/>
        <v/>
      </c>
      <c r="J210" s="64"/>
      <c r="K210" s="64"/>
      <c r="L210" s="64"/>
      <c r="N210" s="104">
        <f t="shared" si="21"/>
        <v>0</v>
      </c>
    </row>
    <row r="211" spans="2:14" x14ac:dyDescent="0.25">
      <c r="B211" s="241" t="str">
        <f t="shared" si="20"/>
        <v/>
      </c>
      <c r="C211" s="71"/>
      <c r="D211" s="73"/>
      <c r="E211" s="73"/>
      <c r="F211" s="235" t="str">
        <f t="shared" si="19"/>
        <v/>
      </c>
      <c r="G211" s="238" t="str">
        <f t="shared" si="18"/>
        <v/>
      </c>
      <c r="H211" s="232" t="str">
        <f t="shared" si="22"/>
        <v/>
      </c>
      <c r="J211" s="64"/>
      <c r="K211" s="64"/>
      <c r="L211" s="64"/>
      <c r="N211" s="104">
        <f t="shared" si="21"/>
        <v>0</v>
      </c>
    </row>
    <row r="212" spans="2:14" x14ac:dyDescent="0.25">
      <c r="B212" s="241" t="str">
        <f t="shared" si="20"/>
        <v/>
      </c>
      <c r="C212" s="71"/>
      <c r="D212" s="73"/>
      <c r="E212" s="73"/>
      <c r="F212" s="235" t="str">
        <f t="shared" si="19"/>
        <v/>
      </c>
      <c r="G212" s="238" t="str">
        <f t="shared" si="18"/>
        <v/>
      </c>
      <c r="H212" s="232" t="str">
        <f t="shared" si="22"/>
        <v/>
      </c>
      <c r="J212" s="64"/>
      <c r="K212" s="64"/>
      <c r="L212" s="64"/>
      <c r="N212" s="104">
        <f t="shared" si="21"/>
        <v>0</v>
      </c>
    </row>
    <row r="213" spans="2:14" x14ac:dyDescent="0.25">
      <c r="B213" s="241" t="str">
        <f t="shared" si="20"/>
        <v/>
      </c>
      <c r="C213" s="71"/>
      <c r="D213" s="73"/>
      <c r="E213" s="73"/>
      <c r="F213" s="235" t="str">
        <f t="shared" si="19"/>
        <v/>
      </c>
      <c r="G213" s="238" t="str">
        <f t="shared" si="18"/>
        <v/>
      </c>
      <c r="H213" s="232" t="str">
        <f t="shared" ref="H213:H226" si="23">IF(G213="","",F213*G213)</f>
        <v/>
      </c>
      <c r="J213" s="64"/>
      <c r="K213" s="64"/>
      <c r="L213" s="64"/>
      <c r="N213" s="104">
        <f t="shared" si="21"/>
        <v>0</v>
      </c>
    </row>
    <row r="214" spans="2:14" x14ac:dyDescent="0.25">
      <c r="B214" s="241" t="str">
        <f t="shared" si="20"/>
        <v/>
      </c>
      <c r="C214" s="71"/>
      <c r="D214" s="73"/>
      <c r="E214" s="73"/>
      <c r="F214" s="235" t="str">
        <f t="shared" si="19"/>
        <v/>
      </c>
      <c r="G214" s="238" t="str">
        <f t="shared" si="18"/>
        <v/>
      </c>
      <c r="H214" s="232" t="str">
        <f t="shared" si="23"/>
        <v/>
      </c>
      <c r="J214" s="64"/>
      <c r="K214" s="64"/>
      <c r="L214" s="64"/>
      <c r="N214" s="104">
        <f t="shared" si="21"/>
        <v>0</v>
      </c>
    </row>
    <row r="215" spans="2:14" x14ac:dyDescent="0.25">
      <c r="B215" s="241" t="str">
        <f t="shared" si="20"/>
        <v/>
      </c>
      <c r="C215" s="71"/>
      <c r="D215" s="73"/>
      <c r="E215" s="73"/>
      <c r="F215" s="235" t="str">
        <f t="shared" si="19"/>
        <v/>
      </c>
      <c r="G215" s="238" t="str">
        <f t="shared" si="18"/>
        <v/>
      </c>
      <c r="H215" s="232" t="str">
        <f t="shared" si="23"/>
        <v/>
      </c>
      <c r="J215" s="64"/>
      <c r="K215" s="64"/>
      <c r="L215" s="64"/>
      <c r="N215" s="104">
        <f t="shared" si="21"/>
        <v>0</v>
      </c>
    </row>
    <row r="216" spans="2:14" x14ac:dyDescent="0.25">
      <c r="B216" s="241" t="str">
        <f t="shared" si="20"/>
        <v/>
      </c>
      <c r="C216" s="71"/>
      <c r="D216" s="73"/>
      <c r="E216" s="73"/>
      <c r="F216" s="235" t="str">
        <f t="shared" si="19"/>
        <v/>
      </c>
      <c r="G216" s="238" t="str">
        <f t="shared" si="18"/>
        <v/>
      </c>
      <c r="H216" s="232" t="str">
        <f t="shared" si="23"/>
        <v/>
      </c>
      <c r="J216" s="64"/>
      <c r="K216" s="64"/>
      <c r="L216" s="64"/>
      <c r="N216" s="104">
        <f t="shared" si="21"/>
        <v>0</v>
      </c>
    </row>
    <row r="217" spans="2:14" x14ac:dyDescent="0.25">
      <c r="B217" s="241" t="str">
        <f t="shared" si="20"/>
        <v/>
      </c>
      <c r="C217" s="71"/>
      <c r="D217" s="73"/>
      <c r="E217" s="73"/>
      <c r="F217" s="235" t="str">
        <f t="shared" si="19"/>
        <v/>
      </c>
      <c r="G217" s="238" t="str">
        <f t="shared" si="18"/>
        <v/>
      </c>
      <c r="H217" s="232" t="str">
        <f t="shared" si="23"/>
        <v/>
      </c>
      <c r="J217" s="64"/>
      <c r="K217" s="64"/>
      <c r="L217" s="64"/>
      <c r="N217" s="104">
        <f t="shared" si="21"/>
        <v>0</v>
      </c>
    </row>
    <row r="218" spans="2:14" x14ac:dyDescent="0.25">
      <c r="B218" s="241" t="str">
        <f t="shared" si="20"/>
        <v/>
      </c>
      <c r="C218" s="71"/>
      <c r="D218" s="73"/>
      <c r="E218" s="73"/>
      <c r="F218" s="235" t="str">
        <f t="shared" si="19"/>
        <v/>
      </c>
      <c r="G218" s="238" t="str">
        <f t="shared" si="18"/>
        <v/>
      </c>
      <c r="H218" s="232" t="str">
        <f t="shared" si="23"/>
        <v/>
      </c>
      <c r="J218" s="64"/>
      <c r="K218" s="64"/>
      <c r="L218" s="64"/>
      <c r="N218" s="104">
        <f t="shared" si="21"/>
        <v>0</v>
      </c>
    </row>
    <row r="219" spans="2:14" x14ac:dyDescent="0.25">
      <c r="B219" s="241" t="str">
        <f t="shared" si="20"/>
        <v/>
      </c>
      <c r="C219" s="71"/>
      <c r="D219" s="73"/>
      <c r="E219" s="73"/>
      <c r="F219" s="235" t="str">
        <f t="shared" si="19"/>
        <v/>
      </c>
      <c r="G219" s="238" t="str">
        <f t="shared" si="18"/>
        <v/>
      </c>
      <c r="H219" s="232" t="str">
        <f t="shared" si="23"/>
        <v/>
      </c>
      <c r="J219" s="64"/>
      <c r="K219" s="64"/>
      <c r="L219" s="64"/>
      <c r="N219" s="104">
        <f t="shared" si="21"/>
        <v>0</v>
      </c>
    </row>
    <row r="220" spans="2:14" x14ac:dyDescent="0.25">
      <c r="B220" s="241" t="str">
        <f t="shared" si="20"/>
        <v/>
      </c>
      <c r="C220" s="71"/>
      <c r="D220" s="73"/>
      <c r="E220" s="73"/>
      <c r="F220" s="235" t="str">
        <f t="shared" si="19"/>
        <v/>
      </c>
      <c r="G220" s="238" t="str">
        <f t="shared" si="18"/>
        <v/>
      </c>
      <c r="H220" s="232" t="str">
        <f t="shared" si="23"/>
        <v/>
      </c>
      <c r="J220" s="64"/>
      <c r="K220" s="64"/>
      <c r="L220" s="64"/>
      <c r="N220" s="104">
        <f t="shared" si="21"/>
        <v>0</v>
      </c>
    </row>
    <row r="221" spans="2:14" x14ac:dyDescent="0.25">
      <c r="B221" s="241" t="str">
        <f t="shared" si="20"/>
        <v/>
      </c>
      <c r="C221" s="71"/>
      <c r="D221" s="73"/>
      <c r="E221" s="73"/>
      <c r="F221" s="235" t="str">
        <f t="shared" si="19"/>
        <v/>
      </c>
      <c r="G221" s="238" t="str">
        <f t="shared" si="18"/>
        <v/>
      </c>
      <c r="H221" s="232" t="str">
        <f t="shared" si="23"/>
        <v/>
      </c>
      <c r="J221" s="64"/>
      <c r="K221" s="64"/>
      <c r="L221" s="64"/>
      <c r="N221" s="104">
        <f t="shared" si="21"/>
        <v>0</v>
      </c>
    </row>
    <row r="222" spans="2:14" x14ac:dyDescent="0.25">
      <c r="B222" s="241" t="str">
        <f t="shared" si="20"/>
        <v/>
      </c>
      <c r="C222" s="71"/>
      <c r="D222" s="73"/>
      <c r="E222" s="73"/>
      <c r="F222" s="235" t="str">
        <f t="shared" si="19"/>
        <v/>
      </c>
      <c r="G222" s="238" t="str">
        <f t="shared" si="18"/>
        <v/>
      </c>
      <c r="H222" s="232" t="str">
        <f t="shared" si="23"/>
        <v/>
      </c>
      <c r="J222" s="64"/>
      <c r="K222" s="64"/>
      <c r="L222" s="64"/>
      <c r="N222" s="104">
        <f t="shared" si="21"/>
        <v>0</v>
      </c>
    </row>
    <row r="223" spans="2:14" x14ac:dyDescent="0.25">
      <c r="B223" s="241" t="str">
        <f t="shared" si="20"/>
        <v/>
      </c>
      <c r="C223" s="71"/>
      <c r="D223" s="73"/>
      <c r="E223" s="73"/>
      <c r="F223" s="235" t="str">
        <f t="shared" si="19"/>
        <v/>
      </c>
      <c r="G223" s="238" t="str">
        <f t="shared" si="18"/>
        <v/>
      </c>
      <c r="H223" s="232" t="str">
        <f t="shared" si="23"/>
        <v/>
      </c>
      <c r="J223" s="64"/>
      <c r="K223" s="64"/>
      <c r="L223" s="64"/>
      <c r="N223" s="104">
        <f t="shared" si="21"/>
        <v>0</v>
      </c>
    </row>
    <row r="224" spans="2:14" x14ac:dyDescent="0.25">
      <c r="B224" s="241" t="str">
        <f t="shared" si="20"/>
        <v/>
      </c>
      <c r="C224" s="71"/>
      <c r="D224" s="73"/>
      <c r="E224" s="73"/>
      <c r="F224" s="235" t="str">
        <f t="shared" si="19"/>
        <v/>
      </c>
      <c r="G224" s="238" t="str">
        <f t="shared" si="18"/>
        <v/>
      </c>
      <c r="H224" s="232" t="str">
        <f t="shared" si="23"/>
        <v/>
      </c>
      <c r="J224" s="64"/>
      <c r="K224" s="64"/>
      <c r="L224" s="64"/>
      <c r="N224" s="104">
        <f t="shared" si="21"/>
        <v>0</v>
      </c>
    </row>
    <row r="225" spans="2:14" x14ac:dyDescent="0.25">
      <c r="B225" s="241" t="str">
        <f t="shared" si="20"/>
        <v/>
      </c>
      <c r="C225" s="71"/>
      <c r="D225" s="73"/>
      <c r="E225" s="73"/>
      <c r="F225" s="235" t="str">
        <f t="shared" si="19"/>
        <v/>
      </c>
      <c r="G225" s="238" t="str">
        <f t="shared" si="18"/>
        <v/>
      </c>
      <c r="H225" s="232" t="str">
        <f t="shared" si="23"/>
        <v/>
      </c>
      <c r="J225" s="64"/>
      <c r="K225" s="64"/>
      <c r="L225" s="64"/>
      <c r="N225" s="104">
        <f t="shared" si="21"/>
        <v>0</v>
      </c>
    </row>
    <row r="226" spans="2:14" x14ac:dyDescent="0.25">
      <c r="B226" s="241" t="str">
        <f t="shared" si="20"/>
        <v/>
      </c>
      <c r="C226" s="71"/>
      <c r="D226" s="73"/>
      <c r="E226" s="73"/>
      <c r="F226" s="235" t="str">
        <f t="shared" si="19"/>
        <v/>
      </c>
      <c r="G226" s="238" t="str">
        <f t="shared" si="18"/>
        <v/>
      </c>
      <c r="H226" s="232" t="str">
        <f t="shared" si="23"/>
        <v/>
      </c>
      <c r="J226" s="64"/>
      <c r="K226" s="64"/>
      <c r="L226" s="64"/>
      <c r="N226" s="104">
        <f t="shared" si="21"/>
        <v>0</v>
      </c>
    </row>
    <row r="227" spans="2:14" x14ac:dyDescent="0.25">
      <c r="B227" s="241" t="str">
        <f t="shared" si="20"/>
        <v/>
      </c>
      <c r="C227" s="71"/>
      <c r="D227" s="73"/>
      <c r="E227" s="73"/>
      <c r="F227" s="235" t="str">
        <f t="shared" si="19"/>
        <v/>
      </c>
      <c r="G227" s="238" t="str">
        <f t="shared" si="18"/>
        <v/>
      </c>
      <c r="H227" s="232" t="str">
        <f t="shared" ref="H227:H290" si="24">IF(G227="","",F227*G227)</f>
        <v/>
      </c>
      <c r="J227" s="64"/>
      <c r="K227" s="64"/>
      <c r="L227" s="64"/>
      <c r="N227" s="104">
        <f t="shared" si="21"/>
        <v>0</v>
      </c>
    </row>
    <row r="228" spans="2:14" x14ac:dyDescent="0.25">
      <c r="B228" s="241" t="str">
        <f t="shared" si="20"/>
        <v/>
      </c>
      <c r="C228" s="71"/>
      <c r="D228" s="73"/>
      <c r="E228" s="73"/>
      <c r="F228" s="235" t="str">
        <f t="shared" si="19"/>
        <v/>
      </c>
      <c r="G228" s="238" t="str">
        <f t="shared" si="18"/>
        <v/>
      </c>
      <c r="H228" s="232" t="str">
        <f t="shared" si="24"/>
        <v/>
      </c>
      <c r="J228" s="64"/>
      <c r="K228" s="64"/>
      <c r="L228" s="64"/>
      <c r="N228" s="104">
        <f t="shared" si="21"/>
        <v>0</v>
      </c>
    </row>
    <row r="229" spans="2:14" x14ac:dyDescent="0.25">
      <c r="B229" s="241" t="str">
        <f t="shared" si="20"/>
        <v/>
      </c>
      <c r="C229" s="71"/>
      <c r="D229" s="73"/>
      <c r="E229" s="73"/>
      <c r="F229" s="235" t="str">
        <f t="shared" si="19"/>
        <v/>
      </c>
      <c r="G229" s="238" t="str">
        <f t="shared" si="18"/>
        <v/>
      </c>
      <c r="H229" s="232" t="str">
        <f t="shared" si="24"/>
        <v/>
      </c>
      <c r="J229" s="64"/>
      <c r="K229" s="64"/>
      <c r="L229" s="64"/>
      <c r="N229" s="104">
        <f t="shared" si="21"/>
        <v>0</v>
      </c>
    </row>
    <row r="230" spans="2:14" x14ac:dyDescent="0.25">
      <c r="B230" s="241" t="str">
        <f t="shared" si="20"/>
        <v/>
      </c>
      <c r="C230" s="71"/>
      <c r="D230" s="73"/>
      <c r="E230" s="73"/>
      <c r="F230" s="235" t="str">
        <f t="shared" si="19"/>
        <v/>
      </c>
      <c r="G230" s="238" t="str">
        <f t="shared" si="18"/>
        <v/>
      </c>
      <c r="H230" s="232" t="str">
        <f t="shared" si="24"/>
        <v/>
      </c>
      <c r="J230" s="64"/>
      <c r="K230" s="64"/>
      <c r="L230" s="64"/>
      <c r="N230" s="104">
        <f t="shared" si="21"/>
        <v>0</v>
      </c>
    </row>
    <row r="231" spans="2:14" x14ac:dyDescent="0.25">
      <c r="B231" s="241" t="str">
        <f t="shared" si="20"/>
        <v/>
      </c>
      <c r="C231" s="71"/>
      <c r="D231" s="73"/>
      <c r="E231" s="73"/>
      <c r="F231" s="235" t="str">
        <f t="shared" si="19"/>
        <v/>
      </c>
      <c r="G231" s="238" t="str">
        <f t="shared" si="18"/>
        <v/>
      </c>
      <c r="H231" s="232" t="str">
        <f t="shared" si="24"/>
        <v/>
      </c>
      <c r="J231" s="64"/>
      <c r="K231" s="64"/>
      <c r="L231" s="64"/>
      <c r="N231" s="104">
        <f t="shared" si="21"/>
        <v>0</v>
      </c>
    </row>
    <row r="232" spans="2:14" x14ac:dyDescent="0.25">
      <c r="B232" s="241" t="str">
        <f t="shared" si="20"/>
        <v/>
      </c>
      <c r="C232" s="71"/>
      <c r="D232" s="73"/>
      <c r="E232" s="73"/>
      <c r="F232" s="235" t="str">
        <f t="shared" si="19"/>
        <v/>
      </c>
      <c r="G232" s="238" t="str">
        <f t="shared" si="18"/>
        <v/>
      </c>
      <c r="H232" s="232" t="str">
        <f t="shared" si="24"/>
        <v/>
      </c>
      <c r="J232" s="64"/>
      <c r="K232" s="64"/>
      <c r="L232" s="64"/>
      <c r="N232" s="104">
        <f t="shared" si="21"/>
        <v>0</v>
      </c>
    </row>
    <row r="233" spans="2:14" x14ac:dyDescent="0.25">
      <c r="B233" s="241" t="str">
        <f t="shared" si="20"/>
        <v/>
      </c>
      <c r="C233" s="71"/>
      <c r="D233" s="73"/>
      <c r="E233" s="73"/>
      <c r="F233" s="235" t="str">
        <f t="shared" si="19"/>
        <v/>
      </c>
      <c r="G233" s="238" t="str">
        <f t="shared" si="18"/>
        <v/>
      </c>
      <c r="H233" s="232" t="str">
        <f t="shared" si="24"/>
        <v/>
      </c>
      <c r="J233" s="64"/>
      <c r="K233" s="64"/>
      <c r="L233" s="64"/>
      <c r="N233" s="104">
        <f t="shared" si="21"/>
        <v>0</v>
      </c>
    </row>
    <row r="234" spans="2:14" x14ac:dyDescent="0.25">
      <c r="B234" s="241" t="str">
        <f t="shared" si="20"/>
        <v/>
      </c>
      <c r="C234" s="71"/>
      <c r="D234" s="73"/>
      <c r="E234" s="73"/>
      <c r="F234" s="235" t="str">
        <f t="shared" si="19"/>
        <v/>
      </c>
      <c r="G234" s="238" t="str">
        <f t="shared" si="18"/>
        <v/>
      </c>
      <c r="H234" s="232" t="str">
        <f t="shared" si="24"/>
        <v/>
      </c>
      <c r="J234" s="64"/>
      <c r="K234" s="64"/>
      <c r="L234" s="64"/>
      <c r="N234" s="104">
        <f t="shared" si="21"/>
        <v>0</v>
      </c>
    </row>
    <row r="235" spans="2:14" x14ac:dyDescent="0.25">
      <c r="B235" s="241" t="str">
        <f t="shared" si="20"/>
        <v/>
      </c>
      <c r="C235" s="71"/>
      <c r="D235" s="73"/>
      <c r="E235" s="73"/>
      <c r="F235" s="235" t="str">
        <f t="shared" si="19"/>
        <v/>
      </c>
      <c r="G235" s="238" t="str">
        <f t="shared" ref="G235:G298" si="25">IF(B235&lt;=$K$2,$G$106*(1/(1+$K$13/100))^(B235-$B$106),"")</f>
        <v/>
      </c>
      <c r="H235" s="232" t="str">
        <f t="shared" si="24"/>
        <v/>
      </c>
      <c r="J235" s="64"/>
      <c r="K235" s="64"/>
      <c r="L235" s="64"/>
      <c r="N235" s="104">
        <f t="shared" si="21"/>
        <v>0</v>
      </c>
    </row>
    <row r="236" spans="2:14" x14ac:dyDescent="0.25">
      <c r="B236" s="241" t="str">
        <f t="shared" si="20"/>
        <v/>
      </c>
      <c r="C236" s="71"/>
      <c r="D236" s="73"/>
      <c r="E236" s="73"/>
      <c r="F236" s="235" t="str">
        <f t="shared" si="19"/>
        <v/>
      </c>
      <c r="G236" s="238" t="str">
        <f t="shared" si="25"/>
        <v/>
      </c>
      <c r="H236" s="232" t="str">
        <f t="shared" si="24"/>
        <v/>
      </c>
      <c r="J236" s="64"/>
      <c r="K236" s="64"/>
      <c r="L236" s="64"/>
      <c r="N236" s="104">
        <f t="shared" si="21"/>
        <v>0</v>
      </c>
    </row>
    <row r="237" spans="2:14" x14ac:dyDescent="0.25">
      <c r="B237" s="241" t="str">
        <f t="shared" si="20"/>
        <v/>
      </c>
      <c r="C237" s="71"/>
      <c r="D237" s="73"/>
      <c r="E237" s="73"/>
      <c r="F237" s="235" t="str">
        <f t="shared" si="19"/>
        <v/>
      </c>
      <c r="G237" s="238" t="str">
        <f t="shared" si="25"/>
        <v/>
      </c>
      <c r="H237" s="232" t="str">
        <f t="shared" si="24"/>
        <v/>
      </c>
      <c r="J237" s="64"/>
      <c r="K237" s="64"/>
      <c r="L237" s="64"/>
      <c r="N237" s="104">
        <f t="shared" si="21"/>
        <v>0</v>
      </c>
    </row>
    <row r="238" spans="2:14" x14ac:dyDescent="0.25">
      <c r="B238" s="241" t="str">
        <f t="shared" si="20"/>
        <v/>
      </c>
      <c r="C238" s="71"/>
      <c r="D238" s="73"/>
      <c r="E238" s="73"/>
      <c r="F238" s="235" t="str">
        <f t="shared" si="19"/>
        <v/>
      </c>
      <c r="G238" s="238" t="str">
        <f t="shared" si="25"/>
        <v/>
      </c>
      <c r="H238" s="232" t="str">
        <f t="shared" si="24"/>
        <v/>
      </c>
      <c r="J238" s="64"/>
      <c r="K238" s="64"/>
      <c r="L238" s="64"/>
      <c r="N238" s="104">
        <f t="shared" si="21"/>
        <v>0</v>
      </c>
    </row>
    <row r="239" spans="2:14" x14ac:dyDescent="0.25">
      <c r="B239" s="241" t="str">
        <f t="shared" si="20"/>
        <v/>
      </c>
      <c r="C239" s="71"/>
      <c r="D239" s="73"/>
      <c r="E239" s="73"/>
      <c r="F239" s="235" t="str">
        <f t="shared" si="19"/>
        <v/>
      </c>
      <c r="G239" s="238" t="str">
        <f t="shared" si="25"/>
        <v/>
      </c>
      <c r="H239" s="232" t="str">
        <f t="shared" si="24"/>
        <v/>
      </c>
      <c r="J239" s="64"/>
      <c r="K239" s="64"/>
      <c r="L239" s="64"/>
      <c r="N239" s="104">
        <f t="shared" si="21"/>
        <v>0</v>
      </c>
    </row>
    <row r="240" spans="2:14" x14ac:dyDescent="0.25">
      <c r="B240" s="241" t="str">
        <f t="shared" si="20"/>
        <v/>
      </c>
      <c r="C240" s="71"/>
      <c r="D240" s="73"/>
      <c r="E240" s="73"/>
      <c r="F240" s="235" t="str">
        <f t="shared" si="19"/>
        <v/>
      </c>
      <c r="G240" s="238" t="str">
        <f t="shared" si="25"/>
        <v/>
      </c>
      <c r="H240" s="232" t="str">
        <f t="shared" si="24"/>
        <v/>
      </c>
      <c r="J240" s="64"/>
      <c r="K240" s="64"/>
      <c r="L240" s="64"/>
      <c r="N240" s="104">
        <f t="shared" si="21"/>
        <v>0</v>
      </c>
    </row>
    <row r="241" spans="2:14" x14ac:dyDescent="0.25">
      <c r="B241" s="241" t="str">
        <f t="shared" si="20"/>
        <v/>
      </c>
      <c r="C241" s="71"/>
      <c r="D241" s="73"/>
      <c r="E241" s="73"/>
      <c r="F241" s="235" t="str">
        <f t="shared" si="19"/>
        <v/>
      </c>
      <c r="G241" s="238" t="str">
        <f t="shared" si="25"/>
        <v/>
      </c>
      <c r="H241" s="232" t="str">
        <f t="shared" si="24"/>
        <v/>
      </c>
      <c r="J241" s="64"/>
      <c r="K241" s="64"/>
      <c r="L241" s="64"/>
      <c r="N241" s="104">
        <f t="shared" si="21"/>
        <v>0</v>
      </c>
    </row>
    <row r="242" spans="2:14" x14ac:dyDescent="0.25">
      <c r="B242" s="241" t="str">
        <f t="shared" si="20"/>
        <v/>
      </c>
      <c r="C242" s="71"/>
      <c r="D242" s="73"/>
      <c r="E242" s="73"/>
      <c r="F242" s="235" t="str">
        <f t="shared" si="19"/>
        <v/>
      </c>
      <c r="G242" s="238" t="str">
        <f t="shared" si="25"/>
        <v/>
      </c>
      <c r="H242" s="232" t="str">
        <f t="shared" si="24"/>
        <v/>
      </c>
      <c r="J242" s="64"/>
      <c r="K242" s="64"/>
      <c r="L242" s="64"/>
      <c r="N242" s="104">
        <f t="shared" si="21"/>
        <v>0</v>
      </c>
    </row>
    <row r="243" spans="2:14" x14ac:dyDescent="0.25">
      <c r="B243" s="241" t="str">
        <f t="shared" si="20"/>
        <v/>
      </c>
      <c r="C243" s="71"/>
      <c r="D243" s="73"/>
      <c r="E243" s="73"/>
      <c r="F243" s="235" t="str">
        <f t="shared" si="19"/>
        <v/>
      </c>
      <c r="G243" s="238" t="str">
        <f t="shared" si="25"/>
        <v/>
      </c>
      <c r="H243" s="232" t="str">
        <f t="shared" si="24"/>
        <v/>
      </c>
      <c r="J243" s="64"/>
      <c r="K243" s="64"/>
      <c r="L243" s="64"/>
      <c r="N243" s="104">
        <f t="shared" si="21"/>
        <v>0</v>
      </c>
    </row>
    <row r="244" spans="2:14" x14ac:dyDescent="0.25">
      <c r="B244" s="241" t="str">
        <f t="shared" si="20"/>
        <v/>
      </c>
      <c r="C244" s="71"/>
      <c r="D244" s="73"/>
      <c r="E244" s="73"/>
      <c r="F244" s="235" t="str">
        <f t="shared" si="19"/>
        <v/>
      </c>
      <c r="G244" s="238" t="str">
        <f t="shared" si="25"/>
        <v/>
      </c>
      <c r="H244" s="232" t="str">
        <f t="shared" si="24"/>
        <v/>
      </c>
      <c r="J244" s="64"/>
      <c r="K244" s="64"/>
      <c r="L244" s="64"/>
      <c r="N244" s="104">
        <f t="shared" si="21"/>
        <v>0</v>
      </c>
    </row>
    <row r="245" spans="2:14" x14ac:dyDescent="0.25">
      <c r="B245" s="241" t="str">
        <f t="shared" si="20"/>
        <v/>
      </c>
      <c r="C245" s="71"/>
      <c r="D245" s="73"/>
      <c r="E245" s="73"/>
      <c r="F245" s="235" t="str">
        <f t="shared" si="19"/>
        <v/>
      </c>
      <c r="G245" s="238" t="str">
        <f t="shared" si="25"/>
        <v/>
      </c>
      <c r="H245" s="232" t="str">
        <f t="shared" si="24"/>
        <v/>
      </c>
      <c r="J245" s="64"/>
      <c r="K245" s="64"/>
      <c r="L245" s="64"/>
      <c r="N245" s="104">
        <f t="shared" si="21"/>
        <v>0</v>
      </c>
    </row>
    <row r="246" spans="2:14" x14ac:dyDescent="0.25">
      <c r="B246" s="241" t="str">
        <f t="shared" si="20"/>
        <v/>
      </c>
      <c r="C246" s="71"/>
      <c r="D246" s="73"/>
      <c r="E246" s="73"/>
      <c r="F246" s="235" t="str">
        <f t="shared" si="19"/>
        <v/>
      </c>
      <c r="G246" s="238" t="str">
        <f t="shared" si="25"/>
        <v/>
      </c>
      <c r="H246" s="232" t="str">
        <f t="shared" si="24"/>
        <v/>
      </c>
      <c r="J246" s="64"/>
      <c r="K246" s="64"/>
      <c r="L246" s="64"/>
      <c r="N246" s="104">
        <f t="shared" si="21"/>
        <v>0</v>
      </c>
    </row>
    <row r="247" spans="2:14" x14ac:dyDescent="0.25">
      <c r="B247" s="241" t="str">
        <f t="shared" si="20"/>
        <v/>
      </c>
      <c r="C247" s="71"/>
      <c r="D247" s="73"/>
      <c r="E247" s="73"/>
      <c r="F247" s="235" t="str">
        <f t="shared" si="19"/>
        <v/>
      </c>
      <c r="G247" s="238" t="str">
        <f t="shared" si="25"/>
        <v/>
      </c>
      <c r="H247" s="232" t="str">
        <f t="shared" si="24"/>
        <v/>
      </c>
      <c r="J247" s="64"/>
      <c r="K247" s="64"/>
      <c r="L247" s="64"/>
      <c r="N247" s="104">
        <f t="shared" si="21"/>
        <v>0</v>
      </c>
    </row>
    <row r="248" spans="2:14" x14ac:dyDescent="0.25">
      <c r="B248" s="241" t="str">
        <f t="shared" si="20"/>
        <v/>
      </c>
      <c r="C248" s="71"/>
      <c r="D248" s="73"/>
      <c r="E248" s="73"/>
      <c r="F248" s="235" t="str">
        <f t="shared" si="19"/>
        <v/>
      </c>
      <c r="G248" s="238" t="str">
        <f t="shared" si="25"/>
        <v/>
      </c>
      <c r="H248" s="232" t="str">
        <f t="shared" si="24"/>
        <v/>
      </c>
      <c r="J248" s="64"/>
      <c r="K248" s="64"/>
      <c r="L248" s="64"/>
      <c r="N248" s="104">
        <f t="shared" si="21"/>
        <v>0</v>
      </c>
    </row>
    <row r="249" spans="2:14" x14ac:dyDescent="0.25">
      <c r="B249" s="241" t="str">
        <f t="shared" si="20"/>
        <v/>
      </c>
      <c r="C249" s="71"/>
      <c r="D249" s="73"/>
      <c r="E249" s="73"/>
      <c r="F249" s="235" t="str">
        <f t="shared" si="19"/>
        <v/>
      </c>
      <c r="G249" s="238" t="str">
        <f t="shared" si="25"/>
        <v/>
      </c>
      <c r="H249" s="232" t="str">
        <f t="shared" si="24"/>
        <v/>
      </c>
      <c r="J249" s="64"/>
      <c r="K249" s="64"/>
      <c r="L249" s="64"/>
      <c r="N249" s="104">
        <f t="shared" si="21"/>
        <v>0</v>
      </c>
    </row>
    <row r="250" spans="2:14" x14ac:dyDescent="0.25">
      <c r="B250" s="241" t="str">
        <f t="shared" si="20"/>
        <v/>
      </c>
      <c r="C250" s="71"/>
      <c r="D250" s="73"/>
      <c r="E250" s="73"/>
      <c r="F250" s="235" t="str">
        <f t="shared" si="19"/>
        <v/>
      </c>
      <c r="G250" s="238" t="str">
        <f t="shared" si="25"/>
        <v/>
      </c>
      <c r="H250" s="232" t="str">
        <f t="shared" si="24"/>
        <v/>
      </c>
      <c r="J250" s="64"/>
      <c r="K250" s="64"/>
      <c r="L250" s="64"/>
      <c r="N250" s="104">
        <f t="shared" si="21"/>
        <v>0</v>
      </c>
    </row>
    <row r="251" spans="2:14" x14ac:dyDescent="0.25">
      <c r="B251" s="241" t="str">
        <f t="shared" si="20"/>
        <v/>
      </c>
      <c r="C251" s="71"/>
      <c r="D251" s="73"/>
      <c r="E251" s="73"/>
      <c r="F251" s="235" t="str">
        <f t="shared" si="19"/>
        <v/>
      </c>
      <c r="G251" s="238" t="str">
        <f t="shared" si="25"/>
        <v/>
      </c>
      <c r="H251" s="232" t="str">
        <f t="shared" si="24"/>
        <v/>
      </c>
      <c r="J251" s="64"/>
      <c r="K251" s="64"/>
      <c r="L251" s="64"/>
      <c r="N251" s="104">
        <f t="shared" si="21"/>
        <v>0</v>
      </c>
    </row>
    <row r="252" spans="2:14" x14ac:dyDescent="0.25">
      <c r="B252" s="241" t="str">
        <f t="shared" si="20"/>
        <v/>
      </c>
      <c r="C252" s="71"/>
      <c r="D252" s="73"/>
      <c r="E252" s="73"/>
      <c r="F252" s="235" t="str">
        <f t="shared" si="19"/>
        <v/>
      </c>
      <c r="G252" s="238" t="str">
        <f t="shared" si="25"/>
        <v/>
      </c>
      <c r="H252" s="232" t="str">
        <f t="shared" si="24"/>
        <v/>
      </c>
      <c r="J252" s="64"/>
      <c r="K252" s="64"/>
      <c r="L252" s="64"/>
      <c r="N252" s="104">
        <f t="shared" si="21"/>
        <v>0</v>
      </c>
    </row>
    <row r="253" spans="2:14" x14ac:dyDescent="0.25">
      <c r="B253" s="241" t="str">
        <f t="shared" si="20"/>
        <v/>
      </c>
      <c r="C253" s="71"/>
      <c r="D253" s="73"/>
      <c r="E253" s="73"/>
      <c r="F253" s="235" t="str">
        <f t="shared" si="19"/>
        <v/>
      </c>
      <c r="G253" s="238" t="str">
        <f t="shared" si="25"/>
        <v/>
      </c>
      <c r="H253" s="232" t="str">
        <f t="shared" si="24"/>
        <v/>
      </c>
      <c r="J253" s="64"/>
      <c r="K253" s="64"/>
      <c r="L253" s="64"/>
      <c r="N253" s="104">
        <f t="shared" si="21"/>
        <v>0</v>
      </c>
    </row>
    <row r="254" spans="2:14" x14ac:dyDescent="0.25">
      <c r="B254" s="241" t="str">
        <f t="shared" si="20"/>
        <v/>
      </c>
      <c r="C254" s="71"/>
      <c r="D254" s="73"/>
      <c r="E254" s="73"/>
      <c r="F254" s="235" t="str">
        <f t="shared" si="19"/>
        <v/>
      </c>
      <c r="G254" s="238" t="str">
        <f t="shared" si="25"/>
        <v/>
      </c>
      <c r="H254" s="232" t="str">
        <f t="shared" si="24"/>
        <v/>
      </c>
      <c r="J254" s="64"/>
      <c r="K254" s="64"/>
      <c r="L254" s="64"/>
      <c r="N254" s="104">
        <f t="shared" si="21"/>
        <v>0</v>
      </c>
    </row>
    <row r="255" spans="2:14" x14ac:dyDescent="0.25">
      <c r="B255" s="241" t="str">
        <f t="shared" si="20"/>
        <v/>
      </c>
      <c r="C255" s="71"/>
      <c r="D255" s="73"/>
      <c r="E255" s="73"/>
      <c r="F255" s="235" t="str">
        <f t="shared" si="19"/>
        <v/>
      </c>
      <c r="G255" s="238" t="str">
        <f t="shared" si="25"/>
        <v/>
      </c>
      <c r="H255" s="232" t="str">
        <f t="shared" si="24"/>
        <v/>
      </c>
      <c r="J255" s="64"/>
      <c r="K255" s="64"/>
      <c r="L255" s="64"/>
      <c r="N255" s="104">
        <f t="shared" si="21"/>
        <v>0</v>
      </c>
    </row>
    <row r="256" spans="2:14" x14ac:dyDescent="0.25">
      <c r="B256" s="241" t="str">
        <f t="shared" si="20"/>
        <v/>
      </c>
      <c r="C256" s="71"/>
      <c r="D256" s="73"/>
      <c r="E256" s="73"/>
      <c r="F256" s="235" t="str">
        <f t="shared" si="19"/>
        <v/>
      </c>
      <c r="G256" s="238" t="str">
        <f t="shared" si="25"/>
        <v/>
      </c>
      <c r="H256" s="232" t="str">
        <f t="shared" si="24"/>
        <v/>
      </c>
      <c r="J256" s="64"/>
      <c r="K256" s="64"/>
      <c r="L256" s="64"/>
      <c r="N256" s="104">
        <f t="shared" si="21"/>
        <v>0</v>
      </c>
    </row>
    <row r="257" spans="2:14" x14ac:dyDescent="0.25">
      <c r="B257" s="241" t="str">
        <f t="shared" si="20"/>
        <v/>
      </c>
      <c r="C257" s="71"/>
      <c r="D257" s="73"/>
      <c r="E257" s="73"/>
      <c r="F257" s="235" t="str">
        <f t="shared" si="19"/>
        <v/>
      </c>
      <c r="G257" s="238" t="str">
        <f t="shared" si="25"/>
        <v/>
      </c>
      <c r="H257" s="232" t="str">
        <f t="shared" si="24"/>
        <v/>
      </c>
      <c r="J257" s="64"/>
      <c r="K257" s="64"/>
      <c r="L257" s="64"/>
      <c r="N257" s="104">
        <f t="shared" si="21"/>
        <v>0</v>
      </c>
    </row>
    <row r="258" spans="2:14" x14ac:dyDescent="0.25">
      <c r="B258" s="241" t="str">
        <f t="shared" si="20"/>
        <v/>
      </c>
      <c r="C258" s="71"/>
      <c r="D258" s="73"/>
      <c r="E258" s="73"/>
      <c r="F258" s="235" t="str">
        <f t="shared" si="19"/>
        <v/>
      </c>
      <c r="G258" s="238" t="str">
        <f t="shared" si="25"/>
        <v/>
      </c>
      <c r="H258" s="232" t="str">
        <f t="shared" si="24"/>
        <v/>
      </c>
      <c r="J258" s="64"/>
      <c r="K258" s="64"/>
      <c r="L258" s="64"/>
      <c r="N258" s="104">
        <f t="shared" si="21"/>
        <v>0</v>
      </c>
    </row>
    <row r="259" spans="2:14" x14ac:dyDescent="0.25">
      <c r="B259" s="241" t="str">
        <f t="shared" si="20"/>
        <v/>
      </c>
      <c r="C259" s="71"/>
      <c r="D259" s="73"/>
      <c r="E259" s="73"/>
      <c r="F259" s="235" t="str">
        <f t="shared" si="19"/>
        <v/>
      </c>
      <c r="G259" s="238" t="str">
        <f t="shared" si="25"/>
        <v/>
      </c>
      <c r="H259" s="232" t="str">
        <f t="shared" si="24"/>
        <v/>
      </c>
      <c r="J259" s="64"/>
      <c r="K259" s="64"/>
      <c r="L259" s="64"/>
      <c r="N259" s="104">
        <f t="shared" si="21"/>
        <v>0</v>
      </c>
    </row>
    <row r="260" spans="2:14" x14ac:dyDescent="0.25">
      <c r="B260" s="241" t="str">
        <f t="shared" si="20"/>
        <v/>
      </c>
      <c r="C260" s="71"/>
      <c r="D260" s="73"/>
      <c r="E260" s="73"/>
      <c r="F260" s="235" t="str">
        <f t="shared" si="19"/>
        <v/>
      </c>
      <c r="G260" s="238" t="str">
        <f t="shared" si="25"/>
        <v/>
      </c>
      <c r="H260" s="232" t="str">
        <f t="shared" si="24"/>
        <v/>
      </c>
      <c r="J260" s="64"/>
      <c r="K260" s="64"/>
      <c r="L260" s="64"/>
      <c r="N260" s="104">
        <f t="shared" si="21"/>
        <v>0</v>
      </c>
    </row>
    <row r="261" spans="2:14" x14ac:dyDescent="0.25">
      <c r="B261" s="241" t="str">
        <f t="shared" si="20"/>
        <v/>
      </c>
      <c r="C261" s="71"/>
      <c r="D261" s="73"/>
      <c r="E261" s="73"/>
      <c r="F261" s="235" t="str">
        <f t="shared" si="19"/>
        <v/>
      </c>
      <c r="G261" s="238" t="str">
        <f t="shared" si="25"/>
        <v/>
      </c>
      <c r="H261" s="232" t="str">
        <f t="shared" si="24"/>
        <v/>
      </c>
      <c r="J261" s="64"/>
      <c r="K261" s="64"/>
      <c r="L261" s="64"/>
      <c r="N261" s="104">
        <f t="shared" si="21"/>
        <v>0</v>
      </c>
    </row>
    <row r="262" spans="2:14" x14ac:dyDescent="0.25">
      <c r="B262" s="241" t="str">
        <f t="shared" si="20"/>
        <v/>
      </c>
      <c r="C262" s="71"/>
      <c r="D262" s="73"/>
      <c r="E262" s="73"/>
      <c r="F262" s="235" t="str">
        <f t="shared" ref="F262:F325" si="26">IF(B262="","",C262-D262-E262)</f>
        <v/>
      </c>
      <c r="G262" s="238" t="str">
        <f t="shared" si="25"/>
        <v/>
      </c>
      <c r="H262" s="232" t="str">
        <f t="shared" si="24"/>
        <v/>
      </c>
      <c r="J262" s="64"/>
      <c r="K262" s="64"/>
      <c r="L262" s="64"/>
      <c r="N262" s="104">
        <f t="shared" si="21"/>
        <v>0</v>
      </c>
    </row>
    <row r="263" spans="2:14" x14ac:dyDescent="0.25">
      <c r="B263" s="241" t="str">
        <f t="shared" ref="B263:B326" si="27">IF($K$2&gt;B262,B262+1,"")</f>
        <v/>
      </c>
      <c r="C263" s="71"/>
      <c r="D263" s="73"/>
      <c r="E263" s="73"/>
      <c r="F263" s="235" t="str">
        <f t="shared" si="26"/>
        <v/>
      </c>
      <c r="G263" s="238" t="str">
        <f t="shared" si="25"/>
        <v/>
      </c>
      <c r="H263" s="232" t="str">
        <f t="shared" si="24"/>
        <v/>
      </c>
      <c r="J263" s="64"/>
      <c r="K263" s="64"/>
      <c r="L263" s="64"/>
      <c r="N263" s="104">
        <f t="shared" ref="N263:N326" si="28">IF(B263&lt;=$K$2,1,0)</f>
        <v>0</v>
      </c>
    </row>
    <row r="264" spans="2:14" x14ac:dyDescent="0.25">
      <c r="B264" s="241" t="str">
        <f t="shared" si="27"/>
        <v/>
      </c>
      <c r="C264" s="71"/>
      <c r="D264" s="73"/>
      <c r="E264" s="73"/>
      <c r="F264" s="235" t="str">
        <f t="shared" si="26"/>
        <v/>
      </c>
      <c r="G264" s="238" t="str">
        <f t="shared" si="25"/>
        <v/>
      </c>
      <c r="H264" s="232" t="str">
        <f t="shared" si="24"/>
        <v/>
      </c>
      <c r="J264" s="64"/>
      <c r="K264" s="64"/>
      <c r="L264" s="64"/>
      <c r="N264" s="104">
        <f t="shared" si="28"/>
        <v>0</v>
      </c>
    </row>
    <row r="265" spans="2:14" x14ac:dyDescent="0.25">
      <c r="B265" s="241" t="str">
        <f t="shared" si="27"/>
        <v/>
      </c>
      <c r="C265" s="71"/>
      <c r="D265" s="73"/>
      <c r="E265" s="73"/>
      <c r="F265" s="235" t="str">
        <f t="shared" si="26"/>
        <v/>
      </c>
      <c r="G265" s="238" t="str">
        <f t="shared" si="25"/>
        <v/>
      </c>
      <c r="H265" s="232" t="str">
        <f t="shared" si="24"/>
        <v/>
      </c>
      <c r="J265" s="64"/>
      <c r="K265" s="64"/>
      <c r="L265" s="64"/>
      <c r="N265" s="104">
        <f t="shared" si="28"/>
        <v>0</v>
      </c>
    </row>
    <row r="266" spans="2:14" x14ac:dyDescent="0.25">
      <c r="B266" s="241" t="str">
        <f t="shared" si="27"/>
        <v/>
      </c>
      <c r="C266" s="71"/>
      <c r="D266" s="73"/>
      <c r="E266" s="73"/>
      <c r="F266" s="235" t="str">
        <f t="shared" si="26"/>
        <v/>
      </c>
      <c r="G266" s="238" t="str">
        <f t="shared" si="25"/>
        <v/>
      </c>
      <c r="H266" s="232" t="str">
        <f t="shared" si="24"/>
        <v/>
      </c>
      <c r="J266" s="64"/>
      <c r="K266" s="64"/>
      <c r="L266" s="64"/>
      <c r="N266" s="104">
        <f t="shared" si="28"/>
        <v>0</v>
      </c>
    </row>
    <row r="267" spans="2:14" x14ac:dyDescent="0.25">
      <c r="B267" s="241" t="str">
        <f t="shared" si="27"/>
        <v/>
      </c>
      <c r="C267" s="71"/>
      <c r="D267" s="73"/>
      <c r="E267" s="73"/>
      <c r="F267" s="235" t="str">
        <f t="shared" si="26"/>
        <v/>
      </c>
      <c r="G267" s="238" t="str">
        <f t="shared" si="25"/>
        <v/>
      </c>
      <c r="H267" s="232" t="str">
        <f t="shared" si="24"/>
        <v/>
      </c>
      <c r="J267" s="64"/>
      <c r="K267" s="64"/>
      <c r="L267" s="64"/>
      <c r="N267" s="104">
        <f t="shared" si="28"/>
        <v>0</v>
      </c>
    </row>
    <row r="268" spans="2:14" x14ac:dyDescent="0.25">
      <c r="B268" s="241" t="str">
        <f t="shared" si="27"/>
        <v/>
      </c>
      <c r="C268" s="71"/>
      <c r="D268" s="73"/>
      <c r="E268" s="73"/>
      <c r="F268" s="235" t="str">
        <f t="shared" si="26"/>
        <v/>
      </c>
      <c r="G268" s="238" t="str">
        <f t="shared" si="25"/>
        <v/>
      </c>
      <c r="H268" s="232" t="str">
        <f t="shared" si="24"/>
        <v/>
      </c>
      <c r="J268" s="64"/>
      <c r="K268" s="64"/>
      <c r="L268" s="64"/>
      <c r="N268" s="104">
        <f t="shared" si="28"/>
        <v>0</v>
      </c>
    </row>
    <row r="269" spans="2:14" x14ac:dyDescent="0.25">
      <c r="B269" s="241" t="str">
        <f t="shared" si="27"/>
        <v/>
      </c>
      <c r="C269" s="71"/>
      <c r="D269" s="73"/>
      <c r="E269" s="73"/>
      <c r="F269" s="235" t="str">
        <f t="shared" si="26"/>
        <v/>
      </c>
      <c r="G269" s="238" t="str">
        <f t="shared" si="25"/>
        <v/>
      </c>
      <c r="H269" s="232" t="str">
        <f t="shared" si="24"/>
        <v/>
      </c>
      <c r="J269" s="64"/>
      <c r="K269" s="64"/>
      <c r="L269" s="64"/>
      <c r="N269" s="104">
        <f t="shared" si="28"/>
        <v>0</v>
      </c>
    </row>
    <row r="270" spans="2:14" x14ac:dyDescent="0.25">
      <c r="B270" s="241" t="str">
        <f t="shared" si="27"/>
        <v/>
      </c>
      <c r="C270" s="71"/>
      <c r="D270" s="73"/>
      <c r="E270" s="73"/>
      <c r="F270" s="235" t="str">
        <f t="shared" si="26"/>
        <v/>
      </c>
      <c r="G270" s="238" t="str">
        <f t="shared" si="25"/>
        <v/>
      </c>
      <c r="H270" s="232" t="str">
        <f t="shared" si="24"/>
        <v/>
      </c>
      <c r="J270" s="64"/>
      <c r="K270" s="64"/>
      <c r="L270" s="64"/>
      <c r="N270" s="104">
        <f t="shared" si="28"/>
        <v>0</v>
      </c>
    </row>
    <row r="271" spans="2:14" x14ac:dyDescent="0.25">
      <c r="B271" s="241" t="str">
        <f t="shared" si="27"/>
        <v/>
      </c>
      <c r="C271" s="71"/>
      <c r="D271" s="73"/>
      <c r="E271" s="73"/>
      <c r="F271" s="235" t="str">
        <f t="shared" si="26"/>
        <v/>
      </c>
      <c r="G271" s="238" t="str">
        <f t="shared" si="25"/>
        <v/>
      </c>
      <c r="H271" s="232" t="str">
        <f t="shared" si="24"/>
        <v/>
      </c>
      <c r="J271" s="64"/>
      <c r="K271" s="64"/>
      <c r="L271" s="64"/>
      <c r="N271" s="104">
        <f t="shared" si="28"/>
        <v>0</v>
      </c>
    </row>
    <row r="272" spans="2:14" x14ac:dyDescent="0.25">
      <c r="B272" s="241" t="str">
        <f t="shared" si="27"/>
        <v/>
      </c>
      <c r="C272" s="71"/>
      <c r="D272" s="73"/>
      <c r="E272" s="73"/>
      <c r="F272" s="235" t="str">
        <f t="shared" si="26"/>
        <v/>
      </c>
      <c r="G272" s="238" t="str">
        <f t="shared" si="25"/>
        <v/>
      </c>
      <c r="H272" s="232" t="str">
        <f t="shared" si="24"/>
        <v/>
      </c>
      <c r="J272" s="64"/>
      <c r="K272" s="64"/>
      <c r="L272" s="64"/>
      <c r="N272" s="104">
        <f t="shared" si="28"/>
        <v>0</v>
      </c>
    </row>
    <row r="273" spans="2:14" x14ac:dyDescent="0.25">
      <c r="B273" s="241" t="str">
        <f t="shared" si="27"/>
        <v/>
      </c>
      <c r="C273" s="71"/>
      <c r="D273" s="73"/>
      <c r="E273" s="73"/>
      <c r="F273" s="235" t="str">
        <f t="shared" si="26"/>
        <v/>
      </c>
      <c r="G273" s="238" t="str">
        <f t="shared" si="25"/>
        <v/>
      </c>
      <c r="H273" s="232" t="str">
        <f t="shared" si="24"/>
        <v/>
      </c>
      <c r="J273" s="64"/>
      <c r="K273" s="64"/>
      <c r="L273" s="64"/>
      <c r="N273" s="104">
        <f t="shared" si="28"/>
        <v>0</v>
      </c>
    </row>
    <row r="274" spans="2:14" x14ac:dyDescent="0.25">
      <c r="B274" s="241" t="str">
        <f t="shared" si="27"/>
        <v/>
      </c>
      <c r="C274" s="71"/>
      <c r="D274" s="73"/>
      <c r="E274" s="73"/>
      <c r="F274" s="235" t="str">
        <f t="shared" si="26"/>
        <v/>
      </c>
      <c r="G274" s="238" t="str">
        <f t="shared" si="25"/>
        <v/>
      </c>
      <c r="H274" s="232" t="str">
        <f t="shared" si="24"/>
        <v/>
      </c>
      <c r="J274" s="64"/>
      <c r="K274" s="64"/>
      <c r="L274" s="64"/>
      <c r="N274" s="104">
        <f t="shared" si="28"/>
        <v>0</v>
      </c>
    </row>
    <row r="275" spans="2:14" x14ac:dyDescent="0.25">
      <c r="B275" s="241" t="str">
        <f t="shared" si="27"/>
        <v/>
      </c>
      <c r="C275" s="71"/>
      <c r="D275" s="73"/>
      <c r="E275" s="73"/>
      <c r="F275" s="235" t="str">
        <f t="shared" si="26"/>
        <v/>
      </c>
      <c r="G275" s="238" t="str">
        <f t="shared" si="25"/>
        <v/>
      </c>
      <c r="H275" s="232" t="str">
        <f t="shared" si="24"/>
        <v/>
      </c>
      <c r="J275" s="64"/>
      <c r="K275" s="64"/>
      <c r="L275" s="64"/>
      <c r="N275" s="104">
        <f t="shared" si="28"/>
        <v>0</v>
      </c>
    </row>
    <row r="276" spans="2:14" x14ac:dyDescent="0.25">
      <c r="B276" s="241" t="str">
        <f t="shared" si="27"/>
        <v/>
      </c>
      <c r="C276" s="71"/>
      <c r="D276" s="73"/>
      <c r="E276" s="73"/>
      <c r="F276" s="235" t="str">
        <f t="shared" si="26"/>
        <v/>
      </c>
      <c r="G276" s="238" t="str">
        <f t="shared" si="25"/>
        <v/>
      </c>
      <c r="H276" s="232" t="str">
        <f t="shared" si="24"/>
        <v/>
      </c>
      <c r="J276" s="64"/>
      <c r="K276" s="64"/>
      <c r="L276" s="64"/>
      <c r="N276" s="104">
        <f t="shared" si="28"/>
        <v>0</v>
      </c>
    </row>
    <row r="277" spans="2:14" x14ac:dyDescent="0.25">
      <c r="B277" s="241" t="str">
        <f t="shared" si="27"/>
        <v/>
      </c>
      <c r="C277" s="71"/>
      <c r="D277" s="73"/>
      <c r="E277" s="73"/>
      <c r="F277" s="235" t="str">
        <f t="shared" si="26"/>
        <v/>
      </c>
      <c r="G277" s="238" t="str">
        <f t="shared" si="25"/>
        <v/>
      </c>
      <c r="H277" s="232" t="str">
        <f t="shared" si="24"/>
        <v/>
      </c>
      <c r="J277" s="64"/>
      <c r="K277" s="64"/>
      <c r="L277" s="64"/>
      <c r="N277" s="104">
        <f t="shared" si="28"/>
        <v>0</v>
      </c>
    </row>
    <row r="278" spans="2:14" x14ac:dyDescent="0.25">
      <c r="B278" s="241" t="str">
        <f t="shared" si="27"/>
        <v/>
      </c>
      <c r="C278" s="71"/>
      <c r="D278" s="73"/>
      <c r="E278" s="73"/>
      <c r="F278" s="235" t="str">
        <f t="shared" si="26"/>
        <v/>
      </c>
      <c r="G278" s="238" t="str">
        <f t="shared" si="25"/>
        <v/>
      </c>
      <c r="H278" s="232" t="str">
        <f t="shared" si="24"/>
        <v/>
      </c>
      <c r="J278" s="64"/>
      <c r="K278" s="64"/>
      <c r="L278" s="64"/>
      <c r="N278" s="104">
        <f t="shared" si="28"/>
        <v>0</v>
      </c>
    </row>
    <row r="279" spans="2:14" x14ac:dyDescent="0.25">
      <c r="B279" s="241" t="str">
        <f t="shared" si="27"/>
        <v/>
      </c>
      <c r="C279" s="71"/>
      <c r="D279" s="73"/>
      <c r="E279" s="73"/>
      <c r="F279" s="235" t="str">
        <f t="shared" si="26"/>
        <v/>
      </c>
      <c r="G279" s="238" t="str">
        <f t="shared" si="25"/>
        <v/>
      </c>
      <c r="H279" s="232" t="str">
        <f t="shared" si="24"/>
        <v/>
      </c>
      <c r="J279" s="64"/>
      <c r="K279" s="64"/>
      <c r="L279" s="64"/>
      <c r="N279" s="104">
        <f t="shared" si="28"/>
        <v>0</v>
      </c>
    </row>
    <row r="280" spans="2:14" x14ac:dyDescent="0.25">
      <c r="B280" s="241" t="str">
        <f t="shared" si="27"/>
        <v/>
      </c>
      <c r="C280" s="71"/>
      <c r="D280" s="73"/>
      <c r="E280" s="73"/>
      <c r="F280" s="235" t="str">
        <f t="shared" si="26"/>
        <v/>
      </c>
      <c r="G280" s="238" t="str">
        <f t="shared" si="25"/>
        <v/>
      </c>
      <c r="H280" s="232" t="str">
        <f t="shared" si="24"/>
        <v/>
      </c>
      <c r="J280" s="64"/>
      <c r="K280" s="64"/>
      <c r="L280" s="64"/>
      <c r="N280" s="104">
        <f t="shared" si="28"/>
        <v>0</v>
      </c>
    </row>
    <row r="281" spans="2:14" x14ac:dyDescent="0.25">
      <c r="B281" s="241" t="str">
        <f t="shared" si="27"/>
        <v/>
      </c>
      <c r="C281" s="71"/>
      <c r="D281" s="73"/>
      <c r="E281" s="73"/>
      <c r="F281" s="235" t="str">
        <f t="shared" si="26"/>
        <v/>
      </c>
      <c r="G281" s="238" t="str">
        <f t="shared" si="25"/>
        <v/>
      </c>
      <c r="H281" s="232" t="str">
        <f t="shared" si="24"/>
        <v/>
      </c>
      <c r="J281" s="64"/>
      <c r="K281" s="64"/>
      <c r="L281" s="64"/>
      <c r="N281" s="104">
        <f t="shared" si="28"/>
        <v>0</v>
      </c>
    </row>
    <row r="282" spans="2:14" x14ac:dyDescent="0.25">
      <c r="B282" s="241" t="str">
        <f t="shared" si="27"/>
        <v/>
      </c>
      <c r="C282" s="71"/>
      <c r="D282" s="73"/>
      <c r="E282" s="73"/>
      <c r="F282" s="235" t="str">
        <f t="shared" si="26"/>
        <v/>
      </c>
      <c r="G282" s="238" t="str">
        <f t="shared" si="25"/>
        <v/>
      </c>
      <c r="H282" s="232" t="str">
        <f t="shared" si="24"/>
        <v/>
      </c>
      <c r="J282" s="64"/>
      <c r="K282" s="64"/>
      <c r="L282" s="64"/>
      <c r="N282" s="104">
        <f t="shared" si="28"/>
        <v>0</v>
      </c>
    </row>
    <row r="283" spans="2:14" x14ac:dyDescent="0.25">
      <c r="B283" s="241" t="str">
        <f t="shared" si="27"/>
        <v/>
      </c>
      <c r="C283" s="71"/>
      <c r="D283" s="73"/>
      <c r="E283" s="73"/>
      <c r="F283" s="235" t="str">
        <f t="shared" si="26"/>
        <v/>
      </c>
      <c r="G283" s="238" t="str">
        <f t="shared" si="25"/>
        <v/>
      </c>
      <c r="H283" s="232" t="str">
        <f t="shared" si="24"/>
        <v/>
      </c>
      <c r="J283" s="64"/>
      <c r="K283" s="64"/>
      <c r="L283" s="64"/>
      <c r="N283" s="104">
        <f t="shared" si="28"/>
        <v>0</v>
      </c>
    </row>
    <row r="284" spans="2:14" x14ac:dyDescent="0.25">
      <c r="B284" s="241" t="str">
        <f t="shared" si="27"/>
        <v/>
      </c>
      <c r="C284" s="71"/>
      <c r="D284" s="73"/>
      <c r="E284" s="73"/>
      <c r="F284" s="235" t="str">
        <f t="shared" si="26"/>
        <v/>
      </c>
      <c r="G284" s="238" t="str">
        <f t="shared" si="25"/>
        <v/>
      </c>
      <c r="H284" s="232" t="str">
        <f t="shared" si="24"/>
        <v/>
      </c>
      <c r="J284" s="64"/>
      <c r="K284" s="64"/>
      <c r="L284" s="64"/>
      <c r="N284" s="104">
        <f t="shared" si="28"/>
        <v>0</v>
      </c>
    </row>
    <row r="285" spans="2:14" x14ac:dyDescent="0.25">
      <c r="B285" s="241" t="str">
        <f t="shared" si="27"/>
        <v/>
      </c>
      <c r="C285" s="71"/>
      <c r="D285" s="73"/>
      <c r="E285" s="73"/>
      <c r="F285" s="235" t="str">
        <f t="shared" si="26"/>
        <v/>
      </c>
      <c r="G285" s="238" t="str">
        <f t="shared" si="25"/>
        <v/>
      </c>
      <c r="H285" s="232" t="str">
        <f t="shared" si="24"/>
        <v/>
      </c>
      <c r="J285" s="64"/>
      <c r="K285" s="64"/>
      <c r="L285" s="64"/>
      <c r="N285" s="104">
        <f t="shared" si="28"/>
        <v>0</v>
      </c>
    </row>
    <row r="286" spans="2:14" x14ac:dyDescent="0.25">
      <c r="B286" s="241" t="str">
        <f t="shared" si="27"/>
        <v/>
      </c>
      <c r="C286" s="71"/>
      <c r="D286" s="73"/>
      <c r="E286" s="73"/>
      <c r="F286" s="235" t="str">
        <f t="shared" si="26"/>
        <v/>
      </c>
      <c r="G286" s="238" t="str">
        <f t="shared" si="25"/>
        <v/>
      </c>
      <c r="H286" s="232" t="str">
        <f t="shared" si="24"/>
        <v/>
      </c>
      <c r="J286" s="64"/>
      <c r="K286" s="64"/>
      <c r="L286" s="64"/>
      <c r="N286" s="104">
        <f t="shared" si="28"/>
        <v>0</v>
      </c>
    </row>
    <row r="287" spans="2:14" x14ac:dyDescent="0.25">
      <c r="B287" s="241" t="str">
        <f t="shared" si="27"/>
        <v/>
      </c>
      <c r="C287" s="71"/>
      <c r="D287" s="73"/>
      <c r="E287" s="73"/>
      <c r="F287" s="235" t="str">
        <f t="shared" si="26"/>
        <v/>
      </c>
      <c r="G287" s="238" t="str">
        <f t="shared" si="25"/>
        <v/>
      </c>
      <c r="H287" s="232" t="str">
        <f t="shared" si="24"/>
        <v/>
      </c>
      <c r="J287" s="64"/>
      <c r="K287" s="64"/>
      <c r="L287" s="64"/>
      <c r="N287" s="104">
        <f t="shared" si="28"/>
        <v>0</v>
      </c>
    </row>
    <row r="288" spans="2:14" x14ac:dyDescent="0.25">
      <c r="B288" s="241" t="str">
        <f t="shared" si="27"/>
        <v/>
      </c>
      <c r="C288" s="71"/>
      <c r="D288" s="73"/>
      <c r="E288" s="73"/>
      <c r="F288" s="235" t="str">
        <f t="shared" si="26"/>
        <v/>
      </c>
      <c r="G288" s="238" t="str">
        <f t="shared" si="25"/>
        <v/>
      </c>
      <c r="H288" s="232" t="str">
        <f t="shared" si="24"/>
        <v/>
      </c>
      <c r="J288" s="64"/>
      <c r="K288" s="64"/>
      <c r="L288" s="64"/>
      <c r="N288" s="104">
        <f t="shared" si="28"/>
        <v>0</v>
      </c>
    </row>
    <row r="289" spans="2:14" x14ac:dyDescent="0.25">
      <c r="B289" s="241" t="str">
        <f t="shared" si="27"/>
        <v/>
      </c>
      <c r="C289" s="71"/>
      <c r="D289" s="73"/>
      <c r="E289" s="73"/>
      <c r="F289" s="235" t="str">
        <f t="shared" si="26"/>
        <v/>
      </c>
      <c r="G289" s="238" t="str">
        <f t="shared" si="25"/>
        <v/>
      </c>
      <c r="H289" s="232" t="str">
        <f t="shared" si="24"/>
        <v/>
      </c>
      <c r="J289" s="64"/>
      <c r="K289" s="64"/>
      <c r="L289" s="64"/>
      <c r="N289" s="104">
        <f t="shared" si="28"/>
        <v>0</v>
      </c>
    </row>
    <row r="290" spans="2:14" x14ac:dyDescent="0.25">
      <c r="B290" s="241" t="str">
        <f t="shared" si="27"/>
        <v/>
      </c>
      <c r="C290" s="71"/>
      <c r="D290" s="73"/>
      <c r="E290" s="73"/>
      <c r="F290" s="235" t="str">
        <f t="shared" si="26"/>
        <v/>
      </c>
      <c r="G290" s="238" t="str">
        <f t="shared" si="25"/>
        <v/>
      </c>
      <c r="H290" s="232" t="str">
        <f t="shared" si="24"/>
        <v/>
      </c>
      <c r="J290" s="64"/>
      <c r="K290" s="64"/>
      <c r="L290" s="64"/>
      <c r="N290" s="104">
        <f t="shared" si="28"/>
        <v>0</v>
      </c>
    </row>
    <row r="291" spans="2:14" x14ac:dyDescent="0.25">
      <c r="B291" s="241" t="str">
        <f t="shared" si="27"/>
        <v/>
      </c>
      <c r="C291" s="71"/>
      <c r="D291" s="73"/>
      <c r="E291" s="73"/>
      <c r="F291" s="235" t="str">
        <f t="shared" si="26"/>
        <v/>
      </c>
      <c r="G291" s="238" t="str">
        <f t="shared" si="25"/>
        <v/>
      </c>
      <c r="H291" s="232" t="str">
        <f t="shared" ref="H291:H349" si="29">IF(G291="","",F291*G291)</f>
        <v/>
      </c>
      <c r="J291" s="64"/>
      <c r="K291" s="64"/>
      <c r="L291" s="64"/>
      <c r="N291" s="104">
        <f t="shared" si="28"/>
        <v>0</v>
      </c>
    </row>
    <row r="292" spans="2:14" x14ac:dyDescent="0.25">
      <c r="B292" s="241" t="str">
        <f t="shared" si="27"/>
        <v/>
      </c>
      <c r="C292" s="71"/>
      <c r="D292" s="73"/>
      <c r="E292" s="73"/>
      <c r="F292" s="235" t="str">
        <f t="shared" si="26"/>
        <v/>
      </c>
      <c r="G292" s="238" t="str">
        <f t="shared" si="25"/>
        <v/>
      </c>
      <c r="H292" s="232" t="str">
        <f t="shared" si="29"/>
        <v/>
      </c>
      <c r="J292" s="64"/>
      <c r="K292" s="64"/>
      <c r="L292" s="64"/>
      <c r="N292" s="104">
        <f t="shared" si="28"/>
        <v>0</v>
      </c>
    </row>
    <row r="293" spans="2:14" x14ac:dyDescent="0.25">
      <c r="B293" s="241" t="str">
        <f t="shared" si="27"/>
        <v/>
      </c>
      <c r="C293" s="71"/>
      <c r="D293" s="73"/>
      <c r="E293" s="73"/>
      <c r="F293" s="235" t="str">
        <f t="shared" si="26"/>
        <v/>
      </c>
      <c r="G293" s="238" t="str">
        <f t="shared" si="25"/>
        <v/>
      </c>
      <c r="H293" s="232" t="str">
        <f t="shared" si="29"/>
        <v/>
      </c>
      <c r="J293" s="64"/>
      <c r="K293" s="64"/>
      <c r="L293" s="64"/>
      <c r="N293" s="104">
        <f t="shared" si="28"/>
        <v>0</v>
      </c>
    </row>
    <row r="294" spans="2:14" x14ac:dyDescent="0.25">
      <c r="B294" s="241" t="str">
        <f t="shared" si="27"/>
        <v/>
      </c>
      <c r="C294" s="71"/>
      <c r="D294" s="73"/>
      <c r="E294" s="73"/>
      <c r="F294" s="235" t="str">
        <f t="shared" si="26"/>
        <v/>
      </c>
      <c r="G294" s="238" t="str">
        <f t="shared" si="25"/>
        <v/>
      </c>
      <c r="H294" s="232" t="str">
        <f t="shared" si="29"/>
        <v/>
      </c>
      <c r="J294" s="64"/>
      <c r="K294" s="64"/>
      <c r="L294" s="64"/>
      <c r="N294" s="104">
        <f t="shared" si="28"/>
        <v>0</v>
      </c>
    </row>
    <row r="295" spans="2:14" x14ac:dyDescent="0.25">
      <c r="B295" s="241" t="str">
        <f t="shared" si="27"/>
        <v/>
      </c>
      <c r="C295" s="71"/>
      <c r="D295" s="73"/>
      <c r="E295" s="73"/>
      <c r="F295" s="235" t="str">
        <f t="shared" si="26"/>
        <v/>
      </c>
      <c r="G295" s="238" t="str">
        <f t="shared" si="25"/>
        <v/>
      </c>
      <c r="H295" s="232" t="str">
        <f t="shared" si="29"/>
        <v/>
      </c>
      <c r="J295" s="64"/>
      <c r="K295" s="64"/>
      <c r="L295" s="64"/>
      <c r="N295" s="104">
        <f t="shared" si="28"/>
        <v>0</v>
      </c>
    </row>
    <row r="296" spans="2:14" x14ac:dyDescent="0.25">
      <c r="B296" s="241" t="str">
        <f t="shared" si="27"/>
        <v/>
      </c>
      <c r="C296" s="71"/>
      <c r="D296" s="73"/>
      <c r="E296" s="73"/>
      <c r="F296" s="235" t="str">
        <f t="shared" si="26"/>
        <v/>
      </c>
      <c r="G296" s="238" t="str">
        <f t="shared" si="25"/>
        <v/>
      </c>
      <c r="H296" s="232" t="str">
        <f t="shared" si="29"/>
        <v/>
      </c>
      <c r="J296" s="64"/>
      <c r="K296" s="64"/>
      <c r="L296" s="64"/>
      <c r="N296" s="104">
        <f t="shared" si="28"/>
        <v>0</v>
      </c>
    </row>
    <row r="297" spans="2:14" x14ac:dyDescent="0.25">
      <c r="B297" s="241" t="str">
        <f t="shared" si="27"/>
        <v/>
      </c>
      <c r="C297" s="71"/>
      <c r="D297" s="73"/>
      <c r="E297" s="73"/>
      <c r="F297" s="235" t="str">
        <f t="shared" si="26"/>
        <v/>
      </c>
      <c r="G297" s="238" t="str">
        <f t="shared" si="25"/>
        <v/>
      </c>
      <c r="H297" s="232" t="str">
        <f t="shared" si="29"/>
        <v/>
      </c>
      <c r="J297" s="64"/>
      <c r="K297" s="64"/>
      <c r="L297" s="64"/>
      <c r="N297" s="104">
        <f t="shared" si="28"/>
        <v>0</v>
      </c>
    </row>
    <row r="298" spans="2:14" x14ac:dyDescent="0.25">
      <c r="B298" s="241" t="str">
        <f t="shared" si="27"/>
        <v/>
      </c>
      <c r="C298" s="71"/>
      <c r="D298" s="73"/>
      <c r="E298" s="73"/>
      <c r="F298" s="235" t="str">
        <f t="shared" si="26"/>
        <v/>
      </c>
      <c r="G298" s="238" t="str">
        <f t="shared" si="25"/>
        <v/>
      </c>
      <c r="H298" s="232" t="str">
        <f t="shared" si="29"/>
        <v/>
      </c>
      <c r="J298" s="64"/>
      <c r="K298" s="64"/>
      <c r="L298" s="64"/>
      <c r="N298" s="104">
        <f t="shared" si="28"/>
        <v>0</v>
      </c>
    </row>
    <row r="299" spans="2:14" x14ac:dyDescent="0.25">
      <c r="B299" s="241" t="str">
        <f t="shared" si="27"/>
        <v/>
      </c>
      <c r="C299" s="71"/>
      <c r="D299" s="73"/>
      <c r="E299" s="73"/>
      <c r="F299" s="235" t="str">
        <f t="shared" si="26"/>
        <v/>
      </c>
      <c r="G299" s="238" t="str">
        <f t="shared" ref="G299:G362" si="30">IF(B299&lt;=$K$2,$G$106*(1/(1+$K$13/100))^(B299-$B$106),"")</f>
        <v/>
      </c>
      <c r="H299" s="232" t="str">
        <f t="shared" si="29"/>
        <v/>
      </c>
      <c r="J299" s="64"/>
      <c r="K299" s="64"/>
      <c r="L299" s="64"/>
      <c r="N299" s="104">
        <f t="shared" si="28"/>
        <v>0</v>
      </c>
    </row>
    <row r="300" spans="2:14" x14ac:dyDescent="0.25">
      <c r="B300" s="241" t="str">
        <f t="shared" si="27"/>
        <v/>
      </c>
      <c r="C300" s="71"/>
      <c r="D300" s="73"/>
      <c r="E300" s="73"/>
      <c r="F300" s="235" t="str">
        <f t="shared" si="26"/>
        <v/>
      </c>
      <c r="G300" s="238" t="str">
        <f t="shared" si="30"/>
        <v/>
      </c>
      <c r="H300" s="232" t="str">
        <f t="shared" si="29"/>
        <v/>
      </c>
      <c r="J300" s="64"/>
      <c r="K300" s="64"/>
      <c r="L300" s="64"/>
      <c r="N300" s="104">
        <f t="shared" si="28"/>
        <v>0</v>
      </c>
    </row>
    <row r="301" spans="2:14" x14ac:dyDescent="0.25">
      <c r="B301" s="241" t="str">
        <f t="shared" si="27"/>
        <v/>
      </c>
      <c r="C301" s="71"/>
      <c r="D301" s="73"/>
      <c r="E301" s="73"/>
      <c r="F301" s="235" t="str">
        <f t="shared" si="26"/>
        <v/>
      </c>
      <c r="G301" s="238" t="str">
        <f t="shared" si="30"/>
        <v/>
      </c>
      <c r="H301" s="232" t="str">
        <f t="shared" si="29"/>
        <v/>
      </c>
      <c r="J301" s="64"/>
      <c r="K301" s="64"/>
      <c r="L301" s="64"/>
      <c r="N301" s="104">
        <f t="shared" si="28"/>
        <v>0</v>
      </c>
    </row>
    <row r="302" spans="2:14" x14ac:dyDescent="0.25">
      <c r="B302" s="241" t="str">
        <f t="shared" si="27"/>
        <v/>
      </c>
      <c r="C302" s="71"/>
      <c r="D302" s="73"/>
      <c r="E302" s="73"/>
      <c r="F302" s="235" t="str">
        <f t="shared" si="26"/>
        <v/>
      </c>
      <c r="G302" s="238" t="str">
        <f t="shared" si="30"/>
        <v/>
      </c>
      <c r="H302" s="232" t="str">
        <f t="shared" si="29"/>
        <v/>
      </c>
      <c r="J302" s="64"/>
      <c r="K302" s="64"/>
      <c r="L302" s="64"/>
      <c r="N302" s="104">
        <f t="shared" si="28"/>
        <v>0</v>
      </c>
    </row>
    <row r="303" spans="2:14" x14ac:dyDescent="0.25">
      <c r="B303" s="241" t="str">
        <f t="shared" si="27"/>
        <v/>
      </c>
      <c r="C303" s="71"/>
      <c r="D303" s="73"/>
      <c r="E303" s="73"/>
      <c r="F303" s="235" t="str">
        <f t="shared" si="26"/>
        <v/>
      </c>
      <c r="G303" s="238" t="str">
        <f t="shared" si="30"/>
        <v/>
      </c>
      <c r="H303" s="232" t="str">
        <f t="shared" si="29"/>
        <v/>
      </c>
      <c r="J303" s="64"/>
      <c r="K303" s="64"/>
      <c r="L303" s="64"/>
      <c r="N303" s="104">
        <f t="shared" si="28"/>
        <v>0</v>
      </c>
    </row>
    <row r="304" spans="2:14" x14ac:dyDescent="0.25">
      <c r="B304" s="241" t="str">
        <f t="shared" si="27"/>
        <v/>
      </c>
      <c r="C304" s="71"/>
      <c r="D304" s="73"/>
      <c r="E304" s="73"/>
      <c r="F304" s="235" t="str">
        <f t="shared" si="26"/>
        <v/>
      </c>
      <c r="G304" s="238" t="str">
        <f t="shared" si="30"/>
        <v/>
      </c>
      <c r="H304" s="232" t="str">
        <f t="shared" si="29"/>
        <v/>
      </c>
      <c r="J304" s="64"/>
      <c r="K304" s="64"/>
      <c r="L304" s="64"/>
      <c r="N304" s="104">
        <f t="shared" si="28"/>
        <v>0</v>
      </c>
    </row>
    <row r="305" spans="2:14" x14ac:dyDescent="0.25">
      <c r="B305" s="241" t="str">
        <f t="shared" si="27"/>
        <v/>
      </c>
      <c r="C305" s="71"/>
      <c r="D305" s="73"/>
      <c r="E305" s="73"/>
      <c r="F305" s="235" t="str">
        <f t="shared" si="26"/>
        <v/>
      </c>
      <c r="G305" s="238" t="str">
        <f t="shared" si="30"/>
        <v/>
      </c>
      <c r="H305" s="232" t="str">
        <f t="shared" si="29"/>
        <v/>
      </c>
      <c r="J305" s="64"/>
      <c r="K305" s="64"/>
      <c r="L305" s="64"/>
      <c r="N305" s="104">
        <f t="shared" si="28"/>
        <v>0</v>
      </c>
    </row>
    <row r="306" spans="2:14" x14ac:dyDescent="0.25">
      <c r="B306" s="241" t="str">
        <f t="shared" si="27"/>
        <v/>
      </c>
      <c r="C306" s="71"/>
      <c r="D306" s="73"/>
      <c r="E306" s="73"/>
      <c r="F306" s="235" t="str">
        <f t="shared" si="26"/>
        <v/>
      </c>
      <c r="G306" s="238" t="str">
        <f t="shared" si="30"/>
        <v/>
      </c>
      <c r="H306" s="232" t="str">
        <f t="shared" si="29"/>
        <v/>
      </c>
      <c r="J306" s="64"/>
      <c r="K306" s="64"/>
      <c r="L306" s="64"/>
      <c r="N306" s="104">
        <f t="shared" si="28"/>
        <v>0</v>
      </c>
    </row>
    <row r="307" spans="2:14" x14ac:dyDescent="0.25">
      <c r="B307" s="241" t="str">
        <f t="shared" si="27"/>
        <v/>
      </c>
      <c r="C307" s="71"/>
      <c r="D307" s="73"/>
      <c r="E307" s="73"/>
      <c r="F307" s="235" t="str">
        <f t="shared" si="26"/>
        <v/>
      </c>
      <c r="G307" s="238" t="str">
        <f t="shared" si="30"/>
        <v/>
      </c>
      <c r="H307" s="232" t="str">
        <f t="shared" si="29"/>
        <v/>
      </c>
      <c r="J307" s="64"/>
      <c r="K307" s="64"/>
      <c r="L307" s="64"/>
      <c r="N307" s="104">
        <f t="shared" si="28"/>
        <v>0</v>
      </c>
    </row>
    <row r="308" spans="2:14" x14ac:dyDescent="0.25">
      <c r="B308" s="241" t="str">
        <f t="shared" si="27"/>
        <v/>
      </c>
      <c r="C308" s="71"/>
      <c r="D308" s="73"/>
      <c r="E308" s="73"/>
      <c r="F308" s="235" t="str">
        <f t="shared" si="26"/>
        <v/>
      </c>
      <c r="G308" s="238" t="str">
        <f t="shared" si="30"/>
        <v/>
      </c>
      <c r="H308" s="232" t="str">
        <f t="shared" si="29"/>
        <v/>
      </c>
      <c r="J308" s="64"/>
      <c r="K308" s="64"/>
      <c r="L308" s="64"/>
      <c r="N308" s="104">
        <f t="shared" si="28"/>
        <v>0</v>
      </c>
    </row>
    <row r="309" spans="2:14" x14ac:dyDescent="0.25">
      <c r="B309" s="241" t="str">
        <f t="shared" si="27"/>
        <v/>
      </c>
      <c r="C309" s="71"/>
      <c r="D309" s="73"/>
      <c r="E309" s="73"/>
      <c r="F309" s="235" t="str">
        <f t="shared" si="26"/>
        <v/>
      </c>
      <c r="G309" s="238" t="str">
        <f t="shared" si="30"/>
        <v/>
      </c>
      <c r="H309" s="232" t="str">
        <f t="shared" si="29"/>
        <v/>
      </c>
      <c r="J309" s="64"/>
      <c r="K309" s="64"/>
      <c r="L309" s="64"/>
      <c r="N309" s="104">
        <f t="shared" si="28"/>
        <v>0</v>
      </c>
    </row>
    <row r="310" spans="2:14" x14ac:dyDescent="0.25">
      <c r="B310" s="241" t="str">
        <f t="shared" si="27"/>
        <v/>
      </c>
      <c r="C310" s="71"/>
      <c r="D310" s="73"/>
      <c r="E310" s="73"/>
      <c r="F310" s="235" t="str">
        <f t="shared" si="26"/>
        <v/>
      </c>
      <c r="G310" s="238" t="str">
        <f t="shared" si="30"/>
        <v/>
      </c>
      <c r="H310" s="232" t="str">
        <f t="shared" si="29"/>
        <v/>
      </c>
      <c r="J310" s="64"/>
      <c r="K310" s="64"/>
      <c r="L310" s="64"/>
      <c r="N310" s="104">
        <f t="shared" si="28"/>
        <v>0</v>
      </c>
    </row>
    <row r="311" spans="2:14" x14ac:dyDescent="0.25">
      <c r="B311" s="241" t="str">
        <f t="shared" si="27"/>
        <v/>
      </c>
      <c r="C311" s="71"/>
      <c r="D311" s="73"/>
      <c r="E311" s="73"/>
      <c r="F311" s="235" t="str">
        <f t="shared" si="26"/>
        <v/>
      </c>
      <c r="G311" s="238" t="str">
        <f t="shared" si="30"/>
        <v/>
      </c>
      <c r="H311" s="232" t="str">
        <f t="shared" si="29"/>
        <v/>
      </c>
      <c r="J311" s="64"/>
      <c r="K311" s="64"/>
      <c r="L311" s="64"/>
      <c r="N311" s="104">
        <f t="shared" si="28"/>
        <v>0</v>
      </c>
    </row>
    <row r="312" spans="2:14" x14ac:dyDescent="0.25">
      <c r="B312" s="241" t="str">
        <f t="shared" si="27"/>
        <v/>
      </c>
      <c r="C312" s="71"/>
      <c r="D312" s="73"/>
      <c r="E312" s="73"/>
      <c r="F312" s="235" t="str">
        <f t="shared" si="26"/>
        <v/>
      </c>
      <c r="G312" s="238" t="str">
        <f t="shared" si="30"/>
        <v/>
      </c>
      <c r="H312" s="232" t="str">
        <f t="shared" si="29"/>
        <v/>
      </c>
      <c r="J312" s="64"/>
      <c r="K312" s="64"/>
      <c r="L312" s="64"/>
      <c r="N312" s="104">
        <f t="shared" si="28"/>
        <v>0</v>
      </c>
    </row>
    <row r="313" spans="2:14" x14ac:dyDescent="0.25">
      <c r="B313" s="241" t="str">
        <f t="shared" si="27"/>
        <v/>
      </c>
      <c r="C313" s="71"/>
      <c r="D313" s="73"/>
      <c r="E313" s="73"/>
      <c r="F313" s="235" t="str">
        <f t="shared" si="26"/>
        <v/>
      </c>
      <c r="G313" s="238" t="str">
        <f t="shared" si="30"/>
        <v/>
      </c>
      <c r="H313" s="232" t="str">
        <f t="shared" si="29"/>
        <v/>
      </c>
      <c r="J313" s="64"/>
      <c r="K313" s="64"/>
      <c r="L313" s="64"/>
      <c r="N313" s="104">
        <f t="shared" si="28"/>
        <v>0</v>
      </c>
    </row>
    <row r="314" spans="2:14" x14ac:dyDescent="0.25">
      <c r="B314" s="241" t="str">
        <f t="shared" si="27"/>
        <v/>
      </c>
      <c r="C314" s="71"/>
      <c r="D314" s="73"/>
      <c r="E314" s="73"/>
      <c r="F314" s="235" t="str">
        <f t="shared" si="26"/>
        <v/>
      </c>
      <c r="G314" s="238" t="str">
        <f t="shared" si="30"/>
        <v/>
      </c>
      <c r="H314" s="232" t="str">
        <f t="shared" si="29"/>
        <v/>
      </c>
      <c r="J314" s="64"/>
      <c r="K314" s="64"/>
      <c r="L314" s="64"/>
      <c r="N314" s="104">
        <f t="shared" si="28"/>
        <v>0</v>
      </c>
    </row>
    <row r="315" spans="2:14" x14ac:dyDescent="0.25">
      <c r="B315" s="241" t="str">
        <f t="shared" si="27"/>
        <v/>
      </c>
      <c r="C315" s="71"/>
      <c r="D315" s="73"/>
      <c r="E315" s="73"/>
      <c r="F315" s="235" t="str">
        <f t="shared" si="26"/>
        <v/>
      </c>
      <c r="G315" s="238" t="str">
        <f t="shared" si="30"/>
        <v/>
      </c>
      <c r="H315" s="232" t="str">
        <f t="shared" si="29"/>
        <v/>
      </c>
      <c r="J315" s="64"/>
      <c r="K315" s="64"/>
      <c r="L315" s="64"/>
      <c r="N315" s="104">
        <f t="shared" si="28"/>
        <v>0</v>
      </c>
    </row>
    <row r="316" spans="2:14" x14ac:dyDescent="0.25">
      <c r="B316" s="241" t="str">
        <f t="shared" si="27"/>
        <v/>
      </c>
      <c r="C316" s="71"/>
      <c r="D316" s="73"/>
      <c r="E316" s="73"/>
      <c r="F316" s="235" t="str">
        <f t="shared" si="26"/>
        <v/>
      </c>
      <c r="G316" s="238" t="str">
        <f t="shared" si="30"/>
        <v/>
      </c>
      <c r="H316" s="232" t="str">
        <f t="shared" si="29"/>
        <v/>
      </c>
      <c r="J316" s="64"/>
      <c r="K316" s="64"/>
      <c r="L316" s="64"/>
      <c r="N316" s="104">
        <f t="shared" si="28"/>
        <v>0</v>
      </c>
    </row>
    <row r="317" spans="2:14" x14ac:dyDescent="0.25">
      <c r="B317" s="241" t="str">
        <f t="shared" si="27"/>
        <v/>
      </c>
      <c r="C317" s="71"/>
      <c r="D317" s="73"/>
      <c r="E317" s="73"/>
      <c r="F317" s="235" t="str">
        <f t="shared" si="26"/>
        <v/>
      </c>
      <c r="G317" s="238" t="str">
        <f t="shared" si="30"/>
        <v/>
      </c>
      <c r="H317" s="232" t="str">
        <f t="shared" si="29"/>
        <v/>
      </c>
      <c r="J317" s="64"/>
      <c r="K317" s="64"/>
      <c r="L317" s="64"/>
      <c r="N317" s="104">
        <f t="shared" si="28"/>
        <v>0</v>
      </c>
    </row>
    <row r="318" spans="2:14" x14ac:dyDescent="0.25">
      <c r="B318" s="241" t="str">
        <f t="shared" si="27"/>
        <v/>
      </c>
      <c r="C318" s="71"/>
      <c r="D318" s="73"/>
      <c r="E318" s="73"/>
      <c r="F318" s="235" t="str">
        <f t="shared" si="26"/>
        <v/>
      </c>
      <c r="G318" s="238" t="str">
        <f t="shared" si="30"/>
        <v/>
      </c>
      <c r="H318" s="232" t="str">
        <f t="shared" si="29"/>
        <v/>
      </c>
      <c r="J318" s="64"/>
      <c r="K318" s="64"/>
      <c r="L318" s="64"/>
      <c r="N318" s="104">
        <f t="shared" si="28"/>
        <v>0</v>
      </c>
    </row>
    <row r="319" spans="2:14" x14ac:dyDescent="0.25">
      <c r="B319" s="241" t="str">
        <f t="shared" si="27"/>
        <v/>
      </c>
      <c r="C319" s="71"/>
      <c r="D319" s="73"/>
      <c r="E319" s="73"/>
      <c r="F319" s="235" t="str">
        <f t="shared" si="26"/>
        <v/>
      </c>
      <c r="G319" s="238" t="str">
        <f t="shared" si="30"/>
        <v/>
      </c>
      <c r="H319" s="232" t="str">
        <f t="shared" si="29"/>
        <v/>
      </c>
      <c r="J319" s="64"/>
      <c r="K319" s="64"/>
      <c r="L319" s="64"/>
      <c r="N319" s="104">
        <f t="shared" si="28"/>
        <v>0</v>
      </c>
    </row>
    <row r="320" spans="2:14" x14ac:dyDescent="0.25">
      <c r="B320" s="241" t="str">
        <f t="shared" si="27"/>
        <v/>
      </c>
      <c r="C320" s="71"/>
      <c r="D320" s="73"/>
      <c r="E320" s="73"/>
      <c r="F320" s="235" t="str">
        <f t="shared" si="26"/>
        <v/>
      </c>
      <c r="G320" s="238" t="str">
        <f t="shared" si="30"/>
        <v/>
      </c>
      <c r="H320" s="232" t="str">
        <f t="shared" si="29"/>
        <v/>
      </c>
      <c r="J320" s="64"/>
      <c r="K320" s="64"/>
      <c r="L320" s="64"/>
      <c r="N320" s="104">
        <f t="shared" si="28"/>
        <v>0</v>
      </c>
    </row>
    <row r="321" spans="2:14" x14ac:dyDescent="0.25">
      <c r="B321" s="241" t="str">
        <f t="shared" si="27"/>
        <v/>
      </c>
      <c r="C321" s="71"/>
      <c r="D321" s="73"/>
      <c r="E321" s="73"/>
      <c r="F321" s="235" t="str">
        <f t="shared" si="26"/>
        <v/>
      </c>
      <c r="G321" s="238" t="str">
        <f t="shared" si="30"/>
        <v/>
      </c>
      <c r="H321" s="232" t="str">
        <f t="shared" si="29"/>
        <v/>
      </c>
      <c r="J321" s="64"/>
      <c r="K321" s="64"/>
      <c r="L321" s="64"/>
      <c r="N321" s="104">
        <f t="shared" si="28"/>
        <v>0</v>
      </c>
    </row>
    <row r="322" spans="2:14" x14ac:dyDescent="0.25">
      <c r="B322" s="241" t="str">
        <f t="shared" si="27"/>
        <v/>
      </c>
      <c r="C322" s="71"/>
      <c r="D322" s="73"/>
      <c r="E322" s="73"/>
      <c r="F322" s="235" t="str">
        <f t="shared" si="26"/>
        <v/>
      </c>
      <c r="G322" s="238" t="str">
        <f t="shared" si="30"/>
        <v/>
      </c>
      <c r="H322" s="232" t="str">
        <f t="shared" si="29"/>
        <v/>
      </c>
      <c r="J322" s="64"/>
      <c r="K322" s="64"/>
      <c r="L322" s="64"/>
      <c r="N322" s="104">
        <f t="shared" si="28"/>
        <v>0</v>
      </c>
    </row>
    <row r="323" spans="2:14" x14ac:dyDescent="0.25">
      <c r="B323" s="241" t="str">
        <f t="shared" si="27"/>
        <v/>
      </c>
      <c r="C323" s="71"/>
      <c r="D323" s="73"/>
      <c r="E323" s="73"/>
      <c r="F323" s="235" t="str">
        <f t="shared" si="26"/>
        <v/>
      </c>
      <c r="G323" s="238" t="str">
        <f t="shared" si="30"/>
        <v/>
      </c>
      <c r="H323" s="232" t="str">
        <f t="shared" si="29"/>
        <v/>
      </c>
      <c r="J323" s="64"/>
      <c r="K323" s="64"/>
      <c r="L323" s="64"/>
      <c r="N323" s="104">
        <f t="shared" si="28"/>
        <v>0</v>
      </c>
    </row>
    <row r="324" spans="2:14" x14ac:dyDescent="0.25">
      <c r="B324" s="241" t="str">
        <f t="shared" si="27"/>
        <v/>
      </c>
      <c r="C324" s="71"/>
      <c r="D324" s="73"/>
      <c r="E324" s="73"/>
      <c r="F324" s="235" t="str">
        <f t="shared" si="26"/>
        <v/>
      </c>
      <c r="G324" s="238" t="str">
        <f t="shared" si="30"/>
        <v/>
      </c>
      <c r="H324" s="232" t="str">
        <f t="shared" si="29"/>
        <v/>
      </c>
      <c r="J324" s="64"/>
      <c r="K324" s="64"/>
      <c r="L324" s="64"/>
      <c r="N324" s="104">
        <f t="shared" si="28"/>
        <v>0</v>
      </c>
    </row>
    <row r="325" spans="2:14" x14ac:dyDescent="0.25">
      <c r="B325" s="241" t="str">
        <f t="shared" si="27"/>
        <v/>
      </c>
      <c r="C325" s="71"/>
      <c r="D325" s="73"/>
      <c r="E325" s="73"/>
      <c r="F325" s="235" t="str">
        <f t="shared" si="26"/>
        <v/>
      </c>
      <c r="G325" s="238" t="str">
        <f t="shared" si="30"/>
        <v/>
      </c>
      <c r="H325" s="232" t="str">
        <f t="shared" si="29"/>
        <v/>
      </c>
      <c r="J325" s="64"/>
      <c r="K325" s="64"/>
      <c r="L325" s="64"/>
      <c r="N325" s="104">
        <f t="shared" si="28"/>
        <v>0</v>
      </c>
    </row>
    <row r="326" spans="2:14" x14ac:dyDescent="0.25">
      <c r="B326" s="241" t="str">
        <f t="shared" si="27"/>
        <v/>
      </c>
      <c r="C326" s="71"/>
      <c r="D326" s="73"/>
      <c r="E326" s="73"/>
      <c r="F326" s="235" t="str">
        <f t="shared" ref="F326:F389" si="31">IF(B326="","",C326-D326-E326)</f>
        <v/>
      </c>
      <c r="G326" s="238" t="str">
        <f t="shared" si="30"/>
        <v/>
      </c>
      <c r="H326" s="232" t="str">
        <f t="shared" si="29"/>
        <v/>
      </c>
      <c r="J326" s="64"/>
      <c r="K326" s="64"/>
      <c r="L326" s="64"/>
      <c r="N326" s="104">
        <f t="shared" si="28"/>
        <v>0</v>
      </c>
    </row>
    <row r="327" spans="2:14" x14ac:dyDescent="0.25">
      <c r="B327" s="241" t="str">
        <f t="shared" ref="B327:B390" si="32">IF($K$2&gt;B326,B326+1,"")</f>
        <v/>
      </c>
      <c r="C327" s="71"/>
      <c r="D327" s="73"/>
      <c r="E327" s="73"/>
      <c r="F327" s="235" t="str">
        <f t="shared" si="31"/>
        <v/>
      </c>
      <c r="G327" s="238" t="str">
        <f t="shared" si="30"/>
        <v/>
      </c>
      <c r="H327" s="232" t="str">
        <f t="shared" si="29"/>
        <v/>
      </c>
      <c r="J327" s="64"/>
      <c r="K327" s="64"/>
      <c r="L327" s="64"/>
      <c r="N327" s="104">
        <f t="shared" ref="N327:N390" si="33">IF(B327&lt;=$K$2,1,0)</f>
        <v>0</v>
      </c>
    </row>
    <row r="328" spans="2:14" x14ac:dyDescent="0.25">
      <c r="B328" s="241" t="str">
        <f t="shared" si="32"/>
        <v/>
      </c>
      <c r="C328" s="71"/>
      <c r="D328" s="73"/>
      <c r="E328" s="73"/>
      <c r="F328" s="235" t="str">
        <f t="shared" si="31"/>
        <v/>
      </c>
      <c r="G328" s="238" t="str">
        <f t="shared" si="30"/>
        <v/>
      </c>
      <c r="H328" s="232" t="str">
        <f t="shared" si="29"/>
        <v/>
      </c>
      <c r="J328" s="64"/>
      <c r="K328" s="64"/>
      <c r="L328" s="64"/>
      <c r="N328" s="104">
        <f t="shared" si="33"/>
        <v>0</v>
      </c>
    </row>
    <row r="329" spans="2:14" x14ac:dyDescent="0.25">
      <c r="B329" s="241" t="str">
        <f t="shared" si="32"/>
        <v/>
      </c>
      <c r="C329" s="71"/>
      <c r="D329" s="73"/>
      <c r="E329" s="73"/>
      <c r="F329" s="235" t="str">
        <f t="shared" si="31"/>
        <v/>
      </c>
      <c r="G329" s="238" t="str">
        <f t="shared" si="30"/>
        <v/>
      </c>
      <c r="H329" s="232" t="str">
        <f t="shared" si="29"/>
        <v/>
      </c>
      <c r="J329" s="64"/>
      <c r="K329" s="64"/>
      <c r="L329" s="64"/>
      <c r="N329" s="104">
        <f t="shared" si="33"/>
        <v>0</v>
      </c>
    </row>
    <row r="330" spans="2:14" x14ac:dyDescent="0.25">
      <c r="B330" s="241" t="str">
        <f t="shared" si="32"/>
        <v/>
      </c>
      <c r="C330" s="71"/>
      <c r="D330" s="73"/>
      <c r="E330" s="73"/>
      <c r="F330" s="235" t="str">
        <f t="shared" si="31"/>
        <v/>
      </c>
      <c r="G330" s="238" t="str">
        <f t="shared" si="30"/>
        <v/>
      </c>
      <c r="H330" s="232" t="str">
        <f t="shared" si="29"/>
        <v/>
      </c>
      <c r="J330" s="64"/>
      <c r="K330" s="64"/>
      <c r="L330" s="64"/>
      <c r="N330" s="104">
        <f t="shared" si="33"/>
        <v>0</v>
      </c>
    </row>
    <row r="331" spans="2:14" x14ac:dyDescent="0.25">
      <c r="B331" s="241" t="str">
        <f t="shared" si="32"/>
        <v/>
      </c>
      <c r="C331" s="71"/>
      <c r="D331" s="73"/>
      <c r="E331" s="73"/>
      <c r="F331" s="235" t="str">
        <f t="shared" si="31"/>
        <v/>
      </c>
      <c r="G331" s="238" t="str">
        <f t="shared" si="30"/>
        <v/>
      </c>
      <c r="H331" s="232" t="str">
        <f t="shared" si="29"/>
        <v/>
      </c>
      <c r="J331" s="64"/>
      <c r="K331" s="64"/>
      <c r="L331" s="64"/>
      <c r="N331" s="104">
        <f t="shared" si="33"/>
        <v>0</v>
      </c>
    </row>
    <row r="332" spans="2:14" x14ac:dyDescent="0.25">
      <c r="B332" s="241" t="str">
        <f t="shared" si="32"/>
        <v/>
      </c>
      <c r="C332" s="71"/>
      <c r="D332" s="73"/>
      <c r="E332" s="73"/>
      <c r="F332" s="235" t="str">
        <f t="shared" si="31"/>
        <v/>
      </c>
      <c r="G332" s="238" t="str">
        <f t="shared" si="30"/>
        <v/>
      </c>
      <c r="H332" s="232" t="str">
        <f t="shared" si="29"/>
        <v/>
      </c>
      <c r="J332" s="64"/>
      <c r="K332" s="64"/>
      <c r="L332" s="64"/>
      <c r="N332" s="104">
        <f t="shared" si="33"/>
        <v>0</v>
      </c>
    </row>
    <row r="333" spans="2:14" x14ac:dyDescent="0.25">
      <c r="B333" s="241" t="str">
        <f t="shared" si="32"/>
        <v/>
      </c>
      <c r="C333" s="71"/>
      <c r="D333" s="73"/>
      <c r="E333" s="73"/>
      <c r="F333" s="235" t="str">
        <f t="shared" si="31"/>
        <v/>
      </c>
      <c r="G333" s="238" t="str">
        <f t="shared" si="30"/>
        <v/>
      </c>
      <c r="H333" s="232" t="str">
        <f t="shared" si="29"/>
        <v/>
      </c>
      <c r="J333" s="64"/>
      <c r="K333" s="64"/>
      <c r="L333" s="64"/>
      <c r="N333" s="104">
        <f t="shared" si="33"/>
        <v>0</v>
      </c>
    </row>
    <row r="334" spans="2:14" x14ac:dyDescent="0.25">
      <c r="B334" s="241" t="str">
        <f t="shared" si="32"/>
        <v/>
      </c>
      <c r="C334" s="71"/>
      <c r="D334" s="73"/>
      <c r="E334" s="73"/>
      <c r="F334" s="235" t="str">
        <f t="shared" si="31"/>
        <v/>
      </c>
      <c r="G334" s="238" t="str">
        <f t="shared" si="30"/>
        <v/>
      </c>
      <c r="H334" s="232" t="str">
        <f t="shared" si="29"/>
        <v/>
      </c>
      <c r="J334" s="64"/>
      <c r="K334" s="64"/>
      <c r="L334" s="64"/>
      <c r="N334" s="104">
        <f t="shared" si="33"/>
        <v>0</v>
      </c>
    </row>
    <row r="335" spans="2:14" x14ac:dyDescent="0.25">
      <c r="B335" s="241" t="str">
        <f t="shared" si="32"/>
        <v/>
      </c>
      <c r="C335" s="71"/>
      <c r="D335" s="73"/>
      <c r="E335" s="73"/>
      <c r="F335" s="235" t="str">
        <f t="shared" si="31"/>
        <v/>
      </c>
      <c r="G335" s="238" t="str">
        <f t="shared" si="30"/>
        <v/>
      </c>
      <c r="H335" s="232" t="str">
        <f t="shared" si="29"/>
        <v/>
      </c>
      <c r="J335" s="64"/>
      <c r="K335" s="64"/>
      <c r="L335" s="64"/>
      <c r="N335" s="104">
        <f t="shared" si="33"/>
        <v>0</v>
      </c>
    </row>
    <row r="336" spans="2:14" x14ac:dyDescent="0.25">
      <c r="B336" s="241" t="str">
        <f t="shared" si="32"/>
        <v/>
      </c>
      <c r="C336" s="71"/>
      <c r="D336" s="73"/>
      <c r="E336" s="73"/>
      <c r="F336" s="235" t="str">
        <f t="shared" si="31"/>
        <v/>
      </c>
      <c r="G336" s="238" t="str">
        <f t="shared" si="30"/>
        <v/>
      </c>
      <c r="H336" s="232" t="str">
        <f t="shared" si="29"/>
        <v/>
      </c>
      <c r="J336" s="64"/>
      <c r="K336" s="64"/>
      <c r="L336" s="64"/>
      <c r="N336" s="104">
        <f t="shared" si="33"/>
        <v>0</v>
      </c>
    </row>
    <row r="337" spans="2:14" x14ac:dyDescent="0.25">
      <c r="B337" s="241" t="str">
        <f t="shared" si="32"/>
        <v/>
      </c>
      <c r="C337" s="71"/>
      <c r="D337" s="73"/>
      <c r="E337" s="73"/>
      <c r="F337" s="235" t="str">
        <f t="shared" si="31"/>
        <v/>
      </c>
      <c r="G337" s="238" t="str">
        <f t="shared" si="30"/>
        <v/>
      </c>
      <c r="H337" s="232" t="str">
        <f t="shared" si="29"/>
        <v/>
      </c>
      <c r="J337" s="64"/>
      <c r="K337" s="64"/>
      <c r="L337" s="64"/>
      <c r="N337" s="104">
        <f t="shared" si="33"/>
        <v>0</v>
      </c>
    </row>
    <row r="338" spans="2:14" x14ac:dyDescent="0.25">
      <c r="B338" s="241" t="str">
        <f t="shared" si="32"/>
        <v/>
      </c>
      <c r="C338" s="71"/>
      <c r="D338" s="73"/>
      <c r="E338" s="73"/>
      <c r="F338" s="235" t="str">
        <f t="shared" si="31"/>
        <v/>
      </c>
      <c r="G338" s="238" t="str">
        <f t="shared" si="30"/>
        <v/>
      </c>
      <c r="H338" s="232" t="str">
        <f t="shared" si="29"/>
        <v/>
      </c>
      <c r="J338" s="64"/>
      <c r="K338" s="64"/>
      <c r="L338" s="64"/>
      <c r="N338" s="104">
        <f t="shared" si="33"/>
        <v>0</v>
      </c>
    </row>
    <row r="339" spans="2:14" x14ac:dyDescent="0.25">
      <c r="B339" s="241" t="str">
        <f t="shared" si="32"/>
        <v/>
      </c>
      <c r="C339" s="71"/>
      <c r="D339" s="73"/>
      <c r="E339" s="73"/>
      <c r="F339" s="235" t="str">
        <f t="shared" si="31"/>
        <v/>
      </c>
      <c r="G339" s="238" t="str">
        <f t="shared" si="30"/>
        <v/>
      </c>
      <c r="H339" s="232" t="str">
        <f t="shared" si="29"/>
        <v/>
      </c>
      <c r="J339" s="64"/>
      <c r="K339" s="64"/>
      <c r="L339" s="64"/>
      <c r="N339" s="104">
        <f t="shared" si="33"/>
        <v>0</v>
      </c>
    </row>
    <row r="340" spans="2:14" x14ac:dyDescent="0.25">
      <c r="B340" s="241" t="str">
        <f t="shared" si="32"/>
        <v/>
      </c>
      <c r="C340" s="71"/>
      <c r="D340" s="73"/>
      <c r="E340" s="73"/>
      <c r="F340" s="235" t="str">
        <f t="shared" si="31"/>
        <v/>
      </c>
      <c r="G340" s="238" t="str">
        <f t="shared" si="30"/>
        <v/>
      </c>
      <c r="H340" s="232" t="str">
        <f t="shared" si="29"/>
        <v/>
      </c>
      <c r="J340" s="64"/>
      <c r="K340" s="64"/>
      <c r="L340" s="64"/>
      <c r="N340" s="104">
        <f t="shared" si="33"/>
        <v>0</v>
      </c>
    </row>
    <row r="341" spans="2:14" x14ac:dyDescent="0.25">
      <c r="B341" s="241" t="str">
        <f t="shared" si="32"/>
        <v/>
      </c>
      <c r="C341" s="71"/>
      <c r="D341" s="73"/>
      <c r="E341" s="73"/>
      <c r="F341" s="235" t="str">
        <f t="shared" si="31"/>
        <v/>
      </c>
      <c r="G341" s="238" t="str">
        <f t="shared" si="30"/>
        <v/>
      </c>
      <c r="H341" s="232" t="str">
        <f t="shared" si="29"/>
        <v/>
      </c>
      <c r="J341" s="64"/>
      <c r="K341" s="64"/>
      <c r="L341" s="64"/>
      <c r="N341" s="104">
        <f t="shared" si="33"/>
        <v>0</v>
      </c>
    </row>
    <row r="342" spans="2:14" x14ac:dyDescent="0.25">
      <c r="B342" s="241" t="str">
        <f t="shared" si="32"/>
        <v/>
      </c>
      <c r="C342" s="71"/>
      <c r="D342" s="73"/>
      <c r="E342" s="73"/>
      <c r="F342" s="235" t="str">
        <f t="shared" si="31"/>
        <v/>
      </c>
      <c r="G342" s="238" t="str">
        <f t="shared" si="30"/>
        <v/>
      </c>
      <c r="H342" s="232" t="str">
        <f t="shared" si="29"/>
        <v/>
      </c>
      <c r="J342" s="64"/>
      <c r="K342" s="64"/>
      <c r="L342" s="64"/>
      <c r="N342" s="104">
        <f t="shared" si="33"/>
        <v>0</v>
      </c>
    </row>
    <row r="343" spans="2:14" x14ac:dyDescent="0.25">
      <c r="B343" s="241" t="str">
        <f t="shared" si="32"/>
        <v/>
      </c>
      <c r="C343" s="71"/>
      <c r="D343" s="73"/>
      <c r="E343" s="73"/>
      <c r="F343" s="235" t="str">
        <f t="shared" si="31"/>
        <v/>
      </c>
      <c r="G343" s="238" t="str">
        <f t="shared" si="30"/>
        <v/>
      </c>
      <c r="H343" s="232" t="str">
        <f t="shared" si="29"/>
        <v/>
      </c>
      <c r="J343" s="64"/>
      <c r="K343" s="64"/>
      <c r="L343" s="64"/>
      <c r="N343" s="104">
        <f t="shared" si="33"/>
        <v>0</v>
      </c>
    </row>
    <row r="344" spans="2:14" x14ac:dyDescent="0.25">
      <c r="B344" s="241" t="str">
        <f t="shared" si="32"/>
        <v/>
      </c>
      <c r="C344" s="71"/>
      <c r="D344" s="73"/>
      <c r="E344" s="73"/>
      <c r="F344" s="235" t="str">
        <f t="shared" si="31"/>
        <v/>
      </c>
      <c r="G344" s="238" t="str">
        <f t="shared" si="30"/>
        <v/>
      </c>
      <c r="H344" s="232" t="str">
        <f t="shared" si="29"/>
        <v/>
      </c>
      <c r="J344" s="64"/>
      <c r="K344" s="64"/>
      <c r="L344" s="64"/>
      <c r="N344" s="104">
        <f t="shared" si="33"/>
        <v>0</v>
      </c>
    </row>
    <row r="345" spans="2:14" x14ac:dyDescent="0.25">
      <c r="B345" s="241" t="str">
        <f t="shared" si="32"/>
        <v/>
      </c>
      <c r="C345" s="71"/>
      <c r="D345" s="73"/>
      <c r="E345" s="73"/>
      <c r="F345" s="235" t="str">
        <f t="shared" si="31"/>
        <v/>
      </c>
      <c r="G345" s="238" t="str">
        <f t="shared" si="30"/>
        <v/>
      </c>
      <c r="H345" s="232" t="str">
        <f t="shared" si="29"/>
        <v/>
      </c>
      <c r="J345" s="64"/>
      <c r="K345" s="64"/>
      <c r="L345" s="64"/>
      <c r="N345" s="104">
        <f t="shared" si="33"/>
        <v>0</v>
      </c>
    </row>
    <row r="346" spans="2:14" x14ac:dyDescent="0.25">
      <c r="B346" s="241" t="str">
        <f t="shared" si="32"/>
        <v/>
      </c>
      <c r="C346" s="71"/>
      <c r="D346" s="73"/>
      <c r="E346" s="73"/>
      <c r="F346" s="235" t="str">
        <f t="shared" si="31"/>
        <v/>
      </c>
      <c r="G346" s="238" t="str">
        <f t="shared" si="30"/>
        <v/>
      </c>
      <c r="H346" s="232" t="str">
        <f t="shared" si="29"/>
        <v/>
      </c>
      <c r="J346" s="64"/>
      <c r="K346" s="64"/>
      <c r="L346" s="64"/>
      <c r="N346" s="104">
        <f t="shared" si="33"/>
        <v>0</v>
      </c>
    </row>
    <row r="347" spans="2:14" x14ac:dyDescent="0.25">
      <c r="B347" s="241" t="str">
        <f t="shared" si="32"/>
        <v/>
      </c>
      <c r="C347" s="71"/>
      <c r="D347" s="73"/>
      <c r="E347" s="73"/>
      <c r="F347" s="235" t="str">
        <f t="shared" si="31"/>
        <v/>
      </c>
      <c r="G347" s="238" t="str">
        <f t="shared" si="30"/>
        <v/>
      </c>
      <c r="H347" s="232" t="str">
        <f t="shared" si="29"/>
        <v/>
      </c>
      <c r="J347" s="64"/>
      <c r="K347" s="64"/>
      <c r="L347" s="64"/>
      <c r="N347" s="104">
        <f t="shared" si="33"/>
        <v>0</v>
      </c>
    </row>
    <row r="348" spans="2:14" x14ac:dyDescent="0.25">
      <c r="B348" s="241" t="str">
        <f t="shared" si="32"/>
        <v/>
      </c>
      <c r="C348" s="71"/>
      <c r="D348" s="73"/>
      <c r="E348" s="73"/>
      <c r="F348" s="235" t="str">
        <f t="shared" si="31"/>
        <v/>
      </c>
      <c r="G348" s="238" t="str">
        <f t="shared" si="30"/>
        <v/>
      </c>
      <c r="H348" s="232" t="str">
        <f t="shared" si="29"/>
        <v/>
      </c>
      <c r="J348" s="64"/>
      <c r="K348" s="64"/>
      <c r="L348" s="64"/>
      <c r="N348" s="104">
        <f t="shared" si="33"/>
        <v>0</v>
      </c>
    </row>
    <row r="349" spans="2:14" x14ac:dyDescent="0.25">
      <c r="B349" s="241" t="str">
        <f t="shared" si="32"/>
        <v/>
      </c>
      <c r="C349" s="71"/>
      <c r="D349" s="73"/>
      <c r="E349" s="73"/>
      <c r="F349" s="235" t="str">
        <f t="shared" si="31"/>
        <v/>
      </c>
      <c r="G349" s="238" t="str">
        <f t="shared" si="30"/>
        <v/>
      </c>
      <c r="H349" s="232" t="str">
        <f t="shared" si="29"/>
        <v/>
      </c>
      <c r="J349" s="64"/>
      <c r="K349" s="64"/>
      <c r="L349" s="64"/>
      <c r="N349" s="104">
        <f t="shared" si="33"/>
        <v>0</v>
      </c>
    </row>
    <row r="350" spans="2:14" x14ac:dyDescent="0.25">
      <c r="B350" s="241" t="str">
        <f t="shared" si="32"/>
        <v/>
      </c>
      <c r="C350" s="71"/>
      <c r="D350" s="73"/>
      <c r="E350" s="73"/>
      <c r="F350" s="235" t="str">
        <f t="shared" si="31"/>
        <v/>
      </c>
      <c r="G350" s="238" t="str">
        <f t="shared" si="30"/>
        <v/>
      </c>
      <c r="H350" s="232" t="str">
        <f t="shared" ref="H350:H406" si="34">IF(G350="","",F350*G350)</f>
        <v/>
      </c>
      <c r="J350" s="64"/>
      <c r="K350" s="64"/>
      <c r="L350" s="64"/>
      <c r="N350" s="104">
        <f t="shared" si="33"/>
        <v>0</v>
      </c>
    </row>
    <row r="351" spans="2:14" x14ac:dyDescent="0.25">
      <c r="B351" s="241" t="str">
        <f t="shared" si="32"/>
        <v/>
      </c>
      <c r="C351" s="71"/>
      <c r="D351" s="73"/>
      <c r="E351" s="73"/>
      <c r="F351" s="235" t="str">
        <f t="shared" si="31"/>
        <v/>
      </c>
      <c r="G351" s="238" t="str">
        <f t="shared" si="30"/>
        <v/>
      </c>
      <c r="H351" s="232" t="str">
        <f t="shared" si="34"/>
        <v/>
      </c>
      <c r="J351" s="64"/>
      <c r="K351" s="64"/>
      <c r="L351" s="64"/>
      <c r="N351" s="104">
        <f t="shared" si="33"/>
        <v>0</v>
      </c>
    </row>
    <row r="352" spans="2:14" x14ac:dyDescent="0.25">
      <c r="B352" s="241" t="str">
        <f t="shared" si="32"/>
        <v/>
      </c>
      <c r="C352" s="71"/>
      <c r="D352" s="73"/>
      <c r="E352" s="73"/>
      <c r="F352" s="235" t="str">
        <f t="shared" si="31"/>
        <v/>
      </c>
      <c r="G352" s="238" t="str">
        <f t="shared" si="30"/>
        <v/>
      </c>
      <c r="H352" s="232" t="str">
        <f t="shared" si="34"/>
        <v/>
      </c>
      <c r="J352" s="64"/>
      <c r="K352" s="64"/>
      <c r="L352" s="64"/>
      <c r="N352" s="104">
        <f t="shared" si="33"/>
        <v>0</v>
      </c>
    </row>
    <row r="353" spans="2:14" x14ac:dyDescent="0.25">
      <c r="B353" s="241" t="str">
        <f t="shared" si="32"/>
        <v/>
      </c>
      <c r="C353" s="71"/>
      <c r="D353" s="73"/>
      <c r="E353" s="73"/>
      <c r="F353" s="235" t="str">
        <f t="shared" si="31"/>
        <v/>
      </c>
      <c r="G353" s="238" t="str">
        <f t="shared" si="30"/>
        <v/>
      </c>
      <c r="H353" s="232" t="str">
        <f t="shared" si="34"/>
        <v/>
      </c>
      <c r="J353" s="64"/>
      <c r="K353" s="64"/>
      <c r="L353" s="64"/>
      <c r="N353" s="104">
        <f t="shared" si="33"/>
        <v>0</v>
      </c>
    </row>
    <row r="354" spans="2:14" x14ac:dyDescent="0.25">
      <c r="B354" s="241" t="str">
        <f t="shared" si="32"/>
        <v/>
      </c>
      <c r="C354" s="71"/>
      <c r="D354" s="73"/>
      <c r="E354" s="73"/>
      <c r="F354" s="235" t="str">
        <f t="shared" si="31"/>
        <v/>
      </c>
      <c r="G354" s="238" t="str">
        <f t="shared" si="30"/>
        <v/>
      </c>
      <c r="H354" s="232" t="str">
        <f t="shared" si="34"/>
        <v/>
      </c>
      <c r="J354" s="64"/>
      <c r="K354" s="64"/>
      <c r="L354" s="64"/>
      <c r="N354" s="104">
        <f t="shared" si="33"/>
        <v>0</v>
      </c>
    </row>
    <row r="355" spans="2:14" x14ac:dyDescent="0.25">
      <c r="B355" s="241" t="str">
        <f t="shared" si="32"/>
        <v/>
      </c>
      <c r="C355" s="71"/>
      <c r="D355" s="73"/>
      <c r="E355" s="73"/>
      <c r="F355" s="235" t="str">
        <f t="shared" si="31"/>
        <v/>
      </c>
      <c r="G355" s="238" t="str">
        <f t="shared" si="30"/>
        <v/>
      </c>
      <c r="H355" s="232" t="str">
        <f t="shared" si="34"/>
        <v/>
      </c>
      <c r="J355" s="64"/>
      <c r="K355" s="64"/>
      <c r="L355" s="64"/>
      <c r="N355" s="104">
        <f t="shared" si="33"/>
        <v>0</v>
      </c>
    </row>
    <row r="356" spans="2:14" x14ac:dyDescent="0.25">
      <c r="B356" s="241" t="str">
        <f t="shared" si="32"/>
        <v/>
      </c>
      <c r="C356" s="71"/>
      <c r="D356" s="73"/>
      <c r="E356" s="73"/>
      <c r="F356" s="235" t="str">
        <f t="shared" si="31"/>
        <v/>
      </c>
      <c r="G356" s="238" t="str">
        <f t="shared" si="30"/>
        <v/>
      </c>
      <c r="H356" s="232" t="str">
        <f t="shared" si="34"/>
        <v/>
      </c>
      <c r="J356" s="64"/>
      <c r="K356" s="64"/>
      <c r="L356" s="64"/>
      <c r="N356" s="104">
        <f t="shared" si="33"/>
        <v>0</v>
      </c>
    </row>
    <row r="357" spans="2:14" x14ac:dyDescent="0.25">
      <c r="B357" s="241" t="str">
        <f t="shared" si="32"/>
        <v/>
      </c>
      <c r="C357" s="71"/>
      <c r="D357" s="73"/>
      <c r="E357" s="73"/>
      <c r="F357" s="235" t="str">
        <f t="shared" si="31"/>
        <v/>
      </c>
      <c r="G357" s="238" t="str">
        <f t="shared" si="30"/>
        <v/>
      </c>
      <c r="H357" s="232" t="str">
        <f t="shared" si="34"/>
        <v/>
      </c>
      <c r="J357" s="64"/>
      <c r="K357" s="64"/>
      <c r="L357" s="64"/>
      <c r="N357" s="104">
        <f t="shared" si="33"/>
        <v>0</v>
      </c>
    </row>
    <row r="358" spans="2:14" x14ac:dyDescent="0.25">
      <c r="B358" s="241" t="str">
        <f t="shared" si="32"/>
        <v/>
      </c>
      <c r="C358" s="71"/>
      <c r="D358" s="73"/>
      <c r="E358" s="73"/>
      <c r="F358" s="235" t="str">
        <f t="shared" si="31"/>
        <v/>
      </c>
      <c r="G358" s="238" t="str">
        <f t="shared" si="30"/>
        <v/>
      </c>
      <c r="H358" s="232" t="str">
        <f t="shared" si="34"/>
        <v/>
      </c>
      <c r="J358" s="64"/>
      <c r="K358" s="64"/>
      <c r="L358" s="64"/>
      <c r="N358" s="104">
        <f t="shared" si="33"/>
        <v>0</v>
      </c>
    </row>
    <row r="359" spans="2:14" x14ac:dyDescent="0.25">
      <c r="B359" s="241" t="str">
        <f t="shared" si="32"/>
        <v/>
      </c>
      <c r="C359" s="71"/>
      <c r="D359" s="73"/>
      <c r="E359" s="73"/>
      <c r="F359" s="235" t="str">
        <f t="shared" si="31"/>
        <v/>
      </c>
      <c r="G359" s="238" t="str">
        <f t="shared" si="30"/>
        <v/>
      </c>
      <c r="H359" s="232" t="str">
        <f t="shared" si="34"/>
        <v/>
      </c>
      <c r="J359" s="64"/>
      <c r="K359" s="64"/>
      <c r="L359" s="64"/>
      <c r="N359" s="104">
        <f t="shared" si="33"/>
        <v>0</v>
      </c>
    </row>
    <row r="360" spans="2:14" x14ac:dyDescent="0.25">
      <c r="B360" s="241" t="str">
        <f t="shared" si="32"/>
        <v/>
      </c>
      <c r="C360" s="71"/>
      <c r="D360" s="73"/>
      <c r="E360" s="73"/>
      <c r="F360" s="235" t="str">
        <f t="shared" si="31"/>
        <v/>
      </c>
      <c r="G360" s="238" t="str">
        <f t="shared" si="30"/>
        <v/>
      </c>
      <c r="H360" s="232" t="str">
        <f t="shared" si="34"/>
        <v/>
      </c>
      <c r="J360" s="64"/>
      <c r="K360" s="64"/>
      <c r="L360" s="64"/>
      <c r="N360" s="104">
        <f t="shared" si="33"/>
        <v>0</v>
      </c>
    </row>
    <row r="361" spans="2:14" x14ac:dyDescent="0.25">
      <c r="B361" s="241" t="str">
        <f t="shared" si="32"/>
        <v/>
      </c>
      <c r="C361" s="71"/>
      <c r="D361" s="73"/>
      <c r="E361" s="73"/>
      <c r="F361" s="235" t="str">
        <f t="shared" si="31"/>
        <v/>
      </c>
      <c r="G361" s="238" t="str">
        <f t="shared" si="30"/>
        <v/>
      </c>
      <c r="H361" s="232" t="str">
        <f t="shared" si="34"/>
        <v/>
      </c>
      <c r="J361" s="64"/>
      <c r="K361" s="64"/>
      <c r="L361" s="64"/>
      <c r="N361" s="104">
        <f t="shared" si="33"/>
        <v>0</v>
      </c>
    </row>
    <row r="362" spans="2:14" x14ac:dyDescent="0.25">
      <c r="B362" s="241" t="str">
        <f t="shared" si="32"/>
        <v/>
      </c>
      <c r="C362" s="71"/>
      <c r="D362" s="73"/>
      <c r="E362" s="73"/>
      <c r="F362" s="235" t="str">
        <f t="shared" si="31"/>
        <v/>
      </c>
      <c r="G362" s="238" t="str">
        <f t="shared" si="30"/>
        <v/>
      </c>
      <c r="H362" s="232" t="str">
        <f t="shared" si="34"/>
        <v/>
      </c>
      <c r="J362" s="64"/>
      <c r="K362" s="64"/>
      <c r="L362" s="64"/>
      <c r="N362" s="104">
        <f t="shared" si="33"/>
        <v>0</v>
      </c>
    </row>
    <row r="363" spans="2:14" x14ac:dyDescent="0.25">
      <c r="B363" s="241" t="str">
        <f t="shared" si="32"/>
        <v/>
      </c>
      <c r="C363" s="71"/>
      <c r="D363" s="73"/>
      <c r="E363" s="73"/>
      <c r="F363" s="235" t="str">
        <f t="shared" si="31"/>
        <v/>
      </c>
      <c r="G363" s="238" t="str">
        <f t="shared" ref="G363:G406" si="35">IF(B363&lt;=$K$2,$G$106*(1/(1+$K$13/100))^(B363-$B$106),"")</f>
        <v/>
      </c>
      <c r="H363" s="232" t="str">
        <f t="shared" si="34"/>
        <v/>
      </c>
      <c r="J363" s="64"/>
      <c r="K363" s="64"/>
      <c r="L363" s="64"/>
      <c r="N363" s="104">
        <f t="shared" si="33"/>
        <v>0</v>
      </c>
    </row>
    <row r="364" spans="2:14" x14ac:dyDescent="0.25">
      <c r="B364" s="241" t="str">
        <f t="shared" si="32"/>
        <v/>
      </c>
      <c r="C364" s="71"/>
      <c r="D364" s="73"/>
      <c r="E364" s="73"/>
      <c r="F364" s="235" t="str">
        <f t="shared" si="31"/>
        <v/>
      </c>
      <c r="G364" s="238" t="str">
        <f t="shared" si="35"/>
        <v/>
      </c>
      <c r="H364" s="232" t="str">
        <f t="shared" si="34"/>
        <v/>
      </c>
      <c r="J364" s="64"/>
      <c r="K364" s="64"/>
      <c r="L364" s="64"/>
      <c r="N364" s="104">
        <f t="shared" si="33"/>
        <v>0</v>
      </c>
    </row>
    <row r="365" spans="2:14" x14ac:dyDescent="0.25">
      <c r="B365" s="241" t="str">
        <f t="shared" si="32"/>
        <v/>
      </c>
      <c r="C365" s="71"/>
      <c r="D365" s="73"/>
      <c r="E365" s="73"/>
      <c r="F365" s="235" t="str">
        <f t="shared" si="31"/>
        <v/>
      </c>
      <c r="G365" s="238" t="str">
        <f t="shared" si="35"/>
        <v/>
      </c>
      <c r="H365" s="232" t="str">
        <f t="shared" si="34"/>
        <v/>
      </c>
      <c r="J365" s="64"/>
      <c r="K365" s="64"/>
      <c r="L365" s="64"/>
      <c r="N365" s="104">
        <f t="shared" si="33"/>
        <v>0</v>
      </c>
    </row>
    <row r="366" spans="2:14" x14ac:dyDescent="0.25">
      <c r="B366" s="241" t="str">
        <f t="shared" si="32"/>
        <v/>
      </c>
      <c r="C366" s="71"/>
      <c r="D366" s="73"/>
      <c r="E366" s="73"/>
      <c r="F366" s="235" t="str">
        <f t="shared" si="31"/>
        <v/>
      </c>
      <c r="G366" s="238" t="str">
        <f t="shared" si="35"/>
        <v/>
      </c>
      <c r="H366" s="232" t="str">
        <f t="shared" si="34"/>
        <v/>
      </c>
      <c r="J366" s="64"/>
      <c r="K366" s="64"/>
      <c r="L366" s="64"/>
      <c r="N366" s="104">
        <f t="shared" si="33"/>
        <v>0</v>
      </c>
    </row>
    <row r="367" spans="2:14" x14ac:dyDescent="0.25">
      <c r="B367" s="241" t="str">
        <f t="shared" si="32"/>
        <v/>
      </c>
      <c r="C367" s="71"/>
      <c r="D367" s="73"/>
      <c r="E367" s="73"/>
      <c r="F367" s="235" t="str">
        <f t="shared" si="31"/>
        <v/>
      </c>
      <c r="G367" s="238" t="str">
        <f t="shared" si="35"/>
        <v/>
      </c>
      <c r="H367" s="232" t="str">
        <f t="shared" si="34"/>
        <v/>
      </c>
      <c r="J367" s="64"/>
      <c r="K367" s="64"/>
      <c r="L367" s="64"/>
      <c r="N367" s="104">
        <f t="shared" si="33"/>
        <v>0</v>
      </c>
    </row>
    <row r="368" spans="2:14" x14ac:dyDescent="0.25">
      <c r="B368" s="241" t="str">
        <f t="shared" si="32"/>
        <v/>
      </c>
      <c r="C368" s="71"/>
      <c r="D368" s="73"/>
      <c r="E368" s="73"/>
      <c r="F368" s="235" t="str">
        <f t="shared" si="31"/>
        <v/>
      </c>
      <c r="G368" s="238" t="str">
        <f t="shared" si="35"/>
        <v/>
      </c>
      <c r="H368" s="232" t="str">
        <f t="shared" si="34"/>
        <v/>
      </c>
      <c r="J368" s="64"/>
      <c r="K368" s="64"/>
      <c r="L368" s="64"/>
      <c r="N368" s="104">
        <f t="shared" si="33"/>
        <v>0</v>
      </c>
    </row>
    <row r="369" spans="2:14" x14ac:dyDescent="0.25">
      <c r="B369" s="241" t="str">
        <f t="shared" si="32"/>
        <v/>
      </c>
      <c r="C369" s="71"/>
      <c r="D369" s="73"/>
      <c r="E369" s="73"/>
      <c r="F369" s="235" t="str">
        <f t="shared" si="31"/>
        <v/>
      </c>
      <c r="G369" s="238" t="str">
        <f t="shared" si="35"/>
        <v/>
      </c>
      <c r="H369" s="232" t="str">
        <f t="shared" si="34"/>
        <v/>
      </c>
      <c r="J369" s="64"/>
      <c r="K369" s="64"/>
      <c r="L369" s="64"/>
      <c r="N369" s="104">
        <f t="shared" si="33"/>
        <v>0</v>
      </c>
    </row>
    <row r="370" spans="2:14" x14ac:dyDescent="0.25">
      <c r="B370" s="241" t="str">
        <f t="shared" si="32"/>
        <v/>
      </c>
      <c r="C370" s="71"/>
      <c r="D370" s="73"/>
      <c r="E370" s="73"/>
      <c r="F370" s="235" t="str">
        <f t="shared" si="31"/>
        <v/>
      </c>
      <c r="G370" s="238" t="str">
        <f t="shared" si="35"/>
        <v/>
      </c>
      <c r="H370" s="232" t="str">
        <f t="shared" si="34"/>
        <v/>
      </c>
      <c r="J370" s="64"/>
      <c r="K370" s="64"/>
      <c r="L370" s="64"/>
      <c r="N370" s="104">
        <f t="shared" si="33"/>
        <v>0</v>
      </c>
    </row>
    <row r="371" spans="2:14" x14ac:dyDescent="0.25">
      <c r="B371" s="241" t="str">
        <f t="shared" si="32"/>
        <v/>
      </c>
      <c r="C371" s="71"/>
      <c r="D371" s="73"/>
      <c r="E371" s="73"/>
      <c r="F371" s="235" t="str">
        <f t="shared" si="31"/>
        <v/>
      </c>
      <c r="G371" s="238" t="str">
        <f t="shared" si="35"/>
        <v/>
      </c>
      <c r="H371" s="232" t="str">
        <f t="shared" si="34"/>
        <v/>
      </c>
      <c r="J371" s="64"/>
      <c r="K371" s="64"/>
      <c r="L371" s="64"/>
      <c r="N371" s="104">
        <f t="shared" si="33"/>
        <v>0</v>
      </c>
    </row>
    <row r="372" spans="2:14" x14ac:dyDescent="0.25">
      <c r="B372" s="241" t="str">
        <f t="shared" si="32"/>
        <v/>
      </c>
      <c r="C372" s="71"/>
      <c r="D372" s="73"/>
      <c r="E372" s="73"/>
      <c r="F372" s="235" t="str">
        <f t="shared" si="31"/>
        <v/>
      </c>
      <c r="G372" s="238" t="str">
        <f t="shared" si="35"/>
        <v/>
      </c>
      <c r="H372" s="232" t="str">
        <f t="shared" si="34"/>
        <v/>
      </c>
      <c r="J372" s="64"/>
      <c r="K372" s="64"/>
      <c r="L372" s="64"/>
      <c r="N372" s="104">
        <f t="shared" si="33"/>
        <v>0</v>
      </c>
    </row>
    <row r="373" spans="2:14" x14ac:dyDescent="0.25">
      <c r="B373" s="241" t="str">
        <f t="shared" si="32"/>
        <v/>
      </c>
      <c r="C373" s="71"/>
      <c r="D373" s="73"/>
      <c r="E373" s="73"/>
      <c r="F373" s="235" t="str">
        <f t="shared" si="31"/>
        <v/>
      </c>
      <c r="G373" s="238" t="str">
        <f t="shared" si="35"/>
        <v/>
      </c>
      <c r="H373" s="232" t="str">
        <f t="shared" si="34"/>
        <v/>
      </c>
      <c r="J373" s="64"/>
      <c r="K373" s="64"/>
      <c r="L373" s="64"/>
      <c r="N373" s="104">
        <f t="shared" si="33"/>
        <v>0</v>
      </c>
    </row>
    <row r="374" spans="2:14" x14ac:dyDescent="0.25">
      <c r="B374" s="241" t="str">
        <f t="shared" si="32"/>
        <v/>
      </c>
      <c r="C374" s="71"/>
      <c r="D374" s="73"/>
      <c r="E374" s="73"/>
      <c r="F374" s="235" t="str">
        <f t="shared" si="31"/>
        <v/>
      </c>
      <c r="G374" s="238" t="str">
        <f t="shared" si="35"/>
        <v/>
      </c>
      <c r="H374" s="232" t="str">
        <f t="shared" si="34"/>
        <v/>
      </c>
      <c r="J374" s="64"/>
      <c r="K374" s="64"/>
      <c r="L374" s="64"/>
      <c r="N374" s="104">
        <f t="shared" si="33"/>
        <v>0</v>
      </c>
    </row>
    <row r="375" spans="2:14" x14ac:dyDescent="0.25">
      <c r="B375" s="241" t="str">
        <f t="shared" si="32"/>
        <v/>
      </c>
      <c r="C375" s="71"/>
      <c r="D375" s="73"/>
      <c r="E375" s="73"/>
      <c r="F375" s="235" t="str">
        <f t="shared" si="31"/>
        <v/>
      </c>
      <c r="G375" s="238" t="str">
        <f t="shared" si="35"/>
        <v/>
      </c>
      <c r="H375" s="232" t="str">
        <f t="shared" si="34"/>
        <v/>
      </c>
      <c r="J375" s="64"/>
      <c r="K375" s="64"/>
      <c r="L375" s="64"/>
      <c r="N375" s="104">
        <f t="shared" si="33"/>
        <v>0</v>
      </c>
    </row>
    <row r="376" spans="2:14" x14ac:dyDescent="0.25">
      <c r="B376" s="241" t="str">
        <f t="shared" si="32"/>
        <v/>
      </c>
      <c r="C376" s="71"/>
      <c r="D376" s="73"/>
      <c r="E376" s="73"/>
      <c r="F376" s="235" t="str">
        <f t="shared" si="31"/>
        <v/>
      </c>
      <c r="G376" s="238" t="str">
        <f t="shared" si="35"/>
        <v/>
      </c>
      <c r="H376" s="232" t="str">
        <f t="shared" si="34"/>
        <v/>
      </c>
      <c r="J376" s="64"/>
      <c r="K376" s="64"/>
      <c r="L376" s="64"/>
      <c r="N376" s="104">
        <f t="shared" si="33"/>
        <v>0</v>
      </c>
    </row>
    <row r="377" spans="2:14" x14ac:dyDescent="0.25">
      <c r="B377" s="241" t="str">
        <f t="shared" si="32"/>
        <v/>
      </c>
      <c r="C377" s="71"/>
      <c r="D377" s="73"/>
      <c r="E377" s="73"/>
      <c r="F377" s="235" t="str">
        <f t="shared" si="31"/>
        <v/>
      </c>
      <c r="G377" s="238" t="str">
        <f t="shared" si="35"/>
        <v/>
      </c>
      <c r="H377" s="232" t="str">
        <f t="shared" si="34"/>
        <v/>
      </c>
      <c r="J377" s="64"/>
      <c r="K377" s="64"/>
      <c r="L377" s="64"/>
      <c r="N377" s="104">
        <f t="shared" si="33"/>
        <v>0</v>
      </c>
    </row>
    <row r="378" spans="2:14" x14ac:dyDescent="0.25">
      <c r="B378" s="241" t="str">
        <f t="shared" si="32"/>
        <v/>
      </c>
      <c r="C378" s="71"/>
      <c r="D378" s="73"/>
      <c r="E378" s="73"/>
      <c r="F378" s="235" t="str">
        <f t="shared" si="31"/>
        <v/>
      </c>
      <c r="G378" s="238" t="str">
        <f t="shared" si="35"/>
        <v/>
      </c>
      <c r="H378" s="232" t="str">
        <f t="shared" si="34"/>
        <v/>
      </c>
      <c r="J378" s="64"/>
      <c r="K378" s="64"/>
      <c r="L378" s="64"/>
      <c r="N378" s="104">
        <f t="shared" si="33"/>
        <v>0</v>
      </c>
    </row>
    <row r="379" spans="2:14" x14ac:dyDescent="0.25">
      <c r="B379" s="241" t="str">
        <f t="shared" si="32"/>
        <v/>
      </c>
      <c r="C379" s="71"/>
      <c r="D379" s="73"/>
      <c r="E379" s="73"/>
      <c r="F379" s="235" t="str">
        <f t="shared" si="31"/>
        <v/>
      </c>
      <c r="G379" s="238" t="str">
        <f t="shared" si="35"/>
        <v/>
      </c>
      <c r="H379" s="232" t="str">
        <f t="shared" si="34"/>
        <v/>
      </c>
      <c r="J379" s="64"/>
      <c r="K379" s="64"/>
      <c r="L379" s="64"/>
      <c r="N379" s="104">
        <f t="shared" si="33"/>
        <v>0</v>
      </c>
    </row>
    <row r="380" spans="2:14" x14ac:dyDescent="0.25">
      <c r="B380" s="241" t="str">
        <f t="shared" si="32"/>
        <v/>
      </c>
      <c r="C380" s="71"/>
      <c r="D380" s="73"/>
      <c r="E380" s="73"/>
      <c r="F380" s="235" t="str">
        <f t="shared" si="31"/>
        <v/>
      </c>
      <c r="G380" s="238" t="str">
        <f t="shared" si="35"/>
        <v/>
      </c>
      <c r="H380" s="232" t="str">
        <f t="shared" si="34"/>
        <v/>
      </c>
      <c r="J380" s="64"/>
      <c r="K380" s="64"/>
      <c r="L380" s="64"/>
      <c r="N380" s="104">
        <f t="shared" si="33"/>
        <v>0</v>
      </c>
    </row>
    <row r="381" spans="2:14" x14ac:dyDescent="0.25">
      <c r="B381" s="241" t="str">
        <f t="shared" si="32"/>
        <v/>
      </c>
      <c r="C381" s="71"/>
      <c r="D381" s="73"/>
      <c r="E381" s="73"/>
      <c r="F381" s="235" t="str">
        <f t="shared" si="31"/>
        <v/>
      </c>
      <c r="G381" s="238" t="str">
        <f t="shared" si="35"/>
        <v/>
      </c>
      <c r="H381" s="232" t="str">
        <f t="shared" si="34"/>
        <v/>
      </c>
      <c r="J381" s="64"/>
      <c r="K381" s="64"/>
      <c r="L381" s="64"/>
      <c r="N381" s="104">
        <f t="shared" si="33"/>
        <v>0</v>
      </c>
    </row>
    <row r="382" spans="2:14" x14ac:dyDescent="0.25">
      <c r="B382" s="241" t="str">
        <f t="shared" si="32"/>
        <v/>
      </c>
      <c r="C382" s="71"/>
      <c r="D382" s="73"/>
      <c r="E382" s="73"/>
      <c r="F382" s="235" t="str">
        <f t="shared" si="31"/>
        <v/>
      </c>
      <c r="G382" s="238" t="str">
        <f t="shared" si="35"/>
        <v/>
      </c>
      <c r="H382" s="232" t="str">
        <f t="shared" si="34"/>
        <v/>
      </c>
      <c r="J382" s="64"/>
      <c r="K382" s="64"/>
      <c r="L382" s="64"/>
      <c r="N382" s="104">
        <f t="shared" si="33"/>
        <v>0</v>
      </c>
    </row>
    <row r="383" spans="2:14" x14ac:dyDescent="0.25">
      <c r="B383" s="241" t="str">
        <f t="shared" si="32"/>
        <v/>
      </c>
      <c r="C383" s="71"/>
      <c r="D383" s="73"/>
      <c r="E383" s="73"/>
      <c r="F383" s="235" t="str">
        <f t="shared" si="31"/>
        <v/>
      </c>
      <c r="G383" s="238" t="str">
        <f t="shared" si="35"/>
        <v/>
      </c>
      <c r="H383" s="232" t="str">
        <f t="shared" si="34"/>
        <v/>
      </c>
      <c r="J383" s="64"/>
      <c r="K383" s="64"/>
      <c r="L383" s="64"/>
      <c r="N383" s="104">
        <f t="shared" si="33"/>
        <v>0</v>
      </c>
    </row>
    <row r="384" spans="2:14" x14ac:dyDescent="0.25">
      <c r="B384" s="241" t="str">
        <f t="shared" si="32"/>
        <v/>
      </c>
      <c r="C384" s="71"/>
      <c r="D384" s="73"/>
      <c r="E384" s="73"/>
      <c r="F384" s="235" t="str">
        <f t="shared" si="31"/>
        <v/>
      </c>
      <c r="G384" s="238" t="str">
        <f t="shared" si="35"/>
        <v/>
      </c>
      <c r="H384" s="232" t="str">
        <f t="shared" si="34"/>
        <v/>
      </c>
      <c r="J384" s="64"/>
      <c r="K384" s="64"/>
      <c r="L384" s="64"/>
      <c r="N384" s="104">
        <f t="shared" si="33"/>
        <v>0</v>
      </c>
    </row>
    <row r="385" spans="2:14" x14ac:dyDescent="0.25">
      <c r="B385" s="241" t="str">
        <f t="shared" si="32"/>
        <v/>
      </c>
      <c r="C385" s="71"/>
      <c r="D385" s="73"/>
      <c r="E385" s="73"/>
      <c r="F385" s="235" t="str">
        <f t="shared" si="31"/>
        <v/>
      </c>
      <c r="G385" s="238" t="str">
        <f t="shared" si="35"/>
        <v/>
      </c>
      <c r="H385" s="232" t="str">
        <f t="shared" si="34"/>
        <v/>
      </c>
      <c r="J385" s="64"/>
      <c r="K385" s="64"/>
      <c r="L385" s="64"/>
      <c r="N385" s="104">
        <f t="shared" si="33"/>
        <v>0</v>
      </c>
    </row>
    <row r="386" spans="2:14" x14ac:dyDescent="0.25">
      <c r="B386" s="241" t="str">
        <f t="shared" si="32"/>
        <v/>
      </c>
      <c r="C386" s="71"/>
      <c r="D386" s="73"/>
      <c r="E386" s="73"/>
      <c r="F386" s="235" t="str">
        <f t="shared" si="31"/>
        <v/>
      </c>
      <c r="G386" s="238" t="str">
        <f t="shared" si="35"/>
        <v/>
      </c>
      <c r="H386" s="232" t="str">
        <f t="shared" si="34"/>
        <v/>
      </c>
      <c r="J386" s="64"/>
      <c r="K386" s="64"/>
      <c r="L386" s="64"/>
      <c r="N386" s="104">
        <f t="shared" si="33"/>
        <v>0</v>
      </c>
    </row>
    <row r="387" spans="2:14" x14ac:dyDescent="0.25">
      <c r="B387" s="241" t="str">
        <f t="shared" si="32"/>
        <v/>
      </c>
      <c r="C387" s="71"/>
      <c r="D387" s="73"/>
      <c r="E387" s="73"/>
      <c r="F387" s="235" t="str">
        <f t="shared" si="31"/>
        <v/>
      </c>
      <c r="G387" s="238" t="str">
        <f t="shared" si="35"/>
        <v/>
      </c>
      <c r="H387" s="232" t="str">
        <f t="shared" si="34"/>
        <v/>
      </c>
      <c r="J387" s="64"/>
      <c r="K387" s="64"/>
      <c r="L387" s="64"/>
      <c r="N387" s="104">
        <f t="shared" si="33"/>
        <v>0</v>
      </c>
    </row>
    <row r="388" spans="2:14" x14ac:dyDescent="0.25">
      <c r="B388" s="241" t="str">
        <f t="shared" si="32"/>
        <v/>
      </c>
      <c r="C388" s="71"/>
      <c r="D388" s="73"/>
      <c r="E388" s="73"/>
      <c r="F388" s="235" t="str">
        <f t="shared" si="31"/>
        <v/>
      </c>
      <c r="G388" s="238" t="str">
        <f t="shared" si="35"/>
        <v/>
      </c>
      <c r="H388" s="232" t="str">
        <f t="shared" si="34"/>
        <v/>
      </c>
      <c r="J388" s="64"/>
      <c r="K388" s="64"/>
      <c r="L388" s="64"/>
      <c r="N388" s="104">
        <f t="shared" si="33"/>
        <v>0</v>
      </c>
    </row>
    <row r="389" spans="2:14" x14ac:dyDescent="0.25">
      <c r="B389" s="241" t="str">
        <f t="shared" si="32"/>
        <v/>
      </c>
      <c r="C389" s="71"/>
      <c r="D389" s="73"/>
      <c r="E389" s="73"/>
      <c r="F389" s="235" t="str">
        <f t="shared" si="31"/>
        <v/>
      </c>
      <c r="G389" s="238" t="str">
        <f t="shared" si="35"/>
        <v/>
      </c>
      <c r="H389" s="232" t="str">
        <f t="shared" si="34"/>
        <v/>
      </c>
      <c r="J389" s="64"/>
      <c r="K389" s="64"/>
      <c r="L389" s="64"/>
      <c r="N389" s="104">
        <f t="shared" si="33"/>
        <v>0</v>
      </c>
    </row>
    <row r="390" spans="2:14" x14ac:dyDescent="0.25">
      <c r="B390" s="241" t="str">
        <f t="shared" si="32"/>
        <v/>
      </c>
      <c r="C390" s="71"/>
      <c r="D390" s="73"/>
      <c r="E390" s="73"/>
      <c r="F390" s="235" t="str">
        <f t="shared" ref="F390:F406" si="36">IF(B390="","",C390-D390-E390)</f>
        <v/>
      </c>
      <c r="G390" s="238" t="str">
        <f t="shared" si="35"/>
        <v/>
      </c>
      <c r="H390" s="232" t="str">
        <f t="shared" si="34"/>
        <v/>
      </c>
      <c r="J390" s="64"/>
      <c r="K390" s="64"/>
      <c r="L390" s="64"/>
      <c r="N390" s="104">
        <f t="shared" si="33"/>
        <v>0</v>
      </c>
    </row>
    <row r="391" spans="2:14" x14ac:dyDescent="0.25">
      <c r="B391" s="241" t="str">
        <f t="shared" ref="B391:B406" si="37">IF($K$2&gt;B390,B390+1,"")</f>
        <v/>
      </c>
      <c r="C391" s="71"/>
      <c r="D391" s="73"/>
      <c r="E391" s="73"/>
      <c r="F391" s="235" t="str">
        <f t="shared" si="36"/>
        <v/>
      </c>
      <c r="G391" s="238" t="str">
        <f t="shared" si="35"/>
        <v/>
      </c>
      <c r="H391" s="232" t="str">
        <f t="shared" si="34"/>
        <v/>
      </c>
      <c r="J391" s="64"/>
      <c r="K391" s="64"/>
      <c r="L391" s="64"/>
      <c r="N391" s="104">
        <f t="shared" ref="N391:N406" si="38">IF(B391&lt;=$K$2,1,0)</f>
        <v>0</v>
      </c>
    </row>
    <row r="392" spans="2:14" x14ac:dyDescent="0.25">
      <c r="B392" s="241" t="str">
        <f t="shared" si="37"/>
        <v/>
      </c>
      <c r="C392" s="71"/>
      <c r="D392" s="73"/>
      <c r="E392" s="73"/>
      <c r="F392" s="235" t="str">
        <f t="shared" si="36"/>
        <v/>
      </c>
      <c r="G392" s="238" t="str">
        <f t="shared" si="35"/>
        <v/>
      </c>
      <c r="H392" s="232" t="str">
        <f t="shared" si="34"/>
        <v/>
      </c>
      <c r="J392" s="64"/>
      <c r="K392" s="64"/>
      <c r="L392" s="64"/>
      <c r="N392" s="104">
        <f t="shared" si="38"/>
        <v>0</v>
      </c>
    </row>
    <row r="393" spans="2:14" x14ac:dyDescent="0.25">
      <c r="B393" s="241" t="str">
        <f t="shared" si="37"/>
        <v/>
      </c>
      <c r="C393" s="71"/>
      <c r="D393" s="73"/>
      <c r="E393" s="73"/>
      <c r="F393" s="235" t="str">
        <f t="shared" si="36"/>
        <v/>
      </c>
      <c r="G393" s="238" t="str">
        <f t="shared" si="35"/>
        <v/>
      </c>
      <c r="H393" s="232" t="str">
        <f t="shared" si="34"/>
        <v/>
      </c>
      <c r="J393" s="64"/>
      <c r="K393" s="64"/>
      <c r="L393" s="64"/>
      <c r="N393" s="104">
        <f t="shared" si="38"/>
        <v>0</v>
      </c>
    </row>
    <row r="394" spans="2:14" x14ac:dyDescent="0.25">
      <c r="B394" s="241" t="str">
        <f t="shared" si="37"/>
        <v/>
      </c>
      <c r="C394" s="71"/>
      <c r="D394" s="73"/>
      <c r="E394" s="73"/>
      <c r="F394" s="235" t="str">
        <f t="shared" si="36"/>
        <v/>
      </c>
      <c r="G394" s="238" t="str">
        <f t="shared" si="35"/>
        <v/>
      </c>
      <c r="H394" s="232" t="str">
        <f t="shared" si="34"/>
        <v/>
      </c>
      <c r="J394" s="64"/>
      <c r="K394" s="64"/>
      <c r="L394" s="64"/>
      <c r="N394" s="104">
        <f t="shared" si="38"/>
        <v>0</v>
      </c>
    </row>
    <row r="395" spans="2:14" x14ac:dyDescent="0.25">
      <c r="B395" s="241" t="str">
        <f t="shared" si="37"/>
        <v/>
      </c>
      <c r="C395" s="71"/>
      <c r="D395" s="73"/>
      <c r="E395" s="73"/>
      <c r="F395" s="235" t="str">
        <f t="shared" si="36"/>
        <v/>
      </c>
      <c r="G395" s="238" t="str">
        <f t="shared" si="35"/>
        <v/>
      </c>
      <c r="H395" s="232" t="str">
        <f t="shared" si="34"/>
        <v/>
      </c>
      <c r="J395" s="64"/>
      <c r="K395" s="64"/>
      <c r="L395" s="64"/>
      <c r="N395" s="104">
        <f t="shared" si="38"/>
        <v>0</v>
      </c>
    </row>
    <row r="396" spans="2:14" x14ac:dyDescent="0.25">
      <c r="B396" s="241" t="str">
        <f t="shared" si="37"/>
        <v/>
      </c>
      <c r="C396" s="71"/>
      <c r="D396" s="73"/>
      <c r="E396" s="73"/>
      <c r="F396" s="235" t="str">
        <f t="shared" si="36"/>
        <v/>
      </c>
      <c r="G396" s="238" t="str">
        <f t="shared" si="35"/>
        <v/>
      </c>
      <c r="H396" s="232" t="str">
        <f t="shared" si="34"/>
        <v/>
      </c>
      <c r="J396" s="64"/>
      <c r="K396" s="64"/>
      <c r="L396" s="64"/>
      <c r="N396" s="104">
        <f t="shared" si="38"/>
        <v>0</v>
      </c>
    </row>
    <row r="397" spans="2:14" x14ac:dyDescent="0.25">
      <c r="B397" s="241" t="str">
        <f t="shared" si="37"/>
        <v/>
      </c>
      <c r="C397" s="71"/>
      <c r="D397" s="73"/>
      <c r="E397" s="73"/>
      <c r="F397" s="235" t="str">
        <f t="shared" si="36"/>
        <v/>
      </c>
      <c r="G397" s="238" t="str">
        <f t="shared" si="35"/>
        <v/>
      </c>
      <c r="H397" s="232" t="str">
        <f t="shared" si="34"/>
        <v/>
      </c>
      <c r="J397" s="64"/>
      <c r="K397" s="64"/>
      <c r="L397" s="64"/>
      <c r="N397" s="104">
        <f t="shared" si="38"/>
        <v>0</v>
      </c>
    </row>
    <row r="398" spans="2:14" x14ac:dyDescent="0.25">
      <c r="B398" s="241" t="str">
        <f t="shared" si="37"/>
        <v/>
      </c>
      <c r="C398" s="71"/>
      <c r="D398" s="73"/>
      <c r="E398" s="73"/>
      <c r="F398" s="235" t="str">
        <f t="shared" si="36"/>
        <v/>
      </c>
      <c r="G398" s="238" t="str">
        <f t="shared" si="35"/>
        <v/>
      </c>
      <c r="H398" s="232" t="str">
        <f t="shared" si="34"/>
        <v/>
      </c>
      <c r="J398" s="64"/>
      <c r="K398" s="64"/>
      <c r="L398" s="64"/>
      <c r="N398" s="104">
        <f t="shared" si="38"/>
        <v>0</v>
      </c>
    </row>
    <row r="399" spans="2:14" x14ac:dyDescent="0.25">
      <c r="B399" s="241" t="str">
        <f t="shared" si="37"/>
        <v/>
      </c>
      <c r="C399" s="71"/>
      <c r="D399" s="73"/>
      <c r="E399" s="73"/>
      <c r="F399" s="235" t="str">
        <f t="shared" si="36"/>
        <v/>
      </c>
      <c r="G399" s="238" t="str">
        <f t="shared" si="35"/>
        <v/>
      </c>
      <c r="H399" s="232" t="str">
        <f t="shared" si="34"/>
        <v/>
      </c>
      <c r="J399" s="64"/>
      <c r="K399" s="64"/>
      <c r="L399" s="64"/>
      <c r="N399" s="104">
        <f t="shared" si="38"/>
        <v>0</v>
      </c>
    </row>
    <row r="400" spans="2:14" x14ac:dyDescent="0.25">
      <c r="B400" s="241" t="str">
        <f t="shared" si="37"/>
        <v/>
      </c>
      <c r="C400" s="71"/>
      <c r="D400" s="73"/>
      <c r="E400" s="73"/>
      <c r="F400" s="235" t="str">
        <f t="shared" si="36"/>
        <v/>
      </c>
      <c r="G400" s="238" t="str">
        <f t="shared" si="35"/>
        <v/>
      </c>
      <c r="H400" s="232" t="str">
        <f t="shared" si="34"/>
        <v/>
      </c>
      <c r="J400" s="64"/>
      <c r="K400" s="64"/>
      <c r="L400" s="64"/>
      <c r="N400" s="104">
        <f t="shared" si="38"/>
        <v>0</v>
      </c>
    </row>
    <row r="401" spans="2:14" x14ac:dyDescent="0.25">
      <c r="B401" s="241" t="str">
        <f t="shared" si="37"/>
        <v/>
      </c>
      <c r="C401" s="71"/>
      <c r="D401" s="73"/>
      <c r="E401" s="73"/>
      <c r="F401" s="235" t="str">
        <f t="shared" si="36"/>
        <v/>
      </c>
      <c r="G401" s="238" t="str">
        <f t="shared" si="35"/>
        <v/>
      </c>
      <c r="H401" s="232" t="str">
        <f t="shared" si="34"/>
        <v/>
      </c>
      <c r="J401" s="64"/>
      <c r="K401" s="64"/>
      <c r="L401" s="64"/>
      <c r="N401" s="104">
        <f t="shared" si="38"/>
        <v>0</v>
      </c>
    </row>
    <row r="402" spans="2:14" x14ac:dyDescent="0.25">
      <c r="B402" s="241" t="str">
        <f t="shared" si="37"/>
        <v/>
      </c>
      <c r="C402" s="71"/>
      <c r="D402" s="73"/>
      <c r="E402" s="73"/>
      <c r="F402" s="235" t="str">
        <f t="shared" si="36"/>
        <v/>
      </c>
      <c r="G402" s="238" t="str">
        <f t="shared" si="35"/>
        <v/>
      </c>
      <c r="H402" s="232" t="str">
        <f t="shared" si="34"/>
        <v/>
      </c>
      <c r="J402" s="64"/>
      <c r="K402" s="64"/>
      <c r="L402" s="64"/>
      <c r="N402" s="104">
        <f t="shared" si="38"/>
        <v>0</v>
      </c>
    </row>
    <row r="403" spans="2:14" x14ac:dyDescent="0.25">
      <c r="B403" s="241" t="str">
        <f t="shared" si="37"/>
        <v/>
      </c>
      <c r="C403" s="71"/>
      <c r="D403" s="73"/>
      <c r="E403" s="73"/>
      <c r="F403" s="235" t="str">
        <f t="shared" si="36"/>
        <v/>
      </c>
      <c r="G403" s="238" t="str">
        <f t="shared" si="35"/>
        <v/>
      </c>
      <c r="H403" s="232" t="str">
        <f t="shared" si="34"/>
        <v/>
      </c>
      <c r="J403" s="64"/>
      <c r="K403" s="64"/>
      <c r="L403" s="64"/>
      <c r="N403" s="104">
        <f t="shared" si="38"/>
        <v>0</v>
      </c>
    </row>
    <row r="404" spans="2:14" x14ac:dyDescent="0.25">
      <c r="B404" s="241" t="str">
        <f t="shared" si="37"/>
        <v/>
      </c>
      <c r="C404" s="71"/>
      <c r="D404" s="73"/>
      <c r="E404" s="73"/>
      <c r="F404" s="235" t="str">
        <f t="shared" si="36"/>
        <v/>
      </c>
      <c r="G404" s="238" t="str">
        <f t="shared" si="35"/>
        <v/>
      </c>
      <c r="H404" s="232" t="str">
        <f t="shared" si="34"/>
        <v/>
      </c>
      <c r="J404" s="64"/>
      <c r="K404" s="64"/>
      <c r="L404" s="64"/>
      <c r="N404" s="104">
        <f t="shared" si="38"/>
        <v>0</v>
      </c>
    </row>
    <row r="405" spans="2:14" x14ac:dyDescent="0.25">
      <c r="B405" s="241" t="str">
        <f t="shared" si="37"/>
        <v/>
      </c>
      <c r="C405" s="71"/>
      <c r="D405" s="73"/>
      <c r="E405" s="73"/>
      <c r="F405" s="235" t="str">
        <f t="shared" si="36"/>
        <v/>
      </c>
      <c r="G405" s="238" t="str">
        <f t="shared" si="35"/>
        <v/>
      </c>
      <c r="H405" s="232" t="str">
        <f t="shared" si="34"/>
        <v/>
      </c>
      <c r="J405" s="64"/>
      <c r="K405" s="64"/>
      <c r="L405" s="64"/>
      <c r="N405" s="104">
        <f t="shared" si="38"/>
        <v>0</v>
      </c>
    </row>
    <row r="406" spans="2:14" x14ac:dyDescent="0.25">
      <c r="B406" s="241" t="str">
        <f t="shared" si="37"/>
        <v/>
      </c>
      <c r="C406" s="71"/>
      <c r="D406" s="73"/>
      <c r="E406" s="73"/>
      <c r="F406" s="235" t="str">
        <f t="shared" si="36"/>
        <v/>
      </c>
      <c r="G406" s="238" t="str">
        <f t="shared" si="35"/>
        <v/>
      </c>
      <c r="H406" s="232" t="str">
        <f t="shared" si="34"/>
        <v/>
      </c>
      <c r="J406" s="64"/>
      <c r="K406" s="64"/>
      <c r="L406" s="64"/>
      <c r="N406" s="104">
        <f t="shared" si="38"/>
        <v>0</v>
      </c>
    </row>
    <row r="407" spans="2:14" ht="15.75" thickBot="1" x14ac:dyDescent="0.3">
      <c r="B407" s="69"/>
      <c r="C407" s="69"/>
      <c r="D407" s="69"/>
      <c r="E407" s="69"/>
      <c r="F407" s="69"/>
      <c r="G407" s="70"/>
      <c r="H407" s="69"/>
      <c r="N407" s="104"/>
    </row>
    <row r="408" spans="2:14" x14ac:dyDescent="0.25">
      <c r="N408" s="104"/>
    </row>
    <row r="409" spans="2:14" x14ac:dyDescent="0.25">
      <c r="N409" s="104"/>
    </row>
    <row r="410" spans="2:14" x14ac:dyDescent="0.25">
      <c r="N410" s="104"/>
    </row>
    <row r="411" spans="2:14" x14ac:dyDescent="0.25">
      <c r="N411" s="104"/>
    </row>
    <row r="412" spans="2:14" x14ac:dyDescent="0.25">
      <c r="N412" s="104"/>
    </row>
    <row r="413" spans="2:14" x14ac:dyDescent="0.25">
      <c r="N413" s="104"/>
    </row>
    <row r="414" spans="2:14" x14ac:dyDescent="0.25">
      <c r="N414" s="104"/>
    </row>
    <row r="415" spans="2:14" x14ac:dyDescent="0.25">
      <c r="N415" s="104"/>
    </row>
    <row r="416" spans="2:14" x14ac:dyDescent="0.25">
      <c r="N416" s="104"/>
    </row>
  </sheetData>
  <sheetProtection algorithmName="SHA-512" hashValue="7PnYjg4CWOBE47VzYCfLga5iETU96cbi4E3ZMSbPJW9WEYB2hlTcwTqgBZRQuk+kQbhl5KLlpt8O9BlUCPJACA==" saltValue="6r9h7CQ50lZP5ESkoDwTlA==" spinCount="100000" sheet="1" objects="1" scenarios="1" formatCells="0" formatColumns="0" formatRows="0"/>
  <protectedRanges>
    <protectedRange algorithmName="SHA-512" hashValue="t9Zj97/NVWOUK79czVmWYq/Z8Y2IJZgeBF93efHmwakvxmuu5WbMOMd+IG9562TIT4JcEkC5QM22/bzpog2Brg==" saltValue="FocJyBDzMM2miro1D1FX8w==" spinCount="100000" sqref="F6:H406" name="Rango1"/>
  </protectedRanges>
  <mergeCells count="8">
    <mergeCell ref="B1:H1"/>
    <mergeCell ref="B2:H2"/>
    <mergeCell ref="B4:H4"/>
    <mergeCell ref="L3:L4"/>
    <mergeCell ref="K7:K8"/>
    <mergeCell ref="J7:J8"/>
    <mergeCell ref="J3:J5"/>
    <mergeCell ref="K3:K5"/>
  </mergeCells>
  <pageMargins left="0.7" right="0.7" top="0.75" bottom="0.75" header="0.3" footer="0.3"/>
  <pageSetup orientation="portrait" horizontalDpi="4294967293" r:id="rId1"/>
  <ignoredErrors>
    <ignoredError sqref="F6:H406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EED62-F9B3-4B49-ABF3-7CF7E5BF6939}">
  <dimension ref="A1:AJ88"/>
  <sheetViews>
    <sheetView tabSelected="1" zoomScaleNormal="100" workbookViewId="0">
      <selection activeCell="D8" sqref="D8"/>
    </sheetView>
  </sheetViews>
  <sheetFormatPr baseColWidth="10" defaultRowHeight="15" x14ac:dyDescent="0.25"/>
  <cols>
    <col min="1" max="2" width="11.42578125" style="64"/>
    <col min="3" max="3" width="44.42578125" style="57" customWidth="1"/>
    <col min="4" max="4" width="16.28515625" style="57" customWidth="1"/>
    <col min="5" max="5" width="11.7109375" style="57" bestFit="1" customWidth="1"/>
    <col min="6" max="6" width="20.85546875" style="57" customWidth="1"/>
    <col min="7" max="7" width="11.42578125" style="57"/>
    <col min="8" max="8" width="13" style="57" customWidth="1"/>
    <col min="9" max="11" width="14.42578125" style="57" customWidth="1"/>
    <col min="12" max="36" width="11.42578125" style="64"/>
    <col min="37" max="16384" width="11.42578125" style="57"/>
  </cols>
  <sheetData>
    <row r="1" spans="1:36" ht="30" customHeight="1" x14ac:dyDescent="0.4">
      <c r="A1" s="192" t="s">
        <v>115</v>
      </c>
      <c r="B1" s="192"/>
      <c r="C1" s="192"/>
      <c r="D1" s="192"/>
      <c r="E1" s="192"/>
      <c r="F1" s="192"/>
      <c r="G1" s="192"/>
      <c r="H1" s="192"/>
      <c r="I1" s="192"/>
      <c r="J1" s="81"/>
      <c r="K1" s="81"/>
      <c r="L1" s="81"/>
      <c r="M1" s="81"/>
      <c r="P1" s="9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</row>
    <row r="2" spans="1:36" s="64" customFormat="1" ht="51.75" customHeight="1" thickBot="1" x14ac:dyDescent="0.3">
      <c r="C2" s="189" t="s">
        <v>128</v>
      </c>
      <c r="D2" s="189"/>
      <c r="E2" s="189"/>
      <c r="F2" s="189"/>
      <c r="G2" s="189"/>
      <c r="H2" s="189"/>
      <c r="I2" s="189"/>
    </row>
    <row r="3" spans="1:36" s="64" customFormat="1" ht="30.75" customHeight="1" thickBot="1" x14ac:dyDescent="0.4">
      <c r="C3" s="249" t="s">
        <v>122</v>
      </c>
      <c r="D3" s="250"/>
      <c r="E3" s="250"/>
      <c r="F3" s="250"/>
      <c r="G3" s="250"/>
      <c r="H3" s="251">
        <v>8460000</v>
      </c>
      <c r="I3" s="252"/>
      <c r="J3" s="253"/>
    </row>
    <row r="4" spans="1:36" s="64" customFormat="1" ht="15.75" thickBot="1" x14ac:dyDescent="0.3"/>
    <row r="5" spans="1:36" x14ac:dyDescent="0.25">
      <c r="C5" s="193" t="s">
        <v>18</v>
      </c>
      <c r="D5" s="195" t="s">
        <v>41</v>
      </c>
      <c r="E5" s="195" t="s">
        <v>59</v>
      </c>
      <c r="F5" s="195" t="s">
        <v>126</v>
      </c>
      <c r="G5" s="195" t="s">
        <v>17</v>
      </c>
      <c r="H5" s="199" t="s">
        <v>127</v>
      </c>
      <c r="I5" s="64"/>
      <c r="J5" s="64"/>
      <c r="K5" s="64"/>
    </row>
    <row r="6" spans="1:36" ht="45.75" customHeight="1" thickBot="1" x14ac:dyDescent="0.3">
      <c r="C6" s="194"/>
      <c r="D6" s="196"/>
      <c r="E6" s="196"/>
      <c r="F6" s="196"/>
      <c r="G6" s="196"/>
      <c r="H6" s="200"/>
      <c r="I6" s="64"/>
      <c r="J6" s="64"/>
      <c r="K6" s="64"/>
    </row>
    <row r="7" spans="1:36" x14ac:dyDescent="0.25">
      <c r="C7" s="254" t="s">
        <v>40</v>
      </c>
      <c r="D7" s="255"/>
      <c r="E7" s="255"/>
      <c r="F7" s="255"/>
      <c r="G7" s="255"/>
      <c r="H7" s="256"/>
      <c r="I7" s="64"/>
      <c r="J7" s="64"/>
      <c r="K7" s="64"/>
    </row>
    <row r="8" spans="1:36" x14ac:dyDescent="0.25">
      <c r="C8" s="257" t="s">
        <v>14</v>
      </c>
      <c r="D8" s="258" t="s">
        <v>27</v>
      </c>
      <c r="E8" s="116">
        <v>0.1</v>
      </c>
      <c r="F8" s="117">
        <f>$H$3*E8</f>
        <v>846000</v>
      </c>
      <c r="G8" s="287">
        <f>VLOOKUP($D8,'datos de fc'!$B$2:$E$6,IF(C8='datos de fc'!$K$1,2,IF(C8='datos de fc'!$K$2,3,IF(C8='datos de fc'!$K$3,4,"error"))),FALSE)</f>
        <v>0.82</v>
      </c>
      <c r="H8" s="259">
        <f>F8*G8</f>
        <v>693720</v>
      </c>
      <c r="I8" s="64"/>
      <c r="J8" s="64"/>
      <c r="K8" s="64"/>
    </row>
    <row r="9" spans="1:36" x14ac:dyDescent="0.25">
      <c r="C9" s="257" t="s">
        <v>15</v>
      </c>
      <c r="D9" s="258" t="s">
        <v>27</v>
      </c>
      <c r="E9" s="116">
        <v>0.05</v>
      </c>
      <c r="F9" s="117">
        <f>$H$3*E9</f>
        <v>423000</v>
      </c>
      <c r="G9" s="287">
        <f>VLOOKUP($D9,'datos de fc'!$B$2:$E$6,IF(C9='datos de fc'!$K$1,2,IF(C9='datos de fc'!$K$2,3,IF(C9='datos de fc'!$K$3,4,"error"))),FALSE)</f>
        <v>0.61</v>
      </c>
      <c r="H9" s="259">
        <f t="shared" ref="H9:H10" si="0">F9*G9</f>
        <v>258030</v>
      </c>
      <c r="I9" s="64"/>
      <c r="J9" s="64"/>
      <c r="K9" s="64"/>
    </row>
    <row r="10" spans="1:36" x14ac:dyDescent="0.25">
      <c r="C10" s="260" t="s">
        <v>16</v>
      </c>
      <c r="D10" s="261" t="s">
        <v>27</v>
      </c>
      <c r="E10" s="118">
        <v>0.1</v>
      </c>
      <c r="F10" s="119">
        <f>$H$3*E10</f>
        <v>846000</v>
      </c>
      <c r="G10" s="287">
        <f>VLOOKUP($D10,'datos de fc'!$B$2:$E$6,IF(C10='datos de fc'!$K$1,2,IF(C10='datos de fc'!$K$2,3,IF(C10='datos de fc'!$K$3,4,"error"))),FALSE)</f>
        <v>0.5</v>
      </c>
      <c r="H10" s="262">
        <f t="shared" si="0"/>
        <v>423000</v>
      </c>
      <c r="I10" s="64"/>
      <c r="J10" s="64"/>
      <c r="K10" s="64"/>
    </row>
    <row r="11" spans="1:36" x14ac:dyDescent="0.25">
      <c r="C11" s="254" t="s">
        <v>101</v>
      </c>
      <c r="D11" s="255"/>
      <c r="E11" s="263"/>
      <c r="F11" s="263"/>
      <c r="G11" s="288"/>
      <c r="H11" s="264"/>
      <c r="I11" s="64"/>
      <c r="J11" s="64"/>
      <c r="K11" s="64"/>
    </row>
    <row r="12" spans="1:36" ht="15.75" x14ac:dyDescent="0.25">
      <c r="C12" s="265" t="s">
        <v>33</v>
      </c>
      <c r="D12" s="266"/>
      <c r="E12" s="120">
        <v>0.1</v>
      </c>
      <c r="F12" s="121">
        <f t="shared" ref="F12:F18" si="1">$H$3*E12</f>
        <v>846000</v>
      </c>
      <c r="G12" s="289">
        <f>VLOOKUP($C12,'datos de fc'!$I$1:$J$8,2,0)</f>
        <v>0.73499999999999999</v>
      </c>
      <c r="H12" s="267">
        <f>IF(F12="","",F12*G12*E12)</f>
        <v>62181</v>
      </c>
      <c r="I12" s="64"/>
      <c r="J12" s="64"/>
      <c r="K12" s="64"/>
    </row>
    <row r="13" spans="1:36" ht="15.75" x14ac:dyDescent="0.25">
      <c r="C13" s="268" t="s">
        <v>34</v>
      </c>
      <c r="D13" s="269"/>
      <c r="E13" s="122"/>
      <c r="F13" s="123">
        <f t="shared" si="1"/>
        <v>0</v>
      </c>
      <c r="G13" s="287">
        <f>VLOOKUP($C13,'datos de fc'!$I$1:$J$8,2,0)</f>
        <v>0.622</v>
      </c>
      <c r="H13" s="259">
        <f t="shared" ref="H13:H18" si="2">IF(F13="","",F13*G13*E13)</f>
        <v>0</v>
      </c>
      <c r="I13" s="64"/>
      <c r="J13" s="64"/>
      <c r="K13" s="64"/>
    </row>
    <row r="14" spans="1:36" ht="15.75" x14ac:dyDescent="0.25">
      <c r="C14" s="268" t="s">
        <v>35</v>
      </c>
      <c r="D14" s="269"/>
      <c r="E14" s="122"/>
      <c r="F14" s="123">
        <f t="shared" si="1"/>
        <v>0</v>
      </c>
      <c r="G14" s="287">
        <f>VLOOKUP($C14,'datos de fc'!$I$1:$J$8,2,0)</f>
        <v>0.626</v>
      </c>
      <c r="H14" s="259">
        <f t="shared" si="2"/>
        <v>0</v>
      </c>
      <c r="I14" s="64"/>
      <c r="J14" s="64"/>
      <c r="K14" s="64"/>
    </row>
    <row r="15" spans="1:36" ht="15.75" x14ac:dyDescent="0.25">
      <c r="C15" s="268" t="s">
        <v>36</v>
      </c>
      <c r="D15" s="269"/>
      <c r="E15" s="122"/>
      <c r="F15" s="123">
        <f t="shared" si="1"/>
        <v>0</v>
      </c>
      <c r="G15" s="287">
        <f>VLOOKUP($C15,'datos de fc'!$I$1:$J$8,2,0)</f>
        <v>0.67200000000000004</v>
      </c>
      <c r="H15" s="259">
        <f t="shared" si="2"/>
        <v>0</v>
      </c>
      <c r="I15" s="64"/>
      <c r="J15" s="64"/>
      <c r="K15" s="64"/>
    </row>
    <row r="16" spans="1:36" ht="15.75" x14ac:dyDescent="0.25">
      <c r="C16" s="268" t="s">
        <v>37</v>
      </c>
      <c r="D16" s="269"/>
      <c r="E16" s="122"/>
      <c r="F16" s="123">
        <f t="shared" si="1"/>
        <v>0</v>
      </c>
      <c r="G16" s="287">
        <f>VLOOKUP($C16,'datos de fc'!$I$1:$J$8,2,0)</f>
        <v>0.67600000000000005</v>
      </c>
      <c r="H16" s="259">
        <f t="shared" si="2"/>
        <v>0</v>
      </c>
      <c r="I16" s="64"/>
      <c r="J16" s="64"/>
      <c r="K16" s="64"/>
    </row>
    <row r="17" spans="3:11" ht="15.75" x14ac:dyDescent="0.25">
      <c r="C17" s="268" t="s">
        <v>38</v>
      </c>
      <c r="D17" s="269"/>
      <c r="E17" s="122"/>
      <c r="F17" s="123">
        <f t="shared" si="1"/>
        <v>0</v>
      </c>
      <c r="G17" s="287">
        <f>VLOOKUP($C17,'datos de fc'!$I$1:$J$8,2,0)</f>
        <v>0.48499999999999999</v>
      </c>
      <c r="H17" s="259">
        <f t="shared" si="2"/>
        <v>0</v>
      </c>
      <c r="I17" s="64"/>
      <c r="J17" s="64"/>
      <c r="K17" s="64"/>
    </row>
    <row r="18" spans="3:11" ht="16.5" thickBot="1" x14ac:dyDescent="0.3">
      <c r="C18" s="270" t="s">
        <v>39</v>
      </c>
      <c r="D18" s="271"/>
      <c r="E18" s="124"/>
      <c r="F18" s="125">
        <f t="shared" si="1"/>
        <v>0</v>
      </c>
      <c r="G18" s="290">
        <f>VLOOKUP($C18,'datos de fc'!$I$1:$J$8,2,0)</f>
        <v>0.64900000000000002</v>
      </c>
      <c r="H18" s="272">
        <f t="shared" si="2"/>
        <v>0</v>
      </c>
      <c r="I18" s="64"/>
      <c r="J18" s="64"/>
      <c r="K18" s="64"/>
    </row>
    <row r="19" spans="3:11" ht="15.75" x14ac:dyDescent="0.25">
      <c r="C19" s="254" t="s">
        <v>106</v>
      </c>
      <c r="D19" s="273"/>
      <c r="E19" s="274"/>
      <c r="F19" s="274"/>
      <c r="G19" s="291"/>
      <c r="H19" s="275"/>
      <c r="I19" s="64"/>
      <c r="J19" s="108" t="s">
        <v>107</v>
      </c>
      <c r="K19" s="64"/>
    </row>
    <row r="20" spans="3:11" ht="15.75" x14ac:dyDescent="0.25">
      <c r="C20" s="257" t="s">
        <v>108</v>
      </c>
      <c r="D20" s="276"/>
      <c r="E20" s="126">
        <v>0.4</v>
      </c>
      <c r="F20" s="127">
        <f>$H$3*E20</f>
        <v>3384000</v>
      </c>
      <c r="G20" s="292">
        <f>1/((1.18)*(1+J20))</f>
        <v>0.84745762711864414</v>
      </c>
      <c r="H20" s="259">
        <f>IF(G20="","",F20*G20)</f>
        <v>2867796.6101694917</v>
      </c>
      <c r="I20" s="64"/>
      <c r="J20" s="107">
        <v>0</v>
      </c>
      <c r="K20" s="64"/>
    </row>
    <row r="21" spans="3:11" ht="16.5" thickBot="1" x14ac:dyDescent="0.3">
      <c r="C21" s="115" t="s">
        <v>109</v>
      </c>
      <c r="D21" s="277"/>
      <c r="E21" s="128"/>
      <c r="F21" s="129">
        <f>$H$3*E21</f>
        <v>0</v>
      </c>
      <c r="G21" s="293">
        <f>1/((1.18)*(1+J21))</f>
        <v>0.84745762711864414</v>
      </c>
      <c r="H21" s="278">
        <f>IF(G21="","",F21*G21)</f>
        <v>0</v>
      </c>
      <c r="I21" s="64"/>
      <c r="J21" s="107">
        <v>0</v>
      </c>
      <c r="K21" s="64"/>
    </row>
    <row r="22" spans="3:11" s="64" customFormat="1" ht="16.5" thickBot="1" x14ac:dyDescent="0.3">
      <c r="C22" s="111" t="s">
        <v>124</v>
      </c>
      <c r="D22" s="279"/>
      <c r="E22" s="130">
        <f>SUM(E8:E21)</f>
        <v>0.75</v>
      </c>
      <c r="F22" s="131">
        <f>SUM(F8:F21)</f>
        <v>6345000</v>
      </c>
      <c r="G22" s="294"/>
      <c r="H22" s="280">
        <f>SUM(H8:H21)</f>
        <v>4304727.6101694917</v>
      </c>
      <c r="J22" s="110"/>
    </row>
    <row r="23" spans="3:11" s="64" customFormat="1" ht="15.75" x14ac:dyDescent="0.25">
      <c r="C23" s="109"/>
      <c r="D23" s="281"/>
      <c r="E23" s="114"/>
      <c r="F23" s="112"/>
      <c r="G23" s="295"/>
      <c r="H23" s="282"/>
      <c r="J23" s="110"/>
    </row>
    <row r="24" spans="3:11" s="64" customFormat="1" ht="16.5" thickBot="1" x14ac:dyDescent="0.3">
      <c r="C24" s="110"/>
      <c r="D24" s="281"/>
      <c r="E24" s="110"/>
      <c r="F24" s="113"/>
      <c r="G24" s="295"/>
      <c r="H24" s="282"/>
    </row>
    <row r="25" spans="3:11" ht="47.25" customHeight="1" x14ac:dyDescent="0.25">
      <c r="C25" s="197" t="s">
        <v>98</v>
      </c>
      <c r="D25" s="198"/>
      <c r="E25" s="152" t="s">
        <v>59</v>
      </c>
      <c r="F25" s="140" t="s">
        <v>102</v>
      </c>
      <c r="G25" s="226" t="s">
        <v>17</v>
      </c>
      <c r="H25" s="140" t="s">
        <v>116</v>
      </c>
      <c r="I25" s="140" t="s">
        <v>117</v>
      </c>
      <c r="J25" s="140" t="s">
        <v>118</v>
      </c>
      <c r="K25" s="141" t="s">
        <v>42</v>
      </c>
    </row>
    <row r="26" spans="3:11" ht="15.75" customHeight="1" x14ac:dyDescent="0.25">
      <c r="C26" s="132" t="s">
        <v>99</v>
      </c>
      <c r="D26" s="133"/>
      <c r="E26" s="126">
        <v>0.25</v>
      </c>
      <c r="F26" s="127">
        <f t="shared" ref="F26:F31" si="3">$H$3*E26</f>
        <v>2115000</v>
      </c>
      <c r="G26" s="296">
        <f>IF(E26="","",((F26*'datos de fc'!$P$1)+I26+J26)/((F26*(1.18)*(1+K26))+I26+J26))</f>
        <v>0.8675395614105551</v>
      </c>
      <c r="H26" s="283">
        <f>IF(G26="","",F26*G26)</f>
        <v>1834846.172383324</v>
      </c>
      <c r="I26" s="136"/>
      <c r="J26" s="135"/>
      <c r="K26" s="147">
        <v>5.5E-2</v>
      </c>
    </row>
    <row r="27" spans="3:11" x14ac:dyDescent="0.25">
      <c r="C27" s="137" t="s">
        <v>104</v>
      </c>
      <c r="D27" s="134"/>
      <c r="E27" s="126"/>
      <c r="F27" s="127">
        <f t="shared" si="3"/>
        <v>0</v>
      </c>
      <c r="G27" s="296" t="str">
        <f>IF(E27="","",((F27*'datos de fc'!$P$1)+I27+J27)/((F27*(1.18)*(1+K27))+I27+J27))</f>
        <v/>
      </c>
      <c r="H27" s="283" t="str">
        <f t="shared" ref="H27:H31" si="4">IF(G27="","",F27*G27)</f>
        <v/>
      </c>
      <c r="I27" s="145"/>
      <c r="J27" s="142"/>
      <c r="K27" s="148"/>
    </row>
    <row r="28" spans="3:11" x14ac:dyDescent="0.25">
      <c r="C28" s="137" t="s">
        <v>105</v>
      </c>
      <c r="D28" s="134"/>
      <c r="E28" s="126"/>
      <c r="F28" s="127">
        <f t="shared" si="3"/>
        <v>0</v>
      </c>
      <c r="G28" s="296" t="str">
        <f>IF(E28="","",((F28*'datos de fc'!$P$1)+I28+J28)/((F28*(1.18)*(1+K28))+I28+J28))</f>
        <v/>
      </c>
      <c r="H28" s="283" t="str">
        <f t="shared" si="4"/>
        <v/>
      </c>
      <c r="I28" s="145"/>
      <c r="J28" s="142"/>
      <c r="K28" s="148"/>
    </row>
    <row r="29" spans="3:11" x14ac:dyDescent="0.25">
      <c r="C29" s="137"/>
      <c r="D29" s="134"/>
      <c r="E29" s="126"/>
      <c r="F29" s="127">
        <f t="shared" si="3"/>
        <v>0</v>
      </c>
      <c r="G29" s="296" t="str">
        <f>IF(E29="","",((F29*'datos de fc'!$P$1)+I29+J29)/((F29*(1.18)*(1+K29))+I29+J29))</f>
        <v/>
      </c>
      <c r="H29" s="283" t="str">
        <f t="shared" si="4"/>
        <v/>
      </c>
      <c r="I29" s="145"/>
      <c r="J29" s="142"/>
      <c r="K29" s="148"/>
    </row>
    <row r="30" spans="3:11" x14ac:dyDescent="0.25">
      <c r="C30" s="137"/>
      <c r="D30" s="134"/>
      <c r="E30" s="126"/>
      <c r="F30" s="127">
        <f t="shared" si="3"/>
        <v>0</v>
      </c>
      <c r="G30" s="296" t="str">
        <f>IF(E30="","",((F30*'datos de fc'!$P$1)+I30+J30)/((F30*(1.18)*(1+K30))+I30+J30))</f>
        <v/>
      </c>
      <c r="H30" s="283" t="str">
        <f t="shared" si="4"/>
        <v/>
      </c>
      <c r="I30" s="145"/>
      <c r="J30" s="142"/>
      <c r="K30" s="148"/>
    </row>
    <row r="31" spans="3:11" ht="15.75" thickBot="1" x14ac:dyDescent="0.3">
      <c r="C31" s="138"/>
      <c r="D31" s="139"/>
      <c r="E31" s="150"/>
      <c r="F31" s="151">
        <f t="shared" si="3"/>
        <v>0</v>
      </c>
      <c r="G31" s="297" t="str">
        <f>IF(E31="","",((F31*'datos de fc'!$P$1)+I31+J31)/((F31*(1.18)*(1+K31))+I31+J31))</f>
        <v/>
      </c>
      <c r="H31" s="284" t="str">
        <f t="shared" si="4"/>
        <v/>
      </c>
      <c r="I31" s="146"/>
      <c r="J31" s="143"/>
      <c r="K31" s="149"/>
    </row>
    <row r="32" spans="3:11" s="64" customFormat="1" ht="30" x14ac:dyDescent="0.25">
      <c r="C32" s="94" t="s">
        <v>97</v>
      </c>
      <c r="G32" s="227"/>
    </row>
    <row r="33" spans="3:11" s="64" customFormat="1" ht="15.75" customHeight="1" x14ac:dyDescent="0.25">
      <c r="G33" s="227"/>
    </row>
    <row r="34" spans="3:11" s="64" customFormat="1" ht="19.5" thickBot="1" x14ac:dyDescent="0.35">
      <c r="C34" s="94"/>
      <c r="G34" s="227"/>
      <c r="H34" s="95"/>
      <c r="I34" s="95"/>
    </row>
    <row r="35" spans="3:11" ht="51" x14ac:dyDescent="0.25">
      <c r="C35" s="197" t="s">
        <v>125</v>
      </c>
      <c r="D35" s="198"/>
      <c r="E35" s="152" t="s">
        <v>59</v>
      </c>
      <c r="F35" s="140" t="s">
        <v>110</v>
      </c>
      <c r="G35" s="226" t="s">
        <v>17</v>
      </c>
      <c r="H35" s="140" t="s">
        <v>111</v>
      </c>
      <c r="I35" s="140" t="s">
        <v>119</v>
      </c>
      <c r="J35" s="140" t="s">
        <v>120</v>
      </c>
      <c r="K35" s="141" t="s">
        <v>121</v>
      </c>
    </row>
    <row r="36" spans="3:11" x14ac:dyDescent="0.25">
      <c r="C36" s="132" t="s">
        <v>112</v>
      </c>
      <c r="D36" s="133"/>
      <c r="E36" s="126">
        <v>0.1</v>
      </c>
      <c r="F36" s="127">
        <v>10000</v>
      </c>
      <c r="G36" s="296">
        <f>IF(E36="","",((F36*'datos de fc'!$P$1)+K36-I36-J36)/((F36*(1.18))+K36-I36-J36))</f>
        <v>0.9152542372881356</v>
      </c>
      <c r="H36" s="283">
        <f>IF(G36="","",F36*G36)</f>
        <v>9152.5423728813566</v>
      </c>
      <c r="I36" s="136"/>
      <c r="J36" s="135"/>
      <c r="K36" s="144"/>
    </row>
    <row r="37" spans="3:11" x14ac:dyDescent="0.25">
      <c r="C37" s="137" t="s">
        <v>113</v>
      </c>
      <c r="D37" s="134"/>
      <c r="E37" s="126"/>
      <c r="F37" s="127">
        <f t="shared" ref="F37:F41" si="5">$H$3*E37</f>
        <v>0</v>
      </c>
      <c r="G37" s="296" t="str">
        <f>IF(E37="","",((F37*'datos de fc'!$P$1)+K37-I37-J37)/((F37*(1.18))+K37-I37-J37))</f>
        <v/>
      </c>
      <c r="H37" s="285" t="str">
        <f t="shared" ref="H37:H41" si="6">IF(G37="","",F37*G37)</f>
        <v/>
      </c>
      <c r="I37" s="145"/>
      <c r="J37" s="142"/>
      <c r="K37" s="148"/>
    </row>
    <row r="38" spans="3:11" x14ac:dyDescent="0.25">
      <c r="C38" s="137" t="s">
        <v>114</v>
      </c>
      <c r="D38" s="134"/>
      <c r="E38" s="126"/>
      <c r="F38" s="127">
        <f t="shared" si="5"/>
        <v>0</v>
      </c>
      <c r="G38" s="296" t="str">
        <f>IF(E38="","",((F38*'datos de fc'!$P$1)+K38-I38-J38)/((F38*(1.18))+K38-I38-J38))</f>
        <v/>
      </c>
      <c r="H38" s="285" t="str">
        <f t="shared" si="6"/>
        <v/>
      </c>
      <c r="I38" s="145"/>
      <c r="J38" s="142"/>
      <c r="K38" s="148"/>
    </row>
    <row r="39" spans="3:11" x14ac:dyDescent="0.25">
      <c r="C39" s="137"/>
      <c r="D39" s="134"/>
      <c r="E39" s="126"/>
      <c r="F39" s="127">
        <f t="shared" si="5"/>
        <v>0</v>
      </c>
      <c r="G39" s="296" t="str">
        <f>IF(E39="","",((F39*'datos de fc'!$P$1)+K39-I39-J39)/((F39*(1.18))+K39-I39-J39))</f>
        <v/>
      </c>
      <c r="H39" s="285" t="str">
        <f t="shared" si="6"/>
        <v/>
      </c>
      <c r="I39" s="145"/>
      <c r="J39" s="142"/>
      <c r="K39" s="148"/>
    </row>
    <row r="40" spans="3:11" x14ac:dyDescent="0.25">
      <c r="C40" s="137"/>
      <c r="D40" s="134"/>
      <c r="E40" s="126"/>
      <c r="F40" s="127">
        <f t="shared" si="5"/>
        <v>0</v>
      </c>
      <c r="G40" s="296" t="str">
        <f>IF(E40="","",((F40*'datos de fc'!$P$1)+K40-I40-J40)/((F40*(1.18))+K40-I40-J40))</f>
        <v/>
      </c>
      <c r="H40" s="285" t="str">
        <f t="shared" si="6"/>
        <v/>
      </c>
      <c r="I40" s="145"/>
      <c r="J40" s="142"/>
      <c r="K40" s="148"/>
    </row>
    <row r="41" spans="3:11" ht="15.75" thickBot="1" x14ac:dyDescent="0.3">
      <c r="C41" s="138"/>
      <c r="D41" s="139"/>
      <c r="E41" s="150"/>
      <c r="F41" s="151">
        <f t="shared" si="5"/>
        <v>0</v>
      </c>
      <c r="G41" s="297" t="str">
        <f>IF(E41="","",((F41*'datos de fc'!$P$1)+K41-I41-J41)/((F41*(1.18))+K41-I41-J41))</f>
        <v/>
      </c>
      <c r="H41" s="286" t="str">
        <f t="shared" si="6"/>
        <v/>
      </c>
      <c r="I41" s="146"/>
      <c r="J41" s="143"/>
      <c r="K41" s="149"/>
    </row>
    <row r="42" spans="3:11" s="64" customFormat="1" ht="45.75" x14ac:dyDescent="0.3">
      <c r="C42" s="96" t="s">
        <v>96</v>
      </c>
      <c r="H42" s="95"/>
      <c r="I42" s="95"/>
    </row>
    <row r="43" spans="3:11" s="64" customFormat="1" ht="15.75" thickBot="1" x14ac:dyDescent="0.3"/>
    <row r="44" spans="3:11" s="64" customFormat="1" ht="24" customHeight="1" thickBot="1" x14ac:dyDescent="0.4">
      <c r="C44" s="249" t="s">
        <v>123</v>
      </c>
      <c r="D44" s="250"/>
      <c r="E44" s="250"/>
      <c r="F44" s="250"/>
      <c r="G44" s="250"/>
      <c r="H44" s="251">
        <f>SUM(H22,H26:H31,H36:H41)</f>
        <v>6148726.3249256974</v>
      </c>
      <c r="I44" s="252"/>
    </row>
    <row r="45" spans="3:11" s="64" customFormat="1" x14ac:dyDescent="0.25"/>
    <row r="46" spans="3:11" s="64" customFormat="1" x14ac:dyDescent="0.25"/>
    <row r="47" spans="3:11" s="64" customFormat="1" x14ac:dyDescent="0.25"/>
    <row r="48" spans="3:11" s="64" customFormat="1" x14ac:dyDescent="0.25"/>
    <row r="49" s="64" customFormat="1" x14ac:dyDescent="0.25"/>
    <row r="50" s="64" customFormat="1" x14ac:dyDescent="0.25"/>
    <row r="51" s="64" customFormat="1" x14ac:dyDescent="0.25"/>
    <row r="52" s="64" customFormat="1" x14ac:dyDescent="0.25"/>
    <row r="53" s="64" customFormat="1" x14ac:dyDescent="0.25"/>
    <row r="54" s="64" customFormat="1" x14ac:dyDescent="0.25"/>
    <row r="55" s="64" customFormat="1" x14ac:dyDescent="0.25"/>
    <row r="56" s="64" customFormat="1" x14ac:dyDescent="0.25"/>
    <row r="57" s="64" customFormat="1" x14ac:dyDescent="0.25"/>
    <row r="58" s="64" customFormat="1" x14ac:dyDescent="0.25"/>
    <row r="59" s="64" customFormat="1" x14ac:dyDescent="0.25"/>
    <row r="60" s="64" customFormat="1" x14ac:dyDescent="0.25"/>
    <row r="61" s="64" customFormat="1" x14ac:dyDescent="0.25"/>
    <row r="62" s="64" customFormat="1" x14ac:dyDescent="0.25"/>
    <row r="63" s="64" customFormat="1" x14ac:dyDescent="0.25"/>
    <row r="64" s="64" customFormat="1" x14ac:dyDescent="0.25"/>
    <row r="65" s="64" customFormat="1" x14ac:dyDescent="0.25"/>
    <row r="66" s="64" customFormat="1" x14ac:dyDescent="0.25"/>
    <row r="67" s="64" customFormat="1" x14ac:dyDescent="0.25"/>
    <row r="68" s="64" customFormat="1" x14ac:dyDescent="0.25"/>
    <row r="69" s="64" customFormat="1" x14ac:dyDescent="0.25"/>
    <row r="70" s="64" customFormat="1" x14ac:dyDescent="0.25"/>
    <row r="71" s="64" customFormat="1" x14ac:dyDescent="0.25"/>
    <row r="72" s="64" customFormat="1" x14ac:dyDescent="0.25"/>
    <row r="73" s="64" customFormat="1" x14ac:dyDescent="0.25"/>
    <row r="74" s="64" customFormat="1" x14ac:dyDescent="0.25"/>
    <row r="75" s="64" customFormat="1" x14ac:dyDescent="0.25"/>
    <row r="76" s="64" customFormat="1" x14ac:dyDescent="0.25"/>
    <row r="77" s="64" customFormat="1" x14ac:dyDescent="0.25"/>
    <row r="78" s="64" customFormat="1" x14ac:dyDescent="0.25"/>
    <row r="79" s="64" customFormat="1" x14ac:dyDescent="0.25"/>
    <row r="80" s="64" customFormat="1" x14ac:dyDescent="0.25"/>
    <row r="81" s="64" customFormat="1" x14ac:dyDescent="0.25"/>
    <row r="82" s="64" customFormat="1" x14ac:dyDescent="0.25"/>
    <row r="83" s="64" customFormat="1" x14ac:dyDescent="0.25"/>
    <row r="84" s="64" customFormat="1" x14ac:dyDescent="0.25"/>
    <row r="85" s="64" customFormat="1" x14ac:dyDescent="0.25"/>
    <row r="86" s="64" customFormat="1" x14ac:dyDescent="0.25"/>
    <row r="87" s="64" customFormat="1" x14ac:dyDescent="0.25"/>
    <row r="88" s="64" customFormat="1" x14ac:dyDescent="0.25"/>
  </sheetData>
  <sheetProtection algorithmName="SHA-512" hashValue="/yH/1QF5Mji4PizybqT8hOqJ+Pz5QzIeGFDqoEBchz32AiqUU+8miHvtHBhn4qZEEpaL+beay4elElOaM1+h3A==" saltValue="W32Sp8+0p57+kMMp3OkCpw==" spinCount="100000" sheet="1" objects="1" scenarios="1" formatCells="0" formatColumns="0"/>
  <mergeCells count="14">
    <mergeCell ref="C44:G44"/>
    <mergeCell ref="H44:I44"/>
    <mergeCell ref="C25:D25"/>
    <mergeCell ref="C35:D35"/>
    <mergeCell ref="H5:H6"/>
    <mergeCell ref="F5:F6"/>
    <mergeCell ref="A1:I1"/>
    <mergeCell ref="H3:I3"/>
    <mergeCell ref="C2:I2"/>
    <mergeCell ref="C3:G3"/>
    <mergeCell ref="C5:C6"/>
    <mergeCell ref="D5:D6"/>
    <mergeCell ref="E5:E6"/>
    <mergeCell ref="G5:G6"/>
  </mergeCells>
  <pageMargins left="0.7" right="0.7" top="0.75" bottom="0.75" header="0.3" footer="0.3"/>
  <pageSetup paperSize="9" orientation="portrait" r:id="rId1"/>
  <ignoredErrors>
    <ignoredError sqref="E22 F22 F10:F21 F8:H9 G22:H22 G10:H21 F37:F41 F26:F35 C36:I36 C26:E35 G26:I35 C42:I44 C37:E41 G37:I41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2000000}">
          <x14:formula1>
            <xm:f>'datos de fc'!$K$1:$K$3</xm:f>
          </x14:formula1>
          <xm:sqref>C8:C10</xm:sqref>
        </x14:dataValidation>
        <x14:dataValidation type="list" allowBlank="1" showInputMessage="1" showErrorMessage="1" xr:uid="{00000000-0002-0000-0100-000000000000}">
          <x14:formula1>
            <xm:f>'datos de fc'!$B$3:$B$6</xm:f>
          </x14:formula1>
          <xm:sqref>D8:D10</xm:sqref>
        </x14:dataValidation>
        <x14:dataValidation type="list" allowBlank="1" showInputMessage="1" showErrorMessage="1" xr:uid="{927BA269-8C41-44CD-8875-2A49A556A53A}">
          <x14:formula1>
            <xm:f>'datos de fc'!$I$2:$I$8</xm:f>
          </x14:formula1>
          <xm:sqref>C12:C18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E3945-1839-4067-88AD-42C142CC209E}">
  <dimension ref="A1:AF10"/>
  <sheetViews>
    <sheetView workbookViewId="0">
      <selection activeCell="F10" sqref="F10"/>
    </sheetView>
  </sheetViews>
  <sheetFormatPr baseColWidth="10" defaultRowHeight="15" x14ac:dyDescent="0.25"/>
  <cols>
    <col min="3" max="3" width="53.140625" customWidth="1"/>
    <col min="6" max="6" width="10.28515625" customWidth="1"/>
  </cols>
  <sheetData>
    <row r="1" spans="1:32" s="57" customFormat="1" ht="30" customHeight="1" x14ac:dyDescent="0.4">
      <c r="A1" s="192" t="s">
        <v>134</v>
      </c>
      <c r="B1" s="192"/>
      <c r="C1" s="192"/>
      <c r="D1" s="192"/>
      <c r="E1" s="192"/>
      <c r="F1" s="192"/>
      <c r="G1" s="192"/>
      <c r="H1" s="192"/>
      <c r="I1" s="192"/>
      <c r="J1" s="81"/>
      <c r="K1" s="81"/>
      <c r="L1" s="81"/>
      <c r="M1" s="81"/>
      <c r="N1" s="64"/>
      <c r="O1" s="64"/>
      <c r="P1" s="97"/>
      <c r="Q1" s="67"/>
      <c r="R1" s="67"/>
      <c r="S1" s="67"/>
      <c r="T1" s="67"/>
      <c r="U1" s="67"/>
      <c r="V1" s="67"/>
      <c r="W1" s="67"/>
      <c r="X1"/>
      <c r="Y1"/>
      <c r="Z1"/>
      <c r="AA1"/>
      <c r="AB1"/>
      <c r="AC1"/>
      <c r="AD1"/>
      <c r="AE1"/>
      <c r="AF1"/>
    </row>
    <row r="2" spans="1:32" s="67" customFormat="1" ht="51.75" customHeight="1" x14ac:dyDescent="0.25">
      <c r="C2" s="189" t="s">
        <v>139</v>
      </c>
      <c r="D2" s="189"/>
      <c r="E2" s="189"/>
      <c r="F2" s="189"/>
      <c r="G2" s="189"/>
      <c r="H2" s="189"/>
      <c r="I2" s="189"/>
    </row>
    <row r="4" spans="1:32" ht="22.5" customHeight="1" x14ac:dyDescent="0.25">
      <c r="C4" s="209" t="s">
        <v>137</v>
      </c>
      <c r="D4" s="209"/>
      <c r="E4" s="209"/>
      <c r="F4" s="209"/>
    </row>
    <row r="5" spans="1:32" ht="11.25" customHeight="1" x14ac:dyDescent="0.25">
      <c r="C5" s="201" t="s">
        <v>129</v>
      </c>
      <c r="D5" s="165" t="s">
        <v>130</v>
      </c>
      <c r="E5" s="166" t="s">
        <v>131</v>
      </c>
      <c r="F5" s="223">
        <f>D6+E6/60</f>
        <v>4.333333333333333</v>
      </c>
    </row>
    <row r="6" spans="1:32" x14ac:dyDescent="0.25">
      <c r="C6" s="202"/>
      <c r="D6" s="155">
        <v>4</v>
      </c>
      <c r="E6" s="156">
        <v>20</v>
      </c>
      <c r="F6" s="224"/>
    </row>
    <row r="7" spans="1:32" x14ac:dyDescent="0.25">
      <c r="C7" s="203" t="s">
        <v>136</v>
      </c>
      <c r="D7" s="204"/>
      <c r="E7" s="205"/>
      <c r="F7" s="157">
        <v>3</v>
      </c>
    </row>
    <row r="8" spans="1:32" x14ac:dyDescent="0.25">
      <c r="C8" s="158" t="s">
        <v>135</v>
      </c>
      <c r="D8" s="159"/>
      <c r="E8" s="160"/>
      <c r="F8" s="161">
        <v>6.81</v>
      </c>
    </row>
    <row r="9" spans="1:32" x14ac:dyDescent="0.25">
      <c r="C9" s="206" t="s">
        <v>132</v>
      </c>
      <c r="D9" s="207"/>
      <c r="E9" s="208"/>
      <c r="F9" s="157">
        <v>45</v>
      </c>
    </row>
    <row r="10" spans="1:32" x14ac:dyDescent="0.25">
      <c r="C10" s="162" t="s">
        <v>138</v>
      </c>
      <c r="D10" s="163"/>
      <c r="E10" s="164"/>
      <c r="F10" s="225">
        <f>F7*F9*(5*52)*F5*F8</f>
        <v>1035800.9999999999</v>
      </c>
    </row>
  </sheetData>
  <mergeCells count="7">
    <mergeCell ref="C5:C6"/>
    <mergeCell ref="F5:F6"/>
    <mergeCell ref="C7:E7"/>
    <mergeCell ref="C9:E9"/>
    <mergeCell ref="A1:I1"/>
    <mergeCell ref="C2:I2"/>
    <mergeCell ref="C4:F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58"/>
  <sheetViews>
    <sheetView topLeftCell="A10" zoomScaleNormal="100" workbookViewId="0">
      <selection activeCell="M18" sqref="A16:M18"/>
    </sheetView>
  </sheetViews>
  <sheetFormatPr baseColWidth="10" defaultRowHeight="15" x14ac:dyDescent="0.25"/>
  <cols>
    <col min="1" max="1" width="11.42578125" style="8"/>
    <col min="2" max="2" width="8.7109375" customWidth="1"/>
    <col min="3" max="3" width="16.5703125" customWidth="1"/>
    <col min="4" max="4" width="14.28515625" customWidth="1"/>
    <col min="5" max="5" width="17.7109375" customWidth="1"/>
    <col min="6" max="6" width="16.140625" customWidth="1"/>
    <col min="7" max="7" width="18.140625" customWidth="1"/>
    <col min="8" max="8" width="12.85546875" customWidth="1"/>
    <col min="11" max="11" width="33.28515625" customWidth="1"/>
    <col min="12" max="12" width="18.28515625" customWidth="1"/>
    <col min="13" max="13" width="14.140625" style="36" customWidth="1"/>
    <col min="18" max="18" width="16.5703125" style="24" hidden="1" customWidth="1"/>
    <col min="19" max="19" width="0" style="24" hidden="1" customWidth="1"/>
    <col min="20" max="20" width="15.42578125" style="24" hidden="1" customWidth="1"/>
  </cols>
  <sheetData>
    <row r="1" spans="1:20" ht="60" customHeight="1" x14ac:dyDescent="0.4">
      <c r="A1" s="210" t="s">
        <v>77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</row>
    <row r="3" spans="1:20" ht="15.75" thickBot="1" x14ac:dyDescent="0.3">
      <c r="B3" s="1"/>
      <c r="C3" s="1"/>
      <c r="D3" s="1"/>
      <c r="E3" s="1"/>
      <c r="F3" s="1"/>
      <c r="G3" s="1"/>
      <c r="H3" s="1"/>
      <c r="I3" s="10"/>
      <c r="J3" s="10"/>
    </row>
    <row r="4" spans="1:20" ht="46.5" customHeight="1" thickBot="1" x14ac:dyDescent="0.3">
      <c r="A4" s="53"/>
      <c r="B4" s="211" t="s">
        <v>44</v>
      </c>
      <c r="C4" s="19" t="s">
        <v>78</v>
      </c>
      <c r="D4" s="15" t="s">
        <v>66</v>
      </c>
      <c r="E4" s="11" t="s">
        <v>48</v>
      </c>
      <c r="F4" s="11" t="s">
        <v>49</v>
      </c>
      <c r="G4" s="11" t="s">
        <v>50</v>
      </c>
      <c r="H4" s="20" t="s">
        <v>51</v>
      </c>
      <c r="K4" s="6" t="s">
        <v>74</v>
      </c>
      <c r="L4" s="18" t="s">
        <v>76</v>
      </c>
    </row>
    <row r="5" spans="1:20" ht="21.75" customHeight="1" thickBot="1" x14ac:dyDescent="0.3">
      <c r="A5" s="53"/>
      <c r="B5" s="212"/>
      <c r="C5" s="21" t="s">
        <v>79</v>
      </c>
      <c r="D5" s="15" t="s">
        <v>69</v>
      </c>
      <c r="E5" s="12" t="s">
        <v>47</v>
      </c>
      <c r="F5" s="12" t="s">
        <v>47</v>
      </c>
      <c r="G5" s="12" t="s">
        <v>47</v>
      </c>
      <c r="H5" s="22" t="s">
        <v>52</v>
      </c>
      <c r="R5" s="25" t="s">
        <v>60</v>
      </c>
      <c r="S5" s="25"/>
      <c r="T5" s="26" t="s">
        <v>61</v>
      </c>
    </row>
    <row r="6" spans="1:20" ht="16.5" thickBot="1" x14ac:dyDescent="0.3">
      <c r="B6" s="9">
        <v>0</v>
      </c>
      <c r="C6" s="16"/>
      <c r="D6" s="7"/>
      <c r="E6" s="7"/>
      <c r="F6" s="7"/>
      <c r="G6" s="7"/>
      <c r="H6" s="7"/>
      <c r="K6" s="2" t="s">
        <v>57</v>
      </c>
      <c r="L6" s="3" t="s">
        <v>58</v>
      </c>
      <c r="M6" s="17">
        <v>12</v>
      </c>
      <c r="R6" s="27" t="s">
        <v>62</v>
      </c>
      <c r="S6" s="28" t="s">
        <v>65</v>
      </c>
      <c r="T6" s="29">
        <v>10.199999999999999</v>
      </c>
    </row>
    <row r="7" spans="1:20" ht="15.75" thickBot="1" x14ac:dyDescent="0.3">
      <c r="B7" s="9">
        <v>1</v>
      </c>
      <c r="C7" s="16">
        <v>37255.550000000003</v>
      </c>
      <c r="D7" s="13" t="e">
        <f>'calculo de metano RS'!AU5</f>
        <v>#REF!</v>
      </c>
      <c r="E7" s="13" t="e">
        <f t="shared" ref="E7:E27" si="0">IF(B7="","",D7*$M$10)</f>
        <v>#REF!</v>
      </c>
      <c r="F7" s="13" t="e">
        <f t="shared" ref="F7:F27" si="1">IF(B7="","",D7*$M$10*$M$13*(1-$M$18))</f>
        <v>#REF!</v>
      </c>
      <c r="G7" s="13" t="e">
        <f t="shared" ref="G7:G27" si="2">IF(B7="","",E7-F7)</f>
        <v>#REF!</v>
      </c>
      <c r="H7" s="7" t="e">
        <f t="shared" ref="H7:H27" si="3">IF(B7="","",G7*$M$8*$M$7)</f>
        <v>#REF!</v>
      </c>
      <c r="K7" s="4" t="s">
        <v>53</v>
      </c>
      <c r="L7" s="5" t="s">
        <v>54</v>
      </c>
      <c r="M7" s="30">
        <v>3.3</v>
      </c>
      <c r="R7" s="27" t="s">
        <v>63</v>
      </c>
      <c r="S7" s="28" t="s">
        <v>65</v>
      </c>
      <c r="T7" s="29">
        <v>9.4</v>
      </c>
    </row>
    <row r="8" spans="1:20" ht="24.75" customHeight="1" thickBot="1" x14ac:dyDescent="0.3">
      <c r="B8" s="9">
        <f t="shared" ref="B8:B27" si="4">IF($M$6&gt;B7,B7+1,"")</f>
        <v>2</v>
      </c>
      <c r="C8" s="16">
        <v>37916.199999999997</v>
      </c>
      <c r="D8" s="13" t="e">
        <f>'calculo de metano RS'!AU6</f>
        <v>#REF!</v>
      </c>
      <c r="E8" s="13" t="e">
        <f t="shared" si="0"/>
        <v>#REF!</v>
      </c>
      <c r="F8" s="13" t="e">
        <f t="shared" si="1"/>
        <v>#REF!</v>
      </c>
      <c r="G8" s="13" t="e">
        <f t="shared" si="2"/>
        <v>#REF!</v>
      </c>
      <c r="H8" s="7" t="e">
        <f t="shared" si="3"/>
        <v>#REF!</v>
      </c>
      <c r="K8" s="2" t="s">
        <v>55</v>
      </c>
      <c r="L8" s="3" t="s">
        <v>56</v>
      </c>
      <c r="M8" s="31">
        <v>7.17</v>
      </c>
      <c r="R8" s="27" t="s">
        <v>64</v>
      </c>
      <c r="S8" s="28" t="s">
        <v>65</v>
      </c>
      <c r="T8" s="29">
        <v>10.8</v>
      </c>
    </row>
    <row r="9" spans="1:20" ht="15.75" thickBot="1" x14ac:dyDescent="0.3">
      <c r="B9" s="9">
        <f t="shared" si="4"/>
        <v>3</v>
      </c>
      <c r="C9" s="16">
        <v>38591.449999999997</v>
      </c>
      <c r="D9" s="13" t="e">
        <f>'calculo de metano RS'!AU7</f>
        <v>#REF!</v>
      </c>
      <c r="E9" s="13" t="e">
        <f t="shared" si="0"/>
        <v>#REF!</v>
      </c>
      <c r="F9" s="13" t="e">
        <f t="shared" si="1"/>
        <v>#REF!</v>
      </c>
      <c r="G9" s="13" t="e">
        <f t="shared" si="2"/>
        <v>#REF!</v>
      </c>
      <c r="H9" s="7" t="e">
        <f t="shared" si="3"/>
        <v>#REF!</v>
      </c>
      <c r="K9" s="2" t="s">
        <v>45</v>
      </c>
      <c r="L9" s="3" t="s">
        <v>46</v>
      </c>
      <c r="M9" s="31">
        <v>0.4521</v>
      </c>
    </row>
    <row r="10" spans="1:20" ht="27" customHeight="1" thickBot="1" x14ac:dyDescent="0.3">
      <c r="B10" s="9">
        <f t="shared" si="4"/>
        <v>4</v>
      </c>
      <c r="C10" s="16">
        <v>39281.300000000003</v>
      </c>
      <c r="D10" s="13" t="e">
        <f>'calculo de metano RS'!AU8</f>
        <v>#REF!</v>
      </c>
      <c r="E10" s="13" t="e">
        <f t="shared" si="0"/>
        <v>#REF!</v>
      </c>
      <c r="F10" s="13" t="e">
        <f t="shared" si="1"/>
        <v>#REF!</v>
      </c>
      <c r="G10" s="13" t="e">
        <f t="shared" si="2"/>
        <v>#REF!</v>
      </c>
      <c r="H10" s="7" t="e">
        <f t="shared" si="3"/>
        <v>#REF!</v>
      </c>
      <c r="K10" s="2" t="s">
        <v>72</v>
      </c>
      <c r="L10" s="3" t="s">
        <v>73</v>
      </c>
      <c r="M10" s="32">
        <v>21</v>
      </c>
      <c r="R10" s="23" t="s">
        <v>76</v>
      </c>
    </row>
    <row r="11" spans="1:20" ht="15.75" thickBot="1" x14ac:dyDescent="0.3">
      <c r="B11" s="9">
        <f t="shared" si="4"/>
        <v>5</v>
      </c>
      <c r="C11" s="16">
        <v>39982.1</v>
      </c>
      <c r="D11" s="13" t="e">
        <f>'calculo de metano RS'!AU9</f>
        <v>#REF!</v>
      </c>
      <c r="E11" s="13" t="e">
        <f t="shared" si="0"/>
        <v>#REF!</v>
      </c>
      <c r="F11" s="13" t="e">
        <f t="shared" si="1"/>
        <v>#REF!</v>
      </c>
      <c r="G11" s="13" t="e">
        <f t="shared" si="2"/>
        <v>#REF!</v>
      </c>
      <c r="H11" s="7" t="e">
        <f t="shared" si="3"/>
        <v>#REF!</v>
      </c>
      <c r="R11" s="23" t="s">
        <v>75</v>
      </c>
    </row>
    <row r="12" spans="1:20" ht="15.75" thickBot="1" x14ac:dyDescent="0.3">
      <c r="B12" s="9">
        <f t="shared" si="4"/>
        <v>6</v>
      </c>
      <c r="C12" s="16">
        <v>40693.85</v>
      </c>
      <c r="D12" s="13" t="e">
        <f>'calculo de metano RS'!AU10</f>
        <v>#REF!</v>
      </c>
      <c r="E12" s="13" t="e">
        <f t="shared" si="0"/>
        <v>#REF!</v>
      </c>
      <c r="F12" s="13" t="e">
        <f t="shared" si="1"/>
        <v>#REF!</v>
      </c>
      <c r="G12" s="13" t="e">
        <f t="shared" si="2"/>
        <v>#REF!</v>
      </c>
      <c r="H12" s="7" t="e">
        <f t="shared" si="3"/>
        <v>#REF!</v>
      </c>
    </row>
    <row r="13" spans="1:20" ht="29.25" customHeight="1" thickBot="1" x14ac:dyDescent="0.3">
      <c r="B13" s="9">
        <f t="shared" si="4"/>
        <v>7</v>
      </c>
      <c r="C13" s="16">
        <v>41420.199999999997</v>
      </c>
      <c r="D13" s="13" t="e">
        <f>'calculo de metano RS'!AU11</f>
        <v>#REF!</v>
      </c>
      <c r="E13" s="13" t="e">
        <f t="shared" si="0"/>
        <v>#REF!</v>
      </c>
      <c r="F13" s="13" t="e">
        <f t="shared" si="1"/>
        <v>#REF!</v>
      </c>
      <c r="G13" s="13" t="e">
        <f t="shared" si="2"/>
        <v>#REF!</v>
      </c>
      <c r="H13" s="7" t="e">
        <f t="shared" si="3"/>
        <v>#REF!</v>
      </c>
      <c r="K13" s="4" t="s">
        <v>87</v>
      </c>
      <c r="L13" s="5" t="s">
        <v>88</v>
      </c>
      <c r="M13" s="51">
        <v>1</v>
      </c>
    </row>
    <row r="14" spans="1:20" ht="15.75" thickBot="1" x14ac:dyDescent="0.3">
      <c r="B14" s="9">
        <f t="shared" si="4"/>
        <v>8</v>
      </c>
      <c r="C14" s="16">
        <v>42164.800000000003</v>
      </c>
      <c r="D14" s="13" t="e">
        <f>'calculo de metano RS'!AU12</f>
        <v>#REF!</v>
      </c>
      <c r="E14" s="13" t="e">
        <f t="shared" si="0"/>
        <v>#REF!</v>
      </c>
      <c r="F14" s="13" t="e">
        <f t="shared" si="1"/>
        <v>#REF!</v>
      </c>
      <c r="G14" s="13" t="e">
        <f t="shared" si="2"/>
        <v>#REF!</v>
      </c>
      <c r="H14" s="7" t="e">
        <f t="shared" si="3"/>
        <v>#REF!</v>
      </c>
      <c r="K14" s="4" t="s">
        <v>89</v>
      </c>
      <c r="L14" s="4" t="s">
        <v>90</v>
      </c>
      <c r="M14" s="33">
        <v>0</v>
      </c>
    </row>
    <row r="15" spans="1:20" ht="15.75" thickBot="1" x14ac:dyDescent="0.3">
      <c r="B15" s="9">
        <f t="shared" si="4"/>
        <v>9</v>
      </c>
      <c r="C15" s="16">
        <v>42916.7</v>
      </c>
      <c r="D15" s="13" t="e">
        <f>'calculo de metano RS'!AU13</f>
        <v>#REF!</v>
      </c>
      <c r="E15" s="13" t="e">
        <f t="shared" si="0"/>
        <v>#REF!</v>
      </c>
      <c r="F15" s="13" t="e">
        <f t="shared" si="1"/>
        <v>#REF!</v>
      </c>
      <c r="G15" s="13" t="e">
        <f t="shared" si="2"/>
        <v>#REF!</v>
      </c>
      <c r="H15" s="7" t="e">
        <f t="shared" si="3"/>
        <v>#REF!</v>
      </c>
    </row>
    <row r="16" spans="1:20" ht="15.75" thickBot="1" x14ac:dyDescent="0.3">
      <c r="B16" s="9">
        <f t="shared" si="4"/>
        <v>10</v>
      </c>
      <c r="C16" s="16">
        <v>43686.85</v>
      </c>
      <c r="D16" s="13" t="e">
        <f>'calculo de metano RS'!AU14</f>
        <v>#REF!</v>
      </c>
      <c r="E16" s="13" t="e">
        <f t="shared" si="0"/>
        <v>#REF!</v>
      </c>
      <c r="F16" s="13" t="e">
        <f t="shared" si="1"/>
        <v>#REF!</v>
      </c>
      <c r="G16" s="13" t="e">
        <f t="shared" si="2"/>
        <v>#REF!</v>
      </c>
      <c r="H16" s="7" t="e">
        <f t="shared" si="3"/>
        <v>#REF!</v>
      </c>
      <c r="K16" s="4" t="s">
        <v>67</v>
      </c>
      <c r="L16" s="5" t="s">
        <v>68</v>
      </c>
      <c r="M16" s="52">
        <v>0.66700000000000004</v>
      </c>
    </row>
    <row r="17" spans="2:13" ht="15.75" thickBot="1" x14ac:dyDescent="0.3">
      <c r="B17" s="9">
        <f t="shared" si="4"/>
        <v>11</v>
      </c>
      <c r="C17" s="16"/>
      <c r="D17" s="13" t="e">
        <f>'calculo de metano RS'!AU15</f>
        <v>#REF!</v>
      </c>
      <c r="E17" s="13" t="e">
        <f t="shared" si="0"/>
        <v>#REF!</v>
      </c>
      <c r="F17" s="13" t="e">
        <f t="shared" si="1"/>
        <v>#REF!</v>
      </c>
      <c r="G17" s="13" t="e">
        <f t="shared" si="2"/>
        <v>#REF!</v>
      </c>
      <c r="H17" s="7" t="e">
        <f t="shared" si="3"/>
        <v>#REF!</v>
      </c>
      <c r="K17" s="4" t="s">
        <v>70</v>
      </c>
      <c r="L17" s="4" t="s">
        <v>71</v>
      </c>
      <c r="M17" s="33">
        <v>10</v>
      </c>
    </row>
    <row r="18" spans="2:13" ht="21" customHeight="1" thickBot="1" x14ac:dyDescent="0.3">
      <c r="B18" s="9">
        <f t="shared" si="4"/>
        <v>12</v>
      </c>
      <c r="C18" s="16"/>
      <c r="D18" s="13" t="e">
        <f>'calculo de metano RS'!AU16</f>
        <v>#REF!</v>
      </c>
      <c r="E18" s="13" t="e">
        <f t="shared" si="0"/>
        <v>#REF!</v>
      </c>
      <c r="F18" s="13" t="e">
        <f t="shared" si="1"/>
        <v>#REF!</v>
      </c>
      <c r="G18" s="13" t="e">
        <f t="shared" si="2"/>
        <v>#REF!</v>
      </c>
      <c r="H18" s="7" t="e">
        <f t="shared" si="3"/>
        <v>#REF!</v>
      </c>
      <c r="K18" s="4" t="s">
        <v>91</v>
      </c>
      <c r="L18" s="4" t="s">
        <v>59</v>
      </c>
      <c r="M18" s="34">
        <v>0.5</v>
      </c>
    </row>
    <row r="19" spans="2:13" ht="15.75" thickBot="1" x14ac:dyDescent="0.3">
      <c r="B19" s="9" t="str">
        <f t="shared" si="4"/>
        <v/>
      </c>
      <c r="C19" s="16"/>
      <c r="D19" s="13" t="e">
        <f>'calculo de metano RS'!AU17</f>
        <v>#REF!</v>
      </c>
      <c r="E19" s="13" t="str">
        <f t="shared" si="0"/>
        <v/>
      </c>
      <c r="F19" s="13" t="str">
        <f t="shared" si="1"/>
        <v/>
      </c>
      <c r="G19" s="13" t="str">
        <f t="shared" si="2"/>
        <v/>
      </c>
      <c r="H19" s="7" t="str">
        <f t="shared" si="3"/>
        <v/>
      </c>
      <c r="K19" s="14"/>
      <c r="L19" s="14"/>
      <c r="M19" s="35"/>
    </row>
    <row r="20" spans="2:13" ht="15.75" thickBot="1" x14ac:dyDescent="0.3">
      <c r="B20" s="9" t="str">
        <f t="shared" si="4"/>
        <v/>
      </c>
      <c r="C20" s="16"/>
      <c r="D20" s="13" t="e">
        <f>'calculo de metano RS'!AU18</f>
        <v>#REF!</v>
      </c>
      <c r="E20" s="13" t="str">
        <f t="shared" si="0"/>
        <v/>
      </c>
      <c r="F20" s="13" t="str">
        <f t="shared" si="1"/>
        <v/>
      </c>
      <c r="G20" s="13" t="str">
        <f t="shared" si="2"/>
        <v/>
      </c>
      <c r="H20" s="7" t="str">
        <f t="shared" si="3"/>
        <v/>
      </c>
      <c r="K20" s="14"/>
      <c r="L20" s="14"/>
      <c r="M20" s="35"/>
    </row>
    <row r="21" spans="2:13" ht="15.75" thickBot="1" x14ac:dyDescent="0.3">
      <c r="B21" s="9" t="str">
        <f t="shared" si="4"/>
        <v/>
      </c>
      <c r="C21" s="16"/>
      <c r="D21" s="13" t="e">
        <f>'calculo de metano RS'!AU19</f>
        <v>#REF!</v>
      </c>
      <c r="E21" s="13" t="str">
        <f t="shared" si="0"/>
        <v/>
      </c>
      <c r="F21" s="13" t="str">
        <f t="shared" si="1"/>
        <v/>
      </c>
      <c r="G21" s="13" t="str">
        <f t="shared" si="2"/>
        <v/>
      </c>
      <c r="H21" s="7" t="str">
        <f t="shared" si="3"/>
        <v/>
      </c>
      <c r="K21" s="14"/>
      <c r="L21" s="14"/>
      <c r="M21" s="35"/>
    </row>
    <row r="22" spans="2:13" ht="15.75" thickBot="1" x14ac:dyDescent="0.3">
      <c r="B22" s="9" t="str">
        <f t="shared" si="4"/>
        <v/>
      </c>
      <c r="C22" s="16"/>
      <c r="D22" s="13" t="e">
        <f>'calculo de metano RS'!AU20</f>
        <v>#REF!</v>
      </c>
      <c r="E22" s="13" t="str">
        <f t="shared" si="0"/>
        <v/>
      </c>
      <c r="F22" s="13" t="str">
        <f t="shared" si="1"/>
        <v/>
      </c>
      <c r="G22" s="13" t="str">
        <f t="shared" si="2"/>
        <v/>
      </c>
      <c r="H22" s="7" t="str">
        <f t="shared" si="3"/>
        <v/>
      </c>
      <c r="K22" s="14"/>
      <c r="L22" s="14"/>
      <c r="M22" s="35"/>
    </row>
    <row r="23" spans="2:13" ht="15.75" thickBot="1" x14ac:dyDescent="0.3">
      <c r="B23" s="9" t="str">
        <f t="shared" si="4"/>
        <v/>
      </c>
      <c r="C23" s="16"/>
      <c r="D23" s="13" t="e">
        <f>'calculo de metano RS'!AU21</f>
        <v>#REF!</v>
      </c>
      <c r="E23" s="13" t="str">
        <f t="shared" si="0"/>
        <v/>
      </c>
      <c r="F23" s="13" t="str">
        <f t="shared" si="1"/>
        <v/>
      </c>
      <c r="G23" s="13" t="str">
        <f t="shared" si="2"/>
        <v/>
      </c>
      <c r="H23" s="7" t="str">
        <f t="shared" si="3"/>
        <v/>
      </c>
      <c r="K23" s="14"/>
      <c r="L23" s="14"/>
      <c r="M23" s="35"/>
    </row>
    <row r="24" spans="2:13" ht="15.75" thickBot="1" x14ac:dyDescent="0.3">
      <c r="B24" s="9" t="str">
        <f t="shared" si="4"/>
        <v/>
      </c>
      <c r="C24" s="16"/>
      <c r="D24" s="13" t="e">
        <f>'calculo de metano RS'!AU22</f>
        <v>#REF!</v>
      </c>
      <c r="E24" s="13" t="str">
        <f t="shared" si="0"/>
        <v/>
      </c>
      <c r="F24" s="13" t="str">
        <f t="shared" si="1"/>
        <v/>
      </c>
      <c r="G24" s="13" t="str">
        <f t="shared" si="2"/>
        <v/>
      </c>
      <c r="H24" s="7" t="str">
        <f t="shared" si="3"/>
        <v/>
      </c>
      <c r="K24" s="14"/>
      <c r="L24" s="14"/>
      <c r="M24" s="35"/>
    </row>
    <row r="25" spans="2:13" ht="15.75" thickBot="1" x14ac:dyDescent="0.3">
      <c r="B25" s="9" t="str">
        <f t="shared" si="4"/>
        <v/>
      </c>
      <c r="C25" s="16"/>
      <c r="D25" s="13" t="e">
        <f>'calculo de metano RS'!AU23</f>
        <v>#REF!</v>
      </c>
      <c r="E25" s="13" t="str">
        <f t="shared" si="0"/>
        <v/>
      </c>
      <c r="F25" s="13" t="str">
        <f t="shared" si="1"/>
        <v/>
      </c>
      <c r="G25" s="13" t="str">
        <f t="shared" si="2"/>
        <v/>
      </c>
      <c r="H25" s="7" t="str">
        <f t="shared" si="3"/>
        <v/>
      </c>
      <c r="K25" s="14"/>
      <c r="L25" s="14"/>
      <c r="M25" s="35"/>
    </row>
    <row r="26" spans="2:13" ht="15.75" thickBot="1" x14ac:dyDescent="0.3">
      <c r="B26" s="9" t="str">
        <f t="shared" si="4"/>
        <v/>
      </c>
      <c r="C26" s="16"/>
      <c r="D26" s="13" t="e">
        <f>'calculo de metano RS'!AU24</f>
        <v>#REF!</v>
      </c>
      <c r="E26" s="13" t="str">
        <f t="shared" si="0"/>
        <v/>
      </c>
      <c r="F26" s="13" t="str">
        <f t="shared" si="1"/>
        <v/>
      </c>
      <c r="G26" s="13" t="str">
        <f t="shared" si="2"/>
        <v/>
      </c>
      <c r="H26" s="7" t="str">
        <f t="shared" si="3"/>
        <v/>
      </c>
      <c r="K26" s="14"/>
      <c r="L26" s="14"/>
      <c r="M26" s="35"/>
    </row>
    <row r="27" spans="2:13" ht="15.75" thickBot="1" x14ac:dyDescent="0.3">
      <c r="B27" s="9" t="str">
        <f t="shared" si="4"/>
        <v/>
      </c>
      <c r="C27" s="16"/>
      <c r="D27" s="13" t="e">
        <f>'calculo de metano RS'!AU25</f>
        <v>#REF!</v>
      </c>
      <c r="E27" s="13" t="str">
        <f t="shared" si="0"/>
        <v/>
      </c>
      <c r="F27" s="13" t="str">
        <f t="shared" si="1"/>
        <v/>
      </c>
      <c r="G27" s="13" t="str">
        <f t="shared" si="2"/>
        <v/>
      </c>
      <c r="H27" s="7" t="str">
        <f t="shared" si="3"/>
        <v/>
      </c>
      <c r="I27" t="str">
        <f>IF(B27="","",IF($L$4="Sí",0,H27))</f>
        <v/>
      </c>
      <c r="K27" s="14"/>
      <c r="L27" s="14"/>
      <c r="M27" s="35"/>
    </row>
    <row r="28" spans="2:13" ht="15.75" thickBot="1" x14ac:dyDescent="0.3">
      <c r="B28" s="9"/>
      <c r="C28" s="16"/>
      <c r="D28" s="13"/>
      <c r="E28" s="13"/>
      <c r="F28" s="13"/>
      <c r="G28" s="13"/>
      <c r="H28" s="7"/>
      <c r="K28" s="14"/>
      <c r="L28" s="14"/>
      <c r="M28" s="35"/>
    </row>
    <row r="29" spans="2:13" ht="15.75" thickBot="1" x14ac:dyDescent="0.3">
      <c r="B29" s="9"/>
      <c r="C29" s="16"/>
      <c r="D29" s="13"/>
      <c r="E29" s="13"/>
      <c r="F29" s="13"/>
      <c r="G29" s="13"/>
      <c r="H29" s="7"/>
      <c r="K29" s="14"/>
      <c r="L29" s="14"/>
      <c r="M29" s="35"/>
    </row>
    <row r="30" spans="2:13" ht="15.75" thickBot="1" x14ac:dyDescent="0.3">
      <c r="B30" s="9"/>
      <c r="C30" s="16"/>
      <c r="D30" s="13"/>
      <c r="E30" s="13"/>
      <c r="F30" s="13"/>
      <c r="G30" s="13"/>
      <c r="H30" s="7"/>
      <c r="K30" s="14"/>
      <c r="L30" s="14"/>
      <c r="M30" s="35"/>
    </row>
    <row r="31" spans="2:13" ht="15.75" thickBot="1" x14ac:dyDescent="0.3">
      <c r="B31" s="9"/>
      <c r="C31" s="16"/>
      <c r="D31" s="13"/>
      <c r="E31" s="13"/>
      <c r="F31" s="13"/>
      <c r="G31" s="13"/>
      <c r="H31" s="7"/>
      <c r="K31" s="14"/>
      <c r="L31" s="14"/>
      <c r="M31" s="35"/>
    </row>
    <row r="32" spans="2:13" ht="15.75" thickBot="1" x14ac:dyDescent="0.3">
      <c r="B32" s="9"/>
      <c r="C32" s="16"/>
      <c r="D32" s="13"/>
      <c r="E32" s="13"/>
      <c r="F32" s="13"/>
      <c r="G32" s="13"/>
      <c r="H32" s="7"/>
      <c r="K32" s="14"/>
      <c r="L32" s="14"/>
      <c r="M32" s="35"/>
    </row>
    <row r="33" spans="2:8" ht="15.75" thickBot="1" x14ac:dyDescent="0.3">
      <c r="B33" s="9"/>
      <c r="C33" s="16"/>
      <c r="D33" s="13"/>
      <c r="E33" s="13"/>
      <c r="F33" s="13"/>
      <c r="G33" s="13"/>
      <c r="H33" s="7"/>
    </row>
    <row r="34" spans="2:8" ht="15.75" thickBot="1" x14ac:dyDescent="0.3">
      <c r="B34" s="9"/>
      <c r="C34" s="16"/>
      <c r="D34" s="13"/>
      <c r="E34" s="13"/>
      <c r="F34" s="13"/>
      <c r="G34" s="13"/>
      <c r="H34" s="7"/>
    </row>
    <row r="35" spans="2:8" ht="15.75" thickBot="1" x14ac:dyDescent="0.3">
      <c r="B35" s="9"/>
      <c r="C35" s="16"/>
      <c r="D35" s="13"/>
      <c r="E35" s="13"/>
      <c r="F35" s="13"/>
      <c r="G35" s="13"/>
      <c r="H35" s="7"/>
    </row>
    <row r="36" spans="2:8" ht="15.75" thickBot="1" x14ac:dyDescent="0.3">
      <c r="B36" s="9"/>
      <c r="C36" s="16"/>
      <c r="D36" s="13"/>
      <c r="E36" s="13"/>
      <c r="F36" s="13"/>
      <c r="G36" s="13"/>
      <c r="H36" s="7"/>
    </row>
    <row r="37" spans="2:8" ht="15.75" thickBot="1" x14ac:dyDescent="0.3">
      <c r="B37" s="9"/>
      <c r="C37" s="16"/>
      <c r="D37" s="13"/>
      <c r="E37" s="13"/>
      <c r="F37" s="13"/>
      <c r="G37" s="13"/>
      <c r="H37" s="7"/>
    </row>
    <row r="38" spans="2:8" ht="15.75" thickBot="1" x14ac:dyDescent="0.3">
      <c r="B38" s="9"/>
      <c r="C38" s="16"/>
      <c r="D38" s="13"/>
      <c r="E38" s="13"/>
      <c r="F38" s="13"/>
      <c r="G38" s="13"/>
      <c r="H38" s="7"/>
    </row>
    <row r="39" spans="2:8" ht="15.75" thickBot="1" x14ac:dyDescent="0.3">
      <c r="B39" s="9"/>
      <c r="C39" s="16"/>
      <c r="D39" s="13"/>
      <c r="E39" s="13"/>
      <c r="F39" s="13"/>
      <c r="G39" s="13"/>
      <c r="H39" s="7"/>
    </row>
    <row r="40" spans="2:8" ht="15.75" thickBot="1" x14ac:dyDescent="0.3">
      <c r="B40" s="9"/>
      <c r="C40" s="16"/>
      <c r="D40" s="13"/>
      <c r="E40" s="13"/>
      <c r="F40" s="13"/>
      <c r="G40" s="13"/>
      <c r="H40" s="7"/>
    </row>
    <row r="41" spans="2:8" ht="15.75" thickBot="1" x14ac:dyDescent="0.3">
      <c r="B41" s="9"/>
      <c r="C41" s="16"/>
      <c r="D41" s="13"/>
      <c r="E41" s="13"/>
      <c r="F41" s="13"/>
      <c r="G41" s="13"/>
      <c r="H41" s="7"/>
    </row>
    <row r="42" spans="2:8" ht="15.75" thickBot="1" x14ac:dyDescent="0.3">
      <c r="B42" s="9"/>
      <c r="C42" s="16"/>
      <c r="D42" s="13"/>
      <c r="E42" s="13"/>
      <c r="F42" s="13"/>
      <c r="G42" s="13"/>
      <c r="H42" s="7"/>
    </row>
    <row r="43" spans="2:8" ht="15.75" thickBot="1" x14ac:dyDescent="0.3">
      <c r="B43" s="9"/>
      <c r="C43" s="16"/>
      <c r="D43" s="13"/>
      <c r="E43" s="13"/>
      <c r="F43" s="13"/>
      <c r="G43" s="13"/>
      <c r="H43" s="7"/>
    </row>
    <row r="44" spans="2:8" ht="15.75" thickBot="1" x14ac:dyDescent="0.3">
      <c r="B44" s="9"/>
      <c r="C44" s="16"/>
      <c r="D44" s="13"/>
      <c r="E44" s="13"/>
      <c r="F44" s="13"/>
      <c r="G44" s="13"/>
      <c r="H44" s="7"/>
    </row>
    <row r="45" spans="2:8" ht="15.75" thickBot="1" x14ac:dyDescent="0.3">
      <c r="B45" s="9"/>
      <c r="C45" s="16"/>
      <c r="D45" s="13"/>
      <c r="E45" s="13"/>
      <c r="F45" s="13"/>
      <c r="G45" s="13"/>
      <c r="H45" s="7"/>
    </row>
    <row r="46" spans="2:8" ht="15.75" thickBot="1" x14ac:dyDescent="0.3">
      <c r="B46" s="9"/>
      <c r="C46" s="16"/>
      <c r="D46" s="13"/>
      <c r="E46" s="13"/>
      <c r="F46" s="13"/>
      <c r="G46" s="13"/>
      <c r="H46" s="7"/>
    </row>
    <row r="47" spans="2:8" ht="15.75" thickBot="1" x14ac:dyDescent="0.3">
      <c r="B47" s="9"/>
      <c r="C47" s="16"/>
      <c r="D47" s="13"/>
      <c r="E47" s="13"/>
      <c r="F47" s="13"/>
      <c r="G47" s="13"/>
      <c r="H47" s="7"/>
    </row>
    <row r="48" spans="2:8" ht="15.75" thickBot="1" x14ac:dyDescent="0.3">
      <c r="B48" s="9"/>
      <c r="C48" s="16"/>
      <c r="D48" s="13"/>
      <c r="E48" s="13"/>
      <c r="F48" s="13"/>
      <c r="G48" s="13"/>
      <c r="H48" s="7"/>
    </row>
    <row r="49" spans="2:8" ht="15.75" thickBot="1" x14ac:dyDescent="0.3">
      <c r="B49" s="9"/>
      <c r="C49" s="16"/>
      <c r="D49" s="13"/>
      <c r="E49" s="13"/>
      <c r="F49" s="13"/>
      <c r="G49" s="13"/>
      <c r="H49" s="7"/>
    </row>
    <row r="50" spans="2:8" ht="15.75" thickBot="1" x14ac:dyDescent="0.3">
      <c r="B50" s="9"/>
      <c r="C50" s="16"/>
      <c r="D50" s="13"/>
      <c r="E50" s="13"/>
      <c r="F50" s="13"/>
      <c r="G50" s="13"/>
      <c r="H50" s="7"/>
    </row>
    <row r="51" spans="2:8" ht="15.75" thickBot="1" x14ac:dyDescent="0.3">
      <c r="B51" s="9"/>
      <c r="C51" s="16"/>
      <c r="D51" s="13"/>
      <c r="E51" s="13"/>
      <c r="F51" s="13"/>
      <c r="G51" s="13"/>
      <c r="H51" s="7"/>
    </row>
    <row r="52" spans="2:8" ht="15.75" thickBot="1" x14ac:dyDescent="0.3">
      <c r="B52" s="9"/>
      <c r="C52" s="16"/>
      <c r="D52" s="13"/>
      <c r="E52" s="13"/>
      <c r="F52" s="13"/>
      <c r="G52" s="13"/>
      <c r="H52" s="7"/>
    </row>
    <row r="53" spans="2:8" ht="15.75" thickBot="1" x14ac:dyDescent="0.3">
      <c r="B53" s="9"/>
      <c r="C53" s="16"/>
      <c r="D53" s="13"/>
      <c r="E53" s="13"/>
      <c r="F53" s="13"/>
      <c r="G53" s="13"/>
      <c r="H53" s="7"/>
    </row>
    <row r="54" spans="2:8" ht="15.75" thickBot="1" x14ac:dyDescent="0.3">
      <c r="B54" s="9"/>
      <c r="C54" s="16"/>
      <c r="D54" s="13"/>
      <c r="E54" s="13"/>
      <c r="F54" s="13"/>
      <c r="G54" s="13"/>
      <c r="H54" s="7"/>
    </row>
    <row r="55" spans="2:8" ht="15.75" thickBot="1" x14ac:dyDescent="0.3">
      <c r="B55" s="9"/>
      <c r="C55" s="16"/>
      <c r="D55" s="13"/>
      <c r="E55" s="13"/>
      <c r="F55" s="13"/>
      <c r="G55" s="13"/>
      <c r="H55" s="7"/>
    </row>
    <row r="56" spans="2:8" ht="15.75" thickBot="1" x14ac:dyDescent="0.3">
      <c r="B56" s="9"/>
      <c r="C56" s="16"/>
      <c r="D56" s="13"/>
      <c r="E56" s="13"/>
      <c r="F56" s="13"/>
      <c r="G56" s="13"/>
      <c r="H56" s="7"/>
    </row>
    <row r="57" spans="2:8" ht="15.75" thickBot="1" x14ac:dyDescent="0.3">
      <c r="B57" s="9"/>
      <c r="C57" s="16"/>
      <c r="D57" s="13"/>
      <c r="E57" s="13"/>
      <c r="F57" s="13"/>
      <c r="G57" s="13"/>
      <c r="H57" s="7"/>
    </row>
    <row r="58" spans="2:8" ht="15.75" thickBot="1" x14ac:dyDescent="0.3">
      <c r="B58" s="9"/>
      <c r="C58" s="16"/>
      <c r="D58" s="13"/>
      <c r="E58" s="13"/>
      <c r="F58" s="13"/>
      <c r="G58" s="13"/>
      <c r="H58" s="7"/>
    </row>
  </sheetData>
  <mergeCells count="2">
    <mergeCell ref="A1:M1"/>
    <mergeCell ref="B4:B5"/>
  </mergeCells>
  <dataValidations disablePrompts="1" count="1">
    <dataValidation type="list" allowBlank="1" showInputMessage="1" showErrorMessage="1" sqref="L4" xr:uid="{00000000-0002-0000-0500-000000000000}">
      <formula1>$R$10:$R$11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AY25"/>
  <sheetViews>
    <sheetView zoomScale="70" zoomScaleNormal="70" workbookViewId="0">
      <selection activeCell="D23" sqref="D23"/>
    </sheetView>
  </sheetViews>
  <sheetFormatPr baseColWidth="10" defaultRowHeight="15" x14ac:dyDescent="0.25"/>
  <cols>
    <col min="2" max="2" width="5.42578125" customWidth="1"/>
    <col min="4" max="4" width="13.5703125" customWidth="1"/>
    <col min="5" max="25" width="3.5703125" style="45" hidden="1" customWidth="1"/>
    <col min="26" max="26" width="6.42578125" customWidth="1"/>
    <col min="27" max="27" width="5.42578125" customWidth="1"/>
    <col min="28" max="36" width="7.7109375" customWidth="1"/>
    <col min="37" max="46" width="5.42578125" customWidth="1"/>
    <col min="50" max="51" width="0" hidden="1" customWidth="1"/>
  </cols>
  <sheetData>
    <row r="2" spans="2:51" ht="15.75" thickBot="1" x14ac:dyDescent="0.3"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>
        <v>1</v>
      </c>
      <c r="AA2">
        <v>2</v>
      </c>
      <c r="AB2">
        <v>3</v>
      </c>
      <c r="AC2">
        <v>4</v>
      </c>
      <c r="AD2">
        <v>5</v>
      </c>
      <c r="AE2">
        <v>6</v>
      </c>
      <c r="AF2">
        <v>7</v>
      </c>
      <c r="AG2">
        <v>8</v>
      </c>
      <c r="AH2">
        <v>9</v>
      </c>
      <c r="AI2">
        <v>10</v>
      </c>
      <c r="AJ2">
        <v>11</v>
      </c>
      <c r="AK2">
        <v>12</v>
      </c>
      <c r="AL2">
        <v>13</v>
      </c>
      <c r="AM2">
        <v>14</v>
      </c>
      <c r="AN2">
        <v>15</v>
      </c>
      <c r="AO2">
        <v>16</v>
      </c>
      <c r="AP2">
        <v>17</v>
      </c>
      <c r="AQ2">
        <v>18</v>
      </c>
      <c r="AR2">
        <v>19</v>
      </c>
      <c r="AS2">
        <v>20</v>
      </c>
      <c r="AT2">
        <v>21</v>
      </c>
    </row>
    <row r="3" spans="2:51" ht="56.25" customHeight="1" x14ac:dyDescent="0.25">
      <c r="B3" s="218" t="s">
        <v>44</v>
      </c>
      <c r="C3" s="216" t="s">
        <v>80</v>
      </c>
      <c r="D3" s="55" t="s">
        <v>85</v>
      </c>
      <c r="E3" s="213" t="s">
        <v>86</v>
      </c>
      <c r="F3" s="214"/>
      <c r="G3" s="214"/>
      <c r="H3" s="214"/>
      <c r="I3" s="214"/>
      <c r="J3" s="214"/>
      <c r="K3" s="214"/>
      <c r="L3" s="214"/>
      <c r="M3" s="214"/>
      <c r="N3" s="215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220" t="s">
        <v>81</v>
      </c>
      <c r="AA3" s="221"/>
      <c r="AB3" s="221"/>
      <c r="AC3" s="221"/>
      <c r="AD3" s="221"/>
      <c r="AE3" s="221"/>
      <c r="AF3" s="221"/>
      <c r="AG3" s="221"/>
      <c r="AH3" s="221"/>
      <c r="AI3" s="221"/>
      <c r="AJ3" s="221"/>
      <c r="AK3" s="221"/>
      <c r="AL3" s="221"/>
      <c r="AM3" s="221"/>
      <c r="AN3" s="221"/>
      <c r="AO3" s="221"/>
      <c r="AP3" s="221"/>
      <c r="AQ3" s="221"/>
      <c r="AR3" s="221"/>
      <c r="AS3" s="221"/>
      <c r="AT3" s="222"/>
      <c r="AU3" s="54" t="s">
        <v>82</v>
      </c>
      <c r="AX3" s="218" t="s">
        <v>44</v>
      </c>
      <c r="AY3" s="216" t="s">
        <v>80</v>
      </c>
    </row>
    <row r="4" spans="2:51" ht="15.75" thickBot="1" x14ac:dyDescent="0.3">
      <c r="B4" s="219"/>
      <c r="C4" s="217"/>
      <c r="D4" s="56" t="s">
        <v>83</v>
      </c>
      <c r="E4" s="42">
        <v>1</v>
      </c>
      <c r="F4" s="42">
        <v>2</v>
      </c>
      <c r="G4" s="42">
        <v>3</v>
      </c>
      <c r="H4" s="42">
        <v>4</v>
      </c>
      <c r="I4" s="42">
        <v>5</v>
      </c>
      <c r="J4" s="42">
        <v>6</v>
      </c>
      <c r="K4" s="42">
        <v>7</v>
      </c>
      <c r="L4" s="42">
        <v>8</v>
      </c>
      <c r="M4" s="42">
        <v>9</v>
      </c>
      <c r="N4" s="42">
        <v>10</v>
      </c>
      <c r="O4" s="42">
        <v>11</v>
      </c>
      <c r="P4" s="42">
        <v>12</v>
      </c>
      <c r="Q4" s="42">
        <v>13</v>
      </c>
      <c r="R4" s="42">
        <v>14</v>
      </c>
      <c r="S4" s="42">
        <v>15</v>
      </c>
      <c r="T4" s="42">
        <v>16</v>
      </c>
      <c r="U4" s="42">
        <v>17</v>
      </c>
      <c r="V4" s="42">
        <v>18</v>
      </c>
      <c r="W4" s="42">
        <v>19</v>
      </c>
      <c r="X4" s="42">
        <v>20</v>
      </c>
      <c r="Y4" s="42">
        <v>21</v>
      </c>
      <c r="Z4" s="56" t="s">
        <v>84</v>
      </c>
      <c r="AA4" s="56" t="s">
        <v>84</v>
      </c>
      <c r="AB4" s="56" t="s">
        <v>84</v>
      </c>
      <c r="AC4" s="56" t="s">
        <v>84</v>
      </c>
      <c r="AD4" s="56" t="s">
        <v>84</v>
      </c>
      <c r="AE4" s="56" t="s">
        <v>84</v>
      </c>
      <c r="AF4" s="56" t="s">
        <v>84</v>
      </c>
      <c r="AG4" s="56" t="s">
        <v>84</v>
      </c>
      <c r="AH4" s="56" t="s">
        <v>84</v>
      </c>
      <c r="AI4" s="56" t="s">
        <v>84</v>
      </c>
      <c r="AJ4" s="56" t="s">
        <v>84</v>
      </c>
      <c r="AK4" s="56" t="s">
        <v>84</v>
      </c>
      <c r="AL4" s="56" t="s">
        <v>84</v>
      </c>
      <c r="AM4" s="56" t="s">
        <v>84</v>
      </c>
      <c r="AN4" s="56" t="s">
        <v>84</v>
      </c>
      <c r="AO4" s="56" t="s">
        <v>84</v>
      </c>
      <c r="AP4" s="56" t="s">
        <v>84</v>
      </c>
      <c r="AQ4" s="56" t="s">
        <v>84</v>
      </c>
      <c r="AR4" s="56" t="s">
        <v>84</v>
      </c>
      <c r="AS4" s="56" t="s">
        <v>84</v>
      </c>
      <c r="AT4" s="56" t="s">
        <v>84</v>
      </c>
      <c r="AU4" s="56" t="s">
        <v>69</v>
      </c>
      <c r="AX4" s="219"/>
      <c r="AY4" s="217"/>
    </row>
    <row r="5" spans="2:51" ht="15.75" thickBot="1" x14ac:dyDescent="0.3">
      <c r="B5" s="37" t="e">
        <f>#REF!</f>
        <v>#REF!</v>
      </c>
      <c r="C5" s="38" t="e">
        <f>IF(B5="","",AY5)</f>
        <v>#REF!</v>
      </c>
      <c r="D5" s="50" t="e">
        <f>#REF!</f>
        <v>#REF!</v>
      </c>
      <c r="E5" s="43">
        <v>1</v>
      </c>
      <c r="F5" s="43"/>
      <c r="G5" s="43"/>
      <c r="H5" s="43"/>
      <c r="I5" s="43"/>
      <c r="J5" s="43"/>
      <c r="K5" s="43"/>
      <c r="L5" s="43"/>
      <c r="M5" s="43"/>
      <c r="N5" s="43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8" t="e">
        <f>IF($B5="","",IF(E5="","",INDEX($C$5:$C$25,E5)*INDEX($D$5:$D$25,E$4)))</f>
        <v>#REF!</v>
      </c>
      <c r="AA5" s="48" t="e">
        <f t="shared" ref="AA5:AT17" si="0">IF($B5="","",IF(F5="","",INDEX($C$5:$C$25,F5)*INDEX($D$5:$D$25,F$4)))</f>
        <v>#REF!</v>
      </c>
      <c r="AB5" s="48" t="e">
        <f t="shared" si="0"/>
        <v>#REF!</v>
      </c>
      <c r="AC5" s="48" t="e">
        <f t="shared" si="0"/>
        <v>#REF!</v>
      </c>
      <c r="AD5" s="48" t="e">
        <f t="shared" si="0"/>
        <v>#REF!</v>
      </c>
      <c r="AE5" s="48" t="e">
        <f t="shared" si="0"/>
        <v>#REF!</v>
      </c>
      <c r="AF5" s="48" t="e">
        <f t="shared" si="0"/>
        <v>#REF!</v>
      </c>
      <c r="AG5" s="48" t="e">
        <f t="shared" si="0"/>
        <v>#REF!</v>
      </c>
      <c r="AH5" s="48" t="e">
        <f t="shared" si="0"/>
        <v>#REF!</v>
      </c>
      <c r="AI5" s="48" t="e">
        <f t="shared" si="0"/>
        <v>#REF!</v>
      </c>
      <c r="AJ5" s="48" t="e">
        <f t="shared" si="0"/>
        <v>#REF!</v>
      </c>
      <c r="AK5" s="48" t="e">
        <f t="shared" si="0"/>
        <v>#REF!</v>
      </c>
      <c r="AL5" s="48" t="e">
        <f t="shared" si="0"/>
        <v>#REF!</v>
      </c>
      <c r="AM5" s="48" t="e">
        <f t="shared" si="0"/>
        <v>#REF!</v>
      </c>
      <c r="AN5" s="48" t="e">
        <f t="shared" si="0"/>
        <v>#REF!</v>
      </c>
      <c r="AO5" s="48" t="e">
        <f t="shared" si="0"/>
        <v>#REF!</v>
      </c>
      <c r="AP5" s="48" t="e">
        <f t="shared" si="0"/>
        <v>#REF!</v>
      </c>
      <c r="AQ5" s="48" t="e">
        <f t="shared" si="0"/>
        <v>#REF!</v>
      </c>
      <c r="AR5" s="48" t="e">
        <f t="shared" si="0"/>
        <v>#REF!</v>
      </c>
      <c r="AS5" s="48" t="e">
        <f t="shared" si="0"/>
        <v>#REF!</v>
      </c>
      <c r="AT5" s="48" t="e">
        <f t="shared" si="0"/>
        <v>#REF!</v>
      </c>
      <c r="AU5" s="39" t="e">
        <f>IF(B5="","",SUM(Z5:AT5)*'PSCO2 - RS_version consultoria'!$M$13*(1-'PSCO2 - RS_version consultoria'!$M$14))</f>
        <v>#REF!</v>
      </c>
      <c r="AX5" s="49">
        <v>1</v>
      </c>
      <c r="AY5" s="38">
        <v>3.382E-3</v>
      </c>
    </row>
    <row r="6" spans="2:51" ht="15.75" thickBot="1" x14ac:dyDescent="0.3">
      <c r="B6" s="37" t="e">
        <f>#REF!</f>
        <v>#REF!</v>
      </c>
      <c r="C6" s="38" t="e">
        <f t="shared" ref="C6:C25" si="1">IF(B6="","",AY6)</f>
        <v>#REF!</v>
      </c>
      <c r="D6" s="50" t="e">
        <f>#REF!</f>
        <v>#REF!</v>
      </c>
      <c r="E6" s="44">
        <v>2</v>
      </c>
      <c r="F6" s="44">
        <f>E5</f>
        <v>1</v>
      </c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7"/>
      <c r="Z6" s="48" t="e">
        <f t="shared" ref="Z6:Z25" si="2">IF($B6="","",IF(E6="","",INDEX($C$5:$C$25,E6)*INDEX($D$5:$D$25,E$4)))</f>
        <v>#REF!</v>
      </c>
      <c r="AA6" s="48" t="e">
        <f t="shared" si="0"/>
        <v>#REF!</v>
      </c>
      <c r="AB6" s="48" t="e">
        <f t="shared" si="0"/>
        <v>#REF!</v>
      </c>
      <c r="AC6" s="48" t="e">
        <f t="shared" si="0"/>
        <v>#REF!</v>
      </c>
      <c r="AD6" s="48" t="e">
        <f t="shared" si="0"/>
        <v>#REF!</v>
      </c>
      <c r="AE6" s="48" t="e">
        <f t="shared" si="0"/>
        <v>#REF!</v>
      </c>
      <c r="AF6" s="48" t="e">
        <f t="shared" si="0"/>
        <v>#REF!</v>
      </c>
      <c r="AG6" s="48" t="e">
        <f t="shared" si="0"/>
        <v>#REF!</v>
      </c>
      <c r="AH6" s="48" t="e">
        <f t="shared" si="0"/>
        <v>#REF!</v>
      </c>
      <c r="AI6" s="48" t="e">
        <f t="shared" si="0"/>
        <v>#REF!</v>
      </c>
      <c r="AJ6" s="48" t="e">
        <f t="shared" si="0"/>
        <v>#REF!</v>
      </c>
      <c r="AK6" s="48" t="e">
        <f t="shared" si="0"/>
        <v>#REF!</v>
      </c>
      <c r="AL6" s="48" t="e">
        <f t="shared" si="0"/>
        <v>#REF!</v>
      </c>
      <c r="AM6" s="48" t="e">
        <f t="shared" si="0"/>
        <v>#REF!</v>
      </c>
      <c r="AN6" s="48" t="e">
        <f t="shared" si="0"/>
        <v>#REF!</v>
      </c>
      <c r="AO6" s="48" t="e">
        <f t="shared" si="0"/>
        <v>#REF!</v>
      </c>
      <c r="AP6" s="48" t="e">
        <f t="shared" si="0"/>
        <v>#REF!</v>
      </c>
      <c r="AQ6" s="48" t="e">
        <f t="shared" si="0"/>
        <v>#REF!</v>
      </c>
      <c r="AR6" s="48" t="e">
        <f t="shared" si="0"/>
        <v>#REF!</v>
      </c>
      <c r="AS6" s="48" t="e">
        <f t="shared" si="0"/>
        <v>#REF!</v>
      </c>
      <c r="AT6" s="48" t="e">
        <f t="shared" si="0"/>
        <v>#REF!</v>
      </c>
      <c r="AU6" s="39" t="e">
        <f>IF(B6="","",SUM(Z6:AT6)*'PSCO2 - RS_version consultoria'!$M$13*(1-'PSCO2 - RS_version consultoria'!$M$14))</f>
        <v>#REF!</v>
      </c>
      <c r="AX6" s="49">
        <f>AX5+1</f>
        <v>2</v>
      </c>
      <c r="AY6" s="38">
        <v>2.9129999999999998E-3</v>
      </c>
    </row>
    <row r="7" spans="2:51" ht="15.75" thickBot="1" x14ac:dyDescent="0.3">
      <c r="B7" s="37" t="e">
        <f>#REF!</f>
        <v>#REF!</v>
      </c>
      <c r="C7" s="38" t="e">
        <f t="shared" si="1"/>
        <v>#REF!</v>
      </c>
      <c r="D7" s="50" t="e">
        <f>#REF!</f>
        <v>#REF!</v>
      </c>
      <c r="E7" s="44">
        <v>3</v>
      </c>
      <c r="F7" s="44">
        <f t="shared" ref="F7:U22" si="3">E6</f>
        <v>2</v>
      </c>
      <c r="G7" s="44">
        <f t="shared" ref="G7:U21" si="4">F6</f>
        <v>1</v>
      </c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7"/>
      <c r="Z7" s="48" t="e">
        <f t="shared" si="2"/>
        <v>#REF!</v>
      </c>
      <c r="AA7" s="48" t="e">
        <f t="shared" si="0"/>
        <v>#REF!</v>
      </c>
      <c r="AB7" s="48" t="e">
        <f t="shared" si="0"/>
        <v>#REF!</v>
      </c>
      <c r="AC7" s="48" t="e">
        <f t="shared" si="0"/>
        <v>#REF!</v>
      </c>
      <c r="AD7" s="48" t="e">
        <f t="shared" si="0"/>
        <v>#REF!</v>
      </c>
      <c r="AE7" s="48" t="e">
        <f t="shared" si="0"/>
        <v>#REF!</v>
      </c>
      <c r="AF7" s="48" t="e">
        <f t="shared" si="0"/>
        <v>#REF!</v>
      </c>
      <c r="AG7" s="48" t="e">
        <f t="shared" si="0"/>
        <v>#REF!</v>
      </c>
      <c r="AH7" s="48" t="e">
        <f t="shared" si="0"/>
        <v>#REF!</v>
      </c>
      <c r="AI7" s="48" t="e">
        <f t="shared" si="0"/>
        <v>#REF!</v>
      </c>
      <c r="AJ7" s="48" t="e">
        <f t="shared" si="0"/>
        <v>#REF!</v>
      </c>
      <c r="AK7" s="48" t="e">
        <f t="shared" si="0"/>
        <v>#REF!</v>
      </c>
      <c r="AL7" s="48" t="e">
        <f t="shared" si="0"/>
        <v>#REF!</v>
      </c>
      <c r="AM7" s="48" t="e">
        <f t="shared" si="0"/>
        <v>#REF!</v>
      </c>
      <c r="AN7" s="48" t="e">
        <f t="shared" si="0"/>
        <v>#REF!</v>
      </c>
      <c r="AO7" s="48" t="e">
        <f t="shared" si="0"/>
        <v>#REF!</v>
      </c>
      <c r="AP7" s="48" t="e">
        <f t="shared" si="0"/>
        <v>#REF!</v>
      </c>
      <c r="AQ7" s="48" t="e">
        <f t="shared" si="0"/>
        <v>#REF!</v>
      </c>
      <c r="AR7" s="48" t="e">
        <f t="shared" si="0"/>
        <v>#REF!</v>
      </c>
      <c r="AS7" s="48" t="e">
        <f t="shared" si="0"/>
        <v>#REF!</v>
      </c>
      <c r="AT7" s="48" t="e">
        <f t="shared" si="0"/>
        <v>#REF!</v>
      </c>
      <c r="AU7" s="39" t="e">
        <f>IF(B7="","",SUM(Z7:AT7)*'PSCO2 - RS_version consultoria'!$M$13*(1-'PSCO2 - RS_version consultoria'!$M$14))</f>
        <v>#REF!</v>
      </c>
      <c r="AX7" s="49">
        <f t="shared" ref="AX7:AX25" si="5">AX6+1</f>
        <v>3</v>
      </c>
      <c r="AY7" s="38">
        <v>2.5110000000000002E-3</v>
      </c>
    </row>
    <row r="8" spans="2:51" ht="15.75" thickBot="1" x14ac:dyDescent="0.3">
      <c r="B8" s="37" t="e">
        <f>#REF!</f>
        <v>#REF!</v>
      </c>
      <c r="C8" s="38" t="e">
        <f t="shared" si="1"/>
        <v>#REF!</v>
      </c>
      <c r="D8" s="50" t="e">
        <f>#REF!</f>
        <v>#REF!</v>
      </c>
      <c r="E8" s="44">
        <v>4</v>
      </c>
      <c r="F8" s="44">
        <f t="shared" si="3"/>
        <v>3</v>
      </c>
      <c r="G8" s="44">
        <f t="shared" si="4"/>
        <v>2</v>
      </c>
      <c r="H8" s="44">
        <f t="shared" si="4"/>
        <v>1</v>
      </c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7"/>
      <c r="Z8" s="48" t="e">
        <f t="shared" si="2"/>
        <v>#REF!</v>
      </c>
      <c r="AA8" s="48" t="e">
        <f t="shared" si="0"/>
        <v>#REF!</v>
      </c>
      <c r="AB8" s="48" t="e">
        <f t="shared" si="0"/>
        <v>#REF!</v>
      </c>
      <c r="AC8" s="48" t="e">
        <f t="shared" si="0"/>
        <v>#REF!</v>
      </c>
      <c r="AD8" s="48" t="e">
        <f t="shared" si="0"/>
        <v>#REF!</v>
      </c>
      <c r="AE8" s="48" t="e">
        <f t="shared" si="0"/>
        <v>#REF!</v>
      </c>
      <c r="AF8" s="48" t="e">
        <f t="shared" si="0"/>
        <v>#REF!</v>
      </c>
      <c r="AG8" s="48" t="e">
        <f t="shared" si="0"/>
        <v>#REF!</v>
      </c>
      <c r="AH8" s="48" t="e">
        <f t="shared" si="0"/>
        <v>#REF!</v>
      </c>
      <c r="AI8" s="48" t="e">
        <f t="shared" si="0"/>
        <v>#REF!</v>
      </c>
      <c r="AJ8" s="48" t="e">
        <f t="shared" si="0"/>
        <v>#REF!</v>
      </c>
      <c r="AK8" s="48" t="e">
        <f t="shared" si="0"/>
        <v>#REF!</v>
      </c>
      <c r="AL8" s="48" t="e">
        <f t="shared" si="0"/>
        <v>#REF!</v>
      </c>
      <c r="AM8" s="48" t="e">
        <f t="shared" si="0"/>
        <v>#REF!</v>
      </c>
      <c r="AN8" s="48" t="e">
        <f t="shared" si="0"/>
        <v>#REF!</v>
      </c>
      <c r="AO8" s="48" t="e">
        <f t="shared" si="0"/>
        <v>#REF!</v>
      </c>
      <c r="AP8" s="48" t="e">
        <f t="shared" si="0"/>
        <v>#REF!</v>
      </c>
      <c r="AQ8" s="48" t="e">
        <f t="shared" si="0"/>
        <v>#REF!</v>
      </c>
      <c r="AR8" s="48" t="e">
        <f t="shared" si="0"/>
        <v>#REF!</v>
      </c>
      <c r="AS8" s="48" t="e">
        <f t="shared" si="0"/>
        <v>#REF!</v>
      </c>
      <c r="AT8" s="48" t="e">
        <f t="shared" si="0"/>
        <v>#REF!</v>
      </c>
      <c r="AU8" s="39" t="e">
        <f>IF(B8="","",SUM(Z8:AT8)*'PSCO2 - RS_version consultoria'!$M$13*(1-'PSCO2 - RS_version consultoria'!$M$14))</f>
        <v>#REF!</v>
      </c>
      <c r="AX8" s="49">
        <f t="shared" si="5"/>
        <v>4</v>
      </c>
      <c r="AY8" s="38">
        <v>2.163E-3</v>
      </c>
    </row>
    <row r="9" spans="2:51" ht="15.75" thickBot="1" x14ac:dyDescent="0.3">
      <c r="B9" s="37" t="e">
        <f>#REF!</f>
        <v>#REF!</v>
      </c>
      <c r="C9" s="38" t="e">
        <f t="shared" si="1"/>
        <v>#REF!</v>
      </c>
      <c r="D9" s="50" t="e">
        <f>#REF!</f>
        <v>#REF!</v>
      </c>
      <c r="E9" s="44">
        <v>5</v>
      </c>
      <c r="F9" s="44">
        <f t="shared" si="3"/>
        <v>4</v>
      </c>
      <c r="G9" s="44">
        <f t="shared" si="4"/>
        <v>3</v>
      </c>
      <c r="H9" s="44">
        <f t="shared" si="4"/>
        <v>2</v>
      </c>
      <c r="I9" s="44">
        <f t="shared" si="4"/>
        <v>1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7"/>
      <c r="Z9" s="48" t="e">
        <f t="shared" si="2"/>
        <v>#REF!</v>
      </c>
      <c r="AA9" s="48" t="e">
        <f t="shared" si="0"/>
        <v>#REF!</v>
      </c>
      <c r="AB9" s="48" t="e">
        <f t="shared" si="0"/>
        <v>#REF!</v>
      </c>
      <c r="AC9" s="48" t="e">
        <f t="shared" si="0"/>
        <v>#REF!</v>
      </c>
      <c r="AD9" s="48" t="e">
        <f t="shared" si="0"/>
        <v>#REF!</v>
      </c>
      <c r="AE9" s="48" t="e">
        <f t="shared" si="0"/>
        <v>#REF!</v>
      </c>
      <c r="AF9" s="48" t="e">
        <f t="shared" si="0"/>
        <v>#REF!</v>
      </c>
      <c r="AG9" s="48" t="e">
        <f t="shared" si="0"/>
        <v>#REF!</v>
      </c>
      <c r="AH9" s="48" t="e">
        <f t="shared" si="0"/>
        <v>#REF!</v>
      </c>
      <c r="AI9" s="48" t="e">
        <f t="shared" si="0"/>
        <v>#REF!</v>
      </c>
      <c r="AJ9" s="48" t="e">
        <f t="shared" si="0"/>
        <v>#REF!</v>
      </c>
      <c r="AK9" s="48" t="e">
        <f t="shared" si="0"/>
        <v>#REF!</v>
      </c>
      <c r="AL9" s="48" t="e">
        <f t="shared" si="0"/>
        <v>#REF!</v>
      </c>
      <c r="AM9" s="48" t="e">
        <f t="shared" si="0"/>
        <v>#REF!</v>
      </c>
      <c r="AN9" s="48" t="e">
        <f t="shared" si="0"/>
        <v>#REF!</v>
      </c>
      <c r="AO9" s="48" t="e">
        <f t="shared" si="0"/>
        <v>#REF!</v>
      </c>
      <c r="AP9" s="48" t="e">
        <f t="shared" si="0"/>
        <v>#REF!</v>
      </c>
      <c r="AQ9" s="48" t="e">
        <f t="shared" si="0"/>
        <v>#REF!</v>
      </c>
      <c r="AR9" s="48" t="e">
        <f t="shared" si="0"/>
        <v>#REF!</v>
      </c>
      <c r="AS9" s="48" t="e">
        <f t="shared" si="0"/>
        <v>#REF!</v>
      </c>
      <c r="AT9" s="48" t="e">
        <f t="shared" si="0"/>
        <v>#REF!</v>
      </c>
      <c r="AU9" s="39" t="e">
        <f>IF(B9="","",SUM(Z9:AT9)*'PSCO2 - RS_version consultoria'!$M$13*(1-'PSCO2 - RS_version consultoria'!$M$14))</f>
        <v>#REF!</v>
      </c>
      <c r="AX9" s="49">
        <f t="shared" si="5"/>
        <v>5</v>
      </c>
      <c r="AY9" s="38">
        <v>1.861E-3</v>
      </c>
    </row>
    <row r="10" spans="2:51" ht="15.75" thickBot="1" x14ac:dyDescent="0.3">
      <c r="B10" s="37" t="e">
        <f>#REF!</f>
        <v>#REF!</v>
      </c>
      <c r="C10" s="38" t="e">
        <f t="shared" si="1"/>
        <v>#REF!</v>
      </c>
      <c r="D10" s="50" t="e">
        <f>#REF!</f>
        <v>#REF!</v>
      </c>
      <c r="E10" s="44">
        <v>6</v>
      </c>
      <c r="F10" s="44">
        <f t="shared" si="3"/>
        <v>5</v>
      </c>
      <c r="G10" s="44">
        <f t="shared" si="4"/>
        <v>4</v>
      </c>
      <c r="H10" s="44">
        <f t="shared" si="4"/>
        <v>3</v>
      </c>
      <c r="I10" s="44">
        <f t="shared" si="4"/>
        <v>2</v>
      </c>
      <c r="J10" s="44">
        <f t="shared" si="4"/>
        <v>1</v>
      </c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7"/>
      <c r="Z10" s="48" t="e">
        <f t="shared" si="2"/>
        <v>#REF!</v>
      </c>
      <c r="AA10" s="48" t="e">
        <f t="shared" si="0"/>
        <v>#REF!</v>
      </c>
      <c r="AB10" s="48" t="e">
        <f t="shared" si="0"/>
        <v>#REF!</v>
      </c>
      <c r="AC10" s="48" t="e">
        <f t="shared" si="0"/>
        <v>#REF!</v>
      </c>
      <c r="AD10" s="48" t="e">
        <f t="shared" si="0"/>
        <v>#REF!</v>
      </c>
      <c r="AE10" s="48" t="e">
        <f t="shared" si="0"/>
        <v>#REF!</v>
      </c>
      <c r="AF10" s="48" t="e">
        <f t="shared" si="0"/>
        <v>#REF!</v>
      </c>
      <c r="AG10" s="48" t="e">
        <f t="shared" si="0"/>
        <v>#REF!</v>
      </c>
      <c r="AH10" s="48" t="e">
        <f t="shared" si="0"/>
        <v>#REF!</v>
      </c>
      <c r="AI10" s="48" t="e">
        <f t="shared" si="0"/>
        <v>#REF!</v>
      </c>
      <c r="AJ10" s="48" t="e">
        <f t="shared" si="0"/>
        <v>#REF!</v>
      </c>
      <c r="AK10" s="48" t="e">
        <f t="shared" si="0"/>
        <v>#REF!</v>
      </c>
      <c r="AL10" s="48" t="e">
        <f t="shared" si="0"/>
        <v>#REF!</v>
      </c>
      <c r="AM10" s="48" t="e">
        <f t="shared" si="0"/>
        <v>#REF!</v>
      </c>
      <c r="AN10" s="48" t="e">
        <f t="shared" si="0"/>
        <v>#REF!</v>
      </c>
      <c r="AO10" s="48" t="e">
        <f t="shared" si="0"/>
        <v>#REF!</v>
      </c>
      <c r="AP10" s="48" t="e">
        <f t="shared" si="0"/>
        <v>#REF!</v>
      </c>
      <c r="AQ10" s="48" t="e">
        <f t="shared" si="0"/>
        <v>#REF!</v>
      </c>
      <c r="AR10" s="48" t="e">
        <f t="shared" si="0"/>
        <v>#REF!</v>
      </c>
      <c r="AS10" s="48" t="e">
        <f t="shared" si="0"/>
        <v>#REF!</v>
      </c>
      <c r="AT10" s="48" t="e">
        <f t="shared" si="0"/>
        <v>#REF!</v>
      </c>
      <c r="AU10" s="39" t="e">
        <f>IF(B10="","",SUM(Z10:AT10)*'PSCO2 - RS_version consultoria'!$M$13*(1-'PSCO2 - RS_version consultoria'!$M$14))</f>
        <v>#REF!</v>
      </c>
      <c r="AX10" s="49">
        <f t="shared" si="5"/>
        <v>6</v>
      </c>
      <c r="AY10" s="38">
        <v>1.5989999999999999E-3</v>
      </c>
    </row>
    <row r="11" spans="2:51" ht="15.75" thickBot="1" x14ac:dyDescent="0.3">
      <c r="B11" s="37" t="e">
        <f>#REF!</f>
        <v>#REF!</v>
      </c>
      <c r="C11" s="38" t="e">
        <f t="shared" si="1"/>
        <v>#REF!</v>
      </c>
      <c r="D11" s="50" t="e">
        <f>#REF!</f>
        <v>#REF!</v>
      </c>
      <c r="E11" s="44">
        <v>7</v>
      </c>
      <c r="F11" s="44">
        <f t="shared" si="3"/>
        <v>6</v>
      </c>
      <c r="G11" s="44">
        <f t="shared" si="4"/>
        <v>5</v>
      </c>
      <c r="H11" s="44">
        <f t="shared" si="4"/>
        <v>4</v>
      </c>
      <c r="I11" s="44">
        <f t="shared" si="4"/>
        <v>3</v>
      </c>
      <c r="J11" s="44">
        <f t="shared" si="4"/>
        <v>2</v>
      </c>
      <c r="K11" s="44">
        <f t="shared" si="4"/>
        <v>1</v>
      </c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7"/>
      <c r="Z11" s="48" t="e">
        <f t="shared" si="2"/>
        <v>#REF!</v>
      </c>
      <c r="AA11" s="48" t="e">
        <f t="shared" si="0"/>
        <v>#REF!</v>
      </c>
      <c r="AB11" s="48" t="e">
        <f t="shared" si="0"/>
        <v>#REF!</v>
      </c>
      <c r="AC11" s="48" t="e">
        <f t="shared" si="0"/>
        <v>#REF!</v>
      </c>
      <c r="AD11" s="48" t="e">
        <f t="shared" si="0"/>
        <v>#REF!</v>
      </c>
      <c r="AE11" s="48" t="e">
        <f t="shared" si="0"/>
        <v>#REF!</v>
      </c>
      <c r="AF11" s="48" t="e">
        <f t="shared" si="0"/>
        <v>#REF!</v>
      </c>
      <c r="AG11" s="48" t="e">
        <f t="shared" si="0"/>
        <v>#REF!</v>
      </c>
      <c r="AH11" s="48" t="e">
        <f t="shared" si="0"/>
        <v>#REF!</v>
      </c>
      <c r="AI11" s="48" t="e">
        <f t="shared" si="0"/>
        <v>#REF!</v>
      </c>
      <c r="AJ11" s="48" t="e">
        <f t="shared" si="0"/>
        <v>#REF!</v>
      </c>
      <c r="AK11" s="48" t="e">
        <f t="shared" si="0"/>
        <v>#REF!</v>
      </c>
      <c r="AL11" s="48" t="e">
        <f t="shared" si="0"/>
        <v>#REF!</v>
      </c>
      <c r="AM11" s="48" t="e">
        <f t="shared" si="0"/>
        <v>#REF!</v>
      </c>
      <c r="AN11" s="48" t="e">
        <f t="shared" si="0"/>
        <v>#REF!</v>
      </c>
      <c r="AO11" s="48" t="e">
        <f t="shared" si="0"/>
        <v>#REF!</v>
      </c>
      <c r="AP11" s="48" t="e">
        <f t="shared" si="0"/>
        <v>#REF!</v>
      </c>
      <c r="AQ11" s="48" t="e">
        <f t="shared" si="0"/>
        <v>#REF!</v>
      </c>
      <c r="AR11" s="48" t="e">
        <f t="shared" si="0"/>
        <v>#REF!</v>
      </c>
      <c r="AS11" s="48" t="e">
        <f t="shared" si="0"/>
        <v>#REF!</v>
      </c>
      <c r="AT11" s="48" t="e">
        <f t="shared" si="0"/>
        <v>#REF!</v>
      </c>
      <c r="AU11" s="39" t="e">
        <f>IF(B11="","",SUM(Z11:AT11)*'PSCO2 - RS_version consultoria'!$M$13*(1-'PSCO2 - RS_version consultoria'!$M$14))</f>
        <v>#REF!</v>
      </c>
      <c r="AX11" s="49">
        <f t="shared" si="5"/>
        <v>7</v>
      </c>
      <c r="AY11" s="38">
        <v>1.371E-3</v>
      </c>
    </row>
    <row r="12" spans="2:51" ht="15.75" thickBot="1" x14ac:dyDescent="0.3">
      <c r="B12" s="37" t="e">
        <f>#REF!</f>
        <v>#REF!</v>
      </c>
      <c r="C12" s="38" t="e">
        <f t="shared" si="1"/>
        <v>#REF!</v>
      </c>
      <c r="D12" s="50" t="e">
        <f>#REF!</f>
        <v>#REF!</v>
      </c>
      <c r="E12" s="44">
        <v>8</v>
      </c>
      <c r="F12" s="44">
        <f t="shared" si="3"/>
        <v>7</v>
      </c>
      <c r="G12" s="44">
        <f t="shared" si="4"/>
        <v>6</v>
      </c>
      <c r="H12" s="44">
        <f t="shared" si="4"/>
        <v>5</v>
      </c>
      <c r="I12" s="44">
        <f t="shared" si="4"/>
        <v>4</v>
      </c>
      <c r="J12" s="44">
        <f t="shared" si="4"/>
        <v>3</v>
      </c>
      <c r="K12" s="44">
        <f t="shared" si="4"/>
        <v>2</v>
      </c>
      <c r="L12" s="44">
        <f t="shared" si="4"/>
        <v>1</v>
      </c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7"/>
      <c r="Z12" s="48" t="e">
        <f t="shared" si="2"/>
        <v>#REF!</v>
      </c>
      <c r="AA12" s="48" t="e">
        <f t="shared" si="0"/>
        <v>#REF!</v>
      </c>
      <c r="AB12" s="48" t="e">
        <f t="shared" si="0"/>
        <v>#REF!</v>
      </c>
      <c r="AC12" s="48" t="e">
        <f t="shared" si="0"/>
        <v>#REF!</v>
      </c>
      <c r="AD12" s="48" t="e">
        <f t="shared" si="0"/>
        <v>#REF!</v>
      </c>
      <c r="AE12" s="48" t="e">
        <f t="shared" si="0"/>
        <v>#REF!</v>
      </c>
      <c r="AF12" s="48" t="e">
        <f t="shared" si="0"/>
        <v>#REF!</v>
      </c>
      <c r="AG12" s="48" t="e">
        <f t="shared" si="0"/>
        <v>#REF!</v>
      </c>
      <c r="AH12" s="48" t="e">
        <f t="shared" si="0"/>
        <v>#REF!</v>
      </c>
      <c r="AI12" s="48" t="e">
        <f t="shared" si="0"/>
        <v>#REF!</v>
      </c>
      <c r="AJ12" s="48" t="e">
        <f t="shared" si="0"/>
        <v>#REF!</v>
      </c>
      <c r="AK12" s="48" t="e">
        <f t="shared" si="0"/>
        <v>#REF!</v>
      </c>
      <c r="AL12" s="48" t="e">
        <f t="shared" si="0"/>
        <v>#REF!</v>
      </c>
      <c r="AM12" s="48" t="e">
        <f t="shared" si="0"/>
        <v>#REF!</v>
      </c>
      <c r="AN12" s="48" t="e">
        <f t="shared" si="0"/>
        <v>#REF!</v>
      </c>
      <c r="AO12" s="48" t="e">
        <f t="shared" si="0"/>
        <v>#REF!</v>
      </c>
      <c r="AP12" s="48" t="e">
        <f t="shared" si="0"/>
        <v>#REF!</v>
      </c>
      <c r="AQ12" s="48" t="e">
        <f t="shared" si="0"/>
        <v>#REF!</v>
      </c>
      <c r="AR12" s="48" t="e">
        <f t="shared" si="0"/>
        <v>#REF!</v>
      </c>
      <c r="AS12" s="48" t="e">
        <f t="shared" si="0"/>
        <v>#REF!</v>
      </c>
      <c r="AT12" s="48" t="e">
        <f t="shared" si="0"/>
        <v>#REF!</v>
      </c>
      <c r="AU12" s="39" t="e">
        <f>IF(B12="","",SUM(Z12:AT12)*'PSCO2 - RS_version consultoria'!$M$13*(1-'PSCO2 - RS_version consultoria'!$M$14))</f>
        <v>#REF!</v>
      </c>
      <c r="AX12" s="49">
        <f t="shared" si="5"/>
        <v>8</v>
      </c>
      <c r="AY12" s="38">
        <v>1.1739999999999999E-3</v>
      </c>
    </row>
    <row r="13" spans="2:51" ht="15.75" thickBot="1" x14ac:dyDescent="0.3">
      <c r="B13" s="37" t="e">
        <f>#REF!</f>
        <v>#REF!</v>
      </c>
      <c r="C13" s="38" t="e">
        <f t="shared" si="1"/>
        <v>#REF!</v>
      </c>
      <c r="D13" s="50" t="e">
        <f>#REF!</f>
        <v>#REF!</v>
      </c>
      <c r="E13" s="44">
        <v>9</v>
      </c>
      <c r="F13" s="44">
        <f t="shared" si="3"/>
        <v>8</v>
      </c>
      <c r="G13" s="44">
        <f t="shared" si="4"/>
        <v>7</v>
      </c>
      <c r="H13" s="44">
        <f t="shared" si="4"/>
        <v>6</v>
      </c>
      <c r="I13" s="44">
        <f t="shared" si="4"/>
        <v>5</v>
      </c>
      <c r="J13" s="44">
        <f t="shared" si="4"/>
        <v>4</v>
      </c>
      <c r="K13" s="44">
        <f t="shared" si="4"/>
        <v>3</v>
      </c>
      <c r="L13" s="44">
        <f t="shared" si="4"/>
        <v>2</v>
      </c>
      <c r="M13" s="44">
        <f t="shared" si="4"/>
        <v>1</v>
      </c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7"/>
      <c r="Z13" s="48" t="e">
        <f t="shared" si="2"/>
        <v>#REF!</v>
      </c>
      <c r="AA13" s="48" t="e">
        <f t="shared" si="0"/>
        <v>#REF!</v>
      </c>
      <c r="AB13" s="48" t="e">
        <f t="shared" si="0"/>
        <v>#REF!</v>
      </c>
      <c r="AC13" s="48" t="e">
        <f t="shared" si="0"/>
        <v>#REF!</v>
      </c>
      <c r="AD13" s="48" t="e">
        <f t="shared" si="0"/>
        <v>#REF!</v>
      </c>
      <c r="AE13" s="48" t="e">
        <f t="shared" si="0"/>
        <v>#REF!</v>
      </c>
      <c r="AF13" s="48" t="e">
        <f t="shared" si="0"/>
        <v>#REF!</v>
      </c>
      <c r="AG13" s="48" t="e">
        <f t="shared" si="0"/>
        <v>#REF!</v>
      </c>
      <c r="AH13" s="48" t="e">
        <f t="shared" si="0"/>
        <v>#REF!</v>
      </c>
      <c r="AI13" s="48" t="e">
        <f t="shared" si="0"/>
        <v>#REF!</v>
      </c>
      <c r="AJ13" s="48" t="e">
        <f t="shared" si="0"/>
        <v>#REF!</v>
      </c>
      <c r="AK13" s="48" t="e">
        <f t="shared" si="0"/>
        <v>#REF!</v>
      </c>
      <c r="AL13" s="48" t="e">
        <f t="shared" si="0"/>
        <v>#REF!</v>
      </c>
      <c r="AM13" s="48" t="e">
        <f t="shared" si="0"/>
        <v>#REF!</v>
      </c>
      <c r="AN13" s="48" t="e">
        <f t="shared" si="0"/>
        <v>#REF!</v>
      </c>
      <c r="AO13" s="48" t="e">
        <f t="shared" si="0"/>
        <v>#REF!</v>
      </c>
      <c r="AP13" s="48" t="e">
        <f t="shared" si="0"/>
        <v>#REF!</v>
      </c>
      <c r="AQ13" s="48" t="e">
        <f t="shared" si="0"/>
        <v>#REF!</v>
      </c>
      <c r="AR13" s="48" t="e">
        <f t="shared" si="0"/>
        <v>#REF!</v>
      </c>
      <c r="AS13" s="48" t="e">
        <f t="shared" si="0"/>
        <v>#REF!</v>
      </c>
      <c r="AT13" s="48" t="e">
        <f t="shared" si="0"/>
        <v>#REF!</v>
      </c>
      <c r="AU13" s="39" t="e">
        <f>IF(B13="","",SUM(Z13:AT13)*'PSCO2 - RS_version consultoria'!$M$13*(1-'PSCO2 - RS_version consultoria'!$M$14))</f>
        <v>#REF!</v>
      </c>
      <c r="AX13" s="49">
        <f t="shared" si="5"/>
        <v>9</v>
      </c>
      <c r="AY13" s="38">
        <v>1.0039999999999999E-3</v>
      </c>
    </row>
    <row r="14" spans="2:51" ht="15.75" thickBot="1" x14ac:dyDescent="0.3">
      <c r="B14" s="37" t="e">
        <f>#REF!</f>
        <v>#REF!</v>
      </c>
      <c r="C14" s="38" t="e">
        <f t="shared" si="1"/>
        <v>#REF!</v>
      </c>
      <c r="D14" s="50" t="e">
        <f>#REF!</f>
        <v>#REF!</v>
      </c>
      <c r="E14" s="44">
        <v>10</v>
      </c>
      <c r="F14" s="44">
        <f t="shared" si="3"/>
        <v>9</v>
      </c>
      <c r="G14" s="44">
        <f t="shared" si="4"/>
        <v>8</v>
      </c>
      <c r="H14" s="44">
        <f t="shared" si="4"/>
        <v>7</v>
      </c>
      <c r="I14" s="44">
        <f t="shared" si="4"/>
        <v>6</v>
      </c>
      <c r="J14" s="44">
        <f t="shared" si="4"/>
        <v>5</v>
      </c>
      <c r="K14" s="44">
        <f t="shared" si="4"/>
        <v>4</v>
      </c>
      <c r="L14" s="44">
        <f t="shared" si="4"/>
        <v>3</v>
      </c>
      <c r="M14" s="44">
        <f t="shared" si="4"/>
        <v>2</v>
      </c>
      <c r="N14" s="44">
        <f t="shared" si="4"/>
        <v>1</v>
      </c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7"/>
      <c r="Z14" s="48" t="e">
        <f t="shared" si="2"/>
        <v>#REF!</v>
      </c>
      <c r="AA14" s="48" t="e">
        <f t="shared" si="0"/>
        <v>#REF!</v>
      </c>
      <c r="AB14" s="48" t="e">
        <f t="shared" si="0"/>
        <v>#REF!</v>
      </c>
      <c r="AC14" s="48" t="e">
        <f t="shared" si="0"/>
        <v>#REF!</v>
      </c>
      <c r="AD14" s="48" t="e">
        <f t="shared" si="0"/>
        <v>#REF!</v>
      </c>
      <c r="AE14" s="48" t="e">
        <f t="shared" si="0"/>
        <v>#REF!</v>
      </c>
      <c r="AF14" s="48" t="e">
        <f t="shared" si="0"/>
        <v>#REF!</v>
      </c>
      <c r="AG14" s="48" t="e">
        <f t="shared" si="0"/>
        <v>#REF!</v>
      </c>
      <c r="AH14" s="48" t="e">
        <f t="shared" si="0"/>
        <v>#REF!</v>
      </c>
      <c r="AI14" s="48" t="e">
        <f t="shared" si="0"/>
        <v>#REF!</v>
      </c>
      <c r="AJ14" s="48" t="e">
        <f t="shared" si="0"/>
        <v>#REF!</v>
      </c>
      <c r="AK14" s="48" t="e">
        <f t="shared" si="0"/>
        <v>#REF!</v>
      </c>
      <c r="AL14" s="48" t="e">
        <f t="shared" si="0"/>
        <v>#REF!</v>
      </c>
      <c r="AM14" s="48" t="e">
        <f t="shared" si="0"/>
        <v>#REF!</v>
      </c>
      <c r="AN14" s="48" t="e">
        <f t="shared" si="0"/>
        <v>#REF!</v>
      </c>
      <c r="AO14" s="48" t="e">
        <f t="shared" si="0"/>
        <v>#REF!</v>
      </c>
      <c r="AP14" s="48" t="e">
        <f t="shared" si="0"/>
        <v>#REF!</v>
      </c>
      <c r="AQ14" s="48" t="e">
        <f t="shared" si="0"/>
        <v>#REF!</v>
      </c>
      <c r="AR14" s="48" t="e">
        <f t="shared" si="0"/>
        <v>#REF!</v>
      </c>
      <c r="AS14" s="48" t="e">
        <f t="shared" si="0"/>
        <v>#REF!</v>
      </c>
      <c r="AT14" s="48" t="e">
        <f t="shared" si="0"/>
        <v>#REF!</v>
      </c>
      <c r="AU14" s="39" t="e">
        <f>IF(B14="","",SUM(Z14:AT14)*'PSCO2 - RS_version consultoria'!$M$13*(1-'PSCO2 - RS_version consultoria'!$M$14))</f>
        <v>#REF!</v>
      </c>
      <c r="AX14" s="49">
        <f t="shared" si="5"/>
        <v>10</v>
      </c>
      <c r="AY14" s="38">
        <v>8.5899999999999995E-4</v>
      </c>
    </row>
    <row r="15" spans="2:51" ht="15.75" thickBot="1" x14ac:dyDescent="0.3">
      <c r="B15" s="37" t="e">
        <f>#REF!</f>
        <v>#REF!</v>
      </c>
      <c r="C15" s="38" t="e">
        <f t="shared" si="1"/>
        <v>#REF!</v>
      </c>
      <c r="D15" s="50" t="e">
        <f>#REF!</f>
        <v>#REF!</v>
      </c>
      <c r="E15" s="43">
        <v>11</v>
      </c>
      <c r="F15" s="44">
        <f t="shared" si="3"/>
        <v>10</v>
      </c>
      <c r="G15" s="44">
        <f t="shared" si="4"/>
        <v>9</v>
      </c>
      <c r="H15" s="44">
        <f t="shared" si="4"/>
        <v>8</v>
      </c>
      <c r="I15" s="44">
        <f t="shared" si="4"/>
        <v>7</v>
      </c>
      <c r="J15" s="44">
        <f t="shared" si="4"/>
        <v>6</v>
      </c>
      <c r="K15" s="44">
        <f t="shared" si="4"/>
        <v>5</v>
      </c>
      <c r="L15" s="44">
        <f t="shared" si="4"/>
        <v>4</v>
      </c>
      <c r="M15" s="44">
        <f t="shared" si="4"/>
        <v>3</v>
      </c>
      <c r="N15" s="44">
        <f t="shared" si="4"/>
        <v>2</v>
      </c>
      <c r="O15" s="44">
        <f t="shared" si="4"/>
        <v>1</v>
      </c>
      <c r="P15" s="44"/>
      <c r="Q15" s="44"/>
      <c r="R15" s="44"/>
      <c r="S15" s="44"/>
      <c r="T15" s="44"/>
      <c r="U15" s="44"/>
      <c r="V15" s="44"/>
      <c r="W15" s="44"/>
      <c r="X15" s="44"/>
      <c r="Y15" s="47"/>
      <c r="Z15" s="48" t="e">
        <f t="shared" si="2"/>
        <v>#REF!</v>
      </c>
      <c r="AA15" s="48" t="e">
        <f t="shared" si="0"/>
        <v>#REF!</v>
      </c>
      <c r="AB15" s="48" t="e">
        <f t="shared" si="0"/>
        <v>#REF!</v>
      </c>
      <c r="AC15" s="48" t="e">
        <f t="shared" si="0"/>
        <v>#REF!</v>
      </c>
      <c r="AD15" s="48" t="e">
        <f t="shared" si="0"/>
        <v>#REF!</v>
      </c>
      <c r="AE15" s="48" t="e">
        <f t="shared" si="0"/>
        <v>#REF!</v>
      </c>
      <c r="AF15" s="48" t="e">
        <f t="shared" si="0"/>
        <v>#REF!</v>
      </c>
      <c r="AG15" s="48" t="e">
        <f t="shared" si="0"/>
        <v>#REF!</v>
      </c>
      <c r="AH15" s="48" t="e">
        <f t="shared" si="0"/>
        <v>#REF!</v>
      </c>
      <c r="AI15" s="48" t="e">
        <f t="shared" si="0"/>
        <v>#REF!</v>
      </c>
      <c r="AJ15" s="48" t="e">
        <f t="shared" si="0"/>
        <v>#REF!</v>
      </c>
      <c r="AK15" s="48" t="e">
        <f t="shared" si="0"/>
        <v>#REF!</v>
      </c>
      <c r="AL15" s="48" t="e">
        <f t="shared" si="0"/>
        <v>#REF!</v>
      </c>
      <c r="AM15" s="48" t="e">
        <f t="shared" si="0"/>
        <v>#REF!</v>
      </c>
      <c r="AN15" s="48" t="e">
        <f t="shared" si="0"/>
        <v>#REF!</v>
      </c>
      <c r="AO15" s="48" t="e">
        <f t="shared" si="0"/>
        <v>#REF!</v>
      </c>
      <c r="AP15" s="48" t="e">
        <f t="shared" si="0"/>
        <v>#REF!</v>
      </c>
      <c r="AQ15" s="48" t="e">
        <f t="shared" si="0"/>
        <v>#REF!</v>
      </c>
      <c r="AR15" s="48" t="e">
        <f t="shared" si="0"/>
        <v>#REF!</v>
      </c>
      <c r="AS15" s="48" t="e">
        <f t="shared" si="0"/>
        <v>#REF!</v>
      </c>
      <c r="AT15" s="48" t="e">
        <f t="shared" si="0"/>
        <v>#REF!</v>
      </c>
      <c r="AU15" s="39" t="e">
        <f>IF(B15="","",SUM(Z15:AT15)*'PSCO2 - RS_version consultoria'!$M$13*(1-'PSCO2 - RS_version consultoria'!$M$14))</f>
        <v>#REF!</v>
      </c>
      <c r="AX15" s="49">
        <f t="shared" si="5"/>
        <v>11</v>
      </c>
      <c r="AY15" s="40">
        <v>7.3399999999999995E-4</v>
      </c>
    </row>
    <row r="16" spans="2:51" ht="15.75" thickBot="1" x14ac:dyDescent="0.3">
      <c r="B16" s="37" t="e">
        <f>#REF!</f>
        <v>#REF!</v>
      </c>
      <c r="C16" s="38" t="e">
        <f t="shared" si="1"/>
        <v>#REF!</v>
      </c>
      <c r="D16" s="50" t="e">
        <f>#REF!</f>
        <v>#REF!</v>
      </c>
      <c r="E16" s="44">
        <v>12</v>
      </c>
      <c r="F16" s="44">
        <f t="shared" si="3"/>
        <v>11</v>
      </c>
      <c r="G16" s="44">
        <f t="shared" si="4"/>
        <v>10</v>
      </c>
      <c r="H16" s="44">
        <f t="shared" si="4"/>
        <v>9</v>
      </c>
      <c r="I16" s="44">
        <f t="shared" si="4"/>
        <v>8</v>
      </c>
      <c r="J16" s="44">
        <f t="shared" si="4"/>
        <v>7</v>
      </c>
      <c r="K16" s="44">
        <f t="shared" si="4"/>
        <v>6</v>
      </c>
      <c r="L16" s="44">
        <f t="shared" si="4"/>
        <v>5</v>
      </c>
      <c r="M16" s="44">
        <f t="shared" si="4"/>
        <v>4</v>
      </c>
      <c r="N16" s="44">
        <f t="shared" si="4"/>
        <v>3</v>
      </c>
      <c r="O16" s="44">
        <f t="shared" si="4"/>
        <v>2</v>
      </c>
      <c r="P16" s="44">
        <f t="shared" si="4"/>
        <v>1</v>
      </c>
      <c r="Q16" s="44"/>
      <c r="R16" s="44"/>
      <c r="S16" s="44"/>
      <c r="T16" s="44"/>
      <c r="U16" s="44"/>
      <c r="V16" s="44"/>
      <c r="W16" s="44"/>
      <c r="X16" s="44"/>
      <c r="Y16" s="47"/>
      <c r="Z16" s="48" t="e">
        <f t="shared" si="2"/>
        <v>#REF!</v>
      </c>
      <c r="AA16" s="48" t="e">
        <f t="shared" si="0"/>
        <v>#REF!</v>
      </c>
      <c r="AB16" s="48" t="e">
        <f t="shared" si="0"/>
        <v>#REF!</v>
      </c>
      <c r="AC16" s="48" t="e">
        <f t="shared" si="0"/>
        <v>#REF!</v>
      </c>
      <c r="AD16" s="48" t="e">
        <f t="shared" si="0"/>
        <v>#REF!</v>
      </c>
      <c r="AE16" s="48" t="e">
        <f t="shared" si="0"/>
        <v>#REF!</v>
      </c>
      <c r="AF16" s="48" t="e">
        <f t="shared" si="0"/>
        <v>#REF!</v>
      </c>
      <c r="AG16" s="48" t="e">
        <f t="shared" si="0"/>
        <v>#REF!</v>
      </c>
      <c r="AH16" s="48" t="e">
        <f t="shared" si="0"/>
        <v>#REF!</v>
      </c>
      <c r="AI16" s="48" t="e">
        <f t="shared" si="0"/>
        <v>#REF!</v>
      </c>
      <c r="AJ16" s="48" t="e">
        <f t="shared" si="0"/>
        <v>#REF!</v>
      </c>
      <c r="AK16" s="48" t="e">
        <f t="shared" si="0"/>
        <v>#REF!</v>
      </c>
      <c r="AL16" s="48" t="e">
        <f t="shared" si="0"/>
        <v>#REF!</v>
      </c>
      <c r="AM16" s="48" t="e">
        <f t="shared" si="0"/>
        <v>#REF!</v>
      </c>
      <c r="AN16" s="48" t="e">
        <f t="shared" si="0"/>
        <v>#REF!</v>
      </c>
      <c r="AO16" s="48" t="e">
        <f t="shared" si="0"/>
        <v>#REF!</v>
      </c>
      <c r="AP16" s="48" t="e">
        <f t="shared" si="0"/>
        <v>#REF!</v>
      </c>
      <c r="AQ16" s="48" t="e">
        <f t="shared" si="0"/>
        <v>#REF!</v>
      </c>
      <c r="AR16" s="48" t="e">
        <f t="shared" si="0"/>
        <v>#REF!</v>
      </c>
      <c r="AS16" s="48" t="e">
        <f t="shared" si="0"/>
        <v>#REF!</v>
      </c>
      <c r="AT16" s="48" t="e">
        <f t="shared" si="0"/>
        <v>#REF!</v>
      </c>
      <c r="AU16" s="39" t="e">
        <f>IF(B16="","",SUM(Z16:AT16)*'PSCO2 - RS_version consultoria'!$M$13*(1-'PSCO2 - RS_version consultoria'!$M$14))</f>
        <v>#REF!</v>
      </c>
      <c r="AX16" s="49">
        <f t="shared" si="5"/>
        <v>12</v>
      </c>
      <c r="AY16" s="40">
        <v>6.29E-4</v>
      </c>
    </row>
    <row r="17" spans="2:51" ht="15.75" thickBot="1" x14ac:dyDescent="0.3">
      <c r="B17" s="37" t="e">
        <f>#REF!</f>
        <v>#REF!</v>
      </c>
      <c r="C17" s="38" t="e">
        <f t="shared" si="1"/>
        <v>#REF!</v>
      </c>
      <c r="D17" s="50" t="e">
        <f>#REF!</f>
        <v>#REF!</v>
      </c>
      <c r="E17" s="44">
        <v>13</v>
      </c>
      <c r="F17" s="44">
        <f t="shared" si="3"/>
        <v>12</v>
      </c>
      <c r="G17" s="44">
        <f t="shared" si="4"/>
        <v>11</v>
      </c>
      <c r="H17" s="44">
        <f t="shared" si="4"/>
        <v>10</v>
      </c>
      <c r="I17" s="44">
        <f t="shared" si="4"/>
        <v>9</v>
      </c>
      <c r="J17" s="44">
        <f t="shared" si="4"/>
        <v>8</v>
      </c>
      <c r="K17" s="44">
        <f t="shared" si="4"/>
        <v>7</v>
      </c>
      <c r="L17" s="44">
        <f t="shared" si="4"/>
        <v>6</v>
      </c>
      <c r="M17" s="44">
        <f t="shared" si="4"/>
        <v>5</v>
      </c>
      <c r="N17" s="44">
        <f t="shared" si="4"/>
        <v>4</v>
      </c>
      <c r="O17" s="44">
        <f t="shared" si="4"/>
        <v>3</v>
      </c>
      <c r="P17" s="44">
        <f t="shared" si="4"/>
        <v>2</v>
      </c>
      <c r="Q17" s="44">
        <f t="shared" si="4"/>
        <v>1</v>
      </c>
      <c r="R17" s="44"/>
      <c r="S17" s="44"/>
      <c r="T17" s="44"/>
      <c r="U17" s="44"/>
      <c r="V17" s="44"/>
      <c r="W17" s="44"/>
      <c r="X17" s="44"/>
      <c r="Y17" s="47"/>
      <c r="Z17" s="48" t="e">
        <f t="shared" si="2"/>
        <v>#REF!</v>
      </c>
      <c r="AA17" s="48" t="e">
        <f t="shared" si="0"/>
        <v>#REF!</v>
      </c>
      <c r="AB17" s="48" t="e">
        <f t="shared" si="0"/>
        <v>#REF!</v>
      </c>
      <c r="AC17" s="48" t="e">
        <f t="shared" si="0"/>
        <v>#REF!</v>
      </c>
      <c r="AD17" s="48" t="e">
        <f t="shared" si="0"/>
        <v>#REF!</v>
      </c>
      <c r="AE17" s="48" t="e">
        <f t="shared" si="0"/>
        <v>#REF!</v>
      </c>
      <c r="AF17" s="48" t="e">
        <f t="shared" si="0"/>
        <v>#REF!</v>
      </c>
      <c r="AG17" s="48" t="e">
        <f t="shared" si="0"/>
        <v>#REF!</v>
      </c>
      <c r="AH17" s="48" t="e">
        <f t="shared" si="0"/>
        <v>#REF!</v>
      </c>
      <c r="AI17" s="48" t="e">
        <f t="shared" si="0"/>
        <v>#REF!</v>
      </c>
      <c r="AJ17" s="48" t="e">
        <f t="shared" si="0"/>
        <v>#REF!</v>
      </c>
      <c r="AK17" s="48" t="e">
        <f t="shared" si="0"/>
        <v>#REF!</v>
      </c>
      <c r="AL17" s="48" t="e">
        <f t="shared" si="0"/>
        <v>#REF!</v>
      </c>
      <c r="AM17" s="48" t="e">
        <f t="shared" si="0"/>
        <v>#REF!</v>
      </c>
      <c r="AN17" s="48" t="e">
        <f t="shared" si="0"/>
        <v>#REF!</v>
      </c>
      <c r="AO17" s="48" t="e">
        <f t="shared" si="0"/>
        <v>#REF!</v>
      </c>
      <c r="AP17" s="48" t="e">
        <f t="shared" ref="AP17:AP25" si="6">IF($B17="","",IF(U17="","",INDEX($C$5:$C$25,U17)*INDEX($D$5:$D$25,U$4)))</f>
        <v>#REF!</v>
      </c>
      <c r="AQ17" s="48" t="e">
        <f t="shared" ref="AQ17:AQ25" si="7">IF($B17="","",IF(V17="","",INDEX($C$5:$C$25,V17)*INDEX($D$5:$D$25,V$4)))</f>
        <v>#REF!</v>
      </c>
      <c r="AR17" s="48" t="e">
        <f t="shared" ref="AR17:AR25" si="8">IF($B17="","",IF(W17="","",INDEX($C$5:$C$25,W17)*INDEX($D$5:$D$25,W$4)))</f>
        <v>#REF!</v>
      </c>
      <c r="AS17" s="48" t="e">
        <f t="shared" ref="AS17:AS25" si="9">IF($B17="","",IF(X17="","",INDEX($C$5:$C$25,X17)*INDEX($D$5:$D$25,X$4)))</f>
        <v>#REF!</v>
      </c>
      <c r="AT17" s="48" t="e">
        <f t="shared" ref="AT17:AT25" si="10">IF($B17="","",IF(Y17="","",INDEX($C$5:$C$25,Y17)*INDEX($D$5:$D$25,Y$4)))</f>
        <v>#REF!</v>
      </c>
      <c r="AU17" s="39" t="e">
        <f>IF(B17="","",SUM(Z17:AT17)*'PSCO2 - RS_version consultoria'!$M$13*(1-'PSCO2 - RS_version consultoria'!$M$14))</f>
        <v>#REF!</v>
      </c>
      <c r="AX17" s="49">
        <f t="shared" si="5"/>
        <v>13</v>
      </c>
      <c r="AY17" s="40">
        <v>5.3899999999999998E-4</v>
      </c>
    </row>
    <row r="18" spans="2:51" ht="15.75" thickBot="1" x14ac:dyDescent="0.3">
      <c r="B18" s="37" t="e">
        <f>#REF!</f>
        <v>#REF!</v>
      </c>
      <c r="C18" s="38" t="e">
        <f t="shared" si="1"/>
        <v>#REF!</v>
      </c>
      <c r="D18" s="50" t="e">
        <f>#REF!</f>
        <v>#REF!</v>
      </c>
      <c r="E18" s="44">
        <v>14</v>
      </c>
      <c r="F18" s="44">
        <f t="shared" si="3"/>
        <v>13</v>
      </c>
      <c r="G18" s="44">
        <f t="shared" si="4"/>
        <v>12</v>
      </c>
      <c r="H18" s="44">
        <f t="shared" si="4"/>
        <v>11</v>
      </c>
      <c r="I18" s="44">
        <f t="shared" si="4"/>
        <v>10</v>
      </c>
      <c r="J18" s="44">
        <f t="shared" si="4"/>
        <v>9</v>
      </c>
      <c r="K18" s="44">
        <f t="shared" si="4"/>
        <v>8</v>
      </c>
      <c r="L18" s="44">
        <f t="shared" si="4"/>
        <v>7</v>
      </c>
      <c r="M18" s="44">
        <f t="shared" si="4"/>
        <v>6</v>
      </c>
      <c r="N18" s="44">
        <f t="shared" si="4"/>
        <v>5</v>
      </c>
      <c r="O18" s="44">
        <f t="shared" si="4"/>
        <v>4</v>
      </c>
      <c r="P18" s="44">
        <f t="shared" si="4"/>
        <v>3</v>
      </c>
      <c r="Q18" s="44">
        <f t="shared" si="4"/>
        <v>2</v>
      </c>
      <c r="R18" s="44">
        <f t="shared" si="4"/>
        <v>1</v>
      </c>
      <c r="S18" s="44"/>
      <c r="T18" s="44"/>
      <c r="U18" s="44"/>
      <c r="V18" s="44"/>
      <c r="W18" s="44"/>
      <c r="X18" s="44"/>
      <c r="Y18" s="47"/>
      <c r="Z18" s="48" t="e">
        <f t="shared" si="2"/>
        <v>#REF!</v>
      </c>
      <c r="AA18" s="48" t="e">
        <f t="shared" ref="AA18:AA25" si="11">IF($B18="","",IF(F18="","",INDEX($C$5:$C$25,F18)*INDEX($D$5:$D$25,F$4)))</f>
        <v>#REF!</v>
      </c>
      <c r="AB18" s="48" t="e">
        <f t="shared" ref="AB18:AB25" si="12">IF($B18="","",IF(G18="","",INDEX($C$5:$C$25,G18)*INDEX($D$5:$D$25,G$4)))</f>
        <v>#REF!</v>
      </c>
      <c r="AC18" s="48" t="e">
        <f t="shared" ref="AC18:AC25" si="13">IF($B18="","",IF(H18="","",INDEX($C$5:$C$25,H18)*INDEX($D$5:$D$25,H$4)))</f>
        <v>#REF!</v>
      </c>
      <c r="AD18" s="48" t="e">
        <f t="shared" ref="AD18:AD25" si="14">IF($B18="","",IF(I18="","",INDEX($C$5:$C$25,I18)*INDEX($D$5:$D$25,I$4)))</f>
        <v>#REF!</v>
      </c>
      <c r="AE18" s="48" t="e">
        <f t="shared" ref="AE18:AE25" si="15">IF($B18="","",IF(J18="","",INDEX($C$5:$C$25,J18)*INDEX($D$5:$D$25,J$4)))</f>
        <v>#REF!</v>
      </c>
      <c r="AF18" s="48" t="e">
        <f t="shared" ref="AF18:AF25" si="16">IF($B18="","",IF(K18="","",INDEX($C$5:$C$25,K18)*INDEX($D$5:$D$25,K$4)))</f>
        <v>#REF!</v>
      </c>
      <c r="AG18" s="48" t="e">
        <f t="shared" ref="AG18:AG25" si="17">IF($B18="","",IF(L18="","",INDEX($C$5:$C$25,L18)*INDEX($D$5:$D$25,L$4)))</f>
        <v>#REF!</v>
      </c>
      <c r="AH18" s="48" t="e">
        <f t="shared" ref="AH18:AH25" si="18">IF($B18="","",IF(M18="","",INDEX($C$5:$C$25,M18)*INDEX($D$5:$D$25,M$4)))</f>
        <v>#REF!</v>
      </c>
      <c r="AI18" s="48" t="e">
        <f t="shared" ref="AI18:AI25" si="19">IF($B18="","",IF(N18="","",INDEX($C$5:$C$25,N18)*INDEX($D$5:$D$25,N$4)))</f>
        <v>#REF!</v>
      </c>
      <c r="AJ18" s="48" t="e">
        <f t="shared" ref="AJ18:AJ25" si="20">IF($B18="","",IF(O18="","",INDEX($C$5:$C$25,O18)*INDEX($D$5:$D$25,O$4)))</f>
        <v>#REF!</v>
      </c>
      <c r="AK18" s="48" t="e">
        <f t="shared" ref="AK18:AK25" si="21">IF($B18="","",IF(P18="","",INDEX($C$5:$C$25,P18)*INDEX($D$5:$D$25,P$4)))</f>
        <v>#REF!</v>
      </c>
      <c r="AL18" s="48" t="e">
        <f t="shared" ref="AL18:AL25" si="22">IF($B18="","",IF(Q18="","",INDEX($C$5:$C$25,Q18)*INDEX($D$5:$D$25,Q$4)))</f>
        <v>#REF!</v>
      </c>
      <c r="AM18" s="48" t="e">
        <f t="shared" ref="AM18:AM25" si="23">IF($B18="","",IF(R18="","",INDEX($C$5:$C$25,R18)*INDEX($D$5:$D$25,R$4)))</f>
        <v>#REF!</v>
      </c>
      <c r="AN18" s="48" t="e">
        <f t="shared" ref="AN18:AN25" si="24">IF($B18="","",IF(S18="","",INDEX($C$5:$C$25,S18)*INDEX($D$5:$D$25,S$4)))</f>
        <v>#REF!</v>
      </c>
      <c r="AO18" s="48" t="e">
        <f t="shared" ref="AO18:AO25" si="25">IF($B18="","",IF(T18="","",INDEX($C$5:$C$25,T18)*INDEX($D$5:$D$25,T$4)))</f>
        <v>#REF!</v>
      </c>
      <c r="AP18" s="48" t="e">
        <f t="shared" si="6"/>
        <v>#REF!</v>
      </c>
      <c r="AQ18" s="48" t="e">
        <f t="shared" si="7"/>
        <v>#REF!</v>
      </c>
      <c r="AR18" s="48" t="e">
        <f t="shared" si="8"/>
        <v>#REF!</v>
      </c>
      <c r="AS18" s="48" t="e">
        <f t="shared" si="9"/>
        <v>#REF!</v>
      </c>
      <c r="AT18" s="48" t="e">
        <f t="shared" si="10"/>
        <v>#REF!</v>
      </c>
      <c r="AU18" s="39" t="e">
        <f>IF(B18="","",SUM(Z18:AT18)*'PSCO2 - RS_version consultoria'!$M$13*(1-'PSCO2 - RS_version consultoria'!$M$14))</f>
        <v>#REF!</v>
      </c>
      <c r="AX18" s="49">
        <f t="shared" si="5"/>
        <v>14</v>
      </c>
      <c r="AY18" s="40">
        <v>4.6299999999999998E-4</v>
      </c>
    </row>
    <row r="19" spans="2:51" ht="15.75" thickBot="1" x14ac:dyDescent="0.3">
      <c r="B19" s="37" t="e">
        <f>#REF!</f>
        <v>#REF!</v>
      </c>
      <c r="C19" s="38" t="e">
        <f t="shared" si="1"/>
        <v>#REF!</v>
      </c>
      <c r="D19" s="50" t="e">
        <f>#REF!</f>
        <v>#REF!</v>
      </c>
      <c r="E19" s="44">
        <v>15</v>
      </c>
      <c r="F19" s="44">
        <f t="shared" si="3"/>
        <v>14</v>
      </c>
      <c r="G19" s="44">
        <f t="shared" si="4"/>
        <v>13</v>
      </c>
      <c r="H19" s="44">
        <f t="shared" si="4"/>
        <v>12</v>
      </c>
      <c r="I19" s="44">
        <f t="shared" si="4"/>
        <v>11</v>
      </c>
      <c r="J19" s="44">
        <f t="shared" si="4"/>
        <v>10</v>
      </c>
      <c r="K19" s="44">
        <f t="shared" si="4"/>
        <v>9</v>
      </c>
      <c r="L19" s="44">
        <f t="shared" si="4"/>
        <v>8</v>
      </c>
      <c r="M19" s="44">
        <f t="shared" si="4"/>
        <v>7</v>
      </c>
      <c r="N19" s="44">
        <f t="shared" si="4"/>
        <v>6</v>
      </c>
      <c r="O19" s="44">
        <f t="shared" si="4"/>
        <v>5</v>
      </c>
      <c r="P19" s="44">
        <f t="shared" si="4"/>
        <v>4</v>
      </c>
      <c r="Q19" s="44">
        <f t="shared" si="4"/>
        <v>3</v>
      </c>
      <c r="R19" s="44">
        <f t="shared" si="4"/>
        <v>2</v>
      </c>
      <c r="S19" s="44">
        <f t="shared" si="4"/>
        <v>1</v>
      </c>
      <c r="T19" s="44"/>
      <c r="U19" s="44"/>
      <c r="V19" s="44"/>
      <c r="W19" s="44"/>
      <c r="X19" s="44"/>
      <c r="Y19" s="47"/>
      <c r="Z19" s="48" t="e">
        <f t="shared" si="2"/>
        <v>#REF!</v>
      </c>
      <c r="AA19" s="48" t="e">
        <f t="shared" si="11"/>
        <v>#REF!</v>
      </c>
      <c r="AB19" s="48" t="e">
        <f t="shared" si="12"/>
        <v>#REF!</v>
      </c>
      <c r="AC19" s="48" t="e">
        <f t="shared" si="13"/>
        <v>#REF!</v>
      </c>
      <c r="AD19" s="48" t="e">
        <f t="shared" si="14"/>
        <v>#REF!</v>
      </c>
      <c r="AE19" s="48" t="e">
        <f t="shared" si="15"/>
        <v>#REF!</v>
      </c>
      <c r="AF19" s="48" t="e">
        <f t="shared" si="16"/>
        <v>#REF!</v>
      </c>
      <c r="AG19" s="48" t="e">
        <f t="shared" si="17"/>
        <v>#REF!</v>
      </c>
      <c r="AH19" s="48" t="e">
        <f t="shared" si="18"/>
        <v>#REF!</v>
      </c>
      <c r="AI19" s="48" t="e">
        <f t="shared" si="19"/>
        <v>#REF!</v>
      </c>
      <c r="AJ19" s="48" t="e">
        <f t="shared" si="20"/>
        <v>#REF!</v>
      </c>
      <c r="AK19" s="48" t="e">
        <f t="shared" si="21"/>
        <v>#REF!</v>
      </c>
      <c r="AL19" s="48" t="e">
        <f t="shared" si="22"/>
        <v>#REF!</v>
      </c>
      <c r="AM19" s="48" t="e">
        <f t="shared" si="23"/>
        <v>#REF!</v>
      </c>
      <c r="AN19" s="48" t="e">
        <f t="shared" si="24"/>
        <v>#REF!</v>
      </c>
      <c r="AO19" s="48" t="e">
        <f t="shared" si="25"/>
        <v>#REF!</v>
      </c>
      <c r="AP19" s="48" t="e">
        <f t="shared" si="6"/>
        <v>#REF!</v>
      </c>
      <c r="AQ19" s="48" t="e">
        <f t="shared" si="7"/>
        <v>#REF!</v>
      </c>
      <c r="AR19" s="48" t="e">
        <f t="shared" si="8"/>
        <v>#REF!</v>
      </c>
      <c r="AS19" s="48" t="e">
        <f t="shared" si="9"/>
        <v>#REF!</v>
      </c>
      <c r="AT19" s="48" t="e">
        <f t="shared" si="10"/>
        <v>#REF!</v>
      </c>
      <c r="AU19" s="39" t="e">
        <f>IF(B19="","",SUM(Z19:AT19)*'PSCO2 - RS_version consultoria'!$M$13*(1-'PSCO2 - RS_version consultoria'!$M$14))</f>
        <v>#REF!</v>
      </c>
      <c r="AX19" s="49">
        <f t="shared" si="5"/>
        <v>15</v>
      </c>
      <c r="AY19" s="40">
        <v>3.9899999999999999E-4</v>
      </c>
    </row>
    <row r="20" spans="2:51" ht="15.75" thickBot="1" x14ac:dyDescent="0.3">
      <c r="B20" s="37" t="e">
        <f>#REF!</f>
        <v>#REF!</v>
      </c>
      <c r="C20" s="38" t="e">
        <f t="shared" si="1"/>
        <v>#REF!</v>
      </c>
      <c r="D20" s="50" t="e">
        <f>#REF!</f>
        <v>#REF!</v>
      </c>
      <c r="E20" s="44">
        <v>16</v>
      </c>
      <c r="F20" s="44">
        <f t="shared" si="3"/>
        <v>15</v>
      </c>
      <c r="G20" s="44">
        <f t="shared" si="4"/>
        <v>14</v>
      </c>
      <c r="H20" s="44">
        <f t="shared" si="4"/>
        <v>13</v>
      </c>
      <c r="I20" s="44">
        <f t="shared" si="4"/>
        <v>12</v>
      </c>
      <c r="J20" s="44">
        <f t="shared" si="4"/>
        <v>11</v>
      </c>
      <c r="K20" s="44">
        <f t="shared" si="4"/>
        <v>10</v>
      </c>
      <c r="L20" s="44">
        <f t="shared" si="4"/>
        <v>9</v>
      </c>
      <c r="M20" s="44">
        <f t="shared" si="4"/>
        <v>8</v>
      </c>
      <c r="N20" s="44">
        <f t="shared" si="4"/>
        <v>7</v>
      </c>
      <c r="O20" s="44">
        <f t="shared" si="4"/>
        <v>6</v>
      </c>
      <c r="P20" s="44">
        <f t="shared" si="4"/>
        <v>5</v>
      </c>
      <c r="Q20" s="44">
        <f t="shared" si="4"/>
        <v>4</v>
      </c>
      <c r="R20" s="44">
        <f t="shared" si="4"/>
        <v>3</v>
      </c>
      <c r="S20" s="44">
        <f t="shared" si="4"/>
        <v>2</v>
      </c>
      <c r="T20" s="44">
        <f t="shared" si="4"/>
        <v>1</v>
      </c>
      <c r="U20" s="44"/>
      <c r="V20" s="44"/>
      <c r="W20" s="44"/>
      <c r="X20" s="44"/>
      <c r="Y20" s="47"/>
      <c r="Z20" s="48" t="e">
        <f t="shared" si="2"/>
        <v>#REF!</v>
      </c>
      <c r="AA20" s="48" t="e">
        <f t="shared" si="11"/>
        <v>#REF!</v>
      </c>
      <c r="AB20" s="48" t="e">
        <f t="shared" si="12"/>
        <v>#REF!</v>
      </c>
      <c r="AC20" s="48" t="e">
        <f t="shared" si="13"/>
        <v>#REF!</v>
      </c>
      <c r="AD20" s="48" t="e">
        <f t="shared" si="14"/>
        <v>#REF!</v>
      </c>
      <c r="AE20" s="48" t="e">
        <f t="shared" si="15"/>
        <v>#REF!</v>
      </c>
      <c r="AF20" s="48" t="e">
        <f t="shared" si="16"/>
        <v>#REF!</v>
      </c>
      <c r="AG20" s="48" t="e">
        <f t="shared" si="17"/>
        <v>#REF!</v>
      </c>
      <c r="AH20" s="48" t="e">
        <f t="shared" si="18"/>
        <v>#REF!</v>
      </c>
      <c r="AI20" s="48" t="e">
        <f t="shared" si="19"/>
        <v>#REF!</v>
      </c>
      <c r="AJ20" s="48" t="e">
        <f t="shared" si="20"/>
        <v>#REF!</v>
      </c>
      <c r="AK20" s="48" t="e">
        <f t="shared" si="21"/>
        <v>#REF!</v>
      </c>
      <c r="AL20" s="48" t="e">
        <f t="shared" si="22"/>
        <v>#REF!</v>
      </c>
      <c r="AM20" s="48" t="e">
        <f t="shared" si="23"/>
        <v>#REF!</v>
      </c>
      <c r="AN20" s="48" t="e">
        <f t="shared" si="24"/>
        <v>#REF!</v>
      </c>
      <c r="AO20" s="48" t="e">
        <f t="shared" si="25"/>
        <v>#REF!</v>
      </c>
      <c r="AP20" s="48" t="e">
        <f t="shared" si="6"/>
        <v>#REF!</v>
      </c>
      <c r="AQ20" s="48" t="e">
        <f t="shared" si="7"/>
        <v>#REF!</v>
      </c>
      <c r="AR20" s="48" t="e">
        <f t="shared" si="8"/>
        <v>#REF!</v>
      </c>
      <c r="AS20" s="48" t="e">
        <f t="shared" si="9"/>
        <v>#REF!</v>
      </c>
      <c r="AT20" s="48" t="e">
        <f t="shared" si="10"/>
        <v>#REF!</v>
      </c>
      <c r="AU20" s="39" t="e">
        <f>IF(B20="","",SUM(Z20:AT20)*'PSCO2 - RS_version consultoria'!$M$13*(1-'PSCO2 - RS_version consultoria'!$M$14))</f>
        <v>#REF!</v>
      </c>
      <c r="AX20" s="49">
        <f t="shared" si="5"/>
        <v>16</v>
      </c>
      <c r="AY20" s="40">
        <v>3.4400000000000001E-4</v>
      </c>
    </row>
    <row r="21" spans="2:51" ht="15.75" thickBot="1" x14ac:dyDescent="0.3">
      <c r="B21" s="37" t="e">
        <f>#REF!</f>
        <v>#REF!</v>
      </c>
      <c r="C21" s="38" t="e">
        <f t="shared" si="1"/>
        <v>#REF!</v>
      </c>
      <c r="D21" s="50" t="e">
        <f>#REF!</f>
        <v>#REF!</v>
      </c>
      <c r="E21" s="44">
        <v>17</v>
      </c>
      <c r="F21" s="44">
        <f t="shared" si="3"/>
        <v>16</v>
      </c>
      <c r="G21" s="44">
        <f t="shared" si="4"/>
        <v>15</v>
      </c>
      <c r="H21" s="44">
        <f t="shared" si="4"/>
        <v>14</v>
      </c>
      <c r="I21" s="44">
        <f t="shared" si="4"/>
        <v>13</v>
      </c>
      <c r="J21" s="44">
        <f t="shared" si="4"/>
        <v>12</v>
      </c>
      <c r="K21" s="44">
        <f t="shared" si="4"/>
        <v>11</v>
      </c>
      <c r="L21" s="44">
        <f t="shared" si="4"/>
        <v>10</v>
      </c>
      <c r="M21" s="44">
        <f t="shared" si="4"/>
        <v>9</v>
      </c>
      <c r="N21" s="44">
        <f t="shared" si="4"/>
        <v>8</v>
      </c>
      <c r="O21" s="44">
        <f t="shared" si="4"/>
        <v>7</v>
      </c>
      <c r="P21" s="44">
        <f t="shared" si="4"/>
        <v>6</v>
      </c>
      <c r="Q21" s="44">
        <f t="shared" si="4"/>
        <v>5</v>
      </c>
      <c r="R21" s="44">
        <f t="shared" si="4"/>
        <v>4</v>
      </c>
      <c r="S21" s="44">
        <f t="shared" si="4"/>
        <v>3</v>
      </c>
      <c r="T21" s="44">
        <f t="shared" si="4"/>
        <v>2</v>
      </c>
      <c r="U21" s="44">
        <f t="shared" si="4"/>
        <v>1</v>
      </c>
      <c r="V21" s="44"/>
      <c r="W21" s="44"/>
      <c r="X21" s="44"/>
      <c r="Y21" s="47"/>
      <c r="Z21" s="48" t="e">
        <f t="shared" si="2"/>
        <v>#REF!</v>
      </c>
      <c r="AA21" s="48" t="e">
        <f t="shared" si="11"/>
        <v>#REF!</v>
      </c>
      <c r="AB21" s="48" t="e">
        <f t="shared" si="12"/>
        <v>#REF!</v>
      </c>
      <c r="AC21" s="48" t="e">
        <f t="shared" si="13"/>
        <v>#REF!</v>
      </c>
      <c r="AD21" s="48" t="e">
        <f t="shared" si="14"/>
        <v>#REF!</v>
      </c>
      <c r="AE21" s="48" t="e">
        <f t="shared" si="15"/>
        <v>#REF!</v>
      </c>
      <c r="AF21" s="48" t="e">
        <f t="shared" si="16"/>
        <v>#REF!</v>
      </c>
      <c r="AG21" s="48" t="e">
        <f t="shared" si="17"/>
        <v>#REF!</v>
      </c>
      <c r="AH21" s="48" t="e">
        <f t="shared" si="18"/>
        <v>#REF!</v>
      </c>
      <c r="AI21" s="48" t="e">
        <f t="shared" si="19"/>
        <v>#REF!</v>
      </c>
      <c r="AJ21" s="48" t="e">
        <f t="shared" si="20"/>
        <v>#REF!</v>
      </c>
      <c r="AK21" s="48" t="e">
        <f t="shared" si="21"/>
        <v>#REF!</v>
      </c>
      <c r="AL21" s="48" t="e">
        <f t="shared" si="22"/>
        <v>#REF!</v>
      </c>
      <c r="AM21" s="48" t="e">
        <f t="shared" si="23"/>
        <v>#REF!</v>
      </c>
      <c r="AN21" s="48" t="e">
        <f t="shared" si="24"/>
        <v>#REF!</v>
      </c>
      <c r="AO21" s="48" t="e">
        <f t="shared" si="25"/>
        <v>#REF!</v>
      </c>
      <c r="AP21" s="48" t="e">
        <f t="shared" si="6"/>
        <v>#REF!</v>
      </c>
      <c r="AQ21" s="48" t="e">
        <f t="shared" si="7"/>
        <v>#REF!</v>
      </c>
      <c r="AR21" s="48" t="e">
        <f t="shared" si="8"/>
        <v>#REF!</v>
      </c>
      <c r="AS21" s="48" t="e">
        <f t="shared" si="9"/>
        <v>#REF!</v>
      </c>
      <c r="AT21" s="48" t="e">
        <f t="shared" si="10"/>
        <v>#REF!</v>
      </c>
      <c r="AU21" s="39" t="e">
        <f>IF(B21="","",SUM(Z21:AT21)*'PSCO2 - RS_version consultoria'!$M$13*(1-'PSCO2 - RS_version consultoria'!$M$14))</f>
        <v>#REF!</v>
      </c>
      <c r="AX21" s="49">
        <f t="shared" si="5"/>
        <v>17</v>
      </c>
      <c r="AY21" s="40">
        <v>2.9799999999999998E-4</v>
      </c>
    </row>
    <row r="22" spans="2:51" ht="15.75" thickBot="1" x14ac:dyDescent="0.3">
      <c r="B22" s="37" t="e">
        <f>#REF!</f>
        <v>#REF!</v>
      </c>
      <c r="C22" s="38" t="e">
        <f t="shared" si="1"/>
        <v>#REF!</v>
      </c>
      <c r="D22" s="50" t="e">
        <f>#REF!</f>
        <v>#REF!</v>
      </c>
      <c r="E22" s="44">
        <v>18</v>
      </c>
      <c r="F22" s="44">
        <f t="shared" si="3"/>
        <v>17</v>
      </c>
      <c r="G22" s="44">
        <f t="shared" si="3"/>
        <v>16</v>
      </c>
      <c r="H22" s="44">
        <f t="shared" si="3"/>
        <v>15</v>
      </c>
      <c r="I22" s="44">
        <f t="shared" si="3"/>
        <v>14</v>
      </c>
      <c r="J22" s="44">
        <f t="shared" si="3"/>
        <v>13</v>
      </c>
      <c r="K22" s="44">
        <f t="shared" si="3"/>
        <v>12</v>
      </c>
      <c r="L22" s="44">
        <f t="shared" si="3"/>
        <v>11</v>
      </c>
      <c r="M22" s="44">
        <f t="shared" si="3"/>
        <v>10</v>
      </c>
      <c r="N22" s="44">
        <f t="shared" si="3"/>
        <v>9</v>
      </c>
      <c r="O22" s="44">
        <f t="shared" si="3"/>
        <v>8</v>
      </c>
      <c r="P22" s="44">
        <f t="shared" si="3"/>
        <v>7</v>
      </c>
      <c r="Q22" s="44">
        <f t="shared" si="3"/>
        <v>6</v>
      </c>
      <c r="R22" s="44">
        <f t="shared" si="3"/>
        <v>5</v>
      </c>
      <c r="S22" s="44">
        <f t="shared" si="3"/>
        <v>4</v>
      </c>
      <c r="T22" s="44">
        <f t="shared" si="3"/>
        <v>3</v>
      </c>
      <c r="U22" s="44">
        <f t="shared" si="3"/>
        <v>2</v>
      </c>
      <c r="V22" s="44">
        <f t="shared" ref="V22:V25" si="26">U21</f>
        <v>1</v>
      </c>
      <c r="W22" s="44"/>
      <c r="X22" s="44"/>
      <c r="Y22" s="47"/>
      <c r="Z22" s="48" t="e">
        <f t="shared" si="2"/>
        <v>#REF!</v>
      </c>
      <c r="AA22" s="48" t="e">
        <f t="shared" si="11"/>
        <v>#REF!</v>
      </c>
      <c r="AB22" s="48" t="e">
        <f t="shared" si="12"/>
        <v>#REF!</v>
      </c>
      <c r="AC22" s="48" t="e">
        <f t="shared" si="13"/>
        <v>#REF!</v>
      </c>
      <c r="AD22" s="48" t="e">
        <f t="shared" si="14"/>
        <v>#REF!</v>
      </c>
      <c r="AE22" s="48" t="e">
        <f t="shared" si="15"/>
        <v>#REF!</v>
      </c>
      <c r="AF22" s="48" t="e">
        <f t="shared" si="16"/>
        <v>#REF!</v>
      </c>
      <c r="AG22" s="48" t="e">
        <f t="shared" si="17"/>
        <v>#REF!</v>
      </c>
      <c r="AH22" s="48" t="e">
        <f t="shared" si="18"/>
        <v>#REF!</v>
      </c>
      <c r="AI22" s="48" t="e">
        <f t="shared" si="19"/>
        <v>#REF!</v>
      </c>
      <c r="AJ22" s="48" t="e">
        <f t="shared" si="20"/>
        <v>#REF!</v>
      </c>
      <c r="AK22" s="48" t="e">
        <f t="shared" si="21"/>
        <v>#REF!</v>
      </c>
      <c r="AL22" s="48" t="e">
        <f t="shared" si="22"/>
        <v>#REF!</v>
      </c>
      <c r="AM22" s="48" t="e">
        <f t="shared" si="23"/>
        <v>#REF!</v>
      </c>
      <c r="AN22" s="48" t="e">
        <f t="shared" si="24"/>
        <v>#REF!</v>
      </c>
      <c r="AO22" s="48" t="e">
        <f t="shared" si="25"/>
        <v>#REF!</v>
      </c>
      <c r="AP22" s="48" t="e">
        <f t="shared" si="6"/>
        <v>#REF!</v>
      </c>
      <c r="AQ22" s="48" t="e">
        <f t="shared" si="7"/>
        <v>#REF!</v>
      </c>
      <c r="AR22" s="48" t="e">
        <f t="shared" si="8"/>
        <v>#REF!</v>
      </c>
      <c r="AS22" s="48" t="e">
        <f t="shared" si="9"/>
        <v>#REF!</v>
      </c>
      <c r="AT22" s="48" t="e">
        <f t="shared" si="10"/>
        <v>#REF!</v>
      </c>
      <c r="AU22" s="39" t="e">
        <f>IF(B22="","",SUM(Z22:AT22)*'PSCO2 - RS_version consultoria'!$M$13*(1-'PSCO2 - RS_version consultoria'!$M$14))</f>
        <v>#REF!</v>
      </c>
      <c r="AX22" s="49">
        <f t="shared" si="5"/>
        <v>18</v>
      </c>
      <c r="AY22" s="40">
        <v>2.5900000000000001E-4</v>
      </c>
    </row>
    <row r="23" spans="2:51" ht="15.75" thickBot="1" x14ac:dyDescent="0.3">
      <c r="B23" s="37" t="e">
        <f>#REF!</f>
        <v>#REF!</v>
      </c>
      <c r="C23" s="38" t="e">
        <f t="shared" si="1"/>
        <v>#REF!</v>
      </c>
      <c r="D23" s="50" t="e">
        <f>#REF!</f>
        <v>#REF!</v>
      </c>
      <c r="E23" s="44">
        <v>19</v>
      </c>
      <c r="F23" s="44">
        <f t="shared" ref="F23:U25" si="27">E22</f>
        <v>18</v>
      </c>
      <c r="G23" s="44">
        <f t="shared" si="27"/>
        <v>17</v>
      </c>
      <c r="H23" s="44">
        <f t="shared" si="27"/>
        <v>16</v>
      </c>
      <c r="I23" s="44">
        <f t="shared" si="27"/>
        <v>15</v>
      </c>
      <c r="J23" s="44">
        <f t="shared" si="27"/>
        <v>14</v>
      </c>
      <c r="K23" s="44">
        <f t="shared" si="27"/>
        <v>13</v>
      </c>
      <c r="L23" s="44">
        <f t="shared" si="27"/>
        <v>12</v>
      </c>
      <c r="M23" s="44">
        <f t="shared" si="27"/>
        <v>11</v>
      </c>
      <c r="N23" s="44">
        <f t="shared" si="27"/>
        <v>10</v>
      </c>
      <c r="O23" s="44">
        <f t="shared" si="27"/>
        <v>9</v>
      </c>
      <c r="P23" s="44">
        <f t="shared" si="27"/>
        <v>8</v>
      </c>
      <c r="Q23" s="44">
        <f t="shared" si="27"/>
        <v>7</v>
      </c>
      <c r="R23" s="44">
        <f t="shared" si="27"/>
        <v>6</v>
      </c>
      <c r="S23" s="44">
        <f t="shared" si="27"/>
        <v>5</v>
      </c>
      <c r="T23" s="44">
        <f t="shared" si="27"/>
        <v>4</v>
      </c>
      <c r="U23" s="44">
        <f t="shared" si="27"/>
        <v>3</v>
      </c>
      <c r="V23" s="44">
        <f t="shared" si="26"/>
        <v>2</v>
      </c>
      <c r="W23" s="44">
        <f t="shared" ref="W23:W25" si="28">V22</f>
        <v>1</v>
      </c>
      <c r="X23" s="44"/>
      <c r="Y23" s="47"/>
      <c r="Z23" s="48" t="e">
        <f t="shared" si="2"/>
        <v>#REF!</v>
      </c>
      <c r="AA23" s="48" t="e">
        <f t="shared" si="11"/>
        <v>#REF!</v>
      </c>
      <c r="AB23" s="48" t="e">
        <f t="shared" si="12"/>
        <v>#REF!</v>
      </c>
      <c r="AC23" s="48" t="e">
        <f t="shared" si="13"/>
        <v>#REF!</v>
      </c>
      <c r="AD23" s="48" t="e">
        <f t="shared" si="14"/>
        <v>#REF!</v>
      </c>
      <c r="AE23" s="48" t="e">
        <f t="shared" si="15"/>
        <v>#REF!</v>
      </c>
      <c r="AF23" s="48" t="e">
        <f t="shared" si="16"/>
        <v>#REF!</v>
      </c>
      <c r="AG23" s="48" t="e">
        <f t="shared" si="17"/>
        <v>#REF!</v>
      </c>
      <c r="AH23" s="48" t="e">
        <f t="shared" si="18"/>
        <v>#REF!</v>
      </c>
      <c r="AI23" s="48" t="e">
        <f t="shared" si="19"/>
        <v>#REF!</v>
      </c>
      <c r="AJ23" s="48" t="e">
        <f t="shared" si="20"/>
        <v>#REF!</v>
      </c>
      <c r="AK23" s="48" t="e">
        <f t="shared" si="21"/>
        <v>#REF!</v>
      </c>
      <c r="AL23" s="48" t="e">
        <f t="shared" si="22"/>
        <v>#REF!</v>
      </c>
      <c r="AM23" s="48" t="e">
        <f t="shared" si="23"/>
        <v>#REF!</v>
      </c>
      <c r="AN23" s="48" t="e">
        <f t="shared" si="24"/>
        <v>#REF!</v>
      </c>
      <c r="AO23" s="48" t="e">
        <f t="shared" si="25"/>
        <v>#REF!</v>
      </c>
      <c r="AP23" s="48" t="e">
        <f t="shared" si="6"/>
        <v>#REF!</v>
      </c>
      <c r="AQ23" s="48" t="e">
        <f t="shared" si="7"/>
        <v>#REF!</v>
      </c>
      <c r="AR23" s="48" t="e">
        <f t="shared" si="8"/>
        <v>#REF!</v>
      </c>
      <c r="AS23" s="48" t="e">
        <f t="shared" si="9"/>
        <v>#REF!</v>
      </c>
      <c r="AT23" s="48" t="e">
        <f t="shared" si="10"/>
        <v>#REF!</v>
      </c>
      <c r="AU23" s="39" t="e">
        <f>IF(B23="","",SUM(Z23:AT23)*'PSCO2 - RS_version consultoria'!$M$13*(1-'PSCO2 - RS_version consultoria'!$M$14))</f>
        <v>#REF!</v>
      </c>
      <c r="AX23" s="49">
        <f t="shared" si="5"/>
        <v>19</v>
      </c>
      <c r="AY23" s="40">
        <v>2.2599999999999999E-4</v>
      </c>
    </row>
    <row r="24" spans="2:51" ht="15.75" thickBot="1" x14ac:dyDescent="0.3">
      <c r="B24" s="37" t="e">
        <f>#REF!</f>
        <v>#REF!</v>
      </c>
      <c r="C24" s="38" t="e">
        <f t="shared" si="1"/>
        <v>#REF!</v>
      </c>
      <c r="D24" s="50" t="e">
        <f>#REF!</f>
        <v>#REF!</v>
      </c>
      <c r="E24" s="44">
        <v>20</v>
      </c>
      <c r="F24" s="44">
        <f t="shared" si="27"/>
        <v>19</v>
      </c>
      <c r="G24" s="44">
        <f t="shared" si="27"/>
        <v>18</v>
      </c>
      <c r="H24" s="44">
        <f t="shared" si="27"/>
        <v>17</v>
      </c>
      <c r="I24" s="44">
        <f t="shared" si="27"/>
        <v>16</v>
      </c>
      <c r="J24" s="44">
        <f t="shared" si="27"/>
        <v>15</v>
      </c>
      <c r="K24" s="44">
        <f t="shared" si="27"/>
        <v>14</v>
      </c>
      <c r="L24" s="44">
        <f t="shared" si="27"/>
        <v>13</v>
      </c>
      <c r="M24" s="44">
        <f t="shared" si="27"/>
        <v>12</v>
      </c>
      <c r="N24" s="44">
        <f t="shared" si="27"/>
        <v>11</v>
      </c>
      <c r="O24" s="44">
        <f t="shared" si="27"/>
        <v>10</v>
      </c>
      <c r="P24" s="44">
        <f t="shared" si="27"/>
        <v>9</v>
      </c>
      <c r="Q24" s="44">
        <f t="shared" si="27"/>
        <v>8</v>
      </c>
      <c r="R24" s="44">
        <f t="shared" si="27"/>
        <v>7</v>
      </c>
      <c r="S24" s="44">
        <f t="shared" si="27"/>
        <v>6</v>
      </c>
      <c r="T24" s="44">
        <f t="shared" si="27"/>
        <v>5</v>
      </c>
      <c r="U24" s="44">
        <f t="shared" si="27"/>
        <v>4</v>
      </c>
      <c r="V24" s="44">
        <f t="shared" si="26"/>
        <v>3</v>
      </c>
      <c r="W24" s="44">
        <f t="shared" si="28"/>
        <v>2</v>
      </c>
      <c r="X24" s="44">
        <f>W23</f>
        <v>1</v>
      </c>
      <c r="Y24" s="47"/>
      <c r="Z24" s="48" t="e">
        <f t="shared" si="2"/>
        <v>#REF!</v>
      </c>
      <c r="AA24" s="48" t="e">
        <f t="shared" si="11"/>
        <v>#REF!</v>
      </c>
      <c r="AB24" s="48" t="e">
        <f t="shared" si="12"/>
        <v>#REF!</v>
      </c>
      <c r="AC24" s="48" t="e">
        <f t="shared" si="13"/>
        <v>#REF!</v>
      </c>
      <c r="AD24" s="48" t="e">
        <f t="shared" si="14"/>
        <v>#REF!</v>
      </c>
      <c r="AE24" s="48" t="e">
        <f t="shared" si="15"/>
        <v>#REF!</v>
      </c>
      <c r="AF24" s="48" t="e">
        <f t="shared" si="16"/>
        <v>#REF!</v>
      </c>
      <c r="AG24" s="48" t="e">
        <f t="shared" si="17"/>
        <v>#REF!</v>
      </c>
      <c r="AH24" s="48" t="e">
        <f t="shared" si="18"/>
        <v>#REF!</v>
      </c>
      <c r="AI24" s="48" t="e">
        <f t="shared" si="19"/>
        <v>#REF!</v>
      </c>
      <c r="AJ24" s="48" t="e">
        <f t="shared" si="20"/>
        <v>#REF!</v>
      </c>
      <c r="AK24" s="48" t="e">
        <f t="shared" si="21"/>
        <v>#REF!</v>
      </c>
      <c r="AL24" s="48" t="e">
        <f t="shared" si="22"/>
        <v>#REF!</v>
      </c>
      <c r="AM24" s="48" t="e">
        <f t="shared" si="23"/>
        <v>#REF!</v>
      </c>
      <c r="AN24" s="48" t="e">
        <f t="shared" si="24"/>
        <v>#REF!</v>
      </c>
      <c r="AO24" s="48" t="e">
        <f t="shared" si="25"/>
        <v>#REF!</v>
      </c>
      <c r="AP24" s="48" t="e">
        <f t="shared" si="6"/>
        <v>#REF!</v>
      </c>
      <c r="AQ24" s="48" t="e">
        <f t="shared" si="7"/>
        <v>#REF!</v>
      </c>
      <c r="AR24" s="48" t="e">
        <f t="shared" si="8"/>
        <v>#REF!</v>
      </c>
      <c r="AS24" s="48" t="e">
        <f t="shared" si="9"/>
        <v>#REF!</v>
      </c>
      <c r="AT24" s="48" t="e">
        <f t="shared" si="10"/>
        <v>#REF!</v>
      </c>
      <c r="AU24" s="39" t="e">
        <f>IF(B24="","",SUM(Z24:AT24)*'PSCO2 - RS_version consultoria'!$M$13*(1-'PSCO2 - RS_version consultoria'!$M$14))</f>
        <v>#REF!</v>
      </c>
      <c r="AX24" s="49">
        <f t="shared" si="5"/>
        <v>20</v>
      </c>
      <c r="AY24" s="40">
        <v>1.9699999999999999E-4</v>
      </c>
    </row>
    <row r="25" spans="2:51" ht="15.75" thickBot="1" x14ac:dyDescent="0.3">
      <c r="B25" s="37" t="e">
        <f>#REF!</f>
        <v>#REF!</v>
      </c>
      <c r="C25" s="38" t="e">
        <f t="shared" si="1"/>
        <v>#REF!</v>
      </c>
      <c r="D25" s="50" t="e">
        <f>#REF!</f>
        <v>#REF!</v>
      </c>
      <c r="E25" s="43">
        <v>21</v>
      </c>
      <c r="F25" s="44">
        <f t="shared" si="27"/>
        <v>20</v>
      </c>
      <c r="G25" s="44">
        <f t="shared" si="27"/>
        <v>19</v>
      </c>
      <c r="H25" s="44">
        <f t="shared" si="27"/>
        <v>18</v>
      </c>
      <c r="I25" s="44">
        <f t="shared" si="27"/>
        <v>17</v>
      </c>
      <c r="J25" s="44">
        <f t="shared" si="27"/>
        <v>16</v>
      </c>
      <c r="K25" s="44">
        <f t="shared" si="27"/>
        <v>15</v>
      </c>
      <c r="L25" s="44">
        <f t="shared" si="27"/>
        <v>14</v>
      </c>
      <c r="M25" s="44">
        <f t="shared" si="27"/>
        <v>13</v>
      </c>
      <c r="N25" s="44">
        <f t="shared" si="27"/>
        <v>12</v>
      </c>
      <c r="O25" s="44">
        <f t="shared" si="27"/>
        <v>11</v>
      </c>
      <c r="P25" s="44">
        <f t="shared" si="27"/>
        <v>10</v>
      </c>
      <c r="Q25" s="44">
        <f t="shared" si="27"/>
        <v>9</v>
      </c>
      <c r="R25" s="44">
        <f t="shared" si="27"/>
        <v>8</v>
      </c>
      <c r="S25" s="44">
        <f t="shared" si="27"/>
        <v>7</v>
      </c>
      <c r="T25" s="44">
        <f t="shared" si="27"/>
        <v>6</v>
      </c>
      <c r="U25" s="44">
        <f t="shared" si="27"/>
        <v>5</v>
      </c>
      <c r="V25" s="44">
        <f t="shared" si="26"/>
        <v>4</v>
      </c>
      <c r="W25" s="44">
        <f t="shared" si="28"/>
        <v>3</v>
      </c>
      <c r="X25" s="44">
        <f>W24</f>
        <v>2</v>
      </c>
      <c r="Y25" s="44">
        <f>X24</f>
        <v>1</v>
      </c>
      <c r="Z25" s="48" t="e">
        <f t="shared" si="2"/>
        <v>#REF!</v>
      </c>
      <c r="AA25" s="48" t="e">
        <f t="shared" si="11"/>
        <v>#REF!</v>
      </c>
      <c r="AB25" s="48" t="e">
        <f t="shared" si="12"/>
        <v>#REF!</v>
      </c>
      <c r="AC25" s="48" t="e">
        <f t="shared" si="13"/>
        <v>#REF!</v>
      </c>
      <c r="AD25" s="48" t="e">
        <f t="shared" si="14"/>
        <v>#REF!</v>
      </c>
      <c r="AE25" s="48" t="e">
        <f t="shared" si="15"/>
        <v>#REF!</v>
      </c>
      <c r="AF25" s="48" t="e">
        <f t="shared" si="16"/>
        <v>#REF!</v>
      </c>
      <c r="AG25" s="48" t="e">
        <f t="shared" si="17"/>
        <v>#REF!</v>
      </c>
      <c r="AH25" s="48" t="e">
        <f t="shared" si="18"/>
        <v>#REF!</v>
      </c>
      <c r="AI25" s="48" t="e">
        <f t="shared" si="19"/>
        <v>#REF!</v>
      </c>
      <c r="AJ25" s="48" t="e">
        <f t="shared" si="20"/>
        <v>#REF!</v>
      </c>
      <c r="AK25" s="48" t="e">
        <f t="shared" si="21"/>
        <v>#REF!</v>
      </c>
      <c r="AL25" s="48" t="e">
        <f t="shared" si="22"/>
        <v>#REF!</v>
      </c>
      <c r="AM25" s="48" t="e">
        <f t="shared" si="23"/>
        <v>#REF!</v>
      </c>
      <c r="AN25" s="48" t="e">
        <f t="shared" si="24"/>
        <v>#REF!</v>
      </c>
      <c r="AO25" s="48" t="e">
        <f t="shared" si="25"/>
        <v>#REF!</v>
      </c>
      <c r="AP25" s="48" t="e">
        <f t="shared" si="6"/>
        <v>#REF!</v>
      </c>
      <c r="AQ25" s="48" t="e">
        <f t="shared" si="7"/>
        <v>#REF!</v>
      </c>
      <c r="AR25" s="48" t="e">
        <f t="shared" si="8"/>
        <v>#REF!</v>
      </c>
      <c r="AS25" s="48" t="e">
        <f t="shared" si="9"/>
        <v>#REF!</v>
      </c>
      <c r="AT25" s="48" t="e">
        <f t="shared" si="10"/>
        <v>#REF!</v>
      </c>
      <c r="AU25" s="39" t="e">
        <f>IF(B25="","",SUM(Z25:AT25)*'PSCO2 - RS_version consultoria'!$M$13*(1-'PSCO2 - RS_version consultoria'!$M$14))</f>
        <v>#REF!</v>
      </c>
      <c r="AX25" s="49">
        <f t="shared" si="5"/>
        <v>21</v>
      </c>
      <c r="AY25" s="40">
        <v>1.73E-4</v>
      </c>
    </row>
  </sheetData>
  <mergeCells count="6">
    <mergeCell ref="E3:N3"/>
    <mergeCell ref="AY3:AY4"/>
    <mergeCell ref="AX3:AX4"/>
    <mergeCell ref="C3:C4"/>
    <mergeCell ref="B3:B4"/>
    <mergeCell ref="Z3:AT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53F68-F91A-46FA-BFE3-DF2D4E28908F}">
  <dimension ref="A1:T25"/>
  <sheetViews>
    <sheetView workbookViewId="0">
      <selection activeCell="D14" sqref="D14"/>
    </sheetView>
  </sheetViews>
  <sheetFormatPr baseColWidth="10" defaultRowHeight="15" x14ac:dyDescent="0.25"/>
  <cols>
    <col min="3" max="3" width="61.7109375" customWidth="1"/>
    <col min="4" max="4" width="25.28515625" customWidth="1"/>
    <col min="7" max="20" width="11.42578125" style="67"/>
  </cols>
  <sheetData>
    <row r="1" spans="1:9" ht="26.25" customHeight="1" x14ac:dyDescent="0.4">
      <c r="A1" s="192" t="s">
        <v>150</v>
      </c>
      <c r="B1" s="192"/>
      <c r="C1" s="192"/>
      <c r="D1" s="192"/>
      <c r="E1" s="192"/>
      <c r="F1" s="192"/>
      <c r="G1" s="184"/>
      <c r="H1" s="184"/>
      <c r="I1" s="184"/>
    </row>
    <row r="2" spans="1:9" x14ac:dyDescent="0.25">
      <c r="A2" s="67"/>
      <c r="B2" s="67"/>
      <c r="C2" s="185"/>
      <c r="D2" s="185"/>
      <c r="E2" s="185"/>
      <c r="F2" s="185"/>
      <c r="G2" s="185"/>
      <c r="H2" s="185"/>
      <c r="I2" s="185"/>
    </row>
    <row r="3" spans="1:9" x14ac:dyDescent="0.25">
      <c r="A3" s="67"/>
      <c r="B3" s="67"/>
      <c r="C3" s="67"/>
      <c r="E3" s="67"/>
      <c r="F3" s="67"/>
    </row>
    <row r="4" spans="1:9" x14ac:dyDescent="0.25">
      <c r="A4" s="67"/>
      <c r="B4" s="67"/>
      <c r="C4" s="209" t="s">
        <v>149</v>
      </c>
      <c r="D4" s="209"/>
      <c r="E4" s="67"/>
      <c r="F4" s="67"/>
    </row>
    <row r="5" spans="1:9" ht="15.75" thickBot="1" x14ac:dyDescent="0.3">
      <c r="A5" s="67"/>
      <c r="B5" s="67"/>
      <c r="E5" s="67"/>
      <c r="F5" s="67"/>
    </row>
    <row r="6" spans="1:9" ht="15.75" thickBot="1" x14ac:dyDescent="0.3">
      <c r="A6" s="67"/>
      <c r="B6" s="67"/>
      <c r="C6" s="177" t="s">
        <v>140</v>
      </c>
      <c r="D6" s="178" t="s">
        <v>141</v>
      </c>
      <c r="E6" s="67"/>
      <c r="F6" s="67"/>
    </row>
    <row r="7" spans="1:9" x14ac:dyDescent="0.25">
      <c r="A7" s="67"/>
      <c r="B7" s="67"/>
      <c r="C7" s="167" t="s">
        <v>147</v>
      </c>
      <c r="D7" s="168">
        <v>10000000</v>
      </c>
      <c r="E7" s="67"/>
      <c r="F7" s="67"/>
    </row>
    <row r="8" spans="1:9" ht="15.75" thickBot="1" x14ac:dyDescent="0.3">
      <c r="A8" s="67"/>
      <c r="B8" s="67"/>
      <c r="C8" s="169" t="s">
        <v>146</v>
      </c>
      <c r="D8" s="170">
        <v>500</v>
      </c>
      <c r="E8" s="67"/>
      <c r="F8" s="67"/>
    </row>
    <row r="9" spans="1:9" ht="15.75" thickBot="1" x14ac:dyDescent="0.3">
      <c r="A9" s="67"/>
      <c r="B9" s="68"/>
      <c r="C9" s="179"/>
      <c r="D9" s="180"/>
      <c r="E9" s="68"/>
      <c r="F9" s="67"/>
    </row>
    <row r="10" spans="1:9" x14ac:dyDescent="0.25">
      <c r="A10" s="67"/>
      <c r="B10" s="67"/>
      <c r="C10" s="171" t="s">
        <v>142</v>
      </c>
      <c r="D10" s="187">
        <f>D8/(D7*360)</f>
        <v>1.3888888888888888E-7</v>
      </c>
      <c r="E10" s="67"/>
      <c r="F10" s="67"/>
    </row>
    <row r="11" spans="1:9" ht="15.75" thickBot="1" x14ac:dyDescent="0.3">
      <c r="A11" s="67"/>
      <c r="B11" s="67"/>
      <c r="C11" s="169" t="s">
        <v>145</v>
      </c>
      <c r="D11" s="172">
        <v>120000</v>
      </c>
      <c r="E11" s="67"/>
      <c r="F11" s="67"/>
    </row>
    <row r="12" spans="1:9" ht="15.75" thickBot="1" x14ac:dyDescent="0.3">
      <c r="A12" s="67"/>
      <c r="B12" s="68"/>
      <c r="C12" s="179" t="s">
        <v>143</v>
      </c>
      <c r="D12" s="181">
        <v>1</v>
      </c>
      <c r="E12" s="68"/>
      <c r="F12" s="67"/>
    </row>
    <row r="13" spans="1:9" x14ac:dyDescent="0.25">
      <c r="A13" s="67"/>
      <c r="B13" s="67"/>
      <c r="C13" s="171" t="s">
        <v>144</v>
      </c>
      <c r="D13" s="173">
        <v>500000</v>
      </c>
      <c r="E13" s="67"/>
      <c r="F13" s="67"/>
    </row>
    <row r="14" spans="1:9" ht="15.75" thickBot="1" x14ac:dyDescent="0.3">
      <c r="A14" s="67"/>
      <c r="B14" s="67"/>
      <c r="C14" s="182" t="s">
        <v>133</v>
      </c>
      <c r="D14" s="183">
        <f>D10*(D11*360)*D12*D13</f>
        <v>3000000</v>
      </c>
      <c r="E14" s="67"/>
      <c r="F14" s="67"/>
    </row>
    <row r="15" spans="1:9" s="67" customFormat="1" x14ac:dyDescent="0.25"/>
    <row r="16" spans="1:9" s="67" customFormat="1" x14ac:dyDescent="0.25"/>
    <row r="17" s="67" customFormat="1" x14ac:dyDescent="0.25"/>
    <row r="18" s="67" customFormat="1" x14ac:dyDescent="0.25"/>
    <row r="19" s="67" customFormat="1" x14ac:dyDescent="0.25"/>
    <row r="20" s="67" customFormat="1" x14ac:dyDescent="0.25"/>
    <row r="21" s="67" customFormat="1" x14ac:dyDescent="0.25"/>
    <row r="22" s="67" customFormat="1" x14ac:dyDescent="0.25"/>
    <row r="23" s="67" customFormat="1" x14ac:dyDescent="0.25"/>
    <row r="24" s="67" customFormat="1" x14ac:dyDescent="0.25"/>
    <row r="25" s="67" customFormat="1" x14ac:dyDescent="0.25"/>
  </sheetData>
  <mergeCells count="2">
    <mergeCell ref="C4:D4"/>
    <mergeCell ref="A1:F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Q53"/>
  <sheetViews>
    <sheetView zoomScale="85" zoomScaleNormal="85" workbookViewId="0">
      <selection activeCell="B7" sqref="B7"/>
    </sheetView>
  </sheetViews>
  <sheetFormatPr baseColWidth="10" defaultRowHeight="20.25" x14ac:dyDescent="0.3"/>
  <cols>
    <col min="2" max="8" width="28.85546875" style="82" customWidth="1"/>
    <col min="9" max="14" width="28.85546875" style="85" customWidth="1"/>
    <col min="15" max="15" width="47.28515625" style="85" customWidth="1"/>
    <col min="16" max="17" width="28.85546875" style="85" customWidth="1"/>
  </cols>
  <sheetData>
    <row r="1" spans="2:17" x14ac:dyDescent="0.3">
      <c r="I1" s="83" t="s">
        <v>31</v>
      </c>
      <c r="J1" s="83" t="s">
        <v>32</v>
      </c>
      <c r="K1" s="84" t="s">
        <v>16</v>
      </c>
      <c r="L1" s="82"/>
      <c r="M1" s="82"/>
      <c r="O1" s="86" t="s">
        <v>43</v>
      </c>
      <c r="P1" s="87">
        <v>1.08</v>
      </c>
    </row>
    <row r="2" spans="2:17" x14ac:dyDescent="0.3">
      <c r="B2" s="82" t="s">
        <v>151</v>
      </c>
      <c r="C2" s="84" t="s">
        <v>28</v>
      </c>
      <c r="D2" s="84" t="s">
        <v>29</v>
      </c>
      <c r="E2" s="84" t="s">
        <v>30</v>
      </c>
      <c r="I2" s="88" t="s">
        <v>33</v>
      </c>
      <c r="J2" s="89">
        <v>0.73499999999999999</v>
      </c>
      <c r="K2" s="84" t="s">
        <v>15</v>
      </c>
      <c r="L2" s="82"/>
      <c r="M2" s="82"/>
      <c r="O2" s="82"/>
      <c r="P2" s="82"/>
    </row>
    <row r="3" spans="2:17" x14ac:dyDescent="0.3">
      <c r="B3" s="82" t="s">
        <v>24</v>
      </c>
      <c r="C3" s="186">
        <v>0.8</v>
      </c>
      <c r="D3" s="186">
        <v>0.8</v>
      </c>
      <c r="E3" s="186">
        <v>0.85</v>
      </c>
      <c r="I3" s="90" t="s">
        <v>34</v>
      </c>
      <c r="J3" s="91">
        <v>0.622</v>
      </c>
      <c r="K3" s="84" t="s">
        <v>14</v>
      </c>
      <c r="L3" s="82"/>
      <c r="M3" s="82"/>
      <c r="O3" s="82" t="s">
        <v>13</v>
      </c>
      <c r="P3" s="92" t="e">
        <f>((#REF!*$P$1)+#REF!+#REF!)/(((#REF!*(1+#REF!))*(1.18))+(#REF!+#REF!))</f>
        <v>#REF!</v>
      </c>
    </row>
    <row r="4" spans="2:17" x14ac:dyDescent="0.3">
      <c r="B4" s="82" t="s">
        <v>25</v>
      </c>
      <c r="C4" s="186">
        <v>0.62</v>
      </c>
      <c r="D4" s="186">
        <v>0.65</v>
      </c>
      <c r="E4" s="186">
        <v>0.8</v>
      </c>
      <c r="I4" s="90" t="s">
        <v>35</v>
      </c>
      <c r="J4" s="91">
        <v>0.626</v>
      </c>
      <c r="O4" s="82" t="s">
        <v>12</v>
      </c>
      <c r="P4" s="92" t="e">
        <f>((#REF!*P1)-#REF!-#REF!+#REF!)/(#REF!-#REF!-#REF!+#REF!)</f>
        <v>#REF!</v>
      </c>
    </row>
    <row r="5" spans="2:17" x14ac:dyDescent="0.3">
      <c r="B5" s="82" t="s">
        <v>26</v>
      </c>
      <c r="C5" s="186">
        <v>0.42</v>
      </c>
      <c r="D5" s="186">
        <v>0.6</v>
      </c>
      <c r="E5" s="186">
        <v>0.79</v>
      </c>
      <c r="I5" s="90" t="s">
        <v>36</v>
      </c>
      <c r="J5" s="91">
        <v>0.67200000000000004</v>
      </c>
      <c r="O5" s="82" t="s">
        <v>11</v>
      </c>
      <c r="P5" s="92">
        <f>1/(1.18)</f>
        <v>0.84745762711864414</v>
      </c>
    </row>
    <row r="6" spans="2:17" x14ac:dyDescent="0.3">
      <c r="B6" s="82" t="s">
        <v>27</v>
      </c>
      <c r="C6" s="186">
        <v>0.5</v>
      </c>
      <c r="D6" s="186">
        <v>0.61</v>
      </c>
      <c r="E6" s="186">
        <v>0.82</v>
      </c>
      <c r="I6" s="90" t="s">
        <v>37</v>
      </c>
      <c r="J6" s="91">
        <v>0.67600000000000005</v>
      </c>
    </row>
    <row r="7" spans="2:17" x14ac:dyDescent="0.3">
      <c r="I7" s="90" t="s">
        <v>38</v>
      </c>
      <c r="J7" s="89">
        <v>0.48499999999999999</v>
      </c>
    </row>
    <row r="8" spans="2:17" x14ac:dyDescent="0.3">
      <c r="I8" s="90" t="s">
        <v>39</v>
      </c>
      <c r="J8" s="89">
        <v>0.64900000000000002</v>
      </c>
    </row>
    <row r="10" spans="2:17" x14ac:dyDescent="0.3"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 t="s">
        <v>103</v>
      </c>
      <c r="P10" s="93"/>
      <c r="Q10" s="93"/>
    </row>
    <row r="11" spans="2:17" x14ac:dyDescent="0.3"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106" t="s">
        <v>76</v>
      </c>
      <c r="P11" s="93"/>
      <c r="Q11" s="93"/>
    </row>
    <row r="12" spans="2:17" x14ac:dyDescent="0.3">
      <c r="O12" s="85" t="s">
        <v>75</v>
      </c>
    </row>
    <row r="26" spans="2:17" x14ac:dyDescent="0.3"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</row>
    <row r="27" spans="2:17" x14ac:dyDescent="0.3"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</row>
    <row r="52" spans="2:17" x14ac:dyDescent="0.3"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</row>
    <row r="53" spans="2:17" x14ac:dyDescent="0.3"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TSD</vt:lpstr>
      <vt:lpstr>Costos Sociales</vt:lpstr>
      <vt:lpstr>VST (VU)</vt:lpstr>
      <vt:lpstr>PSCO2 - RS_version consultoria</vt:lpstr>
      <vt:lpstr>calculo de metano RS</vt:lpstr>
      <vt:lpstr>CFP</vt:lpstr>
      <vt:lpstr>datos de fc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Sedano Malca, Hector Alberto</dc:creator>
  <cp:lastModifiedBy>Héctor Sedano Malca</cp:lastModifiedBy>
  <dcterms:created xsi:type="dcterms:W3CDTF">2019-03-22T22:01:39Z</dcterms:created>
  <dcterms:modified xsi:type="dcterms:W3CDTF">2021-08-04T21:02:03Z</dcterms:modified>
</cp:coreProperties>
</file>