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'DGRGL-C6'!$A$1:$D$235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<sst xmlns="http://schemas.openxmlformats.org/spreadsheetml/2006/main" count="608" uniqueCount="385">
  <si>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</si>
  <si>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</si>
  <si>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</si>
  <si>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</si>
  <si>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</si>
  <si>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</si>
  <si>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</si>
  <si>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</si>
  <si>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</si>
  <si>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</si>
  <si>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</si>
  <si>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</si>
  <si>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</si>
  <si>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</si>
  <si>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</si>
  <si>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</si>
  <si>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</si>
  <si>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</si>
  <si>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</si>
  <si>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</si>
  <si>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</si>
  <si>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</si>
  <si>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</si>
  <si>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</si>
  <si>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</si>
  <si>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</si>
  <si>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</si>
  <si>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</si>
  <si>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</si>
  <si>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</si>
  <si>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</si>
  <si>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</si>
  <si>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</si>
  <si>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</si>
  <si>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</si>
  <si>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</si>
  <si>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</si>
  <si>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</si>
  <si>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</si>
  <si>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</si>
  <si>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</si>
  <si>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</si>
  <si>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</si>
  <si>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</si>
  <si>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</si>
  <si>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</si>
  <si>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</si>
  <si>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</si>
  <si>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</si>
  <si>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</si>
  <si>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</si>
  <si>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</si>
  <si>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</si>
  <si>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</si>
  <si>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</si>
  <si>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</si>
  <si>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</si>
  <si>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</si>
  <si>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</si>
  <si>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</si>
  <si>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</si>
  <si>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</si>
  <si>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</si>
  <si>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</si>
  <si>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</si>
  <si>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</si>
  <si>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</si>
  <si>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</si>
  <si>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</si>
  <si>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</si>
  <si>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</si>
  <si>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</si>
  <si>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</si>
  <si>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</si>
  <si>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</si>
  <si>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</si>
  <si>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</si>
  <si>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</si>
  <si>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</si>
  <si>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</si>
  <si>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</si>
  <si>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</si>
  <si>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</si>
  <si>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</si>
  <si>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</si>
  <si>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</si>
  <si>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</si>
  <si>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</si>
  <si>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</si>
  <si>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</si>
  <si>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</si>
  <si>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</si>
  <si>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</si>
  <si>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</si>
  <si>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</si>
  <si>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</si>
  <si>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</si>
  <si>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</si>
  <si>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</si>
  <si>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</si>
  <si>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</si>
  <si>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</si>
  <si>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</si>
  <si>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</si>
  <si>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</si>
  <si>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</si>
  <si>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</si>
  <si>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</si>
  <si>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</si>
  <si>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</si>
  <si>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</si>
  <si>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</si>
  <si>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</si>
  <si>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</si>
  <si>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</si>
  <si>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</si>
  <si>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</si>
  <si>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</si>
  <si>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</si>
  <si>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</si>
  <si>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</si>
  <si>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</si>
  <si>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</si>
  <si>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</si>
  <si>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</si>
  <si>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</si>
  <si>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</si>
  <si>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</si>
  <si>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</si>
  <si>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</si>
  <si>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</si>
  <si>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</si>
  <si>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</si>
  <si>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</si>
  <si>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</si>
  <si>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</si>
  <si>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</si>
  <si>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</si>
  <si>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</si>
  <si>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</si>
  <si>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</si>
  <si>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</si>
  <si>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</si>
  <si>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</si>
  <si>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</si>
  <si>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</si>
  <si>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</si>
  <si>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</si>
  <si>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</si>
  <si>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</si>
  <si>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</si>
  <si>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</si>
  <si>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</si>
  <si>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</si>
  <si>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</si>
  <si>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</si>
  <si>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</si>
  <si>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</si>
  <si>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</si>
  <si>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</si>
  <si>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</si>
  <si>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</si>
  <si>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</si>
  <si>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</si>
  <si>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</si>
  <si>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</si>
  <si>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</si>
  <si>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</si>
  <si>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</si>
  <si>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</si>
  <si>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</si>
  <si>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</si>
  <si>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</si>
  <si>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</si>
  <si>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</si>
  <si>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</si>
  <si>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</si>
  <si>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</si>
  <si>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</si>
  <si>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</si>
  <si>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</si>
  <si>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</si>
  <si>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</si>
  <si>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</si>
  <si>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</si>
  <si>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</si>
  <si>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</si>
  <si>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Provincial de Huarmey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</si>
  <si>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</si>
  <si>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</si>
  <si>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</si>
  <si>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</si>
  <si>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</si>
  <si>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</si>
  <si>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</si>
  <si>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</si>
  <si>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</si>
  <si>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</si>
  <si>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</si>
  <si>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</si>
  <si>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</si>
  <si>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</si>
  <si>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</si>
  <si>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</si>
  <si>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</si>
  <si>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</si>
  <si>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</si>
  <si>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</si>
  <si>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</si>
  <si>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</si>
  <si>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</si>
  <si>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</si>
  <si>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</si>
  <si>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Provincial de Ica</t>
  </si>
  <si>
    <t>Municipalidad Distrital de Yura</t>
  </si>
  <si>
    <t>Municipalidad Distrital de El Tambo</t>
  </si>
  <si>
    <r>
      <t xml:space="preserve">MEF (Pago de Prestamos)   </t>
    </r>
  </si>
  <si>
    <t>Municipalidad Distrital de Campoverde</t>
  </si>
  <si>
    <t>Municipalidad Distrital de Ilabaya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</si>
  <si>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</si>
  <si>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</si>
  <si>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</si>
  <si>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</si>
  <si>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</si>
  <si>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</si>
  <si>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</si>
  <si>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</si>
  <si>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Municipalidad Distrital de Ancahuasi</t>
  </si>
  <si>
    <t>Gobierno Regional de Ancash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</si>
  <si>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</si>
  <si>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</si>
  <si>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</si>
  <si>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</si>
  <si>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</si>
  <si>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</si>
  <si>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</si>
  <si>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</si>
  <si>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</si>
  <si>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</si>
  <si>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Distrital de Hualgayoc</t>
  </si>
  <si>
    <t>Municipalidad Distrital de Irazola</t>
  </si>
  <si>
    <t>Municipalidad Distrital de Neshuya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</si>
  <si>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</si>
  <si>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</si>
  <si>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</si>
  <si>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</si>
  <si>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</si>
  <si>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Municipalidad Distrital de Paucarbamba</t>
  </si>
  <si>
    <t>Municipalidad Distrital de Roble</t>
  </si>
  <si>
    <t>Gobierno Regional de Ucayali</t>
  </si>
  <si>
    <t>Municipalidad Distrital de Sapallanga</t>
  </si>
  <si>
    <t>Municipalidad Provincial de Viru</t>
  </si>
  <si>
    <t>Municipalidad Distrital de Catac</t>
  </si>
  <si>
    <t>Municipalidad Distrital de Buenos Aires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</si>
  <si>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</si>
  <si>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</si>
  <si>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</si>
  <si>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</si>
  <si>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</si>
  <si>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</si>
  <si>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</si>
  <si>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</si>
  <si>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</si>
  <si>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</si>
  <si>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</si>
  <si>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</si>
  <si>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</si>
  <si>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</si>
  <si>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</si>
  <si>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</si>
  <si>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</si>
  <si>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</si>
  <si>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</si>
  <si>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</si>
  <si>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</si>
  <si>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</si>
  <si>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</si>
  <si>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Alonso de Alvarado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</si>
  <si>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</si>
  <si>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</si>
  <si>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</si>
  <si>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</si>
  <si>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</si>
  <si>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</si>
  <si>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</si>
  <si>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San Pablo de Pillao</t>
  </si>
  <si>
    <t>Municipalidad Distrital de Lajas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</si>
  <si>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</si>
  <si>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</si>
  <si>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</si>
  <si>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</si>
  <si>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Municipalidad Distrital de Sondorillo</t>
  </si>
  <si>
    <t>Gobierno Regional del Callao</t>
  </si>
  <si>
    <t>Gobierno Regional de Junín</t>
  </si>
  <si>
    <t>Municipalidad Distrital de Mariano Damaso Beraun</t>
  </si>
  <si>
    <t>Municipalidad Distrital de Daniel Alomia Robles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</si>
  <si>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</si>
  <si>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</si>
  <si>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</si>
  <si>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</si>
  <si>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</si>
  <si>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Distrital de Sondor</t>
  </si>
  <si>
    <t>Municipalidad Provincial de Cajamarca</t>
  </si>
  <si>
    <t>Municipalidad Distrital de Pucayacu</t>
  </si>
  <si>
    <t>a/</t>
  </si>
  <si>
    <t>Municipalidad Distrital de Huamanguilla</t>
  </si>
  <si>
    <t>Municipalidad Distrital de Curimana</t>
  </si>
  <si>
    <t>Municipalidad Distrital de Huambos</t>
  </si>
  <si>
    <t>Municipalidad Distrital de Pisac</t>
  </si>
  <si>
    <t>Municipalidad Distrital de Madre de Dios</t>
  </si>
  <si>
    <t>Municipalidad Distrital de Zepita</t>
  </si>
  <si>
    <t>Municipalidad Distrital de La Unión</t>
  </si>
  <si>
    <t>Municipalidad Distrital de Crucero</t>
  </si>
  <si>
    <t>Municipalidad Distrital de Huayopata</t>
  </si>
  <si>
    <t>Municipalidad Distrital de Pueblo Nuevo</t>
  </si>
  <si>
    <t>Municipalidad Distrital de Calamarca</t>
  </si>
  <si>
    <t>Banco Scotiabank</t>
  </si>
  <si>
    <t>Municipalidad Distrital de Ate-Vitarte</t>
  </si>
  <si>
    <t>Municipalidad Provincial de San Martin-Tarapoto</t>
  </si>
  <si>
    <t>Municipalidad Distrital de Churubamba</t>
  </si>
  <si>
    <t>Municipalidad Distrital de Aramango</t>
  </si>
  <si>
    <t>Municipalidad Distrital de Vice</t>
  </si>
  <si>
    <t>Municipalidad Distrital de Cabana</t>
  </si>
  <si>
    <t>Banco de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</si>
  <si>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</si>
  <si>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</si>
  <si>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</si>
  <si>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</si>
  <si>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Hermilio Valdizan</t>
  </si>
  <si>
    <t>Municipalidad Provincial de Parinacochas - Coracora</t>
  </si>
  <si>
    <t>Municipalidad Distrital de San Sebastián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</si>
  <si>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</si>
  <si>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</si>
  <si>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</si>
  <si>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Chavín de Huantar</t>
  </si>
  <si>
    <t>Municipalidad Provincial de Huarochirí - Matucana</t>
  </si>
  <si>
    <t>Municipalidad Provincial de Sanchez Carrión - Huamachuco</t>
  </si>
  <si>
    <t>Municipalidad Distrital de Bella Unión</t>
  </si>
  <si>
    <t>Municipalidad Distrital de Andrés Avelino Cáceres Dorregaray</t>
  </si>
  <si>
    <t>Municipalidad Distrital de Pariahuanca</t>
  </si>
  <si>
    <t>Municipalidad Distrital de Achaya</t>
  </si>
  <si>
    <t>Municipalidad Distrital de Quisqui</t>
  </si>
  <si>
    <t>Municipalidad Distrital de José Domingo Choquehuanca</t>
  </si>
  <si>
    <t>Municipalidad Distrital de Pucara</t>
  </si>
  <si>
    <t>Municipalidad Distrital de Grocio Prado</t>
  </si>
  <si>
    <t>Municipalidad Distrital de Sicaya</t>
  </si>
  <si>
    <t>Municipalidad Distrital de Santa Teresa</t>
  </si>
  <si>
    <t>Municipalidad Distrital de las Piedras</t>
  </si>
  <si>
    <t>Municipalidad Distrital de Alto Biavo</t>
  </si>
  <si>
    <t>Municipalidad Distrital de Llaylla</t>
  </si>
  <si>
    <t>Municipalidad Distrital de Yuyapichis</t>
  </si>
  <si>
    <t>Municipalidad Distrital de Andres Avelino Caceres Dorregaray</t>
  </si>
  <si>
    <t>Municipalidad Distrital de Napo</t>
  </si>
  <si>
    <t>Municipalidad Distrital de Miracosta</t>
  </si>
  <si>
    <t>Municipalidad Distrital de Uchuraccay</t>
  </si>
  <si>
    <t>AL 30 DE SEPTIEMBRE DE 2021</t>
  </si>
  <si>
    <t>Al 30 de septiembre de 2021</t>
  </si>
  <si>
    <t>Gobierno Regional de Lima Provincias</t>
  </si>
  <si>
    <t>Municipalidad Distrital de Marcona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</si>
  <si>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</si>
  <si>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</si>
  <si>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</si>
  <si>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</si>
  <si>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</si>
  <si>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Pataz</t>
  </si>
  <si>
    <t>Municipalidad Distrital de Salas</t>
  </si>
  <si>
    <t>Municipalidad Distrital de Pacanga</t>
  </si>
  <si>
    <t>Municipalidad Distrital de San Francisco de Asis de Yarusyacan</t>
  </si>
  <si>
    <t>Municipalidad Distrital de Yanacocha</t>
  </si>
  <si>
    <t>Universidad Nacional San Luis Gonzaga</t>
  </si>
  <si>
    <t xml:space="preserve">      con deuda menor a US$ 116 mil, se agrupan en "Otros" e incluye a 20 entidades.</t>
  </si>
  <si>
    <t>Municipalidad Distrital de San Jeronimo</t>
  </si>
  <si>
    <t>Municipalidad Distrital de Pacaipampa</t>
  </si>
  <si>
    <t>Municipalidad Provincial de Julcan</t>
  </si>
  <si>
    <t>Municipalidad Distrital de Coporaque</t>
  </si>
  <si>
    <t>Municipalidad Distrital de Oyotun</t>
  </si>
  <si>
    <t>Municipalidad Distrital de la Perla</t>
  </si>
  <si>
    <t>Municipalidad Distrital de Huamancaca Chico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</si>
  <si>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US$ 105 mil, se agrupa en "Otros" e incluye a 49 entidades.</t>
    </r>
  </si>
  <si>
    <t>Período: Desde octubre 2021 al 2040</t>
  </si>
  <si>
    <t xml:space="preserve">          - Tipo de Cambio del 30 de septiembre de 2021. </t>
  </si>
  <si>
    <t xml:space="preserve"> a/  Servicio proyectado a partir del mes de octubre de 2021.</t>
  </si>
  <si>
    <t>Municipalidad Distrital de Livitaca</t>
  </si>
  <si>
    <t>Sep 2021</t>
  </si>
  <si>
    <t>SERVICIO ANUAL - POR TIPO DE DEUDA - PERÍODO: DESDE OCTUBRE 2021 AL 2040</t>
  </si>
</sst>
</file>

<file path=xl/styles.xml><?xml version="1.0" encoding="utf-8"?>
<styleSheet xmlns="http://schemas.openxmlformats.org/spreadsheetml/2006/main">
  <numFmts count="5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.4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68" fontId="5" fillId="33" borderId="17" xfId="49" applyNumberFormat="1" applyFont="1" applyFill="1" applyBorder="1" applyAlignment="1">
      <alignment horizontal="center"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3" fontId="12" fillId="33" borderId="29" xfId="49" applyNumberFormat="1" applyFont="1" applyFill="1" applyBorder="1" applyAlignment="1">
      <alignment horizontal="right" indent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30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168" fontId="7" fillId="33" borderId="0" xfId="49" applyNumberFormat="1" applyFont="1" applyFill="1" applyBorder="1" applyAlignment="1">
      <alignment horizontal="center"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6" fontId="2" fillId="32" borderId="0" xfId="0" applyNumberFormat="1" applyFont="1" applyFill="1" applyBorder="1" applyAlignment="1">
      <alignment vertical="center" readingOrder="1"/>
    </xf>
    <xf numFmtId="196" fontId="2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0.9746705880402873</c:v>
                </c:pt>
                <c:pt idx="1">
                  <c:v>0.02532941195971263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Resumen!$G$20:$G$30</c:f>
              <c:strCache>
                <c:ptCount val="11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Banco de Scotiabank</c:v>
                </c:pt>
                <c:pt idx="7">
                  <c:v>Banco Internacional de Reconstrucción y Fomento (BIRF)</c:v>
                </c:pt>
                <c:pt idx="8">
                  <c:v>BBVA Banco Continental</c:v>
                </c:pt>
                <c:pt idx="9">
                  <c:v>Banco Pichincha</c:v>
                </c:pt>
                <c:pt idx="10">
                  <c:v>Total</c:v>
                </c:pt>
              </c:strCache>
            </c:strRef>
          </c:cat>
          <c:val>
            <c:numRef>
              <c:f>Resumen!$J$20:$J$30</c:f>
              <c:numCache>
                <c:ptCount val="11"/>
                <c:pt idx="0">
                  <c:v>0.796855639436996</c:v>
                </c:pt>
                <c:pt idx="1">
                  <c:v>0.10438687780593649</c:v>
                </c:pt>
                <c:pt idx="2">
                  <c:v>0.040880362461780416</c:v>
                </c:pt>
                <c:pt idx="3">
                  <c:v>0.02321756429093057</c:v>
                </c:pt>
                <c:pt idx="4">
                  <c:v>0.02301166897797289</c:v>
                </c:pt>
                <c:pt idx="5">
                  <c:v>0.00429493070590436</c:v>
                </c:pt>
                <c:pt idx="6">
                  <c:v>0.00397307743226583</c:v>
                </c:pt>
                <c:pt idx="7">
                  <c:v>0.0021118476688661326</c:v>
                </c:pt>
                <c:pt idx="8">
                  <c:v>0.0012292309046558019</c:v>
                </c:pt>
                <c:pt idx="9">
                  <c:v>3.880031469143428E-05</c:v>
                </c:pt>
                <c:pt idx="10">
                  <c:v>0.9999999999999999</c:v>
                </c:pt>
              </c:numCache>
            </c:numRef>
          </c:val>
        </c:ser>
        <c:gapWidth val="100"/>
        <c:axId val="32171263"/>
        <c:axId val="50202796"/>
      </c:barChart>
      <c:catAx>
        <c:axId val="32171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02796"/>
        <c:crosses val="autoZero"/>
        <c:auto val="1"/>
        <c:lblOffset val="100"/>
        <c:tickLblSkip val="1"/>
        <c:noMultiLvlLbl val="0"/>
      </c:catAx>
      <c:valAx>
        <c:axId val="5020279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17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0.5781203224764629</c:v>
                </c:pt>
                <c:pt idx="1">
                  <c:v>0.4167722514193304</c:v>
                </c:pt>
                <c:pt idx="2">
                  <c:v>0.005107426104206803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0.7953706660549861</c:v>
                </c:pt>
                <c:pt idx="1">
                  <c:v>0.1369599924162495</c:v>
                </c:pt>
                <c:pt idx="2">
                  <c:v>0.05138748097745422</c:v>
                </c:pt>
                <c:pt idx="3">
                  <c:v>0.016281860551310284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0.9793651018423148</c:v>
                </c:pt>
                <c:pt idx="1">
                  <c:v>0.020634898157685183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0.7968556394319111</c:v>
                </c:pt>
                <c:pt idx="1">
                  <c:v>0.1778149486081178</c:v>
                </c:pt>
                <c:pt idx="2">
                  <c:v>0.025329411959971126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Resumen!$G$38:$G$50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 2021</c:v>
                </c:pt>
              </c:strCache>
            </c:strRef>
          </c:cat>
          <c:val>
            <c:numRef>
              <c:f>Resumen!$H$38:$H$50</c:f>
              <c:numCache>
                <c:ptCount val="13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18.45064302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Resumen!$G$38:$G$50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 2021</c:v>
                </c:pt>
              </c:strCache>
            </c:strRef>
          </c:cat>
          <c:val>
            <c:numRef>
              <c:f>Resumen!$I$38:$I$50</c:f>
              <c:numCache>
                <c:ptCount val="13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709.9769671099999</c:v>
                </c:pt>
              </c:numCache>
            </c:numRef>
          </c:val>
        </c:ser>
        <c:overlap val="-25"/>
        <c:axId val="39379229"/>
        <c:axId val="58900130"/>
      </c:barChart>
      <c:catAx>
        <c:axId val="39379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00130"/>
        <c:crosses val="autoZero"/>
        <c:auto val="1"/>
        <c:lblOffset val="100"/>
        <c:tickLblSkip val="1"/>
        <c:noMultiLvlLbl val="0"/>
      </c:catAx>
      <c:valAx>
        <c:axId val="58900130"/>
        <c:scaling>
          <c:orientation val="minMax"/>
        </c:scaling>
        <c:axPos val="l"/>
        <c:delete val="1"/>
        <c:majorTickMark val="out"/>
        <c:minorTickMark val="none"/>
        <c:tickLblPos val="nextTo"/>
        <c:crossAx val="39379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40455115"/>
        <c:axId val="16132712"/>
      </c:lineChart>
      <c:catAx>
        <c:axId val="4045511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32712"/>
        <c:crosses val="autoZero"/>
        <c:auto val="1"/>
        <c:lblOffset val="100"/>
        <c:tickLblSkip val="2"/>
        <c:tickMarkSkip val="2"/>
        <c:noMultiLvlLbl val="0"/>
      </c:catAx>
      <c:valAx>
        <c:axId val="1613271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511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475"/>
          <c:h val="0.243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4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6.jpeg" /><Relationship Id="rId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jpeg" /><Relationship Id="rId1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4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66675</xdr:rowOff>
    </xdr:from>
    <xdr:to>
      <xdr:col>13</xdr:col>
      <xdr:colOff>95250</xdr:colOff>
      <xdr:row>4</xdr:row>
      <xdr:rowOff>104775</xdr:rowOff>
    </xdr:to>
    <xdr:pic>
      <xdr:nvPicPr>
        <xdr:cNvPr id="2" name="Imagen 4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66675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66675</xdr:rowOff>
    </xdr:from>
    <xdr:to>
      <xdr:col>10</xdr:col>
      <xdr:colOff>419100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66675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32</xdr:row>
      <xdr:rowOff>66675</xdr:rowOff>
    </xdr:to>
    <xdr:graphicFrame>
      <xdr:nvGraphicFramePr>
        <xdr:cNvPr id="1" name="4 Gráfico"/>
        <xdr:cNvGraphicFramePr/>
      </xdr:nvGraphicFramePr>
      <xdr:xfrm>
        <a:off x="10363200" y="2219325"/>
        <a:ext cx="69151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85725</xdr:colOff>
      <xdr:row>0</xdr:row>
      <xdr:rowOff>161925</xdr:rowOff>
    </xdr:from>
    <xdr:to>
      <xdr:col>9</xdr:col>
      <xdr:colOff>476250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628650</xdr:colOff>
      <xdr:row>4</xdr:row>
      <xdr:rowOff>47625</xdr:rowOff>
    </xdr:to>
    <xdr:pic>
      <xdr:nvPicPr>
        <xdr:cNvPr id="3" name="Imagen 4" descr="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57150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57150</xdr:rowOff>
    </xdr:from>
    <xdr:to>
      <xdr:col>8</xdr:col>
      <xdr:colOff>38100</xdr:colOff>
      <xdr:row>3</xdr:row>
      <xdr:rowOff>180975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0</xdr:row>
      <xdr:rowOff>47625</xdr:rowOff>
    </xdr:from>
    <xdr:to>
      <xdr:col>6</xdr:col>
      <xdr:colOff>1266825</xdr:colOff>
      <xdr:row>3</xdr:row>
      <xdr:rowOff>133350</xdr:rowOff>
    </xdr:to>
    <xdr:pic>
      <xdr:nvPicPr>
        <xdr:cNvPr id="3" name="Imagen 3" descr="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4762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57150</xdr:rowOff>
    </xdr:from>
    <xdr:to>
      <xdr:col>9</xdr:col>
      <xdr:colOff>1104900</xdr:colOff>
      <xdr:row>3</xdr:row>
      <xdr:rowOff>209550</xdr:rowOff>
    </xdr:to>
    <xdr:pic>
      <xdr:nvPicPr>
        <xdr:cNvPr id="4" name="Imagen 4" descr="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39275" y="57150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66675</xdr:rowOff>
    </xdr:from>
    <xdr:to>
      <xdr:col>12</xdr:col>
      <xdr:colOff>0</xdr:colOff>
      <xdr:row>3</xdr:row>
      <xdr:rowOff>171450</xdr:rowOff>
    </xdr:to>
    <xdr:pic>
      <xdr:nvPicPr>
        <xdr:cNvPr id="11" name="Imagen 4" descr="image0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648825" y="66675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57150</xdr:rowOff>
    </xdr:from>
    <xdr:to>
      <xdr:col>7</xdr:col>
      <xdr:colOff>457200</xdr:colOff>
      <xdr:row>3</xdr:row>
      <xdr:rowOff>142875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81725" y="571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2" t="s">
        <v>278</v>
      </c>
      <c r="C6" s="502"/>
      <c r="D6" s="502"/>
      <c r="E6" s="502"/>
      <c r="F6" s="502"/>
      <c r="G6" s="502"/>
      <c r="H6" s="502"/>
      <c r="I6" s="502"/>
      <c r="J6" s="502"/>
      <c r="K6" s="115"/>
      <c r="L6" s="115"/>
    </row>
    <row r="7" spans="2:12" ht="24.75" customHeight="1">
      <c r="B7" s="503" t="s">
        <v>355</v>
      </c>
      <c r="C7" s="503"/>
      <c r="D7" s="503"/>
      <c r="E7" s="503"/>
      <c r="F7" s="503"/>
      <c r="G7" s="503"/>
      <c r="H7" s="503"/>
      <c r="I7" s="503"/>
      <c r="J7" s="503"/>
      <c r="K7" s="115"/>
      <c r="L7" s="115"/>
    </row>
    <row r="8" spans="2:12" ht="19.5" customHeight="1">
      <c r="B8" s="207"/>
      <c r="C8" s="207"/>
      <c r="D8" s="76"/>
      <c r="E8" s="208"/>
      <c r="F8" s="208"/>
      <c r="G8" s="209"/>
      <c r="H8" s="209"/>
      <c r="I8" s="115"/>
      <c r="J8" s="115"/>
      <c r="K8" s="115"/>
      <c r="L8" s="115"/>
    </row>
    <row r="9" spans="2:12" ht="19.5" customHeight="1">
      <c r="B9" s="80"/>
      <c r="C9" s="80"/>
      <c r="D9" s="501" t="s">
        <v>52</v>
      </c>
      <c r="E9" s="501"/>
      <c r="F9" s="501"/>
      <c r="G9" s="501"/>
      <c r="H9" s="501"/>
      <c r="I9" s="501"/>
      <c r="J9" s="501"/>
      <c r="K9" s="115"/>
      <c r="L9" s="115"/>
    </row>
    <row r="10" spans="2:12" ht="19.5" customHeight="1">
      <c r="B10" s="115"/>
      <c r="C10" s="80"/>
      <c r="D10" s="505" t="s">
        <v>174</v>
      </c>
      <c r="E10" s="505"/>
      <c r="F10" s="505"/>
      <c r="G10" s="505"/>
      <c r="H10" s="505"/>
      <c r="I10" s="505"/>
      <c r="J10" s="505"/>
      <c r="K10" s="115"/>
      <c r="L10" s="115"/>
    </row>
    <row r="11" spans="2:10" ht="19.5" customHeight="1">
      <c r="B11" s="115"/>
      <c r="C11" s="80"/>
      <c r="D11" s="501" t="s">
        <v>175</v>
      </c>
      <c r="E11" s="501"/>
      <c r="F11" s="501"/>
      <c r="G11" s="501"/>
      <c r="H11" s="501"/>
      <c r="I11" s="501"/>
      <c r="J11" s="501"/>
    </row>
    <row r="12" spans="2:10" ht="9.75" customHeight="1">
      <c r="B12" s="115"/>
      <c r="C12" s="80"/>
      <c r="D12" s="323"/>
      <c r="E12" s="208"/>
      <c r="F12" s="208"/>
      <c r="G12" s="209"/>
      <c r="H12" s="209"/>
      <c r="I12" s="115"/>
      <c r="J12" s="115"/>
    </row>
    <row r="13" spans="2:11" ht="19.5" customHeight="1">
      <c r="B13" s="3" t="s">
        <v>17</v>
      </c>
      <c r="C13" s="3" t="s">
        <v>1</v>
      </c>
      <c r="D13" s="506" t="s">
        <v>125</v>
      </c>
      <c r="E13" s="506"/>
      <c r="F13" s="506"/>
      <c r="G13" s="506"/>
      <c r="H13" s="506"/>
      <c r="I13" s="506"/>
      <c r="J13" s="506"/>
      <c r="K13" s="456"/>
    </row>
    <row r="14" spans="2:11" ht="19.5" customHeight="1">
      <c r="B14" s="3" t="s">
        <v>18</v>
      </c>
      <c r="C14" s="3" t="s">
        <v>1</v>
      </c>
      <c r="D14" s="505" t="s">
        <v>79</v>
      </c>
      <c r="E14" s="505"/>
      <c r="F14" s="505"/>
      <c r="G14" s="505"/>
      <c r="H14" s="505"/>
      <c r="I14" s="505"/>
      <c r="J14" s="505"/>
      <c r="K14" s="456"/>
    </row>
    <row r="15" spans="2:11" ht="19.5" customHeight="1">
      <c r="B15" s="3" t="s">
        <v>19</v>
      </c>
      <c r="C15" s="3" t="s">
        <v>1</v>
      </c>
      <c r="D15" s="504" t="s">
        <v>54</v>
      </c>
      <c r="E15" s="504"/>
      <c r="F15" s="504"/>
      <c r="G15" s="504"/>
      <c r="H15" s="504"/>
      <c r="I15" s="504"/>
      <c r="J15" s="504"/>
      <c r="K15" s="456"/>
    </row>
    <row r="16" spans="2:11" ht="19.5" customHeight="1">
      <c r="B16" s="3" t="s">
        <v>20</v>
      </c>
      <c r="C16" s="3" t="s">
        <v>1</v>
      </c>
      <c r="D16" s="501" t="s">
        <v>102</v>
      </c>
      <c r="E16" s="501"/>
      <c r="F16" s="501"/>
      <c r="G16" s="501"/>
      <c r="H16" s="501"/>
      <c r="I16" s="501"/>
      <c r="J16" s="501"/>
      <c r="K16" s="456"/>
    </row>
    <row r="17" spans="2:11" ht="19.5" customHeight="1">
      <c r="B17" s="3" t="s">
        <v>21</v>
      </c>
      <c r="C17" s="3" t="s">
        <v>1</v>
      </c>
      <c r="D17" s="501" t="s">
        <v>84</v>
      </c>
      <c r="E17" s="501"/>
      <c r="F17" s="501"/>
      <c r="G17" s="501"/>
      <c r="H17" s="501"/>
      <c r="I17" s="501"/>
      <c r="J17" s="501"/>
      <c r="K17" s="456"/>
    </row>
    <row r="18" spans="2:11" ht="19.5" customHeight="1">
      <c r="B18" s="3" t="s">
        <v>22</v>
      </c>
      <c r="C18" s="3" t="s">
        <v>1</v>
      </c>
      <c r="D18" s="501" t="s">
        <v>101</v>
      </c>
      <c r="E18" s="501"/>
      <c r="F18" s="501"/>
      <c r="G18" s="501"/>
      <c r="H18" s="501"/>
      <c r="I18" s="501"/>
      <c r="J18" s="501"/>
      <c r="K18" s="456"/>
    </row>
    <row r="19" spans="2:11" ht="19.5" customHeight="1">
      <c r="B19" s="3" t="s">
        <v>100</v>
      </c>
      <c r="C19" s="3" t="s">
        <v>1</v>
      </c>
      <c r="D19" s="501" t="s">
        <v>384</v>
      </c>
      <c r="E19" s="501"/>
      <c r="F19" s="501"/>
      <c r="G19" s="501"/>
      <c r="H19" s="501"/>
      <c r="I19" s="501"/>
      <c r="J19" s="501"/>
      <c r="K19" s="501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25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283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30" t="str">
        <f>+'DGRGL-C1'!B9</f>
        <v>Al 30 de septiembre de 2021</v>
      </c>
      <c r="C9" s="330"/>
      <c r="D9" s="275"/>
      <c r="E9" s="316">
        <f>+Portada!I34</f>
        <v>4.136</v>
      </c>
    </row>
    <row r="10" spans="2:4" ht="7.5" customHeight="1">
      <c r="B10" s="276"/>
      <c r="C10" s="276"/>
      <c r="D10" s="276"/>
    </row>
    <row r="11" spans="2:4" ht="12" customHeight="1">
      <c r="B11" s="579" t="s">
        <v>97</v>
      </c>
      <c r="C11" s="572" t="s">
        <v>53</v>
      </c>
      <c r="D11" s="575" t="s">
        <v>134</v>
      </c>
    </row>
    <row r="12" spans="2:4" ht="12" customHeight="1">
      <c r="B12" s="580"/>
      <c r="C12" s="573"/>
      <c r="D12" s="576"/>
    </row>
    <row r="13" spans="2:5" ht="12" customHeight="1">
      <c r="B13" s="581"/>
      <c r="C13" s="574"/>
      <c r="D13" s="577"/>
      <c r="E13" s="194"/>
    </row>
    <row r="14" spans="2:5" ht="9.75" customHeight="1">
      <c r="B14" s="98"/>
      <c r="C14" s="92"/>
      <c r="D14" s="99"/>
      <c r="E14" s="194"/>
    </row>
    <row r="15" spans="2:5" ht="20.25" customHeight="1">
      <c r="B15" s="100" t="s">
        <v>112</v>
      </c>
      <c r="C15" s="95">
        <f>SUM(C17:C32)</f>
        <v>421118.80487000005</v>
      </c>
      <c r="D15" s="95">
        <f>SUM(D17:D32)</f>
        <v>1741747.37696</v>
      </c>
      <c r="E15" s="194"/>
    </row>
    <row r="16" spans="2:5" ht="7.5" customHeight="1">
      <c r="B16" s="101"/>
      <c r="C16" s="95"/>
      <c r="D16" s="95"/>
      <c r="E16" s="194"/>
    </row>
    <row r="17" spans="2:5" ht="15.75" customHeight="1">
      <c r="B17" s="397" t="s">
        <v>236</v>
      </c>
      <c r="C17" s="359">
        <v>66302.09387</v>
      </c>
      <c r="D17" s="359">
        <f aca="true" t="shared" si="0" ref="D17:D32">ROUND(+C17*$E$9,5)</f>
        <v>274225.46025</v>
      </c>
      <c r="E17" s="194"/>
    </row>
    <row r="18" spans="2:5" ht="15.75" customHeight="1">
      <c r="B18" s="397" t="s">
        <v>265</v>
      </c>
      <c r="C18" s="359">
        <v>52248.33303</v>
      </c>
      <c r="D18" s="359">
        <f t="shared" si="0"/>
        <v>216099.10541</v>
      </c>
      <c r="E18" s="194"/>
    </row>
    <row r="19" spans="2:5" ht="15.75" customHeight="1">
      <c r="B19" s="397" t="s">
        <v>292</v>
      </c>
      <c r="C19" s="359">
        <v>52120.08498</v>
      </c>
      <c r="D19" s="359">
        <f t="shared" si="0"/>
        <v>215568.67148</v>
      </c>
      <c r="E19" s="194"/>
    </row>
    <row r="20" spans="2:5" ht="15.75" customHeight="1">
      <c r="B20" s="397" t="s">
        <v>98</v>
      </c>
      <c r="C20" s="359">
        <v>51523.2541</v>
      </c>
      <c r="D20" s="359">
        <f t="shared" si="0"/>
        <v>213100.17896</v>
      </c>
      <c r="E20" s="194"/>
    </row>
    <row r="21" spans="2:5" ht="15.75" customHeight="1">
      <c r="B21" s="397" t="s">
        <v>237</v>
      </c>
      <c r="C21" s="359">
        <v>40214.46933</v>
      </c>
      <c r="D21" s="359">
        <f t="shared" si="0"/>
        <v>166327.04515</v>
      </c>
      <c r="E21" s="194"/>
    </row>
    <row r="22" spans="2:5" ht="15.75" customHeight="1">
      <c r="B22" s="471" t="s">
        <v>293</v>
      </c>
      <c r="C22" s="359">
        <v>32556.71195</v>
      </c>
      <c r="D22" s="359">
        <f t="shared" si="0"/>
        <v>134654.56063</v>
      </c>
      <c r="E22" s="194"/>
    </row>
    <row r="23" spans="2:5" ht="15.75" customHeight="1">
      <c r="B23" s="397" t="s">
        <v>238</v>
      </c>
      <c r="C23" s="359">
        <v>27900.9944</v>
      </c>
      <c r="D23" s="359">
        <f t="shared" si="0"/>
        <v>115398.51284</v>
      </c>
      <c r="E23" s="194"/>
    </row>
    <row r="24" spans="2:5" ht="15.75" customHeight="1">
      <c r="B24" s="397" t="s">
        <v>245</v>
      </c>
      <c r="C24" s="359">
        <v>19590.54896</v>
      </c>
      <c r="D24" s="359">
        <f t="shared" si="0"/>
        <v>81026.5105</v>
      </c>
      <c r="E24" s="194"/>
    </row>
    <row r="25" spans="2:5" ht="15.75" customHeight="1">
      <c r="B25" s="397" t="s">
        <v>188</v>
      </c>
      <c r="C25" s="359">
        <v>17094.622059999998</v>
      </c>
      <c r="D25" s="359">
        <f t="shared" si="0"/>
        <v>70703.35684</v>
      </c>
      <c r="E25" s="194"/>
    </row>
    <row r="26" spans="2:5" ht="15.75" customHeight="1">
      <c r="B26" s="397" t="s">
        <v>274</v>
      </c>
      <c r="C26" s="359">
        <v>16155.630220000001</v>
      </c>
      <c r="D26" s="359">
        <f t="shared" si="0"/>
        <v>66819.68659</v>
      </c>
      <c r="E26" s="194"/>
    </row>
    <row r="27" spans="2:5" ht="15.75" customHeight="1">
      <c r="B27" s="397" t="s">
        <v>249</v>
      </c>
      <c r="C27" s="359">
        <v>13270.01056</v>
      </c>
      <c r="D27" s="359">
        <f t="shared" si="0"/>
        <v>54884.76368</v>
      </c>
      <c r="E27" s="194"/>
    </row>
    <row r="28" spans="2:5" ht="15.75" customHeight="1">
      <c r="B28" s="397" t="s">
        <v>228</v>
      </c>
      <c r="C28" s="359">
        <v>9467.59767</v>
      </c>
      <c r="D28" s="359">
        <f t="shared" si="0"/>
        <v>39157.98396</v>
      </c>
      <c r="E28" s="194"/>
    </row>
    <row r="29" spans="2:5" ht="15.75" customHeight="1">
      <c r="B29" s="397" t="s">
        <v>266</v>
      </c>
      <c r="C29" s="359">
        <v>8926.87168</v>
      </c>
      <c r="D29" s="359">
        <f t="shared" si="0"/>
        <v>36921.54127</v>
      </c>
      <c r="E29" s="194"/>
    </row>
    <row r="30" spans="2:5" ht="15.75" customHeight="1">
      <c r="B30" s="397" t="s">
        <v>267</v>
      </c>
      <c r="C30" s="359">
        <v>7046.01425</v>
      </c>
      <c r="D30" s="359">
        <f t="shared" si="0"/>
        <v>29142.31494</v>
      </c>
      <c r="E30" s="194"/>
    </row>
    <row r="31" spans="2:5" ht="15.75" customHeight="1">
      <c r="B31" s="397" t="s">
        <v>123</v>
      </c>
      <c r="C31" s="359">
        <v>4229.45765</v>
      </c>
      <c r="D31" s="359">
        <f t="shared" si="0"/>
        <v>17493.03684</v>
      </c>
      <c r="E31" s="194"/>
    </row>
    <row r="32" spans="2:5" ht="15.75" customHeight="1">
      <c r="B32" s="397" t="s">
        <v>357</v>
      </c>
      <c r="C32" s="359">
        <v>2472.11016</v>
      </c>
      <c r="D32" s="359">
        <f t="shared" si="0"/>
        <v>10224.64762</v>
      </c>
      <c r="E32" s="194"/>
    </row>
    <row r="33" spans="2:5" ht="12" customHeight="1">
      <c r="B33" s="472"/>
      <c r="C33" s="360"/>
      <c r="D33" s="360"/>
      <c r="E33" s="194"/>
    </row>
    <row r="34" spans="2:5" ht="20.25" customHeight="1">
      <c r="B34" s="473" t="s">
        <v>113</v>
      </c>
      <c r="C34" s="95">
        <f>SUM(C36:C154)</f>
        <v>288557.38552</v>
      </c>
      <c r="D34" s="95">
        <f>SUM(D36:D154)</f>
        <v>1193473.3465200008</v>
      </c>
      <c r="E34" s="194"/>
    </row>
    <row r="35" spans="2:5" ht="7.5" customHeight="1">
      <c r="B35" s="474"/>
      <c r="C35" s="95"/>
      <c r="D35" s="95"/>
      <c r="E35" s="194"/>
    </row>
    <row r="36" spans="2:5" ht="15.75" customHeight="1">
      <c r="B36" s="471" t="s">
        <v>171</v>
      </c>
      <c r="C36" s="359">
        <v>124267.31168</v>
      </c>
      <c r="D36" s="359">
        <f aca="true" t="shared" si="1" ref="D36:D67">ROUND(+C36*$E$9,5)</f>
        <v>513969.60111</v>
      </c>
      <c r="E36" s="194"/>
    </row>
    <row r="37" spans="2:5" ht="15.75" customHeight="1">
      <c r="B37" s="471" t="s">
        <v>214</v>
      </c>
      <c r="C37" s="359">
        <v>11630.95413</v>
      </c>
      <c r="D37" s="359">
        <f t="shared" si="1"/>
        <v>48105.62628</v>
      </c>
      <c r="E37" s="194"/>
    </row>
    <row r="38" spans="2:5" ht="15.75" customHeight="1">
      <c r="B38" s="471" t="s">
        <v>218</v>
      </c>
      <c r="C38" s="359">
        <v>7702.33328</v>
      </c>
      <c r="D38" s="359">
        <f t="shared" si="1"/>
        <v>31856.85045</v>
      </c>
      <c r="E38" s="194"/>
    </row>
    <row r="39" spans="2:5" ht="15.75" customHeight="1">
      <c r="B39" s="471" t="s">
        <v>299</v>
      </c>
      <c r="C39" s="359">
        <v>5429.78388</v>
      </c>
      <c r="D39" s="359">
        <f t="shared" si="1"/>
        <v>22457.58613</v>
      </c>
      <c r="E39" s="194"/>
    </row>
    <row r="40" spans="2:5" ht="15.75" customHeight="1">
      <c r="B40" s="471" t="s">
        <v>331</v>
      </c>
      <c r="C40" s="359">
        <v>5188.36272</v>
      </c>
      <c r="D40" s="359">
        <f t="shared" si="1"/>
        <v>21459.06821</v>
      </c>
      <c r="E40" s="194"/>
    </row>
    <row r="41" spans="2:5" ht="15.75" customHeight="1">
      <c r="B41" s="471" t="s">
        <v>189</v>
      </c>
      <c r="C41" s="359">
        <v>4991.238480000001</v>
      </c>
      <c r="D41" s="359">
        <f t="shared" si="1"/>
        <v>20643.76235</v>
      </c>
      <c r="E41" s="194"/>
    </row>
    <row r="42" spans="2:5" ht="15.75" customHeight="1">
      <c r="B42" s="471" t="s">
        <v>302</v>
      </c>
      <c r="C42" s="359">
        <v>4915.20868</v>
      </c>
      <c r="D42" s="359">
        <f t="shared" si="1"/>
        <v>20329.3031</v>
      </c>
      <c r="E42" s="194"/>
    </row>
    <row r="43" spans="2:5" ht="15.75" customHeight="1">
      <c r="B43" s="471" t="s">
        <v>358</v>
      </c>
      <c r="C43" s="359">
        <v>4866.40582</v>
      </c>
      <c r="D43" s="359">
        <f t="shared" si="1"/>
        <v>20127.45447</v>
      </c>
      <c r="E43" s="194"/>
    </row>
    <row r="44" spans="2:5" ht="15.75" customHeight="1">
      <c r="B44" s="471" t="s">
        <v>201</v>
      </c>
      <c r="C44" s="359">
        <v>4855.0813</v>
      </c>
      <c r="D44" s="359">
        <f t="shared" si="1"/>
        <v>20080.61626</v>
      </c>
      <c r="E44" s="194"/>
    </row>
    <row r="45" spans="2:5" ht="15.75" customHeight="1">
      <c r="B45" s="471" t="s">
        <v>211</v>
      </c>
      <c r="C45" s="359">
        <v>4328.78809</v>
      </c>
      <c r="D45" s="359">
        <f t="shared" si="1"/>
        <v>17903.86754</v>
      </c>
      <c r="E45" s="194"/>
    </row>
    <row r="46" spans="2:5" ht="15.75" customHeight="1">
      <c r="B46" s="471" t="s">
        <v>344</v>
      </c>
      <c r="C46" s="359">
        <v>4149.50227</v>
      </c>
      <c r="D46" s="359">
        <f t="shared" si="1"/>
        <v>17162.34139</v>
      </c>
      <c r="E46" s="194"/>
    </row>
    <row r="47" spans="2:5" ht="15.75" customHeight="1">
      <c r="B47" s="471" t="s">
        <v>203</v>
      </c>
      <c r="C47" s="359">
        <v>3996.9694900000004</v>
      </c>
      <c r="D47" s="359">
        <f t="shared" si="1"/>
        <v>16531.46581</v>
      </c>
      <c r="E47" s="194"/>
    </row>
    <row r="48" spans="2:5" ht="15.75" customHeight="1">
      <c r="B48" s="471" t="s">
        <v>183</v>
      </c>
      <c r="C48" s="359">
        <v>3806.92955</v>
      </c>
      <c r="D48" s="359">
        <f t="shared" si="1"/>
        <v>15745.46062</v>
      </c>
      <c r="E48" s="194"/>
    </row>
    <row r="49" spans="2:5" ht="15.75" customHeight="1">
      <c r="B49" s="471" t="s">
        <v>226</v>
      </c>
      <c r="C49" s="359">
        <v>3701.52544</v>
      </c>
      <c r="D49" s="359">
        <f t="shared" si="1"/>
        <v>15309.50922</v>
      </c>
      <c r="E49" s="194"/>
    </row>
    <row r="50" spans="2:5" ht="15.75" customHeight="1">
      <c r="B50" s="471" t="s">
        <v>191</v>
      </c>
      <c r="C50" s="359">
        <v>3580.10537</v>
      </c>
      <c r="D50" s="359">
        <f t="shared" si="1"/>
        <v>14807.31581</v>
      </c>
      <c r="E50" s="194"/>
    </row>
    <row r="51" spans="2:5" ht="15.75" customHeight="1">
      <c r="B51" s="471" t="s">
        <v>190</v>
      </c>
      <c r="C51" s="359">
        <v>3463.1775</v>
      </c>
      <c r="D51" s="359">
        <f t="shared" si="1"/>
        <v>14323.70214</v>
      </c>
      <c r="E51" s="194"/>
    </row>
    <row r="52" spans="2:5" ht="15.75" customHeight="1">
      <c r="B52" s="471" t="s">
        <v>193</v>
      </c>
      <c r="C52" s="359">
        <v>3430.6365499999997</v>
      </c>
      <c r="D52" s="359">
        <f t="shared" si="1"/>
        <v>14189.11277</v>
      </c>
      <c r="E52" s="194"/>
    </row>
    <row r="53" spans="2:5" ht="15.75" customHeight="1">
      <c r="B53" s="471" t="s">
        <v>359</v>
      </c>
      <c r="C53" s="359">
        <v>3168.00909</v>
      </c>
      <c r="D53" s="359">
        <f t="shared" si="1"/>
        <v>13102.8856</v>
      </c>
      <c r="E53" s="194"/>
    </row>
    <row r="54" spans="2:5" ht="15.75" customHeight="1">
      <c r="B54" s="471" t="s">
        <v>213</v>
      </c>
      <c r="C54" s="359">
        <v>2832.69597</v>
      </c>
      <c r="D54" s="359">
        <f t="shared" si="1"/>
        <v>11716.03053</v>
      </c>
      <c r="E54" s="194"/>
    </row>
    <row r="55" spans="2:5" ht="15.75" customHeight="1">
      <c r="B55" s="471" t="s">
        <v>194</v>
      </c>
      <c r="C55" s="359">
        <v>2814.86917</v>
      </c>
      <c r="D55" s="359">
        <f t="shared" si="1"/>
        <v>11642.29889</v>
      </c>
      <c r="E55" s="194"/>
    </row>
    <row r="56" spans="2:5" ht="15.75" customHeight="1">
      <c r="B56" s="471" t="s">
        <v>229</v>
      </c>
      <c r="C56" s="359">
        <v>2676.36084</v>
      </c>
      <c r="D56" s="359">
        <f t="shared" si="1"/>
        <v>11069.42843</v>
      </c>
      <c r="E56" s="194"/>
    </row>
    <row r="57" spans="2:5" ht="15.75" customHeight="1">
      <c r="B57" s="471" t="s">
        <v>195</v>
      </c>
      <c r="C57" s="359">
        <v>2656.8327000000004</v>
      </c>
      <c r="D57" s="359">
        <f t="shared" si="1"/>
        <v>10988.66005</v>
      </c>
      <c r="E57" s="194"/>
    </row>
    <row r="58" spans="2:5" ht="15.75" customHeight="1">
      <c r="B58" s="471" t="s">
        <v>330</v>
      </c>
      <c r="C58" s="359">
        <v>2490.4546800000003</v>
      </c>
      <c r="D58" s="359">
        <f t="shared" si="1"/>
        <v>10300.52056</v>
      </c>
      <c r="E58" s="194"/>
    </row>
    <row r="59" spans="2:5" s="181" customFormat="1" ht="15.75" customHeight="1">
      <c r="B59" s="471" t="s">
        <v>181</v>
      </c>
      <c r="C59" s="359">
        <v>2447.0337000000004</v>
      </c>
      <c r="D59" s="359">
        <f t="shared" si="1"/>
        <v>10120.93138</v>
      </c>
      <c r="E59" s="194"/>
    </row>
    <row r="60" spans="2:5" s="181" customFormat="1" ht="15.75" customHeight="1">
      <c r="B60" s="471" t="s">
        <v>334</v>
      </c>
      <c r="C60" s="359">
        <v>2404.44552</v>
      </c>
      <c r="D60" s="359">
        <f t="shared" si="1"/>
        <v>9944.78667</v>
      </c>
      <c r="E60" s="194"/>
    </row>
    <row r="61" spans="2:5" s="181" customFormat="1" ht="15.75" customHeight="1">
      <c r="B61" s="471" t="s">
        <v>186</v>
      </c>
      <c r="C61" s="359">
        <v>1831.83098</v>
      </c>
      <c r="D61" s="359">
        <f t="shared" si="1"/>
        <v>7576.45293</v>
      </c>
      <c r="E61" s="194"/>
    </row>
    <row r="62" spans="2:5" s="181" customFormat="1" ht="15.75" customHeight="1">
      <c r="B62" s="471" t="s">
        <v>182</v>
      </c>
      <c r="C62" s="359">
        <v>1819.5166399999998</v>
      </c>
      <c r="D62" s="359">
        <f t="shared" si="1"/>
        <v>7525.52082</v>
      </c>
      <c r="E62" s="194"/>
    </row>
    <row r="63" spans="2:5" s="181" customFormat="1" ht="15.75" customHeight="1">
      <c r="B63" s="471" t="s">
        <v>197</v>
      </c>
      <c r="C63" s="359">
        <v>1809.52793</v>
      </c>
      <c r="D63" s="359">
        <f t="shared" si="1"/>
        <v>7484.20752</v>
      </c>
      <c r="E63" s="194"/>
    </row>
    <row r="64" spans="2:5" s="181" customFormat="1" ht="15.75" customHeight="1">
      <c r="B64" s="471" t="s">
        <v>204</v>
      </c>
      <c r="C64" s="359">
        <v>1792.9903</v>
      </c>
      <c r="D64" s="359">
        <f t="shared" si="1"/>
        <v>7415.80788</v>
      </c>
      <c r="E64" s="194"/>
    </row>
    <row r="65" spans="2:5" s="181" customFormat="1" ht="15.75" customHeight="1">
      <c r="B65" s="471" t="s">
        <v>268</v>
      </c>
      <c r="C65" s="359">
        <v>1780.43946</v>
      </c>
      <c r="D65" s="359">
        <f t="shared" si="1"/>
        <v>7363.89761</v>
      </c>
      <c r="E65" s="194"/>
    </row>
    <row r="66" spans="2:5" s="181" customFormat="1" ht="15.75" customHeight="1">
      <c r="B66" s="471" t="s">
        <v>275</v>
      </c>
      <c r="C66" s="359">
        <v>1759.26551</v>
      </c>
      <c r="D66" s="359">
        <f t="shared" si="1"/>
        <v>7276.32215</v>
      </c>
      <c r="E66" s="194"/>
    </row>
    <row r="67" spans="2:5" s="181" customFormat="1" ht="15.75" customHeight="1">
      <c r="B67" s="471" t="s">
        <v>192</v>
      </c>
      <c r="C67" s="359">
        <v>1627.0457099999999</v>
      </c>
      <c r="D67" s="359">
        <f t="shared" si="1"/>
        <v>6729.46106</v>
      </c>
      <c r="E67" s="194"/>
    </row>
    <row r="68" spans="2:5" s="181" customFormat="1" ht="15.75" customHeight="1">
      <c r="B68" s="471" t="s">
        <v>332</v>
      </c>
      <c r="C68" s="359">
        <v>1610.78134</v>
      </c>
      <c r="D68" s="359">
        <f aca="true" t="shared" si="2" ref="D68:D99">ROUND(+C68*$E$9,5)</f>
        <v>6662.19162</v>
      </c>
      <c r="E68" s="194"/>
    </row>
    <row r="69" spans="2:5" s="181" customFormat="1" ht="15.75" customHeight="1">
      <c r="B69" s="471" t="s">
        <v>200</v>
      </c>
      <c r="C69" s="359">
        <v>1605.24739</v>
      </c>
      <c r="D69" s="359">
        <f t="shared" si="2"/>
        <v>6639.30321</v>
      </c>
      <c r="E69" s="194"/>
    </row>
    <row r="70" spans="2:5" s="181" customFormat="1" ht="15.75" customHeight="1">
      <c r="B70" s="471" t="s">
        <v>199</v>
      </c>
      <c r="C70" s="359">
        <v>1599.50379</v>
      </c>
      <c r="D70" s="359">
        <f t="shared" si="2"/>
        <v>6615.54768</v>
      </c>
      <c r="E70" s="194"/>
    </row>
    <row r="71" spans="2:5" s="181" customFormat="1" ht="15.75" customHeight="1">
      <c r="B71" s="471" t="s">
        <v>361</v>
      </c>
      <c r="C71" s="359">
        <v>1591.30762</v>
      </c>
      <c r="D71" s="359">
        <f t="shared" si="2"/>
        <v>6581.64832</v>
      </c>
      <c r="E71" s="194"/>
    </row>
    <row r="72" spans="2:5" s="181" customFormat="1" ht="15.75" customHeight="1">
      <c r="B72" s="471" t="s">
        <v>276</v>
      </c>
      <c r="C72" s="359">
        <v>1568.37533</v>
      </c>
      <c r="D72" s="359">
        <f t="shared" si="2"/>
        <v>6486.80036</v>
      </c>
      <c r="E72" s="194"/>
    </row>
    <row r="73" spans="2:5" s="181" customFormat="1" ht="15.75" customHeight="1">
      <c r="B73" s="471" t="s">
        <v>382</v>
      </c>
      <c r="C73" s="359">
        <v>1558.34349</v>
      </c>
      <c r="D73" s="359">
        <f t="shared" si="2"/>
        <v>6445.30867</v>
      </c>
      <c r="E73" s="194"/>
    </row>
    <row r="74" spans="2:5" s="181" customFormat="1" ht="15.75" customHeight="1">
      <c r="B74" s="471" t="s">
        <v>333</v>
      </c>
      <c r="C74" s="359">
        <v>1556.32415</v>
      </c>
      <c r="D74" s="359">
        <f t="shared" si="2"/>
        <v>6436.95668</v>
      </c>
      <c r="E74" s="194"/>
    </row>
    <row r="75" spans="2:5" s="181" customFormat="1" ht="15.75" customHeight="1">
      <c r="B75" s="471" t="s">
        <v>362</v>
      </c>
      <c r="C75" s="359">
        <v>1397.9061499999998</v>
      </c>
      <c r="D75" s="359">
        <f t="shared" si="2"/>
        <v>5781.73984</v>
      </c>
      <c r="E75" s="194"/>
    </row>
    <row r="76" spans="2:5" s="181" customFormat="1" ht="15.75" customHeight="1">
      <c r="B76" s="471" t="s">
        <v>206</v>
      </c>
      <c r="C76" s="359">
        <v>1340.36978</v>
      </c>
      <c r="D76" s="359">
        <f t="shared" si="2"/>
        <v>5543.76941</v>
      </c>
      <c r="E76" s="194"/>
    </row>
    <row r="77" spans="2:5" s="181" customFormat="1" ht="15.75" customHeight="1">
      <c r="B77" s="471" t="s">
        <v>327</v>
      </c>
      <c r="C77" s="359">
        <v>1224.73777</v>
      </c>
      <c r="D77" s="359">
        <f t="shared" si="2"/>
        <v>5065.51542</v>
      </c>
      <c r="E77" s="194"/>
    </row>
    <row r="78" spans="2:5" s="181" customFormat="1" ht="15.75" customHeight="1">
      <c r="B78" s="471" t="s">
        <v>198</v>
      </c>
      <c r="C78" s="359">
        <v>1094.55256</v>
      </c>
      <c r="D78" s="359">
        <f t="shared" si="2"/>
        <v>4527.06939</v>
      </c>
      <c r="E78" s="194"/>
    </row>
    <row r="79" spans="2:5" s="181" customFormat="1" ht="15.75" customHeight="1">
      <c r="B79" s="471" t="s">
        <v>210</v>
      </c>
      <c r="C79" s="359">
        <v>1081.17432</v>
      </c>
      <c r="D79" s="359">
        <f t="shared" si="2"/>
        <v>4471.73699</v>
      </c>
      <c r="E79" s="194"/>
    </row>
    <row r="80" spans="2:5" s="181" customFormat="1" ht="15.75" customHeight="1">
      <c r="B80" s="471" t="s">
        <v>202</v>
      </c>
      <c r="C80" s="359">
        <v>1066.5463</v>
      </c>
      <c r="D80" s="359">
        <f t="shared" si="2"/>
        <v>4411.2355</v>
      </c>
      <c r="E80" s="194"/>
    </row>
    <row r="81" spans="2:5" s="181" customFormat="1" ht="15.75" customHeight="1">
      <c r="B81" s="471" t="s">
        <v>205</v>
      </c>
      <c r="C81" s="359">
        <v>1065.06933</v>
      </c>
      <c r="D81" s="359">
        <f t="shared" si="2"/>
        <v>4405.12675</v>
      </c>
      <c r="E81" s="194"/>
    </row>
    <row r="82" spans="2:5" s="181" customFormat="1" ht="15.75" customHeight="1">
      <c r="B82" s="471" t="s">
        <v>363</v>
      </c>
      <c r="C82" s="359">
        <v>1014.60563</v>
      </c>
      <c r="D82" s="359">
        <f t="shared" si="2"/>
        <v>4196.40889</v>
      </c>
      <c r="E82" s="194"/>
    </row>
    <row r="83" spans="2:5" s="181" customFormat="1" ht="15.75" customHeight="1">
      <c r="B83" s="471" t="s">
        <v>364</v>
      </c>
      <c r="C83" s="359">
        <v>944.56588</v>
      </c>
      <c r="D83" s="359">
        <f t="shared" si="2"/>
        <v>3906.72448</v>
      </c>
      <c r="E83" s="194"/>
    </row>
    <row r="84" spans="2:5" s="181" customFormat="1" ht="15.75" customHeight="1">
      <c r="B84" s="471" t="s">
        <v>187</v>
      </c>
      <c r="C84" s="359">
        <v>896.1989100000001</v>
      </c>
      <c r="D84" s="359">
        <f t="shared" si="2"/>
        <v>3706.67869</v>
      </c>
      <c r="E84" s="194"/>
    </row>
    <row r="85" spans="2:5" s="181" customFormat="1" ht="15.75" customHeight="1">
      <c r="B85" s="471" t="s">
        <v>325</v>
      </c>
      <c r="C85" s="359">
        <v>894.58414</v>
      </c>
      <c r="D85" s="359">
        <f t="shared" si="2"/>
        <v>3700</v>
      </c>
      <c r="E85" s="194"/>
    </row>
    <row r="86" spans="2:5" s="181" customFormat="1" ht="15.75" customHeight="1">
      <c r="B86" s="471" t="s">
        <v>173</v>
      </c>
      <c r="C86" s="359">
        <v>881.08254</v>
      </c>
      <c r="D86" s="359">
        <f t="shared" si="2"/>
        <v>3644.15739</v>
      </c>
      <c r="E86" s="194"/>
    </row>
    <row r="87" spans="2:5" s="181" customFormat="1" ht="15.75" customHeight="1">
      <c r="B87" s="471" t="s">
        <v>180</v>
      </c>
      <c r="C87" s="359">
        <v>870.25038</v>
      </c>
      <c r="D87" s="359">
        <f t="shared" si="2"/>
        <v>3599.35557</v>
      </c>
      <c r="E87" s="194"/>
    </row>
    <row r="88" spans="2:5" s="181" customFormat="1" ht="15.75" customHeight="1">
      <c r="B88" s="471" t="s">
        <v>246</v>
      </c>
      <c r="C88" s="359">
        <v>860.1823</v>
      </c>
      <c r="D88" s="359">
        <f t="shared" si="2"/>
        <v>3557.71399</v>
      </c>
      <c r="E88" s="194"/>
    </row>
    <row r="89" spans="2:5" s="181" customFormat="1" ht="15.75" customHeight="1">
      <c r="B89" s="471" t="s">
        <v>360</v>
      </c>
      <c r="C89" s="359">
        <v>838.0660600000001</v>
      </c>
      <c r="D89" s="359">
        <f t="shared" si="2"/>
        <v>3466.24122</v>
      </c>
      <c r="E89" s="194"/>
    </row>
    <row r="90" spans="2:5" s="181" customFormat="1" ht="15.75" customHeight="1">
      <c r="B90" s="471" t="s">
        <v>207</v>
      </c>
      <c r="C90" s="359">
        <v>788.5545999999999</v>
      </c>
      <c r="D90" s="359">
        <f t="shared" si="2"/>
        <v>3261.46183</v>
      </c>
      <c r="E90" s="194"/>
    </row>
    <row r="91" spans="2:5" s="181" customFormat="1" ht="15.75" customHeight="1">
      <c r="B91" s="471" t="s">
        <v>217</v>
      </c>
      <c r="C91" s="359">
        <v>754.2474</v>
      </c>
      <c r="D91" s="359">
        <f t="shared" si="2"/>
        <v>3119.56725</v>
      </c>
      <c r="E91" s="194"/>
    </row>
    <row r="92" spans="2:5" s="181" customFormat="1" ht="15.75" customHeight="1">
      <c r="B92" s="471" t="s">
        <v>196</v>
      </c>
      <c r="C92" s="359">
        <v>692.07908</v>
      </c>
      <c r="D92" s="359">
        <f t="shared" si="2"/>
        <v>2862.43907</v>
      </c>
      <c r="E92" s="194"/>
    </row>
    <row r="93" spans="2:5" s="181" customFormat="1" ht="15.75" customHeight="1">
      <c r="B93" s="471" t="s">
        <v>208</v>
      </c>
      <c r="C93" s="359">
        <v>684.3178399999999</v>
      </c>
      <c r="D93" s="359">
        <f t="shared" si="2"/>
        <v>2830.33859</v>
      </c>
      <c r="E93" s="194"/>
    </row>
    <row r="94" spans="2:5" s="181" customFormat="1" ht="15.75" customHeight="1">
      <c r="B94" s="471" t="s">
        <v>326</v>
      </c>
      <c r="C94" s="359">
        <v>679.9436800000001</v>
      </c>
      <c r="D94" s="359">
        <f t="shared" si="2"/>
        <v>2812.24706</v>
      </c>
      <c r="E94" s="194"/>
    </row>
    <row r="95" spans="2:5" s="181" customFormat="1" ht="15.75" customHeight="1">
      <c r="B95" s="471" t="s">
        <v>183</v>
      </c>
      <c r="C95" s="359">
        <v>658.77644</v>
      </c>
      <c r="D95" s="359">
        <f t="shared" si="2"/>
        <v>2724.69936</v>
      </c>
      <c r="E95" s="194"/>
    </row>
    <row r="96" spans="2:5" s="181" customFormat="1" ht="15.75" customHeight="1">
      <c r="B96" s="471" t="s">
        <v>233</v>
      </c>
      <c r="C96" s="359">
        <v>658.43388</v>
      </c>
      <c r="D96" s="359">
        <f t="shared" si="2"/>
        <v>2723.28253</v>
      </c>
      <c r="E96" s="194"/>
    </row>
    <row r="97" spans="2:5" s="181" customFormat="1" ht="15.75" customHeight="1">
      <c r="B97" s="471" t="s">
        <v>234</v>
      </c>
      <c r="C97" s="359">
        <v>645.10112</v>
      </c>
      <c r="D97" s="359">
        <f t="shared" si="2"/>
        <v>2668.13823</v>
      </c>
      <c r="E97" s="194"/>
    </row>
    <row r="98" spans="2:5" s="181" customFormat="1" ht="15.75" customHeight="1">
      <c r="B98" s="471" t="s">
        <v>220</v>
      </c>
      <c r="C98" s="359">
        <v>630.8524699999999</v>
      </c>
      <c r="D98" s="359">
        <f t="shared" si="2"/>
        <v>2609.20582</v>
      </c>
      <c r="E98" s="194"/>
    </row>
    <row r="99" spans="2:5" s="181" customFormat="1" ht="15.75" customHeight="1">
      <c r="B99" s="471" t="s">
        <v>314</v>
      </c>
      <c r="C99" s="359">
        <v>570.30541</v>
      </c>
      <c r="D99" s="359">
        <f t="shared" si="2"/>
        <v>2358.78318</v>
      </c>
      <c r="E99" s="194"/>
    </row>
    <row r="100" spans="2:5" s="181" customFormat="1" ht="15.75" customHeight="1">
      <c r="B100" s="471" t="s">
        <v>239</v>
      </c>
      <c r="C100" s="359">
        <v>553.97726</v>
      </c>
      <c r="D100" s="359">
        <f aca="true" t="shared" si="3" ref="D100:D131">ROUND(+C100*$E$9,5)</f>
        <v>2291.24995</v>
      </c>
      <c r="E100" s="194"/>
    </row>
    <row r="101" spans="2:5" s="181" customFormat="1" ht="15.75" customHeight="1">
      <c r="B101" s="471" t="s">
        <v>227</v>
      </c>
      <c r="C101" s="359">
        <v>536.78414</v>
      </c>
      <c r="D101" s="359">
        <f t="shared" si="3"/>
        <v>2220.1392</v>
      </c>
      <c r="E101" s="194"/>
    </row>
    <row r="102" spans="2:5" s="181" customFormat="1" ht="15.75" customHeight="1">
      <c r="B102" s="471" t="s">
        <v>365</v>
      </c>
      <c r="C102" s="359">
        <v>522.2042299999999</v>
      </c>
      <c r="D102" s="359">
        <f t="shared" si="3"/>
        <v>2159.8367</v>
      </c>
      <c r="E102" s="194"/>
    </row>
    <row r="103" spans="2:5" s="181" customFormat="1" ht="15.75" customHeight="1">
      <c r="B103" s="471" t="s">
        <v>366</v>
      </c>
      <c r="C103" s="359">
        <v>520.35878</v>
      </c>
      <c r="D103" s="359">
        <f t="shared" si="3"/>
        <v>2152.20391</v>
      </c>
      <c r="E103" s="194"/>
    </row>
    <row r="104" spans="2:5" s="181" customFormat="1" ht="15.75" customHeight="1">
      <c r="B104" s="471" t="s">
        <v>219</v>
      </c>
      <c r="C104" s="359">
        <v>493.39138</v>
      </c>
      <c r="D104" s="359">
        <f t="shared" si="3"/>
        <v>2040.66675</v>
      </c>
      <c r="E104" s="194"/>
    </row>
    <row r="105" spans="2:5" s="181" customFormat="1" ht="15.75" customHeight="1">
      <c r="B105" s="471" t="s">
        <v>251</v>
      </c>
      <c r="C105" s="359">
        <v>489.60858</v>
      </c>
      <c r="D105" s="359">
        <f t="shared" si="3"/>
        <v>2025.02109</v>
      </c>
      <c r="E105" s="194"/>
    </row>
    <row r="106" spans="2:5" s="181" customFormat="1" ht="15.75" customHeight="1">
      <c r="B106" s="471" t="s">
        <v>367</v>
      </c>
      <c r="C106" s="359">
        <v>488.41324</v>
      </c>
      <c r="D106" s="359">
        <f t="shared" si="3"/>
        <v>2020.07716</v>
      </c>
      <c r="E106" s="194"/>
    </row>
    <row r="107" spans="2:5" s="181" customFormat="1" ht="15.75" customHeight="1">
      <c r="B107" s="471" t="s">
        <v>172</v>
      </c>
      <c r="C107" s="359">
        <v>475.6393</v>
      </c>
      <c r="D107" s="359">
        <f t="shared" si="3"/>
        <v>1967.24414</v>
      </c>
      <c r="E107" s="194"/>
    </row>
    <row r="108" spans="2:5" s="181" customFormat="1" ht="15.75" customHeight="1">
      <c r="B108" s="471" t="s">
        <v>221</v>
      </c>
      <c r="C108" s="359">
        <v>473.80503000000004</v>
      </c>
      <c r="D108" s="359">
        <f t="shared" si="3"/>
        <v>1959.6576</v>
      </c>
      <c r="E108" s="194"/>
    </row>
    <row r="109" spans="2:5" s="181" customFormat="1" ht="15.75" customHeight="1">
      <c r="B109" s="471" t="s">
        <v>222</v>
      </c>
      <c r="C109" s="359">
        <v>459.63669</v>
      </c>
      <c r="D109" s="359">
        <f t="shared" si="3"/>
        <v>1901.05735</v>
      </c>
      <c r="E109" s="194"/>
    </row>
    <row r="110" spans="2:5" s="181" customFormat="1" ht="15.75" customHeight="1">
      <c r="B110" s="471" t="s">
        <v>336</v>
      </c>
      <c r="C110" s="359">
        <v>430.77995</v>
      </c>
      <c r="D110" s="359">
        <f t="shared" si="3"/>
        <v>1781.70587</v>
      </c>
      <c r="E110" s="194"/>
    </row>
    <row r="111" spans="2:5" s="181" customFormat="1" ht="15.75" customHeight="1">
      <c r="B111" s="471" t="s">
        <v>235</v>
      </c>
      <c r="C111" s="359">
        <v>409.16193</v>
      </c>
      <c r="D111" s="359">
        <f t="shared" si="3"/>
        <v>1692.29374</v>
      </c>
      <c r="E111" s="194"/>
    </row>
    <row r="112" spans="2:5" s="181" customFormat="1" ht="15.75" customHeight="1">
      <c r="B112" s="471" t="s">
        <v>335</v>
      </c>
      <c r="C112" s="359">
        <v>401.16439</v>
      </c>
      <c r="D112" s="359">
        <f t="shared" si="3"/>
        <v>1659.21592</v>
      </c>
      <c r="E112" s="194"/>
    </row>
    <row r="113" spans="2:5" s="181" customFormat="1" ht="15.75" customHeight="1">
      <c r="B113" s="471" t="s">
        <v>309</v>
      </c>
      <c r="C113" s="359">
        <v>381.85353000000003</v>
      </c>
      <c r="D113" s="359">
        <f t="shared" si="3"/>
        <v>1579.3462</v>
      </c>
      <c r="E113" s="194"/>
    </row>
    <row r="114" spans="2:5" s="181" customFormat="1" ht="15.75" customHeight="1">
      <c r="B114" s="471" t="s">
        <v>306</v>
      </c>
      <c r="C114" s="359">
        <v>380.54218</v>
      </c>
      <c r="D114" s="359">
        <f t="shared" si="3"/>
        <v>1573.92246</v>
      </c>
      <c r="E114" s="194"/>
    </row>
    <row r="115" spans="2:5" s="181" customFormat="1" ht="15.75" customHeight="1">
      <c r="B115" s="471" t="s">
        <v>223</v>
      </c>
      <c r="C115" s="359">
        <v>378.42965999999996</v>
      </c>
      <c r="D115" s="359">
        <f t="shared" si="3"/>
        <v>1565.18507</v>
      </c>
      <c r="E115" s="194"/>
    </row>
    <row r="116" spans="2:5" s="181" customFormat="1" ht="15.75" customHeight="1">
      <c r="B116" s="471" t="s">
        <v>337</v>
      </c>
      <c r="C116" s="359">
        <v>372.20916</v>
      </c>
      <c r="D116" s="359">
        <f t="shared" si="3"/>
        <v>1539.45709</v>
      </c>
      <c r="E116" s="194"/>
    </row>
    <row r="117" spans="2:5" s="181" customFormat="1" ht="15.75" customHeight="1">
      <c r="B117" s="471" t="s">
        <v>310</v>
      </c>
      <c r="C117" s="359">
        <v>365.54816</v>
      </c>
      <c r="D117" s="359">
        <f t="shared" si="3"/>
        <v>1511.90719</v>
      </c>
      <c r="E117" s="194"/>
    </row>
    <row r="118" spans="2:5" s="181" customFormat="1" ht="15.75" customHeight="1">
      <c r="B118" s="471" t="s">
        <v>172</v>
      </c>
      <c r="C118" s="359">
        <v>362.51756</v>
      </c>
      <c r="D118" s="359">
        <f t="shared" si="3"/>
        <v>1499.37263</v>
      </c>
      <c r="E118" s="194"/>
    </row>
    <row r="119" spans="2:5" s="181" customFormat="1" ht="15.75" customHeight="1">
      <c r="B119" s="471" t="s">
        <v>209</v>
      </c>
      <c r="C119" s="359">
        <v>355.04316</v>
      </c>
      <c r="D119" s="359">
        <f t="shared" si="3"/>
        <v>1468.45851</v>
      </c>
      <c r="E119" s="194"/>
    </row>
    <row r="120" spans="2:5" s="181" customFormat="1" ht="15.75" customHeight="1">
      <c r="B120" s="471" t="s">
        <v>314</v>
      </c>
      <c r="C120" s="359">
        <v>316.52499</v>
      </c>
      <c r="D120" s="359">
        <f t="shared" si="3"/>
        <v>1309.14736</v>
      </c>
      <c r="E120" s="194"/>
    </row>
    <row r="121" spans="2:5" s="181" customFormat="1" ht="15.75" customHeight="1">
      <c r="B121" s="471" t="s">
        <v>311</v>
      </c>
      <c r="C121" s="359">
        <v>316.03146999999996</v>
      </c>
      <c r="D121" s="359">
        <f t="shared" si="3"/>
        <v>1307.10616</v>
      </c>
      <c r="E121" s="194"/>
    </row>
    <row r="122" spans="2:5" s="181" customFormat="1" ht="15.75" customHeight="1">
      <c r="B122" s="471" t="s">
        <v>288</v>
      </c>
      <c r="C122" s="359">
        <v>309.15628000000004</v>
      </c>
      <c r="D122" s="359">
        <f t="shared" si="3"/>
        <v>1278.67037</v>
      </c>
      <c r="E122" s="194"/>
    </row>
    <row r="123" spans="2:5" s="181" customFormat="1" ht="15.75" customHeight="1">
      <c r="B123" s="471" t="s">
        <v>230</v>
      </c>
      <c r="C123" s="359">
        <v>305.21187</v>
      </c>
      <c r="D123" s="359">
        <f t="shared" si="3"/>
        <v>1262.35629</v>
      </c>
      <c r="E123" s="194"/>
    </row>
    <row r="124" spans="2:5" s="181" customFormat="1" ht="15.75" customHeight="1">
      <c r="B124" s="471" t="s">
        <v>287</v>
      </c>
      <c r="C124" s="359">
        <v>299.70524</v>
      </c>
      <c r="D124" s="359">
        <f t="shared" si="3"/>
        <v>1239.58087</v>
      </c>
      <c r="E124" s="194"/>
    </row>
    <row r="125" spans="2:5" s="181" customFormat="1" ht="15.75" customHeight="1">
      <c r="B125" s="471" t="s">
        <v>252</v>
      </c>
      <c r="C125" s="359">
        <v>282.26107</v>
      </c>
      <c r="D125" s="359">
        <f t="shared" si="3"/>
        <v>1167.43179</v>
      </c>
      <c r="E125" s="194"/>
    </row>
    <row r="126" spans="2:5" s="181" customFormat="1" ht="15.75" customHeight="1">
      <c r="B126" s="471" t="s">
        <v>231</v>
      </c>
      <c r="C126" s="359">
        <v>269.75487</v>
      </c>
      <c r="D126" s="359">
        <f t="shared" si="3"/>
        <v>1115.70614</v>
      </c>
      <c r="E126" s="194"/>
    </row>
    <row r="127" spans="2:5" s="181" customFormat="1" ht="15.75" customHeight="1">
      <c r="B127" s="471" t="s">
        <v>301</v>
      </c>
      <c r="C127" s="359">
        <v>265.36190999999997</v>
      </c>
      <c r="D127" s="359">
        <f t="shared" si="3"/>
        <v>1097.53686</v>
      </c>
      <c r="E127" s="194"/>
    </row>
    <row r="128" spans="2:5" s="181" customFormat="1" ht="15.75" customHeight="1">
      <c r="B128" s="471" t="s">
        <v>224</v>
      </c>
      <c r="C128" s="359">
        <v>264.43854999999996</v>
      </c>
      <c r="D128" s="359">
        <f t="shared" si="3"/>
        <v>1093.71784</v>
      </c>
      <c r="E128" s="194"/>
    </row>
    <row r="129" spans="2:5" s="181" customFormat="1" ht="15.75" customHeight="1">
      <c r="B129" s="471" t="s">
        <v>277</v>
      </c>
      <c r="C129" s="359">
        <v>261.38476</v>
      </c>
      <c r="D129" s="359">
        <f t="shared" si="3"/>
        <v>1081.08737</v>
      </c>
      <c r="E129" s="194"/>
    </row>
    <row r="130" spans="2:5" s="181" customFormat="1" ht="15.75" customHeight="1">
      <c r="B130" s="471" t="s">
        <v>204</v>
      </c>
      <c r="C130" s="359">
        <v>257.20757000000003</v>
      </c>
      <c r="D130" s="359">
        <f t="shared" si="3"/>
        <v>1063.81051</v>
      </c>
      <c r="E130" s="194"/>
    </row>
    <row r="131" spans="2:5" s="181" customFormat="1" ht="15.75" customHeight="1">
      <c r="B131" s="471" t="s">
        <v>232</v>
      </c>
      <c r="C131" s="359">
        <v>255.21141</v>
      </c>
      <c r="D131" s="359">
        <f t="shared" si="3"/>
        <v>1055.55439</v>
      </c>
      <c r="E131" s="194"/>
    </row>
    <row r="132" spans="2:5" s="181" customFormat="1" ht="15.75" customHeight="1">
      <c r="B132" s="471" t="s">
        <v>285</v>
      </c>
      <c r="C132" s="359">
        <v>245.58707</v>
      </c>
      <c r="D132" s="359">
        <f aca="true" t="shared" si="4" ref="D132:D154">ROUND(+C132*$E$9,5)</f>
        <v>1015.74812</v>
      </c>
      <c r="E132" s="194"/>
    </row>
    <row r="133" spans="2:5" s="181" customFormat="1" ht="15.75" customHeight="1">
      <c r="B133" s="471" t="s">
        <v>289</v>
      </c>
      <c r="C133" s="359">
        <v>218.42206</v>
      </c>
      <c r="D133" s="359">
        <f t="shared" si="4"/>
        <v>903.39364</v>
      </c>
      <c r="E133" s="194"/>
    </row>
    <row r="134" spans="2:5" s="181" customFormat="1" ht="15.75" customHeight="1">
      <c r="B134" s="471" t="s">
        <v>328</v>
      </c>
      <c r="C134" s="359">
        <v>215.84518</v>
      </c>
      <c r="D134" s="359">
        <f t="shared" si="4"/>
        <v>892.73566</v>
      </c>
      <c r="E134" s="194"/>
    </row>
    <row r="135" spans="2:5" s="181" customFormat="1" ht="15.75" customHeight="1">
      <c r="B135" s="471" t="s">
        <v>345</v>
      </c>
      <c r="C135" s="359">
        <v>208.89496</v>
      </c>
      <c r="D135" s="359">
        <f t="shared" si="4"/>
        <v>863.98955</v>
      </c>
      <c r="E135" s="194"/>
    </row>
    <row r="136" spans="2:5" s="181" customFormat="1" ht="15.75" customHeight="1">
      <c r="B136" s="471" t="s">
        <v>250</v>
      </c>
      <c r="C136" s="359">
        <v>202.91123000000002</v>
      </c>
      <c r="D136" s="359">
        <f t="shared" si="4"/>
        <v>839.24085</v>
      </c>
      <c r="E136" s="194"/>
    </row>
    <row r="137" spans="2:5" s="181" customFormat="1" ht="15.75" customHeight="1">
      <c r="B137" s="471" t="s">
        <v>241</v>
      </c>
      <c r="C137" s="359">
        <v>202.70237</v>
      </c>
      <c r="D137" s="359">
        <f t="shared" si="4"/>
        <v>838.377</v>
      </c>
      <c r="E137" s="194"/>
    </row>
    <row r="138" spans="2:5" s="181" customFormat="1" ht="15.75" customHeight="1">
      <c r="B138" s="471" t="s">
        <v>295</v>
      </c>
      <c r="C138" s="359">
        <v>185.84452</v>
      </c>
      <c r="D138" s="359">
        <f t="shared" si="4"/>
        <v>768.65293</v>
      </c>
      <c r="E138" s="194"/>
    </row>
    <row r="139" spans="2:5" s="181" customFormat="1" ht="15.75" customHeight="1">
      <c r="B139" s="471" t="s">
        <v>240</v>
      </c>
      <c r="C139" s="359">
        <v>184.65648000000002</v>
      </c>
      <c r="D139" s="359">
        <f t="shared" si="4"/>
        <v>763.7392</v>
      </c>
      <c r="E139" s="194"/>
    </row>
    <row r="140" spans="2:5" s="181" customFormat="1" ht="15.75" customHeight="1">
      <c r="B140" s="471" t="s">
        <v>294</v>
      </c>
      <c r="C140" s="359">
        <v>184.56956</v>
      </c>
      <c r="D140" s="359">
        <f t="shared" si="4"/>
        <v>763.3797</v>
      </c>
      <c r="E140" s="194"/>
    </row>
    <row r="141" spans="2:5" s="181" customFormat="1" ht="15.75" customHeight="1">
      <c r="B141" s="471" t="s">
        <v>368</v>
      </c>
      <c r="C141" s="359">
        <v>178.34342</v>
      </c>
      <c r="D141" s="359">
        <f t="shared" si="4"/>
        <v>737.62839</v>
      </c>
      <c r="E141" s="194"/>
    </row>
    <row r="142" spans="2:5" s="181" customFormat="1" ht="15.75" customHeight="1">
      <c r="B142" s="471" t="s">
        <v>212</v>
      </c>
      <c r="C142" s="359">
        <v>169.14852</v>
      </c>
      <c r="D142" s="359">
        <f t="shared" si="4"/>
        <v>699.59828</v>
      </c>
      <c r="E142" s="194"/>
    </row>
    <row r="143" spans="2:5" s="181" customFormat="1" ht="15.75" customHeight="1">
      <c r="B143" s="471" t="s">
        <v>329</v>
      </c>
      <c r="C143" s="359">
        <v>160.05488</v>
      </c>
      <c r="D143" s="359">
        <f t="shared" si="4"/>
        <v>661.98698</v>
      </c>
      <c r="E143" s="194"/>
    </row>
    <row r="144" spans="2:5" s="181" customFormat="1" ht="15.75" customHeight="1">
      <c r="B144" s="471" t="s">
        <v>253</v>
      </c>
      <c r="C144" s="359">
        <v>158.58178</v>
      </c>
      <c r="D144" s="359">
        <f t="shared" si="4"/>
        <v>655.89424</v>
      </c>
      <c r="E144" s="194"/>
    </row>
    <row r="145" spans="2:5" s="181" customFormat="1" ht="15.75" customHeight="1">
      <c r="B145" s="471" t="s">
        <v>248</v>
      </c>
      <c r="C145" s="359">
        <v>151.60537</v>
      </c>
      <c r="D145" s="359">
        <f t="shared" si="4"/>
        <v>627.03981</v>
      </c>
      <c r="E145" s="194"/>
    </row>
    <row r="146" spans="2:5" s="181" customFormat="1" ht="15.75" customHeight="1">
      <c r="B146" s="471" t="s">
        <v>305</v>
      </c>
      <c r="C146" s="359">
        <v>151.11314000000002</v>
      </c>
      <c r="D146" s="359">
        <f t="shared" si="4"/>
        <v>625.00395</v>
      </c>
      <c r="E146" s="194"/>
    </row>
    <row r="147" spans="2:5" s="181" customFormat="1" ht="15.75" customHeight="1">
      <c r="B147" s="471" t="s">
        <v>290</v>
      </c>
      <c r="C147" s="359">
        <v>149.80566000000002</v>
      </c>
      <c r="D147" s="359">
        <f t="shared" si="4"/>
        <v>619.59621</v>
      </c>
      <c r="E147" s="194"/>
    </row>
    <row r="148" spans="2:5" s="181" customFormat="1" ht="15.75" customHeight="1">
      <c r="B148" s="471" t="s">
        <v>247</v>
      </c>
      <c r="C148" s="359">
        <v>145.01892999999998</v>
      </c>
      <c r="D148" s="359">
        <f t="shared" si="4"/>
        <v>599.79829</v>
      </c>
      <c r="E148" s="194"/>
    </row>
    <row r="149" spans="2:5" s="181" customFormat="1" ht="15.75" customHeight="1">
      <c r="B149" s="471" t="s">
        <v>215</v>
      </c>
      <c r="C149" s="359">
        <v>142.00691</v>
      </c>
      <c r="D149" s="359">
        <f t="shared" si="4"/>
        <v>587.34058</v>
      </c>
      <c r="E149" s="194"/>
    </row>
    <row r="150" spans="2:5" s="181" customFormat="1" ht="15.75" customHeight="1">
      <c r="B150" s="471" t="s">
        <v>303</v>
      </c>
      <c r="C150" s="359">
        <v>135.59892000000002</v>
      </c>
      <c r="D150" s="359">
        <f t="shared" si="4"/>
        <v>560.83713</v>
      </c>
      <c r="E150" s="194"/>
    </row>
    <row r="151" spans="2:5" s="181" customFormat="1" ht="15.75" customHeight="1">
      <c r="B151" s="471" t="s">
        <v>291</v>
      </c>
      <c r="C151" s="359">
        <v>128.98403</v>
      </c>
      <c r="D151" s="359">
        <f t="shared" si="4"/>
        <v>533.47795</v>
      </c>
      <c r="E151" s="194"/>
    </row>
    <row r="152" spans="2:5" s="181" customFormat="1" ht="15.75" customHeight="1">
      <c r="B152" s="471" t="s">
        <v>286</v>
      </c>
      <c r="C152" s="359">
        <v>123.21755999999999</v>
      </c>
      <c r="D152" s="359">
        <f t="shared" si="4"/>
        <v>509.62783</v>
      </c>
      <c r="E152" s="194"/>
    </row>
    <row r="153" spans="2:5" s="181" customFormat="1" ht="15.75" customHeight="1">
      <c r="B153" s="471" t="s">
        <v>338</v>
      </c>
      <c r="C153" s="359">
        <v>116.39374000000001</v>
      </c>
      <c r="D153" s="359">
        <f t="shared" si="4"/>
        <v>481.40451</v>
      </c>
      <c r="E153" s="194"/>
    </row>
    <row r="154" spans="2:5" s="181" customFormat="1" ht="15.75" customHeight="1">
      <c r="B154" s="471" t="s">
        <v>96</v>
      </c>
      <c r="C154" s="359">
        <v>1006.7414200000002</v>
      </c>
      <c r="D154" s="359">
        <f t="shared" si="4"/>
        <v>4163.88251</v>
      </c>
      <c r="E154" s="194"/>
    </row>
    <row r="155" spans="1:5" s="223" customFormat="1" ht="12" customHeight="1">
      <c r="A155" s="78"/>
      <c r="B155" s="471"/>
      <c r="C155" s="359"/>
      <c r="D155" s="359"/>
      <c r="E155" s="194"/>
    </row>
    <row r="156" spans="1:5" s="223" customFormat="1" ht="15.75" customHeight="1">
      <c r="A156" s="78"/>
      <c r="B156" s="102" t="s">
        <v>270</v>
      </c>
      <c r="C156" s="95">
        <f>SUM(C158:C159)</f>
        <v>3720.39019</v>
      </c>
      <c r="D156" s="95">
        <f>SUM(D158:D159)</f>
        <v>15387.533829999998</v>
      </c>
      <c r="E156" s="194"/>
    </row>
    <row r="157" spans="1:5" s="223" customFormat="1" ht="7.5" customHeight="1">
      <c r="A157" s="78"/>
      <c r="B157" s="103"/>
      <c r="C157" s="95"/>
      <c r="D157" s="104"/>
      <c r="E157" s="194"/>
    </row>
    <row r="158" spans="1:5" s="223" customFormat="1" ht="15.75" customHeight="1">
      <c r="A158" s="78"/>
      <c r="B158" s="397" t="s">
        <v>369</v>
      </c>
      <c r="C158" s="359">
        <v>3118.6286800000003</v>
      </c>
      <c r="D158" s="361">
        <f>ROUND(+C158*$E$9,5)</f>
        <v>12898.64822</v>
      </c>
      <c r="E158" s="194"/>
    </row>
    <row r="159" spans="1:5" s="223" customFormat="1" ht="15.75" customHeight="1">
      <c r="A159" s="78"/>
      <c r="B159" s="397" t="s">
        <v>269</v>
      </c>
      <c r="C159" s="359">
        <v>601.76151</v>
      </c>
      <c r="D159" s="361">
        <f>ROUND(+C159*$E$9,5)</f>
        <v>2488.88561</v>
      </c>
      <c r="E159" s="194"/>
    </row>
    <row r="160" spans="1:5" s="223" customFormat="1" ht="16.5" customHeight="1">
      <c r="A160" s="78"/>
      <c r="B160" s="81"/>
      <c r="C160" s="360"/>
      <c r="D160" s="362"/>
      <c r="E160" s="194"/>
    </row>
    <row r="161" spans="1:5" s="223" customFormat="1" ht="16.5" customHeight="1">
      <c r="A161" s="78"/>
      <c r="B161" s="564" t="s">
        <v>14</v>
      </c>
      <c r="C161" s="582">
        <f>+C34+C15+C156</f>
        <v>713396.5805800001</v>
      </c>
      <c r="D161" s="582">
        <f>+D34+D15+D156</f>
        <v>2950608.257310001</v>
      </c>
      <c r="E161" s="194"/>
    </row>
    <row r="162" spans="1:5" s="220" customFormat="1" ht="16.5" customHeight="1">
      <c r="A162" s="75"/>
      <c r="B162" s="565"/>
      <c r="C162" s="583"/>
      <c r="D162" s="583"/>
      <c r="E162" s="194"/>
    </row>
    <row r="163" spans="1:5" s="220" customFormat="1" ht="7.5" customHeight="1">
      <c r="A163" s="75"/>
      <c r="B163" s="82"/>
      <c r="C163" s="83"/>
      <c r="D163" s="83"/>
      <c r="E163" s="194"/>
    </row>
    <row r="164" spans="1:5" s="220" customFormat="1" ht="15" customHeight="1">
      <c r="A164" s="75"/>
      <c r="B164" s="79" t="s">
        <v>159</v>
      </c>
      <c r="C164" s="500"/>
      <c r="D164" s="193"/>
      <c r="E164" s="194"/>
    </row>
    <row r="165" spans="1:5" s="221" customFormat="1" ht="15">
      <c r="A165" s="76"/>
      <c r="B165" s="79" t="s">
        <v>160</v>
      </c>
      <c r="C165" s="191"/>
      <c r="D165" s="192"/>
      <c r="E165" s="194"/>
    </row>
    <row r="166" spans="1:5" s="220" customFormat="1" ht="15">
      <c r="A166" s="75"/>
      <c r="B166" s="84" t="s">
        <v>161</v>
      </c>
      <c r="C166" s="179"/>
      <c r="D166" s="114"/>
      <c r="E166" s="194"/>
    </row>
    <row r="167" spans="1:5" s="222" customFormat="1" ht="15.75">
      <c r="A167" s="74"/>
      <c r="B167" s="84" t="s">
        <v>162</v>
      </c>
      <c r="C167" s="84"/>
      <c r="D167" s="84"/>
      <c r="E167" s="194"/>
    </row>
    <row r="168" spans="1:5" s="222" customFormat="1" ht="15" customHeight="1">
      <c r="A168" s="74"/>
      <c r="B168" s="568" t="s">
        <v>370</v>
      </c>
      <c r="C168" s="568"/>
      <c r="D168" s="568"/>
      <c r="E168" s="194"/>
    </row>
    <row r="169" spans="1:5" s="222" customFormat="1" ht="15" customHeight="1">
      <c r="A169" s="74"/>
      <c r="B169" s="578" t="s">
        <v>271</v>
      </c>
      <c r="C169" s="578"/>
      <c r="D169" s="578"/>
      <c r="E169" s="194"/>
    </row>
    <row r="170" spans="1:5" s="222" customFormat="1" ht="15" customHeight="1">
      <c r="A170" s="74"/>
      <c r="B170" s="414"/>
      <c r="C170" s="415"/>
      <c r="D170" s="415"/>
      <c r="E170" s="194"/>
    </row>
    <row r="171" spans="1:5" s="222" customFormat="1" ht="15.75">
      <c r="A171" s="74"/>
      <c r="B171" s="414"/>
      <c r="C171" s="416"/>
      <c r="D171" s="416"/>
      <c r="E171" s="194"/>
    </row>
    <row r="172" spans="1:5" s="220" customFormat="1" ht="15" customHeight="1">
      <c r="A172" s="75"/>
      <c r="B172" s="417"/>
      <c r="C172" s="418"/>
      <c r="D172" s="418"/>
      <c r="E172" s="194"/>
    </row>
    <row r="173" spans="1:5" s="220" customFormat="1" ht="15" customHeight="1">
      <c r="A173" s="75"/>
      <c r="B173" s="86" t="s">
        <v>108</v>
      </c>
      <c r="C173" s="93"/>
      <c r="D173" s="93"/>
      <c r="E173" s="194"/>
    </row>
    <row r="174" spans="1:5" s="220" customFormat="1" ht="18">
      <c r="A174" s="75"/>
      <c r="B174" s="138" t="s">
        <v>283</v>
      </c>
      <c r="C174" s="94"/>
      <c r="D174" s="94"/>
      <c r="E174" s="194"/>
    </row>
    <row r="175" spans="1:5" s="220" customFormat="1" ht="15" customHeight="1">
      <c r="A175" s="75"/>
      <c r="B175" s="358" t="s">
        <v>66</v>
      </c>
      <c r="C175" s="94"/>
      <c r="D175" s="94"/>
      <c r="E175" s="194"/>
    </row>
    <row r="176" spans="1:5" s="220" customFormat="1" ht="15.75" customHeight="1">
      <c r="A176" s="75"/>
      <c r="B176" s="358" t="s">
        <v>101</v>
      </c>
      <c r="C176" s="94"/>
      <c r="D176" s="94"/>
      <c r="E176" s="194"/>
    </row>
    <row r="177" spans="1:5" s="220" customFormat="1" ht="15.75" customHeight="1">
      <c r="A177" s="75"/>
      <c r="B177" s="330" t="str">
        <f>+B9</f>
        <v>Al 30 de septiembre de 2021</v>
      </c>
      <c r="C177" s="330"/>
      <c r="D177" s="93"/>
      <c r="E177" s="194"/>
    </row>
    <row r="178" spans="1:5" s="220" customFormat="1" ht="7.5" customHeight="1">
      <c r="A178" s="75"/>
      <c r="B178" s="260"/>
      <c r="C178" s="271"/>
      <c r="D178" s="271"/>
      <c r="E178" s="194"/>
    </row>
    <row r="179" spans="1:5" s="220" customFormat="1" ht="12" customHeight="1">
      <c r="A179" s="75"/>
      <c r="B179" s="569" t="s">
        <v>99</v>
      </c>
      <c r="C179" s="572" t="s">
        <v>53</v>
      </c>
      <c r="D179" s="575" t="s">
        <v>134</v>
      </c>
      <c r="E179" s="194"/>
    </row>
    <row r="180" spans="1:5" s="220" customFormat="1" ht="12" customHeight="1">
      <c r="A180" s="75"/>
      <c r="B180" s="570"/>
      <c r="C180" s="573"/>
      <c r="D180" s="576"/>
      <c r="E180" s="194"/>
    </row>
    <row r="181" spans="1:5" s="220" customFormat="1" ht="12" customHeight="1">
      <c r="A181" s="75"/>
      <c r="B181" s="571"/>
      <c r="C181" s="574"/>
      <c r="D181" s="577"/>
      <c r="E181" s="194"/>
    </row>
    <row r="182" spans="1:5" s="220" customFormat="1" ht="9.75" customHeight="1">
      <c r="A182" s="75"/>
      <c r="B182" s="261"/>
      <c r="C182" s="273"/>
      <c r="D182" s="274"/>
      <c r="E182" s="194"/>
    </row>
    <row r="183" spans="1:5" s="220" customFormat="1" ht="20.25" customHeight="1">
      <c r="A183" s="75"/>
      <c r="B183" s="100" t="s">
        <v>122</v>
      </c>
      <c r="C183" s="95">
        <v>0</v>
      </c>
      <c r="D183" s="95">
        <v>0</v>
      </c>
      <c r="E183" s="194"/>
    </row>
    <row r="184" spans="1:5" s="220" customFormat="1" ht="7.5" customHeight="1">
      <c r="A184" s="75"/>
      <c r="B184" s="100"/>
      <c r="C184" s="95"/>
      <c r="D184" s="95"/>
      <c r="E184" s="194"/>
    </row>
    <row r="185" spans="1:5" s="220" customFormat="1" ht="12" customHeight="1">
      <c r="A185" s="75"/>
      <c r="B185" s="472"/>
      <c r="C185" s="360"/>
      <c r="D185" s="360"/>
      <c r="E185" s="194"/>
    </row>
    <row r="186" spans="1:5" s="220" customFormat="1" ht="20.25" customHeight="1">
      <c r="A186" s="75"/>
      <c r="B186" s="473" t="s">
        <v>116</v>
      </c>
      <c r="C186" s="95">
        <f>SUM(C188:C225)</f>
        <v>15031.029550000001</v>
      </c>
      <c r="D186" s="95">
        <f>SUM(D188:D225)</f>
        <v>62168.33820000001</v>
      </c>
      <c r="E186" s="194"/>
    </row>
    <row r="187" spans="2:5" ht="7.5" customHeight="1">
      <c r="B187" s="474"/>
      <c r="C187" s="95"/>
      <c r="D187" s="360"/>
      <c r="E187" s="194"/>
    </row>
    <row r="188" spans="2:5" ht="15.75" customHeight="1">
      <c r="B188" s="471" t="s">
        <v>173</v>
      </c>
      <c r="C188" s="359">
        <v>2735.69332</v>
      </c>
      <c r="D188" s="359">
        <f aca="true" t="shared" si="5" ref="D188:D225">ROUND(+C188*$E$9,5)</f>
        <v>11314.82757</v>
      </c>
      <c r="E188" s="194"/>
    </row>
    <row r="189" spans="2:5" ht="15.75" customHeight="1">
      <c r="B189" s="471" t="s">
        <v>317</v>
      </c>
      <c r="C189" s="359">
        <v>2643.3900299999996</v>
      </c>
      <c r="D189" s="359">
        <f t="shared" si="5"/>
        <v>10933.06116</v>
      </c>
      <c r="E189" s="194"/>
    </row>
    <row r="190" spans="2:5" ht="15.75" customHeight="1">
      <c r="B190" s="471" t="s">
        <v>318</v>
      </c>
      <c r="C190" s="359">
        <v>547.5729699999999</v>
      </c>
      <c r="D190" s="359">
        <f t="shared" si="5"/>
        <v>2264.7618</v>
      </c>
      <c r="E190" s="194"/>
    </row>
    <row r="191" spans="2:5" ht="15.75" customHeight="1">
      <c r="B191" s="471" t="s">
        <v>371</v>
      </c>
      <c r="C191" s="359">
        <v>483.55899</v>
      </c>
      <c r="D191" s="359">
        <f t="shared" si="5"/>
        <v>1999.99998</v>
      </c>
      <c r="E191" s="194"/>
    </row>
    <row r="192" spans="2:5" ht="15.75" customHeight="1">
      <c r="B192" s="471" t="s">
        <v>372</v>
      </c>
      <c r="C192" s="359">
        <v>481.1412</v>
      </c>
      <c r="D192" s="359">
        <f t="shared" si="5"/>
        <v>1990</v>
      </c>
      <c r="E192" s="194"/>
    </row>
    <row r="193" spans="2:5" ht="15.75" customHeight="1">
      <c r="B193" s="471" t="s">
        <v>319</v>
      </c>
      <c r="C193" s="359">
        <v>456.24295</v>
      </c>
      <c r="D193" s="359">
        <f t="shared" si="5"/>
        <v>1887.02084</v>
      </c>
      <c r="E193" s="194"/>
    </row>
    <row r="194" spans="2:5" ht="15.75" customHeight="1">
      <c r="B194" s="471" t="s">
        <v>373</v>
      </c>
      <c r="C194" s="359">
        <v>440.96097</v>
      </c>
      <c r="D194" s="359">
        <f t="shared" si="5"/>
        <v>1823.81457</v>
      </c>
      <c r="E194" s="194"/>
    </row>
    <row r="195" spans="2:5" ht="15.75" customHeight="1">
      <c r="B195" s="471" t="s">
        <v>346</v>
      </c>
      <c r="C195" s="359">
        <v>403.64746</v>
      </c>
      <c r="D195" s="359">
        <f t="shared" si="5"/>
        <v>1669.48589</v>
      </c>
      <c r="E195" s="194"/>
    </row>
    <row r="196" spans="2:5" ht="15.75" customHeight="1">
      <c r="B196" s="471" t="s">
        <v>374</v>
      </c>
      <c r="C196" s="359">
        <v>265.7875</v>
      </c>
      <c r="D196" s="359">
        <f t="shared" si="5"/>
        <v>1099.2971</v>
      </c>
      <c r="E196" s="194"/>
    </row>
    <row r="197" spans="2:5" ht="15.75" customHeight="1">
      <c r="B197" s="471" t="s">
        <v>347</v>
      </c>
      <c r="C197" s="359">
        <v>253.17498</v>
      </c>
      <c r="D197" s="359">
        <f t="shared" si="5"/>
        <v>1047.13172</v>
      </c>
      <c r="E197" s="194"/>
    </row>
    <row r="198" spans="2:5" ht="15.75" customHeight="1">
      <c r="B198" s="471" t="s">
        <v>312</v>
      </c>
      <c r="C198" s="359">
        <v>243.6791</v>
      </c>
      <c r="D198" s="359">
        <f t="shared" si="5"/>
        <v>1007.85676</v>
      </c>
      <c r="E198" s="194"/>
    </row>
    <row r="199" spans="2:5" ht="15.75" customHeight="1">
      <c r="B199" s="471" t="s">
        <v>348</v>
      </c>
      <c r="C199" s="359">
        <v>223.22692999999998</v>
      </c>
      <c r="D199" s="359">
        <f t="shared" si="5"/>
        <v>923.26658</v>
      </c>
      <c r="E199" s="194"/>
    </row>
    <row r="200" spans="2:5" ht="15.75" customHeight="1">
      <c r="B200" s="471" t="s">
        <v>198</v>
      </c>
      <c r="C200" s="359">
        <v>203.88926</v>
      </c>
      <c r="D200" s="359">
        <f t="shared" si="5"/>
        <v>843.28598</v>
      </c>
      <c r="E200" s="194"/>
    </row>
    <row r="201" spans="2:5" ht="15.75" customHeight="1">
      <c r="B201" s="471" t="s">
        <v>349</v>
      </c>
      <c r="C201" s="359">
        <v>201.95292</v>
      </c>
      <c r="D201" s="359">
        <f t="shared" si="5"/>
        <v>835.27728</v>
      </c>
      <c r="E201" s="194"/>
    </row>
    <row r="202" spans="2:5" ht="15.75" customHeight="1">
      <c r="B202" s="471" t="s">
        <v>307</v>
      </c>
      <c r="C202" s="359">
        <v>183.49932</v>
      </c>
      <c r="D202" s="359">
        <f t="shared" si="5"/>
        <v>758.95319</v>
      </c>
      <c r="E202" s="194"/>
    </row>
    <row r="203" spans="2:5" ht="15.75" customHeight="1">
      <c r="B203" s="471" t="s">
        <v>320</v>
      </c>
      <c r="C203" s="359">
        <v>182.60489</v>
      </c>
      <c r="D203" s="359">
        <f t="shared" si="5"/>
        <v>755.25383</v>
      </c>
      <c r="E203" s="194"/>
    </row>
    <row r="204" spans="2:5" ht="15.75" customHeight="1">
      <c r="B204" s="471" t="s">
        <v>350</v>
      </c>
      <c r="C204" s="359">
        <v>175.82426999999998</v>
      </c>
      <c r="D204" s="359">
        <f t="shared" si="5"/>
        <v>727.20918</v>
      </c>
      <c r="E204" s="194"/>
    </row>
    <row r="205" spans="2:5" ht="15.75" customHeight="1">
      <c r="B205" s="471" t="s">
        <v>375</v>
      </c>
      <c r="C205" s="359">
        <v>169.24564999999998</v>
      </c>
      <c r="D205" s="359">
        <f t="shared" si="5"/>
        <v>700.00001</v>
      </c>
      <c r="E205" s="194"/>
    </row>
    <row r="206" spans="2:5" ht="15.75" customHeight="1">
      <c r="B206" s="471" t="s">
        <v>321</v>
      </c>
      <c r="C206" s="359">
        <v>165.12133</v>
      </c>
      <c r="D206" s="359">
        <f t="shared" si="5"/>
        <v>682.94182</v>
      </c>
      <c r="E206" s="194"/>
    </row>
    <row r="207" spans="2:5" ht="15.75" customHeight="1">
      <c r="B207" s="471" t="s">
        <v>339</v>
      </c>
      <c r="C207" s="359">
        <v>162.1492</v>
      </c>
      <c r="D207" s="359">
        <f t="shared" si="5"/>
        <v>670.64909</v>
      </c>
      <c r="E207" s="194"/>
    </row>
    <row r="208" spans="2:5" ht="15.75" customHeight="1">
      <c r="B208" s="471" t="s">
        <v>351</v>
      </c>
      <c r="C208" s="359">
        <v>157.14146</v>
      </c>
      <c r="D208" s="359">
        <f t="shared" si="5"/>
        <v>649.93708</v>
      </c>
      <c r="E208" s="194"/>
    </row>
    <row r="209" spans="2:5" ht="15.75" customHeight="1">
      <c r="B209" s="471" t="s">
        <v>313</v>
      </c>
      <c r="C209" s="359">
        <v>156.76979999999998</v>
      </c>
      <c r="D209" s="359">
        <f t="shared" si="5"/>
        <v>648.39989</v>
      </c>
      <c r="E209" s="194"/>
    </row>
    <row r="210" spans="2:5" ht="15.75" customHeight="1">
      <c r="B210" s="471" t="s">
        <v>376</v>
      </c>
      <c r="C210" s="359">
        <v>150.73938</v>
      </c>
      <c r="D210" s="359">
        <f t="shared" si="5"/>
        <v>623.45808</v>
      </c>
      <c r="E210" s="194"/>
    </row>
    <row r="211" spans="2:5" ht="15.75" customHeight="1">
      <c r="B211" s="471" t="s">
        <v>322</v>
      </c>
      <c r="C211" s="359">
        <v>146.16060000000002</v>
      </c>
      <c r="D211" s="359">
        <f t="shared" si="5"/>
        <v>604.52024</v>
      </c>
      <c r="E211" s="194"/>
    </row>
    <row r="212" spans="2:5" ht="15.75" customHeight="1">
      <c r="B212" s="471" t="s">
        <v>314</v>
      </c>
      <c r="C212" s="359">
        <v>142.35398999999998</v>
      </c>
      <c r="D212" s="359">
        <f t="shared" si="5"/>
        <v>588.7761</v>
      </c>
      <c r="E212" s="194"/>
    </row>
    <row r="213" spans="2:5" ht="15.75" customHeight="1">
      <c r="B213" s="471" t="s">
        <v>340</v>
      </c>
      <c r="C213" s="359">
        <v>141.56501</v>
      </c>
      <c r="D213" s="359">
        <f t="shared" si="5"/>
        <v>585.51288</v>
      </c>
      <c r="E213" s="194"/>
    </row>
    <row r="214" spans="2:5" ht="15.75" customHeight="1">
      <c r="B214" s="471" t="s">
        <v>377</v>
      </c>
      <c r="C214" s="359">
        <v>128.07324</v>
      </c>
      <c r="D214" s="359">
        <f t="shared" si="5"/>
        <v>529.71092</v>
      </c>
      <c r="E214" s="194"/>
    </row>
    <row r="215" spans="2:5" ht="15.75" customHeight="1">
      <c r="B215" s="471" t="s">
        <v>341</v>
      </c>
      <c r="C215" s="359">
        <v>127.42158</v>
      </c>
      <c r="D215" s="359">
        <f t="shared" si="5"/>
        <v>527.01565</v>
      </c>
      <c r="E215" s="194"/>
    </row>
    <row r="216" spans="2:5" ht="15.75" customHeight="1">
      <c r="B216" s="471" t="s">
        <v>352</v>
      </c>
      <c r="C216" s="359">
        <v>126.86725</v>
      </c>
      <c r="D216" s="359">
        <f t="shared" si="5"/>
        <v>524.72295</v>
      </c>
      <c r="E216" s="194"/>
    </row>
    <row r="217" spans="2:5" ht="15.75" customHeight="1">
      <c r="B217" s="471" t="s">
        <v>308</v>
      </c>
      <c r="C217" s="359">
        <v>122.50497</v>
      </c>
      <c r="D217" s="359">
        <f t="shared" si="5"/>
        <v>506.68056</v>
      </c>
      <c r="E217" s="194"/>
    </row>
    <row r="218" spans="2:5" ht="15.75" customHeight="1">
      <c r="B218" s="471" t="s">
        <v>314</v>
      </c>
      <c r="C218" s="359">
        <v>116.52683</v>
      </c>
      <c r="D218" s="359">
        <f t="shared" si="5"/>
        <v>481.95497</v>
      </c>
      <c r="E218" s="194"/>
    </row>
    <row r="219" spans="2:5" ht="15.75" customHeight="1">
      <c r="B219" s="471" t="s">
        <v>315</v>
      </c>
      <c r="C219" s="359">
        <v>115.53936999999999</v>
      </c>
      <c r="D219" s="359">
        <f t="shared" si="5"/>
        <v>477.87083</v>
      </c>
      <c r="E219" s="194"/>
    </row>
    <row r="220" spans="2:5" ht="15.75" customHeight="1">
      <c r="B220" s="471" t="s">
        <v>342</v>
      </c>
      <c r="C220" s="359">
        <v>113.17278999999999</v>
      </c>
      <c r="D220" s="359">
        <f t="shared" si="5"/>
        <v>468.08266</v>
      </c>
      <c r="E220" s="194"/>
    </row>
    <row r="221" spans="2:5" ht="15.75" customHeight="1">
      <c r="B221" s="471" t="s">
        <v>353</v>
      </c>
      <c r="C221" s="359">
        <v>111.08109</v>
      </c>
      <c r="D221" s="359">
        <f t="shared" si="5"/>
        <v>459.43139</v>
      </c>
      <c r="E221" s="194"/>
    </row>
    <row r="222" spans="2:5" ht="15.75" customHeight="1">
      <c r="B222" s="471" t="s">
        <v>354</v>
      </c>
      <c r="C222" s="359">
        <v>110.90634</v>
      </c>
      <c r="D222" s="359">
        <f t="shared" si="5"/>
        <v>458.70862</v>
      </c>
      <c r="E222" s="194"/>
    </row>
    <row r="223" spans="2:5" ht="15.75" customHeight="1">
      <c r="B223" s="471" t="s">
        <v>227</v>
      </c>
      <c r="C223" s="359">
        <v>110.88694</v>
      </c>
      <c r="D223" s="359">
        <f t="shared" si="5"/>
        <v>458.62838</v>
      </c>
      <c r="E223" s="194"/>
    </row>
    <row r="224" spans="2:5" ht="15.75" customHeight="1">
      <c r="B224" s="471" t="s">
        <v>343</v>
      </c>
      <c r="C224" s="359">
        <v>105.08902</v>
      </c>
      <c r="D224" s="359">
        <f t="shared" si="5"/>
        <v>434.64819</v>
      </c>
      <c r="E224" s="194"/>
    </row>
    <row r="225" spans="2:5" ht="15.75" customHeight="1">
      <c r="B225" s="471" t="s">
        <v>96</v>
      </c>
      <c r="C225" s="359">
        <v>2225.86665</v>
      </c>
      <c r="D225" s="359">
        <f t="shared" si="5"/>
        <v>9206.18446</v>
      </c>
      <c r="E225" s="194"/>
    </row>
    <row r="226" spans="2:5" ht="12" customHeight="1">
      <c r="B226" s="471"/>
      <c r="C226" s="359"/>
      <c r="D226" s="359"/>
      <c r="E226" s="194"/>
    </row>
    <row r="227" spans="2:5" ht="15.75" customHeight="1">
      <c r="B227" s="473" t="s">
        <v>272</v>
      </c>
      <c r="C227" s="95">
        <v>0</v>
      </c>
      <c r="D227" s="95">
        <v>0</v>
      </c>
      <c r="E227" s="194"/>
    </row>
    <row r="228" spans="2:5" ht="9.75" customHeight="1">
      <c r="B228" s="81"/>
      <c r="C228" s="360"/>
      <c r="D228" s="362"/>
      <c r="E228" s="194"/>
    </row>
    <row r="229" spans="2:5" ht="16.5" customHeight="1">
      <c r="B229" s="564" t="s">
        <v>14</v>
      </c>
      <c r="C229" s="566">
        <f>+C183+C186</f>
        <v>15031.029550000001</v>
      </c>
      <c r="D229" s="566">
        <f>+D183+D186</f>
        <v>62168.33820000001</v>
      </c>
      <c r="E229" s="194"/>
    </row>
    <row r="230" spans="2:5" ht="16.5" customHeight="1">
      <c r="B230" s="565"/>
      <c r="C230" s="567"/>
      <c r="D230" s="567"/>
      <c r="E230" s="194"/>
    </row>
    <row r="231" spans="2:5" ht="7.5" customHeight="1">
      <c r="B231" s="105"/>
      <c r="C231" s="83"/>
      <c r="D231" s="83"/>
      <c r="E231" s="194"/>
    </row>
    <row r="232" spans="2:5" s="77" customFormat="1" ht="18" customHeight="1">
      <c r="B232" s="490" t="s">
        <v>378</v>
      </c>
      <c r="C232" s="488"/>
      <c r="D232" s="194"/>
      <c r="E232" s="194"/>
    </row>
    <row r="233" spans="2:5" s="77" customFormat="1" ht="4.5" customHeight="1">
      <c r="B233" s="465"/>
      <c r="C233" s="477"/>
      <c r="D233" s="194"/>
      <c r="E233" s="194"/>
    </row>
    <row r="234" spans="2:5" s="74" customFormat="1" ht="15.75">
      <c r="B234" s="489" t="s">
        <v>163</v>
      </c>
      <c r="C234" s="419"/>
      <c r="D234" s="420"/>
      <c r="E234" s="194"/>
    </row>
    <row r="235" spans="2:5" ht="15.75" customHeight="1">
      <c r="B235" s="467" t="s">
        <v>259</v>
      </c>
      <c r="C235" s="421"/>
      <c r="D235" s="421"/>
      <c r="E235" s="194"/>
    </row>
    <row r="236" spans="2:5" ht="12.75" customHeight="1">
      <c r="B236" s="417"/>
      <c r="C236" s="422"/>
      <c r="D236" s="422"/>
      <c r="E236" s="194"/>
    </row>
    <row r="237" spans="2:5" ht="12.75" customHeight="1">
      <c r="B237" s="417"/>
      <c r="C237" s="420"/>
      <c r="D237" s="420"/>
      <c r="E237" s="194"/>
    </row>
    <row r="238" spans="2:5" ht="15">
      <c r="B238" s="417"/>
      <c r="C238" s="423"/>
      <c r="D238" s="423"/>
      <c r="E238" s="194"/>
    </row>
    <row r="239" spans="2:5" ht="15">
      <c r="B239" s="417"/>
      <c r="C239" s="417"/>
      <c r="D239" s="417"/>
      <c r="E239" s="194"/>
    </row>
    <row r="240" spans="2:5" ht="15">
      <c r="B240" s="417"/>
      <c r="C240" s="417"/>
      <c r="D240" s="423"/>
      <c r="E240" s="194"/>
    </row>
    <row r="241" spans="2:5" ht="15">
      <c r="B241" s="417"/>
      <c r="C241" s="424"/>
      <c r="D241" s="417"/>
      <c r="E241" s="194"/>
    </row>
    <row r="242" spans="2:5" ht="15">
      <c r="B242" s="417"/>
      <c r="C242" s="417"/>
      <c r="D242" s="418"/>
      <c r="E242" s="194"/>
    </row>
    <row r="243" spans="2:5" ht="15">
      <c r="B243" s="417"/>
      <c r="C243" s="417"/>
      <c r="D243" s="417"/>
      <c r="E243" s="194"/>
    </row>
    <row r="244" spans="2:5" ht="15">
      <c r="B244" s="417"/>
      <c r="C244" s="417"/>
      <c r="D244" s="417"/>
      <c r="E244" s="194"/>
    </row>
    <row r="245" spans="2:5" ht="15">
      <c r="B245" s="417"/>
      <c r="C245" s="417"/>
      <c r="D245" s="417"/>
      <c r="E245" s="194"/>
    </row>
    <row r="246" spans="2:5" ht="15">
      <c r="B246" s="417"/>
      <c r="C246" s="417"/>
      <c r="D246" s="417"/>
      <c r="E246" s="194"/>
    </row>
    <row r="247" ht="15">
      <c r="E247" s="194"/>
    </row>
    <row r="248" ht="15">
      <c r="E248" s="194"/>
    </row>
    <row r="249" ht="15">
      <c r="E249" s="194"/>
    </row>
    <row r="250" ht="15">
      <c r="E250" s="194"/>
    </row>
    <row r="251" ht="15">
      <c r="E251" s="194"/>
    </row>
    <row r="252" ht="15">
      <c r="E252" s="194"/>
    </row>
    <row r="253" ht="15">
      <c r="E253" s="194"/>
    </row>
    <row r="254" ht="15">
      <c r="E254" s="194"/>
    </row>
    <row r="255" ht="15">
      <c r="E255" s="194"/>
    </row>
    <row r="256" ht="15">
      <c r="E256" s="194"/>
    </row>
  </sheetData>
  <sheetProtection/>
  <mergeCells count="14">
    <mergeCell ref="B11:B13"/>
    <mergeCell ref="C11:C13"/>
    <mergeCell ref="D11:D13"/>
    <mergeCell ref="D161:D162"/>
    <mergeCell ref="B161:B162"/>
    <mergeCell ref="C161:C162"/>
    <mergeCell ref="B229:B230"/>
    <mergeCell ref="C229:C230"/>
    <mergeCell ref="D229:D230"/>
    <mergeCell ref="B168:D168"/>
    <mergeCell ref="B179:B181"/>
    <mergeCell ref="C179:C181"/>
    <mergeCell ref="D179:D181"/>
    <mergeCell ref="B169:D1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57421875" style="132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5"/>
      <c r="P4" s="425"/>
      <c r="Q4" s="425"/>
      <c r="R4" s="425"/>
      <c r="S4" s="425"/>
      <c r="T4" s="425"/>
      <c r="U4" s="425"/>
      <c r="V4" s="425"/>
    </row>
    <row r="5" spans="2:22" ht="18" customHeight="1">
      <c r="B5" s="584" t="s">
        <v>100</v>
      </c>
      <c r="C5" s="584"/>
      <c r="D5" s="584"/>
      <c r="I5" s="136"/>
      <c r="O5" s="425"/>
      <c r="P5" s="425"/>
      <c r="Q5" s="425"/>
      <c r="R5" s="425"/>
      <c r="S5" s="425"/>
      <c r="T5" s="425"/>
      <c r="U5" s="425"/>
      <c r="V5" s="425"/>
    </row>
    <row r="6" spans="2:22" ht="19.5">
      <c r="B6" s="137" t="s">
        <v>283</v>
      </c>
      <c r="C6" s="138"/>
      <c r="D6" s="138"/>
      <c r="M6" s="455" t="s">
        <v>136</v>
      </c>
      <c r="O6" s="425"/>
      <c r="P6" s="425"/>
      <c r="Q6" s="425"/>
      <c r="R6" s="425"/>
      <c r="S6" s="425"/>
      <c r="T6" s="425"/>
      <c r="U6" s="425"/>
      <c r="V6" s="425"/>
    </row>
    <row r="7" spans="2:22" ht="18">
      <c r="B7" s="138" t="s">
        <v>78</v>
      </c>
      <c r="C7" s="136"/>
      <c r="D7" s="136"/>
      <c r="O7" s="425"/>
      <c r="P7" s="425"/>
      <c r="Q7" s="425"/>
      <c r="R7" s="425"/>
      <c r="S7" s="425"/>
      <c r="T7" s="425"/>
      <c r="U7" s="425"/>
      <c r="V7" s="425"/>
    </row>
    <row r="8" spans="2:22" ht="16.5">
      <c r="B8" s="140" t="s">
        <v>164</v>
      </c>
      <c r="C8" s="136"/>
      <c r="D8" s="136"/>
      <c r="O8" s="425"/>
      <c r="P8" s="425"/>
      <c r="Q8" s="425"/>
      <c r="R8" s="425"/>
      <c r="S8" s="425"/>
      <c r="T8" s="425"/>
      <c r="U8" s="425"/>
      <c r="V8" s="425"/>
    </row>
    <row r="9" spans="2:22" ht="16.5">
      <c r="B9" s="136" t="s">
        <v>379</v>
      </c>
      <c r="C9" s="136"/>
      <c r="D9" s="136"/>
      <c r="F9" s="140"/>
      <c r="L9" s="141"/>
      <c r="O9" s="425"/>
      <c r="P9" s="425"/>
      <c r="Q9" s="425"/>
      <c r="R9" s="425"/>
      <c r="S9" s="425"/>
      <c r="T9" s="425"/>
      <c r="U9" s="425"/>
      <c r="V9" s="425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6"/>
      <c r="P10" s="426"/>
      <c r="Q10" s="426"/>
      <c r="R10" s="426"/>
      <c r="S10" s="426"/>
      <c r="T10" s="426"/>
      <c r="U10" s="426"/>
      <c r="V10" s="426"/>
    </row>
    <row r="11" ht="9.75" customHeight="1"/>
    <row r="12" spans="2:13" s="146" customFormat="1" ht="19.5" customHeight="1">
      <c r="B12" s="598" t="s">
        <v>95</v>
      </c>
      <c r="C12" s="599"/>
      <c r="D12" s="166"/>
      <c r="E12" s="595" t="s">
        <v>93</v>
      </c>
      <c r="F12" s="596"/>
      <c r="G12" s="597"/>
      <c r="H12" s="595" t="s">
        <v>94</v>
      </c>
      <c r="I12" s="596"/>
      <c r="J12" s="597"/>
      <c r="K12" s="595" t="s">
        <v>31</v>
      </c>
      <c r="L12" s="596"/>
      <c r="M12" s="597"/>
    </row>
    <row r="13" spans="2:13" ht="19.5" customHeight="1">
      <c r="B13" s="600"/>
      <c r="C13" s="601"/>
      <c r="D13" s="167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6"/>
      <c r="F14" s="367"/>
      <c r="G14" s="478"/>
      <c r="H14" s="367"/>
      <c r="I14" s="367"/>
      <c r="J14" s="368"/>
      <c r="K14" s="366"/>
      <c r="L14" s="367"/>
      <c r="M14" s="368"/>
    </row>
    <row r="15" spans="2:24" ht="15" customHeight="1">
      <c r="B15" s="486">
        <v>2021</v>
      </c>
      <c r="C15" s="487"/>
      <c r="D15" s="491" t="s">
        <v>304</v>
      </c>
      <c r="E15" s="365">
        <v>1022.74796</v>
      </c>
      <c r="F15" s="363">
        <v>37.15878</v>
      </c>
      <c r="G15" s="363">
        <f aca="true" t="shared" si="0" ref="G15:G33">+F15+E15</f>
        <v>1059.9067400000001</v>
      </c>
      <c r="H15" s="475">
        <v>45967.74491</v>
      </c>
      <c r="I15" s="363">
        <v>3323.652</v>
      </c>
      <c r="J15" s="364">
        <f aca="true" t="shared" si="1" ref="J15:J33">+H15+I15</f>
        <v>49291.39691</v>
      </c>
      <c r="K15" s="365">
        <f aca="true" t="shared" si="2" ref="K15:K33">+E15+H15</f>
        <v>46990.49287</v>
      </c>
      <c r="L15" s="363">
        <f aca="true" t="shared" si="3" ref="L15:L33">+F15+I15</f>
        <v>3360.8107800000002</v>
      </c>
      <c r="M15" s="364">
        <f aca="true" t="shared" si="4" ref="M15:M33">+K15+L15</f>
        <v>50351.30365</v>
      </c>
      <c r="P15" s="154"/>
      <c r="X15" s="155"/>
    </row>
    <row r="16" spans="2:24" ht="15" customHeight="1">
      <c r="B16" s="486">
        <f>+B15+1</f>
        <v>2022</v>
      </c>
      <c r="C16" s="487"/>
      <c r="D16" s="168"/>
      <c r="E16" s="365">
        <v>5847.85634</v>
      </c>
      <c r="F16" s="363">
        <v>1168.62115</v>
      </c>
      <c r="G16" s="363">
        <f t="shared" si="0"/>
        <v>7016.47749</v>
      </c>
      <c r="H16" s="475">
        <v>116083.16085</v>
      </c>
      <c r="I16" s="363">
        <v>18138.189</v>
      </c>
      <c r="J16" s="364">
        <f t="shared" si="1"/>
        <v>134221.34985</v>
      </c>
      <c r="K16" s="365">
        <f t="shared" si="2"/>
        <v>121931.01719</v>
      </c>
      <c r="L16" s="363">
        <f t="shared" si="3"/>
        <v>19306.810149999998</v>
      </c>
      <c r="M16" s="364">
        <f t="shared" si="4"/>
        <v>141237.82734</v>
      </c>
      <c r="P16" s="154"/>
      <c r="X16" s="155"/>
    </row>
    <row r="17" spans="2:24" ht="15" customHeight="1">
      <c r="B17" s="486">
        <f aca="true" t="shared" si="5" ref="B17:B34">+B16+1</f>
        <v>2023</v>
      </c>
      <c r="C17" s="487"/>
      <c r="D17" s="168"/>
      <c r="E17" s="365">
        <v>5227.56259</v>
      </c>
      <c r="F17" s="363">
        <v>823.90492</v>
      </c>
      <c r="G17" s="363">
        <f t="shared" si="0"/>
        <v>6051.4675099999995</v>
      </c>
      <c r="H17" s="475">
        <v>98836.27755</v>
      </c>
      <c r="I17" s="363">
        <v>15092.03</v>
      </c>
      <c r="J17" s="364">
        <f t="shared" si="1"/>
        <v>113928.30755</v>
      </c>
      <c r="K17" s="365">
        <f t="shared" si="2"/>
        <v>104063.84014</v>
      </c>
      <c r="L17" s="363">
        <f t="shared" si="3"/>
        <v>15915.93492</v>
      </c>
      <c r="M17" s="364">
        <f t="shared" si="4"/>
        <v>119979.77506</v>
      </c>
      <c r="P17" s="154"/>
      <c r="X17" s="155"/>
    </row>
    <row r="18" spans="2:24" ht="15" customHeight="1">
      <c r="B18" s="486">
        <f t="shared" si="5"/>
        <v>2024</v>
      </c>
      <c r="C18" s="487"/>
      <c r="D18" s="168"/>
      <c r="E18" s="365">
        <v>4509.95068</v>
      </c>
      <c r="F18" s="363">
        <v>669.22229</v>
      </c>
      <c r="G18" s="363">
        <f t="shared" si="0"/>
        <v>5179.17297</v>
      </c>
      <c r="H18" s="475">
        <v>97723.25138</v>
      </c>
      <c r="I18" s="363">
        <v>11815.246</v>
      </c>
      <c r="J18" s="364">
        <f t="shared" si="1"/>
        <v>109538.49738</v>
      </c>
      <c r="K18" s="365">
        <f t="shared" si="2"/>
        <v>102233.20206</v>
      </c>
      <c r="L18" s="363">
        <f t="shared" si="3"/>
        <v>12484.468289999999</v>
      </c>
      <c r="M18" s="364">
        <f t="shared" si="4"/>
        <v>114717.67035</v>
      </c>
      <c r="P18" s="154"/>
      <c r="X18" s="155"/>
    </row>
    <row r="19" spans="2:24" ht="15" customHeight="1">
      <c r="B19" s="486">
        <f t="shared" si="5"/>
        <v>2025</v>
      </c>
      <c r="C19" s="487"/>
      <c r="D19" s="168"/>
      <c r="E19" s="365">
        <v>4509.95068</v>
      </c>
      <c r="F19" s="363">
        <v>544.63236</v>
      </c>
      <c r="G19" s="363">
        <f t="shared" si="0"/>
        <v>5054.5830399999995</v>
      </c>
      <c r="H19" s="475">
        <v>36501.5344</v>
      </c>
      <c r="I19" s="363">
        <v>9170.744</v>
      </c>
      <c r="J19" s="364">
        <f t="shared" si="1"/>
        <v>45672.278399999996</v>
      </c>
      <c r="K19" s="365">
        <f t="shared" si="2"/>
        <v>41011.48508</v>
      </c>
      <c r="L19" s="363">
        <f t="shared" si="3"/>
        <v>9715.37636</v>
      </c>
      <c r="M19" s="364">
        <f t="shared" si="4"/>
        <v>50726.86144</v>
      </c>
      <c r="P19" s="154"/>
      <c r="X19" s="155"/>
    </row>
    <row r="20" spans="2:24" ht="15" customHeight="1">
      <c r="B20" s="486">
        <f t="shared" si="5"/>
        <v>2026</v>
      </c>
      <c r="C20" s="487"/>
      <c r="D20" s="168"/>
      <c r="E20" s="365">
        <v>4509.95068</v>
      </c>
      <c r="F20" s="363">
        <v>416.97163</v>
      </c>
      <c r="G20" s="363">
        <f t="shared" si="0"/>
        <v>4926.92231</v>
      </c>
      <c r="H20" s="475">
        <v>124125.85967</v>
      </c>
      <c r="I20" s="363">
        <v>8510.301</v>
      </c>
      <c r="J20" s="364">
        <f t="shared" si="1"/>
        <v>132636.16067</v>
      </c>
      <c r="K20" s="365">
        <f t="shared" si="2"/>
        <v>128635.81035</v>
      </c>
      <c r="L20" s="363">
        <f t="shared" si="3"/>
        <v>8927.27263</v>
      </c>
      <c r="M20" s="364">
        <f t="shared" si="4"/>
        <v>137563.08298</v>
      </c>
      <c r="P20" s="154"/>
      <c r="X20" s="155"/>
    </row>
    <row r="21" spans="2:24" ht="15" customHeight="1">
      <c r="B21" s="486">
        <f t="shared" si="5"/>
        <v>2027</v>
      </c>
      <c r="C21" s="487"/>
      <c r="D21" s="168"/>
      <c r="E21" s="365">
        <v>4509.95068</v>
      </c>
      <c r="F21" s="363">
        <v>288.75371</v>
      </c>
      <c r="G21" s="363">
        <f t="shared" si="0"/>
        <v>4798.70439</v>
      </c>
      <c r="H21" s="475">
        <v>15449.67571</v>
      </c>
      <c r="I21" s="363">
        <v>1619.012</v>
      </c>
      <c r="J21" s="364">
        <f t="shared" si="1"/>
        <v>17068.68771</v>
      </c>
      <c r="K21" s="365">
        <f t="shared" si="2"/>
        <v>19959.626389999998</v>
      </c>
      <c r="L21" s="363">
        <f t="shared" si="3"/>
        <v>1907.76571</v>
      </c>
      <c r="M21" s="364">
        <f t="shared" si="4"/>
        <v>21867.392099999997</v>
      </c>
      <c r="P21" s="154"/>
      <c r="X21" s="155"/>
    </row>
    <row r="22" spans="2:24" ht="15" customHeight="1">
      <c r="B22" s="486">
        <f t="shared" si="5"/>
        <v>2028</v>
      </c>
      <c r="C22" s="487"/>
      <c r="D22" s="168"/>
      <c r="E22" s="365">
        <v>4509.95068</v>
      </c>
      <c r="F22" s="363">
        <v>160.63324</v>
      </c>
      <c r="G22" s="363">
        <f t="shared" si="0"/>
        <v>4670.58392</v>
      </c>
      <c r="H22" s="475">
        <v>13054.58808</v>
      </c>
      <c r="I22" s="363">
        <v>1254.181</v>
      </c>
      <c r="J22" s="364">
        <f t="shared" si="1"/>
        <v>14308.76908</v>
      </c>
      <c r="K22" s="365">
        <f t="shared" si="2"/>
        <v>17564.53876</v>
      </c>
      <c r="L22" s="363">
        <f t="shared" si="3"/>
        <v>1414.8142400000002</v>
      </c>
      <c r="M22" s="364">
        <f t="shared" si="4"/>
        <v>18979.353</v>
      </c>
      <c r="P22" s="154"/>
      <c r="X22" s="155"/>
    </row>
    <row r="23" spans="2:24" ht="15" customHeight="1">
      <c r="B23" s="486">
        <f t="shared" si="5"/>
        <v>2029</v>
      </c>
      <c r="C23" s="487"/>
      <c r="D23" s="168"/>
      <c r="E23" s="365">
        <v>2254.97498</v>
      </c>
      <c r="F23" s="363">
        <v>32.22686</v>
      </c>
      <c r="G23" s="363">
        <f t="shared" si="0"/>
        <v>2287.20184</v>
      </c>
      <c r="H23" s="475">
        <v>11991.54283</v>
      </c>
      <c r="I23" s="363">
        <v>883.24</v>
      </c>
      <c r="J23" s="364">
        <f t="shared" si="1"/>
        <v>12874.78283</v>
      </c>
      <c r="K23" s="365">
        <f t="shared" si="2"/>
        <v>14246.517810000001</v>
      </c>
      <c r="L23" s="363">
        <f t="shared" si="3"/>
        <v>915.46686</v>
      </c>
      <c r="M23" s="364">
        <f t="shared" si="4"/>
        <v>15161.984670000002</v>
      </c>
      <c r="P23" s="154"/>
      <c r="X23" s="155"/>
    </row>
    <row r="24" spans="2:24" ht="15" customHeight="1">
      <c r="B24" s="486">
        <f t="shared" si="5"/>
        <v>2030</v>
      </c>
      <c r="C24" s="487"/>
      <c r="D24" s="168"/>
      <c r="E24" s="365">
        <v>0</v>
      </c>
      <c r="F24" s="363">
        <v>0</v>
      </c>
      <c r="G24" s="363">
        <f t="shared" si="0"/>
        <v>0</v>
      </c>
      <c r="H24" s="475">
        <v>12631.09924</v>
      </c>
      <c r="I24" s="363">
        <v>653.7</v>
      </c>
      <c r="J24" s="364">
        <f t="shared" si="1"/>
        <v>13284.79924</v>
      </c>
      <c r="K24" s="365">
        <f t="shared" si="2"/>
        <v>12631.09924</v>
      </c>
      <c r="L24" s="363">
        <f t="shared" si="3"/>
        <v>653.7</v>
      </c>
      <c r="M24" s="364">
        <f t="shared" si="4"/>
        <v>13284.79924</v>
      </c>
      <c r="P24" s="154"/>
      <c r="X24" s="155"/>
    </row>
    <row r="25" spans="2:24" ht="15" customHeight="1">
      <c r="B25" s="486">
        <f t="shared" si="5"/>
        <v>2031</v>
      </c>
      <c r="C25" s="487"/>
      <c r="D25" s="168"/>
      <c r="E25" s="365">
        <v>0</v>
      </c>
      <c r="F25" s="363">
        <v>0</v>
      </c>
      <c r="G25" s="363">
        <f t="shared" si="0"/>
        <v>0</v>
      </c>
      <c r="H25" s="475">
        <v>6671.27751</v>
      </c>
      <c r="I25" s="363">
        <v>457</v>
      </c>
      <c r="J25" s="364">
        <f t="shared" si="1"/>
        <v>7128.27751</v>
      </c>
      <c r="K25" s="365">
        <f t="shared" si="2"/>
        <v>6671.27751</v>
      </c>
      <c r="L25" s="363">
        <f t="shared" si="3"/>
        <v>457</v>
      </c>
      <c r="M25" s="364">
        <f t="shared" si="4"/>
        <v>7128.27751</v>
      </c>
      <c r="P25" s="154"/>
      <c r="X25" s="155"/>
    </row>
    <row r="26" spans="2:24" ht="15" customHeight="1">
      <c r="B26" s="486">
        <f t="shared" si="5"/>
        <v>2032</v>
      </c>
      <c r="C26" s="487"/>
      <c r="D26" s="168"/>
      <c r="E26" s="365">
        <v>0</v>
      </c>
      <c r="F26" s="363">
        <v>0</v>
      </c>
      <c r="G26" s="363">
        <f t="shared" si="0"/>
        <v>0</v>
      </c>
      <c r="H26" s="475">
        <v>4004.16691</v>
      </c>
      <c r="I26" s="363">
        <v>1978.327</v>
      </c>
      <c r="J26" s="364">
        <f t="shared" si="1"/>
        <v>5982.49391</v>
      </c>
      <c r="K26" s="365">
        <f t="shared" si="2"/>
        <v>4004.16691</v>
      </c>
      <c r="L26" s="363">
        <f t="shared" si="3"/>
        <v>1978.327</v>
      </c>
      <c r="M26" s="364">
        <f t="shared" si="4"/>
        <v>5982.49391</v>
      </c>
      <c r="P26" s="154"/>
      <c r="X26" s="155"/>
    </row>
    <row r="27" spans="2:24" ht="15" customHeight="1">
      <c r="B27" s="486">
        <f t="shared" si="5"/>
        <v>2033</v>
      </c>
      <c r="C27" s="487"/>
      <c r="D27" s="168"/>
      <c r="E27" s="365">
        <v>0</v>
      </c>
      <c r="F27" s="363">
        <v>0</v>
      </c>
      <c r="G27" s="363">
        <f t="shared" si="0"/>
        <v>0</v>
      </c>
      <c r="H27" s="475">
        <v>4030.18164</v>
      </c>
      <c r="I27" s="363">
        <v>146.547</v>
      </c>
      <c r="J27" s="364">
        <f t="shared" si="1"/>
        <v>4176.728639999999</v>
      </c>
      <c r="K27" s="365">
        <f t="shared" si="2"/>
        <v>4030.18164</v>
      </c>
      <c r="L27" s="363">
        <f t="shared" si="3"/>
        <v>146.547</v>
      </c>
      <c r="M27" s="364">
        <f t="shared" si="4"/>
        <v>4176.728639999999</v>
      </c>
      <c r="P27" s="154"/>
      <c r="X27" s="155"/>
    </row>
    <row r="28" spans="2:24" ht="15" customHeight="1">
      <c r="B28" s="486">
        <f t="shared" si="5"/>
        <v>2034</v>
      </c>
      <c r="C28" s="487"/>
      <c r="D28" s="168"/>
      <c r="E28" s="475">
        <v>0</v>
      </c>
      <c r="F28" s="363">
        <v>0</v>
      </c>
      <c r="G28" s="363">
        <f t="shared" si="0"/>
        <v>0</v>
      </c>
      <c r="H28" s="475">
        <v>2101.15559</v>
      </c>
      <c r="I28" s="363">
        <v>103</v>
      </c>
      <c r="J28" s="364">
        <f t="shared" si="1"/>
        <v>2204.15559</v>
      </c>
      <c r="K28" s="365">
        <f t="shared" si="2"/>
        <v>2101.15559</v>
      </c>
      <c r="L28" s="363">
        <f t="shared" si="3"/>
        <v>103</v>
      </c>
      <c r="M28" s="364">
        <f t="shared" si="4"/>
        <v>2204.15559</v>
      </c>
      <c r="P28" s="154"/>
      <c r="X28" s="155"/>
    </row>
    <row r="29" spans="2:24" ht="15" customHeight="1">
      <c r="B29" s="486">
        <f t="shared" si="5"/>
        <v>2035</v>
      </c>
      <c r="C29" s="487"/>
      <c r="D29" s="168"/>
      <c r="E29" s="475">
        <v>0</v>
      </c>
      <c r="F29" s="363">
        <v>0</v>
      </c>
      <c r="G29" s="363">
        <f t="shared" si="0"/>
        <v>0</v>
      </c>
      <c r="H29" s="475">
        <v>2233.90276</v>
      </c>
      <c r="I29" s="363">
        <v>68.681</v>
      </c>
      <c r="J29" s="364">
        <f t="shared" si="1"/>
        <v>2302.58376</v>
      </c>
      <c r="K29" s="365">
        <f t="shared" si="2"/>
        <v>2233.90276</v>
      </c>
      <c r="L29" s="363">
        <f t="shared" si="3"/>
        <v>68.681</v>
      </c>
      <c r="M29" s="364">
        <f t="shared" si="4"/>
        <v>2302.58376</v>
      </c>
      <c r="P29" s="154"/>
      <c r="X29" s="155"/>
    </row>
    <row r="30" spans="2:24" ht="15" customHeight="1">
      <c r="B30" s="486">
        <f t="shared" si="5"/>
        <v>2036</v>
      </c>
      <c r="C30" s="487"/>
      <c r="D30" s="168"/>
      <c r="E30" s="475">
        <v>0</v>
      </c>
      <c r="F30" s="363">
        <v>0</v>
      </c>
      <c r="G30" s="363">
        <f t="shared" si="0"/>
        <v>0</v>
      </c>
      <c r="H30" s="475">
        <v>736.08017</v>
      </c>
      <c r="I30" s="363">
        <v>38.533</v>
      </c>
      <c r="J30" s="364">
        <f t="shared" si="1"/>
        <v>774.61317</v>
      </c>
      <c r="K30" s="365">
        <f t="shared" si="2"/>
        <v>736.08017</v>
      </c>
      <c r="L30" s="363">
        <f t="shared" si="3"/>
        <v>38.533</v>
      </c>
      <c r="M30" s="364">
        <f t="shared" si="4"/>
        <v>774.61317</v>
      </c>
      <c r="P30" s="154"/>
      <c r="X30" s="155"/>
    </row>
    <row r="31" spans="2:24" ht="15" customHeight="1">
      <c r="B31" s="486">
        <f t="shared" si="5"/>
        <v>2037</v>
      </c>
      <c r="C31" s="487"/>
      <c r="D31" s="168"/>
      <c r="E31" s="475">
        <v>0</v>
      </c>
      <c r="F31" s="363">
        <v>0</v>
      </c>
      <c r="G31" s="363">
        <f t="shared" si="0"/>
        <v>0</v>
      </c>
      <c r="H31" s="475">
        <v>371.19505</v>
      </c>
      <c r="I31" s="363">
        <v>23.951</v>
      </c>
      <c r="J31" s="364">
        <f t="shared" si="1"/>
        <v>395.14605</v>
      </c>
      <c r="K31" s="365">
        <f t="shared" si="2"/>
        <v>371.19505</v>
      </c>
      <c r="L31" s="363">
        <f t="shared" si="3"/>
        <v>23.951</v>
      </c>
      <c r="M31" s="364">
        <f t="shared" si="4"/>
        <v>395.14605</v>
      </c>
      <c r="P31" s="154"/>
      <c r="X31" s="155"/>
    </row>
    <row r="32" spans="2:24" ht="15" customHeight="1">
      <c r="B32" s="486">
        <f t="shared" si="5"/>
        <v>2038</v>
      </c>
      <c r="C32" s="487"/>
      <c r="D32" s="168"/>
      <c r="E32" s="475">
        <v>0</v>
      </c>
      <c r="F32" s="363">
        <v>0</v>
      </c>
      <c r="G32" s="363">
        <f t="shared" si="0"/>
        <v>0</v>
      </c>
      <c r="H32" s="475">
        <v>371.19506</v>
      </c>
      <c r="I32" s="363">
        <v>17.564</v>
      </c>
      <c r="J32" s="364">
        <f t="shared" si="1"/>
        <v>388.75906000000003</v>
      </c>
      <c r="K32" s="365">
        <f t="shared" si="2"/>
        <v>371.19506</v>
      </c>
      <c r="L32" s="363">
        <f t="shared" si="3"/>
        <v>17.564</v>
      </c>
      <c r="M32" s="364">
        <f t="shared" si="4"/>
        <v>388.75906000000003</v>
      </c>
      <c r="P32" s="154"/>
      <c r="X32" s="155"/>
    </row>
    <row r="33" spans="2:24" ht="15" customHeight="1">
      <c r="B33" s="486">
        <f t="shared" si="5"/>
        <v>2039</v>
      </c>
      <c r="C33" s="487"/>
      <c r="D33" s="168"/>
      <c r="E33" s="475">
        <v>0</v>
      </c>
      <c r="F33" s="363">
        <v>0</v>
      </c>
      <c r="G33" s="363">
        <f t="shared" si="0"/>
        <v>0</v>
      </c>
      <c r="H33" s="475">
        <v>319.3461</v>
      </c>
      <c r="I33" s="363">
        <v>11.177</v>
      </c>
      <c r="J33" s="364">
        <f t="shared" si="1"/>
        <v>330.5231</v>
      </c>
      <c r="K33" s="365">
        <f t="shared" si="2"/>
        <v>319.3461</v>
      </c>
      <c r="L33" s="363">
        <f t="shared" si="3"/>
        <v>11.177</v>
      </c>
      <c r="M33" s="364">
        <f t="shared" si="4"/>
        <v>330.5231</v>
      </c>
      <c r="P33" s="154"/>
      <c r="X33" s="155"/>
    </row>
    <row r="34" spans="2:24" ht="15" customHeight="1">
      <c r="B34" s="486">
        <f t="shared" si="5"/>
        <v>2040</v>
      </c>
      <c r="C34" s="487"/>
      <c r="D34" s="168"/>
      <c r="E34" s="475">
        <v>0</v>
      </c>
      <c r="F34" s="363">
        <v>0</v>
      </c>
      <c r="G34" s="363">
        <f>+F34+E34</f>
        <v>0</v>
      </c>
      <c r="H34" s="475">
        <v>319.34615</v>
      </c>
      <c r="I34" s="363">
        <v>4.79</v>
      </c>
      <c r="J34" s="364">
        <f>+H34+I34</f>
        <v>324.13615000000004</v>
      </c>
      <c r="K34" s="365">
        <f>+E34+H34</f>
        <v>319.34615</v>
      </c>
      <c r="L34" s="363">
        <f>+F34+I34</f>
        <v>4.79</v>
      </c>
      <c r="M34" s="364">
        <f>+K34+L34</f>
        <v>324.13615000000004</v>
      </c>
      <c r="P34" s="154"/>
      <c r="X34" s="155"/>
    </row>
    <row r="35" spans="2:13" ht="9.75" customHeight="1">
      <c r="B35" s="156"/>
      <c r="C35" s="157"/>
      <c r="D35" s="169"/>
      <c r="E35" s="369"/>
      <c r="F35" s="370"/>
      <c r="G35" s="371"/>
      <c r="H35" s="369"/>
      <c r="I35" s="370"/>
      <c r="J35" s="371"/>
      <c r="K35" s="369"/>
      <c r="L35" s="370"/>
      <c r="M35" s="371"/>
    </row>
    <row r="36" spans="2:13" ht="15" customHeight="1">
      <c r="B36" s="591" t="s">
        <v>14</v>
      </c>
      <c r="C36" s="592"/>
      <c r="D36" s="262"/>
      <c r="E36" s="585">
        <f aca="true" t="shared" si="6" ref="E36:M36">SUM(E15:E34)</f>
        <v>36902.89527000001</v>
      </c>
      <c r="F36" s="587">
        <f t="shared" si="6"/>
        <v>4142.12494</v>
      </c>
      <c r="G36" s="589">
        <f t="shared" si="6"/>
        <v>41045.020209999995</v>
      </c>
      <c r="H36" s="585">
        <f t="shared" si="6"/>
        <v>593522.5815600001</v>
      </c>
      <c r="I36" s="587">
        <f t="shared" si="6"/>
        <v>73309.86499999999</v>
      </c>
      <c r="J36" s="589">
        <f t="shared" si="6"/>
        <v>666832.44656</v>
      </c>
      <c r="K36" s="585">
        <f t="shared" si="6"/>
        <v>630425.4768299999</v>
      </c>
      <c r="L36" s="587">
        <f t="shared" si="6"/>
        <v>77451.98994</v>
      </c>
      <c r="M36" s="589">
        <f t="shared" si="6"/>
        <v>707877.4667699999</v>
      </c>
    </row>
    <row r="37" spans="2:13" ht="15" customHeight="1">
      <c r="B37" s="593"/>
      <c r="C37" s="594"/>
      <c r="D37" s="263"/>
      <c r="E37" s="586"/>
      <c r="F37" s="588"/>
      <c r="G37" s="590"/>
      <c r="H37" s="586"/>
      <c r="I37" s="588"/>
      <c r="J37" s="590"/>
      <c r="K37" s="586"/>
      <c r="L37" s="588"/>
      <c r="M37" s="590"/>
    </row>
    <row r="38" ht="6.75" customHeight="1"/>
    <row r="39" spans="2:13" s="142" customFormat="1" ht="15" customHeight="1">
      <c r="B39" s="158" t="s">
        <v>115</v>
      </c>
      <c r="C39" s="159"/>
      <c r="D39" s="159"/>
      <c r="E39" s="428"/>
      <c r="F39" s="428"/>
      <c r="G39" s="428"/>
      <c r="H39" s="428"/>
      <c r="I39" s="428"/>
      <c r="J39" s="428"/>
      <c r="K39" s="144"/>
      <c r="L39" s="144"/>
      <c r="M39" s="144"/>
    </row>
    <row r="40" spans="2:13" s="142" customFormat="1" ht="15" customHeight="1">
      <c r="B40" s="158" t="s">
        <v>380</v>
      </c>
      <c r="C40" s="159"/>
      <c r="D40" s="159"/>
      <c r="E40" s="144"/>
      <c r="G40" s="144"/>
      <c r="H40" s="160"/>
      <c r="I40" s="161"/>
      <c r="J40" s="160"/>
      <c r="K40" s="190"/>
      <c r="L40" s="189"/>
      <c r="M40" s="144"/>
    </row>
    <row r="41" spans="2:13" s="142" customFormat="1" ht="15" customHeight="1">
      <c r="B41" s="75" t="s">
        <v>381</v>
      </c>
      <c r="C41" s="159"/>
      <c r="D41" s="159"/>
      <c r="E41" s="144"/>
      <c r="G41" s="144"/>
      <c r="H41" s="170"/>
      <c r="I41" s="161"/>
      <c r="J41" s="160"/>
      <c r="K41" s="144"/>
      <c r="L41" s="144"/>
      <c r="M41" s="144"/>
    </row>
    <row r="42" spans="2:13" ht="15.75" customHeight="1">
      <c r="B42" s="427"/>
      <c r="C42" s="427"/>
      <c r="D42" s="427"/>
      <c r="E42" s="428"/>
      <c r="F42" s="428"/>
      <c r="G42" s="428"/>
      <c r="H42" s="428"/>
      <c r="I42" s="428"/>
      <c r="J42" s="428"/>
      <c r="K42" s="428"/>
      <c r="L42" s="428"/>
      <c r="M42" s="428"/>
    </row>
    <row r="43" spans="2:24" ht="15.75" customHeight="1">
      <c r="B43" s="427"/>
      <c r="C43" s="427"/>
      <c r="D43" s="427"/>
      <c r="E43" s="429"/>
      <c r="F43" s="430"/>
      <c r="G43" s="431"/>
      <c r="H43" s="429"/>
      <c r="I43" s="431"/>
      <c r="J43" s="431"/>
      <c r="K43" s="431"/>
      <c r="L43" s="431"/>
      <c r="M43" s="431"/>
      <c r="X43" s="163"/>
    </row>
    <row r="44" spans="2:24" ht="15.75" customHeight="1">
      <c r="B44" s="427"/>
      <c r="C44" s="427"/>
      <c r="D44" s="427"/>
      <c r="E44" s="432"/>
      <c r="F44" s="433"/>
      <c r="G44" s="434"/>
      <c r="H44" s="435"/>
      <c r="I44" s="435"/>
      <c r="J44" s="435"/>
      <c r="K44" s="432"/>
      <c r="L44" s="432"/>
      <c r="M44" s="436"/>
      <c r="Q44" s="211"/>
      <c r="X44" s="163"/>
    </row>
    <row r="45" spans="2:17" ht="15.75" customHeight="1">
      <c r="B45" s="427"/>
      <c r="C45" s="427"/>
      <c r="D45" s="427"/>
      <c r="E45" s="432"/>
      <c r="F45" s="433"/>
      <c r="G45" s="432"/>
      <c r="H45" s="435"/>
      <c r="I45" s="435"/>
      <c r="J45" s="435"/>
      <c r="K45" s="432"/>
      <c r="L45" s="434"/>
      <c r="M45" s="436"/>
      <c r="O45" s="216"/>
      <c r="Q45" s="211"/>
    </row>
    <row r="46" spans="2:17" ht="15.75" customHeight="1">
      <c r="B46" s="427"/>
      <c r="C46" s="427"/>
      <c r="D46" s="427"/>
      <c r="E46" s="432"/>
      <c r="F46" s="433"/>
      <c r="G46" s="432"/>
      <c r="H46" s="432"/>
      <c r="I46" s="437"/>
      <c r="J46" s="432"/>
      <c r="K46" s="432"/>
      <c r="L46" s="432"/>
      <c r="M46" s="438"/>
      <c r="O46" s="217"/>
      <c r="P46" s="217"/>
      <c r="Q46" s="211"/>
    </row>
    <row r="47" spans="2:17" ht="18.75">
      <c r="B47" s="133" t="s">
        <v>109</v>
      </c>
      <c r="C47" s="134"/>
      <c r="D47" s="134"/>
      <c r="M47" s="309"/>
      <c r="Q47" s="211"/>
    </row>
    <row r="48" spans="2:17" ht="19.5">
      <c r="B48" s="137" t="s">
        <v>283</v>
      </c>
      <c r="C48" s="138"/>
      <c r="D48" s="138"/>
      <c r="L48" s="75"/>
      <c r="M48" s="286"/>
      <c r="N48" s="316">
        <f>+Portada!I34</f>
        <v>4.136</v>
      </c>
      <c r="Q48" s="211"/>
    </row>
    <row r="49" spans="2:17" ht="18">
      <c r="B49" s="138" t="s">
        <v>78</v>
      </c>
      <c r="C49" s="136"/>
      <c r="D49" s="136"/>
      <c r="M49" s="264"/>
      <c r="Q49" s="211"/>
    </row>
    <row r="50" spans="2:17" ht="16.5">
      <c r="B50" s="140" t="s">
        <v>126</v>
      </c>
      <c r="C50" s="136"/>
      <c r="D50" s="136"/>
      <c r="L50" s="162"/>
      <c r="O50" s="218"/>
      <c r="Q50" s="211"/>
    </row>
    <row r="51" spans="2:4" ht="15.75">
      <c r="B51" s="136" t="str">
        <f>+B9</f>
        <v>Período: Desde octubre 2021 al 2040</v>
      </c>
      <c r="C51" s="136"/>
      <c r="D51" s="136"/>
    </row>
    <row r="52" spans="2:13" ht="15.75">
      <c r="B52" s="143" t="s">
        <v>135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598" t="s">
        <v>95</v>
      </c>
      <c r="C54" s="599"/>
      <c r="D54" s="166"/>
      <c r="E54" s="595" t="s">
        <v>93</v>
      </c>
      <c r="F54" s="596"/>
      <c r="G54" s="597"/>
      <c r="H54" s="595" t="s">
        <v>94</v>
      </c>
      <c r="I54" s="596"/>
      <c r="J54" s="597"/>
      <c r="K54" s="595" t="s">
        <v>31</v>
      </c>
      <c r="L54" s="596"/>
      <c r="M54" s="597"/>
    </row>
    <row r="55" spans="2:13" ht="19.5" customHeight="1">
      <c r="B55" s="600"/>
      <c r="C55" s="601"/>
      <c r="D55" s="167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6"/>
      <c r="F56" s="367"/>
      <c r="G56" s="368"/>
      <c r="H56" s="366"/>
      <c r="I56" s="367"/>
      <c r="J56" s="368"/>
      <c r="K56" s="366"/>
      <c r="L56" s="367"/>
      <c r="M56" s="368"/>
    </row>
    <row r="57" spans="2:16" ht="15.75">
      <c r="B57" s="486">
        <v>2021</v>
      </c>
      <c r="C57" s="153"/>
      <c r="D57" s="491" t="s">
        <v>304</v>
      </c>
      <c r="E57" s="365">
        <f aca="true" t="shared" si="7" ref="E57:F76">ROUND(+E15*$N$48,5)</f>
        <v>4230.08556</v>
      </c>
      <c r="F57" s="363">
        <f t="shared" si="7"/>
        <v>153.68871</v>
      </c>
      <c r="G57" s="364">
        <f aca="true" t="shared" si="8" ref="G57:G75">+F57+E57</f>
        <v>4383.774270000001</v>
      </c>
      <c r="H57" s="365">
        <f aca="true" t="shared" si="9" ref="H57:I76">ROUND(+H15*$N$48,5)</f>
        <v>190122.59295</v>
      </c>
      <c r="I57" s="363">
        <f t="shared" si="9"/>
        <v>13746.62467</v>
      </c>
      <c r="J57" s="364">
        <f aca="true" t="shared" si="10" ref="J57:J75">+H57+I57</f>
        <v>203869.21761999998</v>
      </c>
      <c r="K57" s="365">
        <f aca="true" t="shared" si="11" ref="K57:K67">+E57+H57</f>
        <v>194352.67851</v>
      </c>
      <c r="L57" s="363">
        <f aca="true" t="shared" si="12" ref="L57:L67">+F57+I57</f>
        <v>13900.31338</v>
      </c>
      <c r="M57" s="364">
        <f aca="true" t="shared" si="13" ref="M57:M75">+K57+L57</f>
        <v>208252.99189</v>
      </c>
      <c r="P57" s="155"/>
    </row>
    <row r="58" spans="2:16" ht="15.75">
      <c r="B58" s="486">
        <f>+B57+1</f>
        <v>2022</v>
      </c>
      <c r="C58" s="486">
        <f aca="true" t="shared" si="14" ref="C58:C76">+C57+1</f>
        <v>1</v>
      </c>
      <c r="D58" s="168"/>
      <c r="E58" s="365">
        <f t="shared" si="7"/>
        <v>24186.73382</v>
      </c>
      <c r="F58" s="363">
        <f t="shared" si="7"/>
        <v>4833.41708</v>
      </c>
      <c r="G58" s="364">
        <f t="shared" si="8"/>
        <v>29020.1509</v>
      </c>
      <c r="H58" s="365">
        <f t="shared" si="9"/>
        <v>480119.95328</v>
      </c>
      <c r="I58" s="363">
        <f t="shared" si="9"/>
        <v>75019.5497</v>
      </c>
      <c r="J58" s="364">
        <f t="shared" si="10"/>
        <v>555139.50298</v>
      </c>
      <c r="K58" s="365">
        <f t="shared" si="11"/>
        <v>504306.68710000004</v>
      </c>
      <c r="L58" s="363">
        <f t="shared" si="12"/>
        <v>79852.96678</v>
      </c>
      <c r="M58" s="364">
        <f t="shared" si="13"/>
        <v>584159.65388</v>
      </c>
      <c r="P58" s="155"/>
    </row>
    <row r="59" spans="2:16" ht="15.75">
      <c r="B59" s="486">
        <f aca="true" t="shared" si="15" ref="B59:B76">+B58+1</f>
        <v>2023</v>
      </c>
      <c r="C59" s="486">
        <f t="shared" si="14"/>
        <v>2</v>
      </c>
      <c r="D59" s="168"/>
      <c r="E59" s="365">
        <f t="shared" si="7"/>
        <v>21621.19887</v>
      </c>
      <c r="F59" s="363">
        <f t="shared" si="7"/>
        <v>3407.67075</v>
      </c>
      <c r="G59" s="364">
        <f t="shared" si="8"/>
        <v>25028.86962</v>
      </c>
      <c r="H59" s="365">
        <f t="shared" si="9"/>
        <v>408786.84395</v>
      </c>
      <c r="I59" s="363">
        <f t="shared" si="9"/>
        <v>62420.63608</v>
      </c>
      <c r="J59" s="364">
        <f t="shared" si="10"/>
        <v>471207.48003</v>
      </c>
      <c r="K59" s="365">
        <f t="shared" si="11"/>
        <v>430408.04282000003</v>
      </c>
      <c r="L59" s="363">
        <f t="shared" si="12"/>
        <v>65828.30683</v>
      </c>
      <c r="M59" s="364">
        <f t="shared" si="13"/>
        <v>496236.34965000005</v>
      </c>
      <c r="P59" s="155"/>
    </row>
    <row r="60" spans="2:16" ht="15.75">
      <c r="B60" s="486">
        <f t="shared" si="15"/>
        <v>2024</v>
      </c>
      <c r="C60" s="486">
        <f t="shared" si="14"/>
        <v>3</v>
      </c>
      <c r="D60" s="168"/>
      <c r="E60" s="365">
        <f t="shared" si="7"/>
        <v>18653.15601</v>
      </c>
      <c r="F60" s="363">
        <f t="shared" si="7"/>
        <v>2767.90339</v>
      </c>
      <c r="G60" s="364">
        <f t="shared" si="8"/>
        <v>21421.0594</v>
      </c>
      <c r="H60" s="365">
        <f t="shared" si="9"/>
        <v>404183.36771</v>
      </c>
      <c r="I60" s="363">
        <f t="shared" si="9"/>
        <v>48867.85746</v>
      </c>
      <c r="J60" s="364">
        <f t="shared" si="10"/>
        <v>453051.22517</v>
      </c>
      <c r="K60" s="365">
        <f t="shared" si="11"/>
        <v>422836.52372</v>
      </c>
      <c r="L60" s="363">
        <f t="shared" si="12"/>
        <v>51635.76085</v>
      </c>
      <c r="M60" s="364">
        <f t="shared" si="13"/>
        <v>474472.28457</v>
      </c>
      <c r="P60" s="155"/>
    </row>
    <row r="61" spans="2:16" ht="15.75">
      <c r="B61" s="486">
        <f t="shared" si="15"/>
        <v>2025</v>
      </c>
      <c r="C61" s="486">
        <f t="shared" si="14"/>
        <v>4</v>
      </c>
      <c r="D61" s="168"/>
      <c r="E61" s="365">
        <f t="shared" si="7"/>
        <v>18653.15601</v>
      </c>
      <c r="F61" s="363">
        <f t="shared" si="7"/>
        <v>2252.59944</v>
      </c>
      <c r="G61" s="364">
        <f t="shared" si="8"/>
        <v>20905.755449999997</v>
      </c>
      <c r="H61" s="365">
        <f t="shared" si="9"/>
        <v>150970.34628</v>
      </c>
      <c r="I61" s="363">
        <f t="shared" si="9"/>
        <v>37930.19718</v>
      </c>
      <c r="J61" s="364">
        <f t="shared" si="10"/>
        <v>188900.54346000002</v>
      </c>
      <c r="K61" s="365">
        <f t="shared" si="11"/>
        <v>169623.50229</v>
      </c>
      <c r="L61" s="363">
        <f t="shared" si="12"/>
        <v>40182.79662</v>
      </c>
      <c r="M61" s="364">
        <f t="shared" si="13"/>
        <v>209806.29891</v>
      </c>
      <c r="P61" s="155"/>
    </row>
    <row r="62" spans="2:16" ht="15.75">
      <c r="B62" s="486">
        <f t="shared" si="15"/>
        <v>2026</v>
      </c>
      <c r="C62" s="486">
        <f t="shared" si="14"/>
        <v>5</v>
      </c>
      <c r="D62" s="168"/>
      <c r="E62" s="365">
        <f t="shared" si="7"/>
        <v>18653.15601</v>
      </c>
      <c r="F62" s="363">
        <f t="shared" si="7"/>
        <v>1724.59466</v>
      </c>
      <c r="G62" s="364">
        <f t="shared" si="8"/>
        <v>20377.750669999998</v>
      </c>
      <c r="H62" s="365">
        <f t="shared" si="9"/>
        <v>513384.5556</v>
      </c>
      <c r="I62" s="363">
        <f t="shared" si="9"/>
        <v>35198.60494</v>
      </c>
      <c r="J62" s="364">
        <f t="shared" si="10"/>
        <v>548583.1605400001</v>
      </c>
      <c r="K62" s="365">
        <f t="shared" si="11"/>
        <v>532037.71161</v>
      </c>
      <c r="L62" s="363">
        <f t="shared" si="12"/>
        <v>36923.1996</v>
      </c>
      <c r="M62" s="364">
        <f t="shared" si="13"/>
        <v>568960.91121</v>
      </c>
      <c r="P62" s="155"/>
    </row>
    <row r="63" spans="2:16" ht="15.75">
      <c r="B63" s="486">
        <f t="shared" si="15"/>
        <v>2027</v>
      </c>
      <c r="C63" s="486">
        <f t="shared" si="14"/>
        <v>6</v>
      </c>
      <c r="D63" s="168"/>
      <c r="E63" s="365">
        <f t="shared" si="7"/>
        <v>18653.15601</v>
      </c>
      <c r="F63" s="363">
        <f t="shared" si="7"/>
        <v>1194.28534</v>
      </c>
      <c r="G63" s="364">
        <f t="shared" si="8"/>
        <v>19847.441349999997</v>
      </c>
      <c r="H63" s="365">
        <f t="shared" si="9"/>
        <v>63899.85874</v>
      </c>
      <c r="I63" s="363">
        <f t="shared" si="9"/>
        <v>6696.23363</v>
      </c>
      <c r="J63" s="364">
        <f t="shared" si="10"/>
        <v>70596.09237</v>
      </c>
      <c r="K63" s="365">
        <f t="shared" si="11"/>
        <v>82553.01475</v>
      </c>
      <c r="L63" s="363">
        <f t="shared" si="12"/>
        <v>7890.518969999999</v>
      </c>
      <c r="M63" s="364">
        <f t="shared" si="13"/>
        <v>90443.53372</v>
      </c>
      <c r="P63" s="155"/>
    </row>
    <row r="64" spans="2:16" ht="15.75">
      <c r="B64" s="486">
        <f t="shared" si="15"/>
        <v>2028</v>
      </c>
      <c r="C64" s="486">
        <f t="shared" si="14"/>
        <v>7</v>
      </c>
      <c r="D64" s="168"/>
      <c r="E64" s="365">
        <f t="shared" si="7"/>
        <v>18653.15601</v>
      </c>
      <c r="F64" s="363">
        <f t="shared" si="7"/>
        <v>664.37908</v>
      </c>
      <c r="G64" s="364">
        <f t="shared" si="8"/>
        <v>19317.535089999998</v>
      </c>
      <c r="H64" s="365">
        <f t="shared" si="9"/>
        <v>53993.7763</v>
      </c>
      <c r="I64" s="363">
        <f t="shared" si="9"/>
        <v>5187.29262</v>
      </c>
      <c r="J64" s="364">
        <f t="shared" si="10"/>
        <v>59181.06892</v>
      </c>
      <c r="K64" s="365">
        <f t="shared" si="11"/>
        <v>72646.93231</v>
      </c>
      <c r="L64" s="363">
        <f t="shared" si="12"/>
        <v>5851.6717</v>
      </c>
      <c r="M64" s="364">
        <f t="shared" si="13"/>
        <v>78498.60401000001</v>
      </c>
      <c r="P64" s="155"/>
    </row>
    <row r="65" spans="2:16" ht="15.75">
      <c r="B65" s="486">
        <f t="shared" si="15"/>
        <v>2029</v>
      </c>
      <c r="C65" s="486">
        <f t="shared" si="14"/>
        <v>8</v>
      </c>
      <c r="D65" s="168"/>
      <c r="E65" s="365">
        <f t="shared" si="7"/>
        <v>9326.57652</v>
      </c>
      <c r="F65" s="363">
        <f t="shared" si="7"/>
        <v>133.29029</v>
      </c>
      <c r="G65" s="364">
        <f>+F65+E65</f>
        <v>9459.866810000001</v>
      </c>
      <c r="H65" s="365">
        <f t="shared" si="9"/>
        <v>49597.02114</v>
      </c>
      <c r="I65" s="363">
        <f t="shared" si="9"/>
        <v>3653.08064</v>
      </c>
      <c r="J65" s="364">
        <f t="shared" si="10"/>
        <v>53250.10178</v>
      </c>
      <c r="K65" s="365">
        <f t="shared" si="11"/>
        <v>58923.59766</v>
      </c>
      <c r="L65" s="363">
        <f t="shared" si="12"/>
        <v>3786.37093</v>
      </c>
      <c r="M65" s="364">
        <f t="shared" si="13"/>
        <v>62709.96859</v>
      </c>
      <c r="P65" s="155"/>
    </row>
    <row r="66" spans="2:16" ht="15.75">
      <c r="B66" s="486">
        <f t="shared" si="15"/>
        <v>2030</v>
      </c>
      <c r="C66" s="486">
        <f t="shared" si="14"/>
        <v>9</v>
      </c>
      <c r="D66" s="168"/>
      <c r="E66" s="365">
        <f t="shared" si="7"/>
        <v>0</v>
      </c>
      <c r="F66" s="363">
        <f t="shared" si="7"/>
        <v>0</v>
      </c>
      <c r="G66" s="364">
        <f t="shared" si="8"/>
        <v>0</v>
      </c>
      <c r="H66" s="365">
        <f t="shared" si="9"/>
        <v>52242.22646</v>
      </c>
      <c r="I66" s="363">
        <f t="shared" si="9"/>
        <v>2703.7032</v>
      </c>
      <c r="J66" s="364">
        <f t="shared" si="10"/>
        <v>54945.929659999994</v>
      </c>
      <c r="K66" s="365">
        <f t="shared" si="11"/>
        <v>52242.22646</v>
      </c>
      <c r="L66" s="363">
        <f t="shared" si="12"/>
        <v>2703.7032</v>
      </c>
      <c r="M66" s="364">
        <f t="shared" si="13"/>
        <v>54945.929659999994</v>
      </c>
      <c r="P66" s="155"/>
    </row>
    <row r="67" spans="2:16" ht="15.75">
      <c r="B67" s="486">
        <f t="shared" si="15"/>
        <v>2031</v>
      </c>
      <c r="C67" s="486">
        <f t="shared" si="14"/>
        <v>10</v>
      </c>
      <c r="D67" s="168"/>
      <c r="E67" s="365">
        <f t="shared" si="7"/>
        <v>0</v>
      </c>
      <c r="F67" s="363">
        <f t="shared" si="7"/>
        <v>0</v>
      </c>
      <c r="G67" s="364">
        <f t="shared" si="8"/>
        <v>0</v>
      </c>
      <c r="H67" s="365">
        <f t="shared" si="9"/>
        <v>27592.40378</v>
      </c>
      <c r="I67" s="363">
        <f t="shared" si="9"/>
        <v>1890.152</v>
      </c>
      <c r="J67" s="364">
        <f t="shared" si="10"/>
        <v>29482.555780000002</v>
      </c>
      <c r="K67" s="365">
        <f t="shared" si="11"/>
        <v>27592.40378</v>
      </c>
      <c r="L67" s="363">
        <f t="shared" si="12"/>
        <v>1890.152</v>
      </c>
      <c r="M67" s="364">
        <f t="shared" si="13"/>
        <v>29482.555780000002</v>
      </c>
      <c r="P67" s="155"/>
    </row>
    <row r="68" spans="2:16" ht="15.75">
      <c r="B68" s="486">
        <f t="shared" si="15"/>
        <v>2032</v>
      </c>
      <c r="C68" s="486">
        <f t="shared" si="14"/>
        <v>11</v>
      </c>
      <c r="D68" s="168"/>
      <c r="E68" s="365">
        <f t="shared" si="7"/>
        <v>0</v>
      </c>
      <c r="F68" s="363">
        <f t="shared" si="7"/>
        <v>0</v>
      </c>
      <c r="G68" s="364">
        <f t="shared" si="8"/>
        <v>0</v>
      </c>
      <c r="H68" s="365">
        <f t="shared" si="9"/>
        <v>16561.23434</v>
      </c>
      <c r="I68" s="363">
        <f t="shared" si="9"/>
        <v>8182.36047</v>
      </c>
      <c r="J68" s="364">
        <f t="shared" si="10"/>
        <v>24743.59481</v>
      </c>
      <c r="K68" s="365">
        <f aca="true" t="shared" si="16" ref="K68:K75">+E68+H68</f>
        <v>16561.23434</v>
      </c>
      <c r="L68" s="363">
        <f aca="true" t="shared" si="17" ref="L68:L75">+F68+I68</f>
        <v>8182.36047</v>
      </c>
      <c r="M68" s="364">
        <f t="shared" si="13"/>
        <v>24743.59481</v>
      </c>
      <c r="P68" s="155"/>
    </row>
    <row r="69" spans="2:16" ht="15.75">
      <c r="B69" s="486">
        <f t="shared" si="15"/>
        <v>2033</v>
      </c>
      <c r="C69" s="486">
        <f t="shared" si="14"/>
        <v>12</v>
      </c>
      <c r="D69" s="168"/>
      <c r="E69" s="365">
        <f t="shared" si="7"/>
        <v>0</v>
      </c>
      <c r="F69" s="363">
        <f t="shared" si="7"/>
        <v>0</v>
      </c>
      <c r="G69" s="364">
        <f t="shared" si="8"/>
        <v>0</v>
      </c>
      <c r="H69" s="365">
        <f t="shared" si="9"/>
        <v>16668.83126</v>
      </c>
      <c r="I69" s="363">
        <f t="shared" si="9"/>
        <v>606.11839</v>
      </c>
      <c r="J69" s="364">
        <f t="shared" si="10"/>
        <v>17274.94965</v>
      </c>
      <c r="K69" s="365">
        <f t="shared" si="16"/>
        <v>16668.83126</v>
      </c>
      <c r="L69" s="363">
        <f t="shared" si="17"/>
        <v>606.11839</v>
      </c>
      <c r="M69" s="364">
        <f t="shared" si="13"/>
        <v>17274.94965</v>
      </c>
      <c r="P69" s="155"/>
    </row>
    <row r="70" spans="2:16" ht="15.75">
      <c r="B70" s="486">
        <f t="shared" si="15"/>
        <v>2034</v>
      </c>
      <c r="C70" s="486">
        <f t="shared" si="14"/>
        <v>13</v>
      </c>
      <c r="D70" s="168"/>
      <c r="E70" s="365">
        <f t="shared" si="7"/>
        <v>0</v>
      </c>
      <c r="F70" s="363">
        <f t="shared" si="7"/>
        <v>0</v>
      </c>
      <c r="G70" s="364">
        <f t="shared" si="8"/>
        <v>0</v>
      </c>
      <c r="H70" s="365">
        <f t="shared" si="9"/>
        <v>8690.37952</v>
      </c>
      <c r="I70" s="363">
        <f t="shared" si="9"/>
        <v>426.008</v>
      </c>
      <c r="J70" s="364">
        <f t="shared" si="10"/>
        <v>9116.38752</v>
      </c>
      <c r="K70" s="365">
        <f t="shared" si="16"/>
        <v>8690.37952</v>
      </c>
      <c r="L70" s="363">
        <f t="shared" si="17"/>
        <v>426.008</v>
      </c>
      <c r="M70" s="364">
        <f t="shared" si="13"/>
        <v>9116.38752</v>
      </c>
      <c r="P70" s="155"/>
    </row>
    <row r="71" spans="2:16" ht="15.75">
      <c r="B71" s="486">
        <f t="shared" si="15"/>
        <v>2035</v>
      </c>
      <c r="C71" s="486">
        <f t="shared" si="14"/>
        <v>14</v>
      </c>
      <c r="D71" s="168"/>
      <c r="E71" s="365">
        <f t="shared" si="7"/>
        <v>0</v>
      </c>
      <c r="F71" s="363">
        <f t="shared" si="7"/>
        <v>0</v>
      </c>
      <c r="G71" s="364">
        <f t="shared" si="8"/>
        <v>0</v>
      </c>
      <c r="H71" s="365">
        <f t="shared" si="9"/>
        <v>9239.42182</v>
      </c>
      <c r="I71" s="363">
        <f t="shared" si="9"/>
        <v>284.06462</v>
      </c>
      <c r="J71" s="364">
        <f t="shared" si="10"/>
        <v>9523.486439999999</v>
      </c>
      <c r="K71" s="365">
        <f t="shared" si="16"/>
        <v>9239.42182</v>
      </c>
      <c r="L71" s="363">
        <f t="shared" si="17"/>
        <v>284.06462</v>
      </c>
      <c r="M71" s="364">
        <f t="shared" si="13"/>
        <v>9523.486439999999</v>
      </c>
      <c r="P71" s="155"/>
    </row>
    <row r="72" spans="2:16" ht="15.75">
      <c r="B72" s="486">
        <f t="shared" si="15"/>
        <v>2036</v>
      </c>
      <c r="C72" s="486">
        <f t="shared" si="14"/>
        <v>15</v>
      </c>
      <c r="D72" s="168"/>
      <c r="E72" s="365">
        <f t="shared" si="7"/>
        <v>0</v>
      </c>
      <c r="F72" s="363">
        <f t="shared" si="7"/>
        <v>0</v>
      </c>
      <c r="G72" s="364">
        <f t="shared" si="8"/>
        <v>0</v>
      </c>
      <c r="H72" s="365">
        <f t="shared" si="9"/>
        <v>3044.42758</v>
      </c>
      <c r="I72" s="363">
        <f t="shared" si="9"/>
        <v>159.37249</v>
      </c>
      <c r="J72" s="364">
        <f t="shared" si="10"/>
        <v>3203.8000700000002</v>
      </c>
      <c r="K72" s="365">
        <f t="shared" si="16"/>
        <v>3044.42758</v>
      </c>
      <c r="L72" s="363">
        <f t="shared" si="17"/>
        <v>159.37249</v>
      </c>
      <c r="M72" s="364">
        <f t="shared" si="13"/>
        <v>3203.8000700000002</v>
      </c>
      <c r="P72" s="155"/>
    </row>
    <row r="73" spans="2:16" ht="15.75">
      <c r="B73" s="486">
        <f t="shared" si="15"/>
        <v>2037</v>
      </c>
      <c r="C73" s="486">
        <f t="shared" si="14"/>
        <v>16</v>
      </c>
      <c r="D73" s="168"/>
      <c r="E73" s="365">
        <f t="shared" si="7"/>
        <v>0</v>
      </c>
      <c r="F73" s="363">
        <f t="shared" si="7"/>
        <v>0</v>
      </c>
      <c r="G73" s="364">
        <f t="shared" si="8"/>
        <v>0</v>
      </c>
      <c r="H73" s="365">
        <f t="shared" si="9"/>
        <v>1535.26273</v>
      </c>
      <c r="I73" s="363">
        <f t="shared" si="9"/>
        <v>99.06134</v>
      </c>
      <c r="J73" s="364">
        <f t="shared" si="10"/>
        <v>1634.32407</v>
      </c>
      <c r="K73" s="365">
        <f t="shared" si="16"/>
        <v>1535.26273</v>
      </c>
      <c r="L73" s="363">
        <f t="shared" si="17"/>
        <v>99.06134</v>
      </c>
      <c r="M73" s="364">
        <f t="shared" si="13"/>
        <v>1634.32407</v>
      </c>
      <c r="P73" s="155"/>
    </row>
    <row r="74" spans="2:16" ht="15.75">
      <c r="B74" s="486">
        <f t="shared" si="15"/>
        <v>2038</v>
      </c>
      <c r="C74" s="486">
        <f t="shared" si="14"/>
        <v>17</v>
      </c>
      <c r="D74" s="168"/>
      <c r="E74" s="365">
        <f t="shared" si="7"/>
        <v>0</v>
      </c>
      <c r="F74" s="363">
        <f t="shared" si="7"/>
        <v>0</v>
      </c>
      <c r="G74" s="364">
        <f t="shared" si="8"/>
        <v>0</v>
      </c>
      <c r="H74" s="365">
        <f t="shared" si="9"/>
        <v>1535.26277</v>
      </c>
      <c r="I74" s="363">
        <f t="shared" si="9"/>
        <v>72.6447</v>
      </c>
      <c r="J74" s="364">
        <f t="shared" si="10"/>
        <v>1607.90747</v>
      </c>
      <c r="K74" s="365">
        <f t="shared" si="16"/>
        <v>1535.26277</v>
      </c>
      <c r="L74" s="363">
        <f t="shared" si="17"/>
        <v>72.6447</v>
      </c>
      <c r="M74" s="364">
        <f t="shared" si="13"/>
        <v>1607.90747</v>
      </c>
      <c r="P74" s="155"/>
    </row>
    <row r="75" spans="2:16" ht="15.75">
      <c r="B75" s="486">
        <f t="shared" si="15"/>
        <v>2039</v>
      </c>
      <c r="C75" s="486">
        <f t="shared" si="14"/>
        <v>18</v>
      </c>
      <c r="D75" s="168"/>
      <c r="E75" s="365">
        <f t="shared" si="7"/>
        <v>0</v>
      </c>
      <c r="F75" s="363">
        <f t="shared" si="7"/>
        <v>0</v>
      </c>
      <c r="G75" s="364">
        <f t="shared" si="8"/>
        <v>0</v>
      </c>
      <c r="H75" s="365">
        <f t="shared" si="9"/>
        <v>1320.81547</v>
      </c>
      <c r="I75" s="363">
        <f t="shared" si="9"/>
        <v>46.22807</v>
      </c>
      <c r="J75" s="364">
        <f t="shared" si="10"/>
        <v>1367.0435400000001</v>
      </c>
      <c r="K75" s="365">
        <f t="shared" si="16"/>
        <v>1320.81547</v>
      </c>
      <c r="L75" s="363">
        <f t="shared" si="17"/>
        <v>46.22807</v>
      </c>
      <c r="M75" s="364">
        <f t="shared" si="13"/>
        <v>1367.0435400000001</v>
      </c>
      <c r="P75" s="155"/>
    </row>
    <row r="76" spans="2:16" ht="15.75">
      <c r="B76" s="486">
        <f t="shared" si="15"/>
        <v>2040</v>
      </c>
      <c r="C76" s="486">
        <f t="shared" si="14"/>
        <v>19</v>
      </c>
      <c r="D76" s="168"/>
      <c r="E76" s="365">
        <f t="shared" si="7"/>
        <v>0</v>
      </c>
      <c r="F76" s="363">
        <f t="shared" si="7"/>
        <v>0</v>
      </c>
      <c r="G76" s="364">
        <f>+F76+E76</f>
        <v>0</v>
      </c>
      <c r="H76" s="365">
        <f t="shared" si="9"/>
        <v>1320.81568</v>
      </c>
      <c r="I76" s="363">
        <f t="shared" si="9"/>
        <v>19.81144</v>
      </c>
      <c r="J76" s="364">
        <f>+H76+I76</f>
        <v>1340.6271199999999</v>
      </c>
      <c r="K76" s="365">
        <f>+E76+H76</f>
        <v>1320.81568</v>
      </c>
      <c r="L76" s="363">
        <f>+F76+I76</f>
        <v>19.81144</v>
      </c>
      <c r="M76" s="364">
        <f>+K76+L76</f>
        <v>1340.6271199999999</v>
      </c>
      <c r="P76" s="155"/>
    </row>
    <row r="77" spans="2:16" ht="8.25" customHeight="1">
      <c r="B77" s="156"/>
      <c r="C77" s="157"/>
      <c r="D77" s="169"/>
      <c r="E77" s="369"/>
      <c r="F77" s="370"/>
      <c r="G77" s="371"/>
      <c r="H77" s="369"/>
      <c r="I77" s="370"/>
      <c r="J77" s="371"/>
      <c r="K77" s="369"/>
      <c r="L77" s="370"/>
      <c r="M77" s="371"/>
      <c r="P77" s="155"/>
    </row>
    <row r="78" spans="2:16" ht="15" customHeight="1">
      <c r="B78" s="591" t="s">
        <v>14</v>
      </c>
      <c r="C78" s="592"/>
      <c r="D78" s="164"/>
      <c r="E78" s="585">
        <f aca="true" t="shared" si="18" ref="E78:M78">SUM(E57:E76)</f>
        <v>152630.37482000003</v>
      </c>
      <c r="F78" s="587">
        <f t="shared" si="18"/>
        <v>17131.82874</v>
      </c>
      <c r="G78" s="589">
        <f t="shared" si="18"/>
        <v>169762.20356</v>
      </c>
      <c r="H78" s="585">
        <f t="shared" si="18"/>
        <v>2454809.397359999</v>
      </c>
      <c r="I78" s="587">
        <f t="shared" si="18"/>
        <v>303209.60164</v>
      </c>
      <c r="J78" s="589">
        <f t="shared" si="18"/>
        <v>2758018.9990000003</v>
      </c>
      <c r="K78" s="585">
        <f t="shared" si="18"/>
        <v>2607439.7721799994</v>
      </c>
      <c r="L78" s="587">
        <f t="shared" si="18"/>
        <v>320341.43038</v>
      </c>
      <c r="M78" s="589">
        <f t="shared" si="18"/>
        <v>2927781.20256</v>
      </c>
      <c r="P78" s="155"/>
    </row>
    <row r="79" spans="2:16" ht="15" customHeight="1">
      <c r="B79" s="593"/>
      <c r="C79" s="594"/>
      <c r="D79" s="165"/>
      <c r="E79" s="586"/>
      <c r="F79" s="588"/>
      <c r="G79" s="590"/>
      <c r="H79" s="586"/>
      <c r="I79" s="588"/>
      <c r="J79" s="590"/>
      <c r="K79" s="586"/>
      <c r="L79" s="588"/>
      <c r="M79" s="590"/>
      <c r="P79" s="155"/>
    </row>
    <row r="80" ht="6.75" customHeight="1"/>
    <row r="81" spans="2:13" ht="15.75">
      <c r="B81" s="158" t="s">
        <v>115</v>
      </c>
      <c r="C81" s="159"/>
      <c r="D81" s="159"/>
      <c r="E81" s="144"/>
      <c r="F81" s="142"/>
      <c r="G81" s="144"/>
      <c r="H81" s="160"/>
      <c r="I81" s="145"/>
      <c r="J81" s="144"/>
      <c r="K81" s="144"/>
      <c r="L81" s="144"/>
      <c r="M81" s="144"/>
    </row>
    <row r="82" spans="2:13" ht="15">
      <c r="B82" s="158" t="s">
        <v>380</v>
      </c>
      <c r="C82" s="159"/>
      <c r="D82" s="159"/>
      <c r="E82" s="144"/>
      <c r="F82" s="142"/>
      <c r="G82" s="144"/>
      <c r="H82" s="160"/>
      <c r="I82" s="145"/>
      <c r="J82" s="144"/>
      <c r="K82" s="144"/>
      <c r="L82" s="144"/>
      <c r="M82" s="144"/>
    </row>
    <row r="83" spans="2:8" ht="15">
      <c r="B83" s="75" t="s">
        <v>381</v>
      </c>
      <c r="C83" s="159"/>
      <c r="D83" s="159"/>
      <c r="E83" s="144"/>
      <c r="F83" s="142"/>
      <c r="G83" s="144"/>
      <c r="H83" s="170"/>
    </row>
    <row r="84" spans="2:14" ht="15">
      <c r="B84" s="425"/>
      <c r="C84" s="425"/>
      <c r="D84" s="425"/>
      <c r="E84" s="439"/>
      <c r="F84" s="438"/>
      <c r="G84" s="438"/>
      <c r="H84" s="438"/>
      <c r="I84" s="438"/>
      <c r="J84" s="438"/>
      <c r="K84" s="438"/>
      <c r="L84" s="438"/>
      <c r="M84" s="438"/>
      <c r="N84" s="425"/>
    </row>
    <row r="85" spans="2:14" ht="15">
      <c r="B85" s="425"/>
      <c r="C85" s="425"/>
      <c r="D85" s="425"/>
      <c r="E85" s="440"/>
      <c r="F85" s="180"/>
      <c r="G85" s="180"/>
      <c r="H85" s="180"/>
      <c r="I85" s="180"/>
      <c r="J85" s="180"/>
      <c r="K85" s="180"/>
      <c r="L85" s="180"/>
      <c r="M85" s="180"/>
      <c r="N85" s="425"/>
    </row>
    <row r="86" spans="2:14" ht="15">
      <c r="B86" s="425"/>
      <c r="C86" s="425"/>
      <c r="D86" s="425"/>
      <c r="E86" s="441"/>
      <c r="F86" s="438"/>
      <c r="G86" s="438"/>
      <c r="H86" s="438"/>
      <c r="I86" s="438"/>
      <c r="J86" s="438"/>
      <c r="K86" s="438"/>
      <c r="L86" s="438"/>
      <c r="M86" s="438"/>
      <c r="N86" s="425"/>
    </row>
    <row r="87" spans="2:14" ht="15">
      <c r="B87" s="425"/>
      <c r="C87" s="425"/>
      <c r="D87" s="425"/>
      <c r="E87" s="442"/>
      <c r="F87" s="425"/>
      <c r="G87" s="438"/>
      <c r="H87" s="438"/>
      <c r="I87" s="443"/>
      <c r="J87" s="438"/>
      <c r="K87" s="438"/>
      <c r="L87" s="438"/>
      <c r="M87" s="438"/>
      <c r="N87" s="425"/>
    </row>
    <row r="88" spans="2:14" ht="15">
      <c r="B88" s="425"/>
      <c r="C88" s="425"/>
      <c r="D88" s="425"/>
      <c r="E88" s="441"/>
      <c r="F88" s="441"/>
      <c r="G88" s="441"/>
      <c r="H88" s="441"/>
      <c r="I88" s="441"/>
      <c r="J88" s="441"/>
      <c r="K88" s="441"/>
      <c r="L88" s="441"/>
      <c r="M88" s="441"/>
      <c r="N88" s="425"/>
    </row>
    <row r="89" spans="2:14" ht="15">
      <c r="B89" s="425"/>
      <c r="C89" s="425"/>
      <c r="D89" s="425"/>
      <c r="E89" s="438"/>
      <c r="F89" s="425"/>
      <c r="G89" s="438"/>
      <c r="H89" s="438"/>
      <c r="I89" s="443"/>
      <c r="J89" s="438"/>
      <c r="K89" s="438"/>
      <c r="L89" s="438"/>
      <c r="M89" s="438"/>
      <c r="N89" s="425"/>
    </row>
    <row r="90" spans="2:14" ht="15">
      <c r="B90" s="425"/>
      <c r="C90" s="425"/>
      <c r="D90" s="425"/>
      <c r="E90" s="438"/>
      <c r="F90" s="425"/>
      <c r="G90" s="438"/>
      <c r="H90" s="438"/>
      <c r="I90" s="443"/>
      <c r="J90" s="438"/>
      <c r="K90" s="438"/>
      <c r="L90" s="438"/>
      <c r="M90" s="438"/>
      <c r="N90" s="425"/>
    </row>
    <row r="91" spans="2:14" ht="15">
      <c r="B91" s="425"/>
      <c r="C91" s="425"/>
      <c r="D91" s="425"/>
      <c r="E91" s="438"/>
      <c r="F91" s="425"/>
      <c r="G91" s="438"/>
      <c r="H91" s="438"/>
      <c r="I91" s="443"/>
      <c r="J91" s="438"/>
      <c r="K91" s="438"/>
      <c r="L91" s="438"/>
      <c r="M91" s="438"/>
      <c r="N91" s="425"/>
    </row>
    <row r="92" spans="2:14" ht="15">
      <c r="B92" s="425"/>
      <c r="C92" s="425"/>
      <c r="D92" s="425"/>
      <c r="E92" s="438"/>
      <c r="F92" s="425"/>
      <c r="G92" s="438"/>
      <c r="H92" s="438"/>
      <c r="I92" s="443"/>
      <c r="J92" s="438"/>
      <c r="K92" s="438"/>
      <c r="L92" s="438"/>
      <c r="M92" s="438"/>
      <c r="N92" s="425"/>
    </row>
    <row r="93" spans="2:14" ht="15">
      <c r="B93" s="425"/>
      <c r="C93" s="425"/>
      <c r="D93" s="425"/>
      <c r="E93" s="438"/>
      <c r="F93" s="425"/>
      <c r="G93" s="438"/>
      <c r="H93" s="438"/>
      <c r="I93" s="443"/>
      <c r="J93" s="438"/>
      <c r="K93" s="438"/>
      <c r="L93" s="438"/>
      <c r="M93" s="438"/>
      <c r="N93" s="425"/>
    </row>
    <row r="94" spans="2:14" ht="15">
      <c r="B94" s="425"/>
      <c r="C94" s="425"/>
      <c r="D94" s="425"/>
      <c r="E94" s="438"/>
      <c r="F94" s="425"/>
      <c r="G94" s="438"/>
      <c r="H94" s="438"/>
      <c r="I94" s="443"/>
      <c r="J94" s="438"/>
      <c r="K94" s="438"/>
      <c r="L94" s="438"/>
      <c r="M94" s="438"/>
      <c r="N94" s="425"/>
    </row>
    <row r="95" spans="2:14" ht="15">
      <c r="B95" s="425"/>
      <c r="C95" s="425"/>
      <c r="D95" s="425"/>
      <c r="E95" s="438"/>
      <c r="F95" s="425"/>
      <c r="G95" s="438"/>
      <c r="H95" s="438"/>
      <c r="I95" s="443"/>
      <c r="J95" s="438"/>
      <c r="K95" s="438"/>
      <c r="L95" s="438"/>
      <c r="M95" s="438"/>
      <c r="N95" s="425"/>
    </row>
    <row r="96" spans="2:14" ht="15">
      <c r="B96" s="425"/>
      <c r="C96" s="425"/>
      <c r="D96" s="425"/>
      <c r="E96" s="438"/>
      <c r="F96" s="425"/>
      <c r="G96" s="438"/>
      <c r="H96" s="438"/>
      <c r="I96" s="443"/>
      <c r="J96" s="438"/>
      <c r="K96" s="438"/>
      <c r="L96" s="438"/>
      <c r="M96" s="438"/>
      <c r="N96" s="425"/>
    </row>
    <row r="97" spans="2:14" ht="15">
      <c r="B97" s="425"/>
      <c r="C97" s="425"/>
      <c r="D97" s="425"/>
      <c r="E97" s="438"/>
      <c r="F97" s="425"/>
      <c r="G97" s="438"/>
      <c r="H97" s="438"/>
      <c r="I97" s="443"/>
      <c r="J97" s="438"/>
      <c r="K97" s="438"/>
      <c r="L97" s="438"/>
      <c r="M97" s="438"/>
      <c r="N97" s="425"/>
    </row>
    <row r="98" spans="2:14" ht="15">
      <c r="B98" s="425"/>
      <c r="C98" s="425"/>
      <c r="D98" s="425"/>
      <c r="E98" s="438"/>
      <c r="F98" s="425"/>
      <c r="G98" s="438"/>
      <c r="H98" s="438"/>
      <c r="I98" s="443"/>
      <c r="J98" s="438"/>
      <c r="K98" s="438"/>
      <c r="L98" s="438"/>
      <c r="M98" s="438"/>
      <c r="N98" s="425"/>
    </row>
    <row r="99" spans="2:14" ht="15">
      <c r="B99" s="425"/>
      <c r="C99" s="425"/>
      <c r="D99" s="425"/>
      <c r="E99" s="438"/>
      <c r="F99" s="425"/>
      <c r="G99" s="438"/>
      <c r="H99" s="438"/>
      <c r="I99" s="443"/>
      <c r="J99" s="438"/>
      <c r="K99" s="438"/>
      <c r="L99" s="438"/>
      <c r="M99" s="438"/>
      <c r="N99" s="425"/>
    </row>
    <row r="100" spans="2:14" ht="15">
      <c r="B100" s="425"/>
      <c r="C100" s="425"/>
      <c r="D100" s="425"/>
      <c r="E100" s="438"/>
      <c r="F100" s="425"/>
      <c r="G100" s="438"/>
      <c r="H100" s="438"/>
      <c r="I100" s="443"/>
      <c r="J100" s="438"/>
      <c r="K100" s="438"/>
      <c r="L100" s="438"/>
      <c r="M100" s="438"/>
      <c r="N100" s="425"/>
    </row>
    <row r="101" spans="2:14" ht="15">
      <c r="B101" s="425"/>
      <c r="C101" s="425"/>
      <c r="D101" s="425"/>
      <c r="E101" s="438"/>
      <c r="F101" s="425"/>
      <c r="G101" s="438"/>
      <c r="H101" s="438"/>
      <c r="I101" s="443"/>
      <c r="J101" s="438"/>
      <c r="K101" s="438"/>
      <c r="L101" s="438"/>
      <c r="M101" s="438"/>
      <c r="N101" s="425"/>
    </row>
  </sheetData>
  <sheetProtection/>
  <mergeCells count="29"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7:G74 G75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2" t="s">
        <v>278</v>
      </c>
      <c r="C6" s="502"/>
      <c r="D6" s="502"/>
      <c r="E6" s="502"/>
      <c r="F6" s="502"/>
      <c r="G6" s="502"/>
    </row>
    <row r="7" spans="1:7" ht="15.75">
      <c r="A7" s="4"/>
      <c r="B7" s="503" t="str">
        <f>+Indice!B7</f>
        <v>AL 30 DE SEPTIEMBRE DE 2021</v>
      </c>
      <c r="C7" s="503"/>
      <c r="D7" s="503"/>
      <c r="E7" s="503"/>
      <c r="F7" s="503"/>
      <c r="G7" s="503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4" t="s">
        <v>0</v>
      </c>
      <c r="C9" s="254" t="s">
        <v>1</v>
      </c>
      <c r="D9" s="507" t="s">
        <v>279</v>
      </c>
      <c r="E9" s="507"/>
      <c r="F9" s="507"/>
      <c r="G9" s="507"/>
    </row>
    <row r="10" spans="1:7" ht="58.5" customHeight="1">
      <c r="A10" s="6"/>
      <c r="B10" s="254"/>
      <c r="C10" s="254"/>
      <c r="D10" s="507" t="s">
        <v>117</v>
      </c>
      <c r="E10" s="507"/>
      <c r="F10" s="507"/>
      <c r="G10" s="507"/>
    </row>
    <row r="11" spans="1:7" ht="105" customHeight="1">
      <c r="A11" s="6"/>
      <c r="B11" s="254"/>
      <c r="C11" s="254"/>
      <c r="D11" s="508" t="s">
        <v>118</v>
      </c>
      <c r="E11" s="508"/>
      <c r="F11" s="508"/>
      <c r="G11" s="508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44469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1" t="s">
        <v>280</v>
      </c>
      <c r="E20" s="511"/>
      <c r="F20" s="511"/>
      <c r="G20" s="511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242</v>
      </c>
      <c r="E23" s="6"/>
      <c r="F23" s="6"/>
      <c r="G23" s="6"/>
    </row>
    <row r="24" spans="1:7" ht="16.5" customHeight="1">
      <c r="A24" s="6"/>
      <c r="B24" s="10"/>
      <c r="C24" s="10"/>
      <c r="D24" s="6" t="s">
        <v>243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8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44500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8" t="s">
        <v>73</v>
      </c>
      <c r="E30" s="508"/>
      <c r="F30" s="508"/>
      <c r="G30" s="508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7"/>
      <c r="E33" s="507"/>
      <c r="F33" s="507"/>
      <c r="G33" s="507"/>
    </row>
    <row r="34" spans="2:9" ht="28.5" customHeight="1">
      <c r="B34" s="7" t="s">
        <v>11</v>
      </c>
      <c r="C34" s="7" t="s">
        <v>1</v>
      </c>
      <c r="D34" s="508" t="s">
        <v>137</v>
      </c>
      <c r="E34" s="508"/>
      <c r="F34" s="508"/>
      <c r="G34" s="508"/>
      <c r="I34" s="315">
        <v>4.136</v>
      </c>
    </row>
    <row r="35" spans="4:7" ht="15.75" customHeight="1">
      <c r="D35" s="507"/>
      <c r="E35" s="507"/>
      <c r="F35" s="507"/>
      <c r="G35" s="507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7"/>
      <c r="E37" s="507"/>
      <c r="F37" s="507"/>
      <c r="G37" s="507"/>
    </row>
    <row r="38" spans="4:7" ht="15">
      <c r="D38" s="507"/>
      <c r="E38" s="507"/>
      <c r="F38" s="507"/>
      <c r="G38" s="507"/>
    </row>
    <row r="39" spans="4:7" ht="15">
      <c r="D39" s="507"/>
      <c r="E39" s="507"/>
      <c r="F39" s="507"/>
      <c r="G39" s="507"/>
    </row>
    <row r="40" spans="4:7" ht="15">
      <c r="D40" s="507"/>
      <c r="E40" s="507"/>
      <c r="F40" s="507"/>
      <c r="G40" s="507"/>
    </row>
    <row r="41" spans="4:7" ht="15">
      <c r="D41" s="507"/>
      <c r="E41" s="507"/>
      <c r="F41" s="507"/>
      <c r="G41" s="507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5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9"/>
      <c r="I4" s="219"/>
      <c r="J4" s="219"/>
      <c r="K4" s="219"/>
      <c r="L4" s="219"/>
      <c r="M4" s="219"/>
      <c r="N4" s="127"/>
      <c r="O4" s="29"/>
    </row>
    <row r="5" spans="1:15" s="1" customFormat="1" ht="19.5" customHeight="1">
      <c r="A5" s="4"/>
      <c r="B5" s="502" t="s">
        <v>174</v>
      </c>
      <c r="C5" s="502"/>
      <c r="D5" s="502"/>
      <c r="E5" s="502"/>
      <c r="F5" s="502"/>
      <c r="G5" s="502"/>
      <c r="H5" s="502"/>
      <c r="I5" s="502"/>
      <c r="J5" s="502"/>
      <c r="K5" s="219"/>
      <c r="L5" s="219"/>
      <c r="M5" s="219"/>
      <c r="N5" s="127"/>
      <c r="O5" s="29"/>
    </row>
    <row r="6" spans="1:15" s="1" customFormat="1" ht="19.5" customHeight="1">
      <c r="A6" s="4"/>
      <c r="B6" s="517" t="s">
        <v>278</v>
      </c>
      <c r="C6" s="517"/>
      <c r="D6" s="517"/>
      <c r="E6" s="517"/>
      <c r="F6" s="517"/>
      <c r="G6" s="517"/>
      <c r="H6" s="517"/>
      <c r="I6" s="517"/>
      <c r="J6" s="517"/>
      <c r="K6" s="219"/>
      <c r="L6" s="219"/>
      <c r="M6" s="219"/>
      <c r="N6" s="127"/>
      <c r="O6" s="29"/>
    </row>
    <row r="7" spans="1:15" s="1" customFormat="1" ht="18" customHeight="1">
      <c r="A7" s="4"/>
      <c r="B7" s="513" t="str">
        <f>+Indice!B7</f>
        <v>AL 30 DE SEPTIEMBRE DE 2021</v>
      </c>
      <c r="C7" s="513"/>
      <c r="D7" s="513"/>
      <c r="E7" s="513"/>
      <c r="F7" s="513"/>
      <c r="G7" s="513"/>
      <c r="H7" s="513"/>
      <c r="I7" s="513"/>
      <c r="J7" s="513"/>
      <c r="K7" s="219"/>
      <c r="L7" s="219"/>
      <c r="M7" s="219"/>
      <c r="N7" s="127"/>
      <c r="O7" s="29"/>
    </row>
    <row r="8" spans="1:15" s="1" customFormat="1" ht="19.5" customHeight="1">
      <c r="A8" s="4"/>
      <c r="B8" s="512"/>
      <c r="C8" s="512"/>
      <c r="D8" s="512"/>
      <c r="E8" s="512"/>
      <c r="F8" s="512"/>
      <c r="G8" s="269"/>
      <c r="H8" s="269"/>
      <c r="I8" s="269"/>
      <c r="J8" s="269"/>
      <c r="K8" s="219"/>
      <c r="L8" s="219"/>
      <c r="M8" s="219"/>
      <c r="N8" s="127"/>
      <c r="O8" s="29"/>
    </row>
    <row r="9" spans="1:15" s="1" customFormat="1" ht="15.75">
      <c r="A9" s="4"/>
      <c r="B9" s="377" t="s">
        <v>132</v>
      </c>
      <c r="C9" s="377"/>
      <c r="D9" s="377"/>
      <c r="E9" s="377"/>
      <c r="F9" s="377"/>
      <c r="G9" s="377"/>
      <c r="H9" s="377"/>
      <c r="I9" s="377"/>
      <c r="J9" s="377"/>
      <c r="K9" s="219"/>
      <c r="L9" s="219"/>
      <c r="M9" s="219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9"/>
      <c r="L10" s="219"/>
      <c r="M10" s="219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58"/>
    </row>
    <row r="12" spans="2:13" ht="19.5" customHeight="1">
      <c r="B12" s="118"/>
      <c r="C12" s="376" t="s">
        <v>13</v>
      </c>
      <c r="D12" s="376" t="s">
        <v>133</v>
      </c>
      <c r="E12" s="379" t="s">
        <v>26</v>
      </c>
      <c r="F12" s="119"/>
      <c r="G12" s="120"/>
      <c r="H12" s="376" t="s">
        <v>13</v>
      </c>
      <c r="I12" s="376" t="s">
        <v>133</v>
      </c>
      <c r="J12" s="379" t="s">
        <v>26</v>
      </c>
      <c r="M12" s="206"/>
    </row>
    <row r="13" spans="2:10" ht="19.5" customHeight="1">
      <c r="B13" s="121" t="s">
        <v>29</v>
      </c>
      <c r="C13" s="374">
        <f>('DGRGL-C1'!C18+'DGRGL-C1'!C46)/1000</f>
        <v>709.9769671099999</v>
      </c>
      <c r="D13" s="374">
        <f>('DGRGL-C1'!D18+'DGRGL-C1'!D46)/1000</f>
        <v>2936.46473597</v>
      </c>
      <c r="E13" s="447">
        <f>+D13/$D$15</f>
        <v>0.9746705880402873</v>
      </c>
      <c r="F13" s="122"/>
      <c r="G13" s="121" t="s">
        <v>30</v>
      </c>
      <c r="H13" s="372">
        <f>(+'DGRGL-C3'!C19+'DGRGL-C3'!C45)/1000</f>
        <v>728.42761013</v>
      </c>
      <c r="I13" s="372">
        <f>(+'DGRGL-C3'!D19+'DGRGL-C3'!D45)/1000</f>
        <v>3012.7765955000004</v>
      </c>
      <c r="J13" s="447">
        <f>+I13/$I$15</f>
        <v>1</v>
      </c>
    </row>
    <row r="14" spans="2:14" ht="19.5" customHeight="1">
      <c r="B14" s="121" t="s">
        <v>27</v>
      </c>
      <c r="C14" s="374">
        <f>+'DGRGL-C1'!C15/1000</f>
        <v>18.45064302</v>
      </c>
      <c r="D14" s="374">
        <f>+'DGRGL-C1'!D15/1000</f>
        <v>76.31185953</v>
      </c>
      <c r="E14" s="447">
        <f>+D14/$D$15</f>
        <v>0.02532941195971263</v>
      </c>
      <c r="F14" s="122"/>
      <c r="G14" s="121" t="s">
        <v>28</v>
      </c>
      <c r="H14" s="372">
        <f>(+'DGRGL-C3'!C15+'DGRGL-C3'!C43)/1000</f>
        <v>0</v>
      </c>
      <c r="I14" s="372">
        <f>(+'DGRGL-C3'!D15+'DGRGL-C3'!D43)/1000</f>
        <v>0</v>
      </c>
      <c r="J14" s="447">
        <f>+I14/$I$15</f>
        <v>0</v>
      </c>
      <c r="N14" s="226"/>
    </row>
    <row r="15" spans="2:10" ht="19.5" customHeight="1">
      <c r="B15" s="123" t="s">
        <v>31</v>
      </c>
      <c r="C15" s="375">
        <f>+C14+C13</f>
        <v>728.42761013</v>
      </c>
      <c r="D15" s="375">
        <f>+D14+D13</f>
        <v>3012.7765955000004</v>
      </c>
      <c r="E15" s="448">
        <f>SUM(E13:E14)</f>
        <v>0.9999999999999999</v>
      </c>
      <c r="F15" s="124"/>
      <c r="G15" s="123" t="s">
        <v>31</v>
      </c>
      <c r="H15" s="373">
        <f>+H14+H13</f>
        <v>728.42761013</v>
      </c>
      <c r="I15" s="373">
        <f>+I14+I13</f>
        <v>3012.7765955000004</v>
      </c>
      <c r="J15" s="448">
        <f>SUM(J13:J14)</f>
        <v>1</v>
      </c>
    </row>
    <row r="16" spans="2:10" ht="19.5" customHeight="1">
      <c r="B16" s="172"/>
      <c r="C16" s="186"/>
      <c r="D16" s="227"/>
      <c r="E16" s="124"/>
      <c r="F16" s="124"/>
      <c r="G16" s="287"/>
      <c r="H16" s="288">
        <f>+H15-C15</f>
        <v>0</v>
      </c>
      <c r="I16" s="289">
        <f>+I15-D15</f>
        <v>0</v>
      </c>
      <c r="J16" s="124"/>
    </row>
    <row r="17" spans="3:4" ht="19.5" customHeight="1">
      <c r="C17" s="228"/>
      <c r="D17" s="229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6" t="s">
        <v>13</v>
      </c>
      <c r="D19" s="376" t="s">
        <v>133</v>
      </c>
      <c r="E19" s="379" t="s">
        <v>26</v>
      </c>
      <c r="F19" s="119"/>
      <c r="G19" s="230"/>
      <c r="H19" s="376" t="s">
        <v>13</v>
      </c>
      <c r="I19" s="376" t="s">
        <v>133</v>
      </c>
      <c r="J19" s="382" t="s">
        <v>26</v>
      </c>
      <c r="M19" s="231"/>
      <c r="N19" s="231"/>
      <c r="O19" s="54"/>
    </row>
    <row r="20" spans="2:15" ht="19.5" customHeight="1">
      <c r="B20" s="121" t="s">
        <v>86</v>
      </c>
      <c r="C20" s="374">
        <f>('DGRGL-C2'!C15+'DGRGL-C2'!C20)/1000</f>
        <v>421.11880487</v>
      </c>
      <c r="D20" s="374">
        <f>('DGRGL-C2'!D15+'DGRGL-C2'!D20)/1000</f>
        <v>1741.74737694</v>
      </c>
      <c r="E20" s="447">
        <f>+D20/$D$23</f>
        <v>0.5781203224764629</v>
      </c>
      <c r="F20" s="122"/>
      <c r="G20" s="391" t="s">
        <v>165</v>
      </c>
      <c r="H20" s="380">
        <f>(+'DGRGL-C5'!C19+'DGRGL-C5'!C44+'DGRGL-C5'!C57)/1000</f>
        <v>580.4516490499999</v>
      </c>
      <c r="I20" s="380">
        <f>(+'DGRGL-C5'!D19+'DGRGL-C5'!D44+'DGRGL-C5'!D57)/1000</f>
        <v>2400.74802048</v>
      </c>
      <c r="J20" s="449">
        <f aca="true" t="shared" si="0" ref="J20:J29">+I20/$I$30</f>
        <v>0.796855639436996</v>
      </c>
      <c r="M20" s="231"/>
      <c r="N20" s="231"/>
      <c r="O20" s="54"/>
    </row>
    <row r="21" spans="2:15" ht="19.5" customHeight="1">
      <c r="B21" s="121" t="s">
        <v>85</v>
      </c>
      <c r="C21" s="374">
        <f>('DGRGL-C2'!C16+'DGRGL-C2'!C21)/1000</f>
        <v>303.58841507</v>
      </c>
      <c r="D21" s="374">
        <f>('DGRGL-C2'!D16+'DGRGL-C2'!D21)/1000</f>
        <v>1255.6416847300002</v>
      </c>
      <c r="E21" s="447">
        <f>+D21/$D$23</f>
        <v>0.4167722514193304</v>
      </c>
      <c r="F21" s="122"/>
      <c r="G21" s="391" t="s">
        <v>298</v>
      </c>
      <c r="H21" s="380">
        <f>(+'DGRGL-C5'!C34)/1000</f>
        <v>76.03828393</v>
      </c>
      <c r="I21" s="380">
        <f>(+'DGRGL-C5'!D34)/1000</f>
        <v>314.49434233</v>
      </c>
      <c r="J21" s="449">
        <f t="shared" si="0"/>
        <v>0.10438687780593649</v>
      </c>
      <c r="M21" s="233"/>
      <c r="N21" s="234"/>
      <c r="O21" s="54"/>
    </row>
    <row r="22" spans="2:15" ht="19.5" customHeight="1">
      <c r="B22" s="121" t="s">
        <v>273</v>
      </c>
      <c r="C22" s="374">
        <f>('DGRGL-C2'!C17+'DGRGL-C2'!C22)/1000</f>
        <v>3.7203901900000003</v>
      </c>
      <c r="D22" s="374">
        <f>('DGRGL-C2'!D17+'DGRGL-C2'!D22)/1000</f>
        <v>15.38753383</v>
      </c>
      <c r="E22" s="447">
        <f>+D22/$D$23</f>
        <v>0.005107426104206803</v>
      </c>
      <c r="F22" s="124"/>
      <c r="G22" s="391" t="s">
        <v>244</v>
      </c>
      <c r="H22" s="380">
        <f>+'DGRGL-C5'!C35/1000</f>
        <v>29.778384730000003</v>
      </c>
      <c r="I22" s="380">
        <f>+'DGRGL-C5'!D35/1000</f>
        <v>123.16339924</v>
      </c>
      <c r="J22" s="449">
        <f t="shared" si="0"/>
        <v>0.040880362461780416</v>
      </c>
      <c r="M22" s="235"/>
      <c r="N22" s="231"/>
      <c r="O22" s="54"/>
    </row>
    <row r="23" spans="2:15" ht="25.5" customHeight="1">
      <c r="B23" s="123" t="s">
        <v>31</v>
      </c>
      <c r="C23" s="375">
        <f>+C21+C20+C22</f>
        <v>728.42761013</v>
      </c>
      <c r="D23" s="375">
        <f>+D21+D20+D22</f>
        <v>3012.7765955</v>
      </c>
      <c r="E23" s="448">
        <f>+E21+E20+E22</f>
        <v>1.0000000000000002</v>
      </c>
      <c r="F23" s="124"/>
      <c r="G23" s="232" t="s">
        <v>166</v>
      </c>
      <c r="H23" s="380">
        <f>+'DGRGL-C5'!C28/1000</f>
        <v>16.912314870000003</v>
      </c>
      <c r="I23" s="380">
        <f>+'DGRGL-C5'!D28/1000</f>
        <v>69.9493343</v>
      </c>
      <c r="J23" s="449">
        <f t="shared" si="0"/>
        <v>0.02321756429093057</v>
      </c>
      <c r="M23" s="231"/>
      <c r="N23" s="231"/>
      <c r="O23" s="54"/>
    </row>
    <row r="24" spans="2:15" ht="19.5" customHeight="1">
      <c r="B24" s="117" t="s">
        <v>257</v>
      </c>
      <c r="C24" s="290"/>
      <c r="D24" s="482"/>
      <c r="E24" s="291"/>
      <c r="F24" s="124"/>
      <c r="G24" s="391" t="s">
        <v>152</v>
      </c>
      <c r="H24" s="380">
        <f>(+'DGRGL-C5'!C41+'DGRGL-C5'!C101)/1000</f>
        <v>16.762335039999996</v>
      </c>
      <c r="I24" s="380">
        <f>(+'DGRGL-C5'!D41+'DGRGL-C5'!D101)/1000</f>
        <v>69.32901772000001</v>
      </c>
      <c r="J24" s="449">
        <f t="shared" si="0"/>
        <v>0.02301166897797289</v>
      </c>
      <c r="M24" s="231"/>
      <c r="N24" s="231"/>
      <c r="O24" s="54"/>
    </row>
    <row r="25" spans="6:15" ht="19.5" customHeight="1">
      <c r="F25" s="124"/>
      <c r="G25" s="391" t="s">
        <v>157</v>
      </c>
      <c r="H25" s="380">
        <f>(+'DGRGL-C5'!C37+'DGRGL-C5'!C96)/1000</f>
        <v>3.3792553799999996</v>
      </c>
      <c r="I25" s="380">
        <f>(+'DGRGL-C5'!D37+'DGRGL-C5'!D97)/1000</f>
        <v>12.93966671</v>
      </c>
      <c r="J25" s="449">
        <f>+I25/$I$30</f>
        <v>0.00429493070590436</v>
      </c>
      <c r="M25" s="231"/>
      <c r="N25" s="231"/>
      <c r="O25" s="54"/>
    </row>
    <row r="26" spans="2:15" ht="25.5" customHeight="1">
      <c r="B26" s="518" t="s">
        <v>33</v>
      </c>
      <c r="C26" s="519"/>
      <c r="D26" s="519"/>
      <c r="E26" s="520"/>
      <c r="F26" s="124"/>
      <c r="G26" s="391" t="s">
        <v>323</v>
      </c>
      <c r="H26" s="380">
        <f>(+'DGRGL-C5'!C97)/1000</f>
        <v>2.64339003</v>
      </c>
      <c r="I26" s="380">
        <f>(+'DGRGL-C5'!D96)/1000</f>
        <v>11.969994699999999</v>
      </c>
      <c r="J26" s="449">
        <f>+I26/$I$30</f>
        <v>0.00397307743226583</v>
      </c>
      <c r="M26" s="231"/>
      <c r="N26" s="231"/>
      <c r="O26" s="54"/>
    </row>
    <row r="27" spans="2:16" ht="25.5">
      <c r="B27" s="120"/>
      <c r="C27" s="376" t="s">
        <v>13</v>
      </c>
      <c r="D27" s="376" t="s">
        <v>133</v>
      </c>
      <c r="E27" s="379" t="s">
        <v>26</v>
      </c>
      <c r="F27" s="116"/>
      <c r="G27" s="232" t="s">
        <v>169</v>
      </c>
      <c r="H27" s="380">
        <f>+'DGRGL-C5'!C29/1000</f>
        <v>1.53832815</v>
      </c>
      <c r="I27" s="380">
        <f>+'DGRGL-C5'!D29/1000</f>
        <v>6.36252523</v>
      </c>
      <c r="J27" s="449">
        <f t="shared" si="0"/>
        <v>0.0021118476688661326</v>
      </c>
      <c r="M27" s="233"/>
      <c r="N27" s="231"/>
      <c r="O27" s="54"/>
      <c r="P27" s="55"/>
    </row>
    <row r="28" spans="2:16" ht="19.5" customHeight="1">
      <c r="B28" s="121" t="s">
        <v>281</v>
      </c>
      <c r="C28" s="372">
        <f>(+'DGRGL-C5'!C19+'DGRGL-C5'!C44+'DGRGL-C5'!C56)/1000</f>
        <v>580.4516490499999</v>
      </c>
      <c r="D28" s="372">
        <f>('DGRGL-C5'!D19+'DGRGL-C5'!D44+'DGRGL-C5'!D56)/1000</f>
        <v>2400.74802048</v>
      </c>
      <c r="E28" s="447">
        <f>+C28/$C$31</f>
        <v>0.7968556394319111</v>
      </c>
      <c r="F28" s="119"/>
      <c r="G28" s="391" t="s">
        <v>300</v>
      </c>
      <c r="H28" s="380">
        <f>(+'DGRGL-C5'!C36+'DGRGL-C5'!C98)/1000</f>
        <v>0.89540573</v>
      </c>
      <c r="I28" s="380">
        <f>(+'DGRGL-C5'!D36+'DGRGL-C5'!D98)/1000</f>
        <v>3.7033981</v>
      </c>
      <c r="J28" s="449">
        <f t="shared" si="0"/>
        <v>0.0012292309046558019</v>
      </c>
      <c r="M28" s="231"/>
      <c r="N28" s="236"/>
      <c r="O28" s="97"/>
      <c r="P28" s="55"/>
    </row>
    <row r="29" spans="2:16" ht="19.5" customHeight="1">
      <c r="B29" s="121" t="s">
        <v>63</v>
      </c>
      <c r="C29" s="372">
        <f>(+'DGRGL-C5'!C33+'DGRGL-C5'!C40+'DGRGL-C5'!C95+'DGRGL-C5'!C100)/1000</f>
        <v>129.52531806000002</v>
      </c>
      <c r="D29" s="372">
        <f>(+'DGRGL-C5'!D33+'DGRGL-C5'!D40+'DGRGL-C5'!D95+'DGRGL-C5'!D100)/1000</f>
        <v>535.7167154800001</v>
      </c>
      <c r="E29" s="447">
        <f>+C29/$C$31</f>
        <v>0.1778149486081178</v>
      </c>
      <c r="F29" s="122"/>
      <c r="G29" s="391" t="s">
        <v>225</v>
      </c>
      <c r="H29" s="380">
        <f>+'DGRGL-C5'!C38/1000</f>
        <v>0.028263220000000002</v>
      </c>
      <c r="I29" s="380">
        <f>+'DGRGL-C5'!D38/1000</f>
        <v>0.11689668</v>
      </c>
      <c r="J29" s="449">
        <f t="shared" si="0"/>
        <v>3.880031469143428E-05</v>
      </c>
      <c r="M29" s="237"/>
      <c r="N29" s="238"/>
      <c r="O29" s="54"/>
      <c r="P29" s="55"/>
    </row>
    <row r="30" spans="2:16" ht="19.5" customHeight="1">
      <c r="B30" s="121" t="s">
        <v>51</v>
      </c>
      <c r="C30" s="372">
        <f>(+'DGRGL-C5'!C27)/1000</f>
        <v>18.450643020000005</v>
      </c>
      <c r="D30" s="372">
        <f>(+'DGRGL-C5'!D27)/1000</f>
        <v>76.31185953</v>
      </c>
      <c r="E30" s="447">
        <f>+C30/$C$31</f>
        <v>0.025329411959971126</v>
      </c>
      <c r="F30" s="122"/>
      <c r="G30" s="123" t="s">
        <v>31</v>
      </c>
      <c r="H30" s="381">
        <f>SUM(H20:H29)</f>
        <v>728.42761013</v>
      </c>
      <c r="I30" s="381">
        <f>SUM(I20:I29)</f>
        <v>3012.77659549</v>
      </c>
      <c r="J30" s="450">
        <f>SUM(J20:J29)</f>
        <v>0.9999999999999999</v>
      </c>
      <c r="L30" s="231"/>
      <c r="M30" s="239"/>
      <c r="N30" s="231"/>
      <c r="O30" s="54"/>
      <c r="P30" s="55"/>
    </row>
    <row r="31" spans="2:16" ht="19.5" customHeight="1">
      <c r="B31" s="123" t="s">
        <v>31</v>
      </c>
      <c r="C31" s="373">
        <f>+C28+C29+C30</f>
        <v>728.42761013</v>
      </c>
      <c r="D31" s="373">
        <f>+D28+D29+D30</f>
        <v>3012.77659549</v>
      </c>
      <c r="E31" s="448">
        <f>+E28+E29+E30</f>
        <v>1</v>
      </c>
      <c r="F31" s="122"/>
      <c r="G31" s="117" t="s">
        <v>167</v>
      </c>
      <c r="M31" s="239"/>
      <c r="N31" s="231"/>
      <c r="O31" s="54"/>
      <c r="P31" s="55"/>
    </row>
    <row r="32" spans="2:16" ht="19.5" customHeight="1">
      <c r="B32" s="117" t="s">
        <v>282</v>
      </c>
      <c r="C32" s="481"/>
      <c r="D32" s="483"/>
      <c r="E32" s="52"/>
      <c r="F32" s="122"/>
      <c r="G32" s="117" t="s">
        <v>168</v>
      </c>
      <c r="H32" s="462"/>
      <c r="I32" s="462"/>
      <c r="L32" s="231"/>
      <c r="M32" s="239"/>
      <c r="N32" s="231"/>
      <c r="O32" s="54"/>
      <c r="P32" s="55"/>
    </row>
    <row r="33" spans="6:16" ht="19.5" customHeight="1">
      <c r="F33" s="124"/>
      <c r="L33" s="231"/>
      <c r="M33" s="239"/>
      <c r="N33" s="231"/>
      <c r="O33" s="54"/>
      <c r="P33" s="55"/>
    </row>
    <row r="34" spans="2:16" ht="19.5" customHeight="1">
      <c r="B34" s="518" t="s">
        <v>23</v>
      </c>
      <c r="C34" s="519"/>
      <c r="D34" s="519"/>
      <c r="E34" s="520"/>
      <c r="F34" s="240"/>
      <c r="L34" s="231"/>
      <c r="M34" s="241"/>
      <c r="N34" s="231"/>
      <c r="O34" s="54"/>
      <c r="P34" s="55"/>
    </row>
    <row r="35" spans="2:16" ht="19.5" customHeight="1">
      <c r="B35" s="120"/>
      <c r="C35" s="376" t="s">
        <v>13</v>
      </c>
      <c r="D35" s="376" t="s">
        <v>133</v>
      </c>
      <c r="E35" s="379" t="s">
        <v>26</v>
      </c>
      <c r="F35" s="116"/>
      <c r="G35" s="518" t="s">
        <v>62</v>
      </c>
      <c r="H35" s="519"/>
      <c r="I35" s="519"/>
      <c r="J35" s="520"/>
      <c r="L35" s="239"/>
      <c r="M35" s="242"/>
      <c r="N35" s="242"/>
      <c r="O35" s="54"/>
      <c r="P35" s="55"/>
    </row>
    <row r="36" spans="2:16" ht="19.5" customHeight="1">
      <c r="B36" s="121" t="s">
        <v>133</v>
      </c>
      <c r="C36" s="372">
        <f>(+'DGRGL-C4'!C15+'DGRGL-C4'!C58)/1000</f>
        <v>579.3699534399999</v>
      </c>
      <c r="D36" s="372">
        <f>(+'DGRGL-C4'!D15+'DGRGL-C4'!D58)/1000</f>
        <v>2396.2741274288</v>
      </c>
      <c r="E36" s="447">
        <f>+D36/$D$40</f>
        <v>0.7953706660549861</v>
      </c>
      <c r="F36" s="119"/>
      <c r="G36" s="118"/>
      <c r="H36" s="521" t="s">
        <v>13</v>
      </c>
      <c r="I36" s="521"/>
      <c r="J36" s="522"/>
      <c r="L36" s="239"/>
      <c r="M36" s="242"/>
      <c r="N36" s="242"/>
      <c r="O36" s="54"/>
      <c r="P36" s="55"/>
    </row>
    <row r="37" spans="2:16" ht="19.5" customHeight="1">
      <c r="B37" s="121" t="s">
        <v>34</v>
      </c>
      <c r="C37" s="372">
        <f>(+'DGRGL-C4'!C29)/1000</f>
        <v>99.76543996000001</v>
      </c>
      <c r="D37" s="372">
        <f>(+'DGRGL-C4'!D29)/1000</f>
        <v>412.62985967000003</v>
      </c>
      <c r="E37" s="447">
        <f>+D37/$D$40</f>
        <v>0.1369599924162495</v>
      </c>
      <c r="F37" s="119"/>
      <c r="G37" s="392" t="s">
        <v>95</v>
      </c>
      <c r="H37" s="376" t="s">
        <v>27</v>
      </c>
      <c r="I37" s="376" t="s">
        <v>29</v>
      </c>
      <c r="J37" s="394" t="s">
        <v>31</v>
      </c>
      <c r="L37" s="239"/>
      <c r="M37" s="242"/>
      <c r="N37" s="242"/>
      <c r="O37" s="54"/>
      <c r="P37" s="55"/>
    </row>
    <row r="38" spans="2:16" ht="19.5" customHeight="1">
      <c r="B38" s="121" t="s">
        <v>35</v>
      </c>
      <c r="C38" s="372">
        <f>(+'DGRGL-C4'!C24)/1000</f>
        <v>37.43205996</v>
      </c>
      <c r="D38" s="372">
        <f>(+'DGRGL-C4'!D24)/1000</f>
        <v>154.81899999</v>
      </c>
      <c r="E38" s="447">
        <f>+D38/$D$40</f>
        <v>0.05138748097745422</v>
      </c>
      <c r="F38" s="124"/>
      <c r="G38" s="244">
        <v>2009</v>
      </c>
      <c r="H38" s="372">
        <v>71</v>
      </c>
      <c r="I38" s="372">
        <v>192</v>
      </c>
      <c r="J38" s="395">
        <f aca="true" t="shared" si="1" ref="J38:J50">+I38+H38</f>
        <v>263</v>
      </c>
      <c r="L38" s="239"/>
      <c r="M38" s="243"/>
      <c r="N38" s="231"/>
      <c r="O38" s="54"/>
      <c r="P38" s="55"/>
    </row>
    <row r="39" spans="2:16" ht="19.5" customHeight="1">
      <c r="B39" s="121" t="s">
        <v>36</v>
      </c>
      <c r="C39" s="372">
        <f>(+'DGRGL-C4'!C34)/1000</f>
        <v>11.86015677</v>
      </c>
      <c r="D39" s="372">
        <f>(+'DGRGL-C4'!D34)/1000</f>
        <v>49.053608399999995</v>
      </c>
      <c r="E39" s="447">
        <f>+D39/$D$40</f>
        <v>0.016281860551310284</v>
      </c>
      <c r="F39" s="124"/>
      <c r="G39" s="244">
        <v>2010</v>
      </c>
      <c r="H39" s="372">
        <v>72</v>
      </c>
      <c r="I39" s="372">
        <v>249</v>
      </c>
      <c r="J39" s="395">
        <f t="shared" si="1"/>
        <v>321</v>
      </c>
      <c r="L39" s="239"/>
      <c r="N39" s="117"/>
      <c r="O39" s="52"/>
      <c r="P39" s="55"/>
    </row>
    <row r="40" spans="2:16" ht="19.5" customHeight="1">
      <c r="B40" s="123" t="s">
        <v>31</v>
      </c>
      <c r="C40" s="373">
        <f>+C39+C37+C38+C36</f>
        <v>728.42761013</v>
      </c>
      <c r="D40" s="373">
        <f>+D39+D37+D38+D36</f>
        <v>3012.7765954888</v>
      </c>
      <c r="E40" s="448">
        <f>+E39+E37+E38+E36</f>
        <v>1</v>
      </c>
      <c r="F40" s="124"/>
      <c r="G40" s="244">
        <v>2011</v>
      </c>
      <c r="H40" s="372">
        <v>70</v>
      </c>
      <c r="I40" s="372">
        <v>315</v>
      </c>
      <c r="J40" s="395">
        <f t="shared" si="1"/>
        <v>385</v>
      </c>
      <c r="L40" s="239"/>
      <c r="M40" s="231"/>
      <c r="N40" s="231"/>
      <c r="O40" s="54"/>
      <c r="P40" s="55"/>
    </row>
    <row r="41" spans="2:16" ht="19.5" customHeight="1">
      <c r="B41" s="121" t="s">
        <v>38</v>
      </c>
      <c r="C41" s="372">
        <f>+C36</f>
        <v>579.3699534399999</v>
      </c>
      <c r="D41" s="372">
        <f>+D36</f>
        <v>2396.2741274288</v>
      </c>
      <c r="E41" s="447">
        <f>+C41/$C$43</f>
        <v>0.795370666052323</v>
      </c>
      <c r="F41" s="124"/>
      <c r="G41" s="244">
        <v>2012</v>
      </c>
      <c r="H41" s="372">
        <v>63.198</v>
      </c>
      <c r="I41" s="380">
        <v>425.85551902000003</v>
      </c>
      <c r="J41" s="395">
        <f t="shared" si="1"/>
        <v>489.05351902</v>
      </c>
      <c r="L41" s="239"/>
      <c r="N41" s="117"/>
      <c r="O41" s="52"/>
      <c r="P41" s="55"/>
    </row>
    <row r="42" spans="2:16" ht="19.5" customHeight="1">
      <c r="B42" s="121" t="s">
        <v>37</v>
      </c>
      <c r="C42" s="372">
        <f>+C38+C37+C39</f>
        <v>149.05765669000002</v>
      </c>
      <c r="D42" s="372">
        <f>+D38+D37+D39</f>
        <v>616.5024680600001</v>
      </c>
      <c r="E42" s="447">
        <f>+C42/$C$43</f>
        <v>0.204629333947677</v>
      </c>
      <c r="F42" s="122"/>
      <c r="G42" s="244">
        <v>2013</v>
      </c>
      <c r="H42" s="372">
        <v>56.5285205</v>
      </c>
      <c r="I42" s="380">
        <v>591.0717845600001</v>
      </c>
      <c r="J42" s="395">
        <f t="shared" si="1"/>
        <v>647.6003050600001</v>
      </c>
      <c r="L42" s="239"/>
      <c r="N42" s="117"/>
      <c r="O42" s="52"/>
      <c r="P42" s="55"/>
    </row>
    <row r="43" spans="2:16" ht="19.5" customHeight="1">
      <c r="B43" s="123" t="s">
        <v>31</v>
      </c>
      <c r="C43" s="373">
        <f>+C42+C41</f>
        <v>728.42761013</v>
      </c>
      <c r="D43" s="373">
        <f>+D42+D41</f>
        <v>3012.7765954888</v>
      </c>
      <c r="E43" s="448">
        <f>+E42+E41</f>
        <v>1</v>
      </c>
      <c r="F43" s="122"/>
      <c r="G43" s="244">
        <v>2014</v>
      </c>
      <c r="H43" s="372">
        <v>50.26007419</v>
      </c>
      <c r="I43" s="372">
        <v>752.8751732600001</v>
      </c>
      <c r="J43" s="395">
        <f t="shared" si="1"/>
        <v>803.1352474500001</v>
      </c>
      <c r="L43" s="231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4">
        <v>2015</v>
      </c>
      <c r="H44" s="372">
        <v>44.4029874</v>
      </c>
      <c r="I44" s="372">
        <v>911.7782794100002</v>
      </c>
      <c r="J44" s="395">
        <f t="shared" si="1"/>
        <v>956.1812668100002</v>
      </c>
      <c r="L44" s="245"/>
      <c r="M44" s="246"/>
      <c r="N44" s="117"/>
      <c r="O44" s="52"/>
      <c r="P44" s="55"/>
    </row>
    <row r="45" spans="7:16" ht="19.5" customHeight="1">
      <c r="G45" s="244">
        <v>2016</v>
      </c>
      <c r="H45" s="372">
        <v>38.965713019999995</v>
      </c>
      <c r="I45" s="372">
        <v>1125.5192306200001</v>
      </c>
      <c r="J45" s="395">
        <f t="shared" si="1"/>
        <v>1164.4849436400002</v>
      </c>
      <c r="L45" s="231"/>
      <c r="M45" s="247"/>
      <c r="N45" s="231"/>
      <c r="O45" s="54"/>
      <c r="P45" s="55"/>
    </row>
    <row r="46" spans="2:16" ht="19.5" customHeight="1">
      <c r="B46" s="518" t="s">
        <v>8</v>
      </c>
      <c r="C46" s="519"/>
      <c r="D46" s="519"/>
      <c r="E46" s="520"/>
      <c r="F46" s="116"/>
      <c r="G46" s="244">
        <v>2017</v>
      </c>
      <c r="H46" s="372">
        <v>33.93910748</v>
      </c>
      <c r="I46" s="372">
        <v>695.27858884</v>
      </c>
      <c r="J46" s="395">
        <f t="shared" si="1"/>
        <v>729.21769632</v>
      </c>
      <c r="L46" s="231"/>
      <c r="M46" s="231"/>
      <c r="N46" s="231"/>
      <c r="O46" s="54"/>
      <c r="P46" s="55"/>
    </row>
    <row r="47" spans="2:16" ht="19.5" customHeight="1">
      <c r="B47" s="118"/>
      <c r="C47" s="376" t="s">
        <v>13</v>
      </c>
      <c r="D47" s="376" t="s">
        <v>133</v>
      </c>
      <c r="E47" s="379" t="s">
        <v>26</v>
      </c>
      <c r="F47" s="119"/>
      <c r="G47" s="463">
        <v>2018</v>
      </c>
      <c r="H47" s="372">
        <v>29.32455225</v>
      </c>
      <c r="I47" s="372">
        <v>1046.91136084</v>
      </c>
      <c r="J47" s="395">
        <f t="shared" si="1"/>
        <v>1076.23591309</v>
      </c>
      <c r="L47" s="231"/>
      <c r="M47" s="231"/>
      <c r="N47" s="231"/>
      <c r="O47" s="54"/>
      <c r="P47" s="55"/>
    </row>
    <row r="48" spans="2:16" ht="19.5" customHeight="1">
      <c r="B48" s="121" t="s">
        <v>47</v>
      </c>
      <c r="C48" s="372">
        <f>(+'DGRGL-C2'!C14)/1000</f>
        <v>713.39658058</v>
      </c>
      <c r="D48" s="372">
        <f>(+'DGRGL-C2'!D14)/1000</f>
        <v>2950.6082572800005</v>
      </c>
      <c r="E48" s="447">
        <f>+D48/$D$50</f>
        <v>0.9793651018423148</v>
      </c>
      <c r="F48" s="248"/>
      <c r="G48" s="463">
        <v>2019</v>
      </c>
      <c r="H48" s="372">
        <v>25.11588378</v>
      </c>
      <c r="I48" s="372">
        <v>1051.14683938</v>
      </c>
      <c r="J48" s="395">
        <f t="shared" si="1"/>
        <v>1076.2627231600002</v>
      </c>
      <c r="L48" s="231"/>
      <c r="M48" s="231"/>
      <c r="N48" s="231"/>
      <c r="O48" s="54"/>
      <c r="P48" s="55"/>
    </row>
    <row r="49" spans="2:16" ht="19.5" customHeight="1">
      <c r="B49" s="121" t="s">
        <v>46</v>
      </c>
      <c r="C49" s="372">
        <f>(+'DGRGL-C2'!C19)/1000</f>
        <v>15.03102955</v>
      </c>
      <c r="D49" s="372">
        <f>(+'DGRGL-C2'!D19)/1000</f>
        <v>62.168338219999995</v>
      </c>
      <c r="E49" s="447">
        <f>+D49/$D$50</f>
        <v>0.020634898157685183</v>
      </c>
      <c r="F49" s="248"/>
      <c r="G49" s="463">
        <v>2020</v>
      </c>
      <c r="H49" s="372">
        <v>21.32238415</v>
      </c>
      <c r="I49" s="372">
        <v>752.79007244</v>
      </c>
      <c r="J49" s="395">
        <f t="shared" si="1"/>
        <v>774.11245659</v>
      </c>
      <c r="L49" s="231"/>
      <c r="M49" s="231"/>
      <c r="N49" s="231"/>
      <c r="O49" s="54"/>
      <c r="P49" s="55"/>
    </row>
    <row r="50" spans="2:16" ht="19.5" customHeight="1">
      <c r="B50" s="123" t="s">
        <v>31</v>
      </c>
      <c r="C50" s="373">
        <f>+C49+C48</f>
        <v>728.42761013</v>
      </c>
      <c r="D50" s="373">
        <f>+D49+D48</f>
        <v>3012.7765955000004</v>
      </c>
      <c r="E50" s="448">
        <f>+E49+E48</f>
        <v>1</v>
      </c>
      <c r="F50" s="248"/>
      <c r="G50" s="496" t="s">
        <v>383</v>
      </c>
      <c r="H50" s="393">
        <f>+C14</f>
        <v>18.45064302</v>
      </c>
      <c r="I50" s="393">
        <f>+C13</f>
        <v>709.9769671099999</v>
      </c>
      <c r="J50" s="396">
        <f t="shared" si="1"/>
        <v>728.42761013</v>
      </c>
      <c r="L50" s="231"/>
      <c r="M50" s="231"/>
      <c r="N50" s="231"/>
      <c r="O50" s="54"/>
      <c r="P50" s="55"/>
    </row>
    <row r="51" spans="2:16" ht="19.5" customHeight="1">
      <c r="B51" s="119"/>
      <c r="C51" s="492"/>
      <c r="D51" s="492"/>
      <c r="E51" s="493"/>
      <c r="F51" s="248"/>
      <c r="G51" s="52"/>
      <c r="H51" s="52"/>
      <c r="I51" s="52"/>
      <c r="J51" s="52"/>
      <c r="L51" s="231"/>
      <c r="M51" s="231"/>
      <c r="N51" s="231"/>
      <c r="O51" s="54"/>
      <c r="P51" s="55"/>
    </row>
    <row r="52" spans="2:16" ht="19.5" customHeight="1">
      <c r="B52" s="52"/>
      <c r="C52" s="52"/>
      <c r="D52" s="52"/>
      <c r="E52" s="52"/>
      <c r="F52" s="248"/>
      <c r="G52" s="52"/>
      <c r="H52" s="52"/>
      <c r="I52" s="52"/>
      <c r="J52" s="52"/>
      <c r="L52" s="231"/>
      <c r="M52" s="231"/>
      <c r="N52" s="231"/>
      <c r="O52" s="54"/>
      <c r="P52" s="55"/>
    </row>
    <row r="53" spans="2:16" ht="19.5" customHeight="1">
      <c r="B53" s="52"/>
      <c r="C53" s="52"/>
      <c r="D53" s="52"/>
      <c r="E53" s="52"/>
      <c r="F53" s="124"/>
      <c r="L53" s="239"/>
      <c r="M53" s="249"/>
      <c r="N53" s="231"/>
      <c r="O53" s="54"/>
      <c r="P53" s="55"/>
    </row>
    <row r="54" spans="3:16" ht="19.5" customHeight="1">
      <c r="C54" s="292">
        <f>+C50-C43</f>
        <v>0</v>
      </c>
      <c r="D54" s="292">
        <f>+D50-D43</f>
        <v>1.1200427252333611E-08</v>
      </c>
      <c r="L54" s="239"/>
      <c r="M54" s="239"/>
      <c r="N54" s="231"/>
      <c r="O54" s="54"/>
      <c r="P54" s="55"/>
    </row>
    <row r="55" spans="2:16" ht="19.5" customHeight="1">
      <c r="B55" s="243"/>
      <c r="C55" s="293"/>
      <c r="D55" s="293"/>
      <c r="L55" s="239"/>
      <c r="M55" s="239"/>
      <c r="N55" s="231"/>
      <c r="O55" s="54"/>
      <c r="P55" s="55"/>
    </row>
    <row r="56" spans="3:16" ht="19.5" customHeight="1">
      <c r="C56" s="294">
        <f>+C50-C40</f>
        <v>0</v>
      </c>
      <c r="D56" s="294">
        <f>+D50-D40</f>
        <v>1.1200427252333611E-08</v>
      </c>
      <c r="L56" s="239"/>
      <c r="M56" s="239"/>
      <c r="N56" s="231"/>
      <c r="O56" s="54"/>
      <c r="P56" s="55"/>
    </row>
    <row r="57" spans="3:16" ht="25.5" customHeight="1">
      <c r="C57" s="265"/>
      <c r="D57" s="246"/>
      <c r="H57" s="277"/>
      <c r="I57" s="277"/>
      <c r="J57" s="228"/>
      <c r="L57" s="239"/>
      <c r="M57" s="239"/>
      <c r="N57" s="231"/>
      <c r="O57" s="54"/>
      <c r="P57" s="55"/>
    </row>
    <row r="58" spans="7:16" ht="19.5" customHeight="1">
      <c r="G58" s="295"/>
      <c r="H58" s="296">
        <f>+H50-C14</f>
        <v>0</v>
      </c>
      <c r="I58" s="296">
        <f>+I50-C13</f>
        <v>0</v>
      </c>
      <c r="J58" s="295"/>
      <c r="L58" s="239"/>
      <c r="M58" s="239"/>
      <c r="N58" s="231"/>
      <c r="O58" s="54"/>
      <c r="P58" s="55"/>
    </row>
    <row r="59" spans="12:16" ht="19.5" customHeight="1">
      <c r="L59" s="239"/>
      <c r="M59" s="239"/>
      <c r="N59" s="231"/>
      <c r="O59" s="54"/>
      <c r="P59" s="55"/>
    </row>
    <row r="60" spans="8:16" ht="19.5" customHeight="1">
      <c r="H60" s="250"/>
      <c r="I60" s="250"/>
      <c r="J60" s="250"/>
      <c r="L60" s="239"/>
      <c r="M60" s="239"/>
      <c r="N60" s="231"/>
      <c r="O60" s="54"/>
      <c r="P60" s="55"/>
    </row>
    <row r="61" spans="8:16" ht="19.5" customHeight="1">
      <c r="H61" s="250"/>
      <c r="I61" s="251"/>
      <c r="J61" s="250"/>
      <c r="L61" s="239"/>
      <c r="M61" s="239"/>
      <c r="N61" s="231"/>
      <c r="O61" s="54"/>
      <c r="P61" s="55"/>
    </row>
    <row r="62" spans="8:16" ht="19.5" customHeight="1">
      <c r="H62" s="250"/>
      <c r="I62" s="251"/>
      <c r="J62" s="250"/>
      <c r="L62" s="239"/>
      <c r="M62" s="239"/>
      <c r="N62" s="231"/>
      <c r="O62" s="54"/>
      <c r="P62" s="55"/>
    </row>
    <row r="63" spans="8:16" ht="19.5" customHeight="1">
      <c r="H63" s="250"/>
      <c r="I63" s="251"/>
      <c r="J63" s="250"/>
      <c r="L63" s="239"/>
      <c r="M63" s="239"/>
      <c r="N63" s="231"/>
      <c r="O63" s="54"/>
      <c r="P63" s="55"/>
    </row>
    <row r="64" spans="8:16" ht="19.5" customHeight="1">
      <c r="H64" s="250"/>
      <c r="I64" s="250"/>
      <c r="J64" s="250"/>
      <c r="L64" s="239"/>
      <c r="M64" s="239"/>
      <c r="N64" s="231"/>
      <c r="O64" s="54"/>
      <c r="P64" s="55"/>
    </row>
    <row r="65" spans="10:16" ht="19.5" customHeight="1">
      <c r="J65" s="250"/>
      <c r="L65" s="239"/>
      <c r="M65" s="239"/>
      <c r="N65" s="231"/>
      <c r="O65" s="54"/>
      <c r="P65" s="55"/>
    </row>
    <row r="66" spans="10:16" ht="19.5" customHeight="1">
      <c r="J66" s="250"/>
      <c r="L66" s="239"/>
      <c r="M66" s="239"/>
      <c r="N66" s="231"/>
      <c r="O66" s="54"/>
      <c r="P66" s="55"/>
    </row>
    <row r="67" spans="12:16" ht="19.5" customHeight="1">
      <c r="L67" s="239"/>
      <c r="M67" s="239"/>
      <c r="N67" s="231"/>
      <c r="O67" s="54"/>
      <c r="P67" s="55"/>
    </row>
    <row r="68" spans="12:16" ht="19.5" customHeight="1">
      <c r="L68" s="239"/>
      <c r="M68" s="239"/>
      <c r="N68" s="231"/>
      <c r="O68" s="54"/>
      <c r="P68" s="55"/>
    </row>
    <row r="69" spans="12:16" ht="19.5" customHeight="1">
      <c r="L69" s="239"/>
      <c r="M69" s="239"/>
      <c r="N69" s="231"/>
      <c r="O69" s="54"/>
      <c r="P69" s="55"/>
    </row>
    <row r="70" spans="8:16" ht="19.5" customHeight="1">
      <c r="H70" s="252"/>
      <c r="I70" s="252"/>
      <c r="L70" s="239"/>
      <c r="M70" s="239"/>
      <c r="N70" s="231"/>
      <c r="O70" s="54"/>
      <c r="P70" s="55"/>
    </row>
    <row r="71" spans="12:16" ht="19.5" customHeight="1">
      <c r="L71" s="239"/>
      <c r="M71" s="239"/>
      <c r="N71" s="231"/>
      <c r="O71" s="54"/>
      <c r="P71" s="55"/>
    </row>
    <row r="72" spans="2:16" ht="19.5" customHeight="1">
      <c r="B72" s="253"/>
      <c r="L72" s="239"/>
      <c r="M72" s="239"/>
      <c r="N72" s="231"/>
      <c r="O72" s="54"/>
      <c r="P72" s="55"/>
    </row>
    <row r="73" spans="2:16" ht="19.5" customHeight="1">
      <c r="B73" s="253"/>
      <c r="L73" s="239"/>
      <c r="M73" s="239"/>
      <c r="N73" s="231"/>
      <c r="O73" s="54"/>
      <c r="P73" s="55"/>
    </row>
    <row r="74" spans="12:16" ht="19.5" customHeight="1">
      <c r="L74" s="239"/>
      <c r="M74" s="239"/>
      <c r="N74" s="231"/>
      <c r="O74" s="54"/>
      <c r="P74" s="55"/>
    </row>
    <row r="75" spans="12:16" ht="19.5" customHeight="1">
      <c r="L75" s="239"/>
      <c r="M75" s="239"/>
      <c r="N75" s="231"/>
      <c r="O75" s="54"/>
      <c r="P75" s="55"/>
    </row>
    <row r="76" spans="12:16" ht="19.5" customHeight="1">
      <c r="L76" s="239"/>
      <c r="M76" s="239"/>
      <c r="N76" s="231"/>
      <c r="O76" s="54"/>
      <c r="P76" s="55"/>
    </row>
    <row r="77" spans="10:16" ht="19.5" customHeight="1">
      <c r="J77" s="250"/>
      <c r="L77" s="239"/>
      <c r="M77" s="239"/>
      <c r="N77" s="231"/>
      <c r="O77" s="54"/>
      <c r="P77" s="55"/>
    </row>
    <row r="80" spans="8:9" ht="19.5" customHeight="1">
      <c r="H80" s="252"/>
      <c r="I80" s="252"/>
    </row>
  </sheetData>
  <sheetProtection/>
  <mergeCells count="13">
    <mergeCell ref="B46:E46"/>
    <mergeCell ref="B34:E34"/>
    <mergeCell ref="B18:E18"/>
    <mergeCell ref="G18:J18"/>
    <mergeCell ref="B26:E26"/>
    <mergeCell ref="G35:J35"/>
    <mergeCell ref="H36:J36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6"/>
      <c r="H4" s="266"/>
      <c r="I4" s="266"/>
      <c r="J4" s="266"/>
      <c r="K4" s="266"/>
      <c r="L4" s="266"/>
      <c r="M4" s="266"/>
      <c r="N4" s="266"/>
    </row>
    <row r="5" spans="1:14" s="1" customFormat="1" ht="19.5" customHeight="1">
      <c r="A5" s="4"/>
      <c r="B5" s="523" t="s">
        <v>175</v>
      </c>
      <c r="C5" s="523"/>
      <c r="D5" s="523"/>
      <c r="E5" s="523"/>
      <c r="F5" s="523"/>
      <c r="G5" s="523"/>
      <c r="H5" s="523"/>
      <c r="I5" s="523"/>
      <c r="J5" s="523"/>
      <c r="K5" s="523"/>
      <c r="L5" s="266"/>
      <c r="M5" s="266"/>
      <c r="N5" s="266"/>
    </row>
    <row r="6" spans="1:14" s="1" customFormat="1" ht="19.5" customHeight="1">
      <c r="A6" s="4"/>
      <c r="B6" s="517" t="s">
        <v>278</v>
      </c>
      <c r="C6" s="517"/>
      <c r="D6" s="517"/>
      <c r="E6" s="517"/>
      <c r="F6" s="517"/>
      <c r="G6" s="517"/>
      <c r="H6" s="517"/>
      <c r="I6" s="517"/>
      <c r="J6" s="517"/>
      <c r="K6" s="517"/>
      <c r="L6" s="266"/>
      <c r="M6" s="266"/>
      <c r="N6" s="266"/>
    </row>
    <row r="7" spans="1:14" s="1" customFormat="1" ht="18" customHeight="1">
      <c r="A7" s="4"/>
      <c r="B7" s="503" t="str">
        <f>+Indice!B7</f>
        <v>AL 30 DE SEPTIEMBRE DE 2021</v>
      </c>
      <c r="C7" s="503"/>
      <c r="D7" s="503"/>
      <c r="E7" s="503"/>
      <c r="F7" s="503"/>
      <c r="G7" s="503"/>
      <c r="H7" s="503"/>
      <c r="I7" s="503"/>
      <c r="J7" s="503"/>
      <c r="K7" s="503"/>
      <c r="L7" s="266"/>
      <c r="M7" s="266"/>
      <c r="N7" s="266"/>
    </row>
    <row r="8" spans="1:14" s="1" customFormat="1" ht="19.5" customHeight="1">
      <c r="A8" s="4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6"/>
      <c r="M8" s="266"/>
      <c r="N8" s="266"/>
    </row>
    <row r="9" spans="1:14" s="1" customFormat="1" ht="19.5" customHeight="1">
      <c r="A9" s="4"/>
      <c r="B9" s="268"/>
      <c r="C9" s="268"/>
      <c r="D9" s="268"/>
      <c r="E9" s="268"/>
      <c r="F9" s="268"/>
      <c r="G9" s="268"/>
      <c r="H9" s="268"/>
      <c r="I9" s="268"/>
      <c r="J9" s="219"/>
      <c r="K9" s="219"/>
      <c r="L9" s="266"/>
      <c r="M9" s="266"/>
      <c r="N9" s="266"/>
    </row>
    <row r="10" spans="2:11" ht="19.5" customHeight="1">
      <c r="B10" s="524" t="s">
        <v>15</v>
      </c>
      <c r="C10" s="524"/>
      <c r="D10" s="524"/>
      <c r="E10" s="525" t="s">
        <v>39</v>
      </c>
      <c r="F10" s="525"/>
      <c r="G10" s="525"/>
      <c r="H10" s="526" t="s">
        <v>40</v>
      </c>
      <c r="I10" s="526"/>
      <c r="J10" s="526"/>
      <c r="K10" s="526"/>
    </row>
    <row r="17" ht="19.5" customHeight="1">
      <c r="I17" s="250"/>
    </row>
    <row r="20" spans="7:8" ht="19.5" customHeight="1">
      <c r="G20" s="252"/>
      <c r="H20" s="252"/>
    </row>
    <row r="22" ht="19.5" customHeight="1">
      <c r="H22" s="117" t="s">
        <v>257</v>
      </c>
    </row>
    <row r="24" spans="2:15" ht="19.5" customHeight="1">
      <c r="B24" s="524" t="s">
        <v>41</v>
      </c>
      <c r="C24" s="524"/>
      <c r="D24" s="524"/>
      <c r="E24" s="525" t="s">
        <v>42</v>
      </c>
      <c r="F24" s="525"/>
      <c r="G24" s="525"/>
      <c r="H24" s="525" t="s">
        <v>44</v>
      </c>
      <c r="I24" s="525"/>
      <c r="J24" s="525"/>
      <c r="K24" s="525"/>
      <c r="L24" s="525"/>
      <c r="M24" s="525"/>
      <c r="N24" s="525"/>
      <c r="O24" s="525"/>
    </row>
    <row r="37" spans="1:15" ht="19.5" customHeight="1">
      <c r="A37" s="117"/>
      <c r="B37" s="195"/>
      <c r="C37" s="195"/>
      <c r="D37" s="195"/>
      <c r="E37" s="117" t="s">
        <v>282</v>
      </c>
      <c r="F37" s="195"/>
      <c r="G37" s="195"/>
      <c r="H37" s="196"/>
      <c r="J37" s="195"/>
      <c r="K37" s="195"/>
      <c r="O37" s="117"/>
    </row>
    <row r="38" spans="1:15" ht="19.5" customHeight="1">
      <c r="A38" s="117"/>
      <c r="B38" s="117"/>
      <c r="H38" s="196" t="s">
        <v>170</v>
      </c>
      <c r="O38" s="117"/>
    </row>
    <row r="39" spans="1:15" ht="19.5" customHeight="1">
      <c r="A39" s="117"/>
      <c r="B39" s="528" t="s">
        <v>45</v>
      </c>
      <c r="C39" s="528"/>
      <c r="D39" s="528"/>
      <c r="E39" s="528"/>
      <c r="F39" s="528"/>
      <c r="G39" s="197"/>
      <c r="H39" s="525" t="s">
        <v>48</v>
      </c>
      <c r="I39" s="525"/>
      <c r="J39" s="525"/>
      <c r="K39" s="525"/>
      <c r="L39" s="525"/>
      <c r="M39" s="525"/>
      <c r="O39" s="117"/>
    </row>
    <row r="40" spans="1:15" ht="19.5" customHeight="1">
      <c r="A40" s="529" t="s">
        <v>43</v>
      </c>
      <c r="B40" s="529"/>
      <c r="C40" s="529"/>
      <c r="D40" s="529"/>
      <c r="E40" s="529"/>
      <c r="F40" s="529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7"/>
      <c r="C53" s="527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3" customWidth="1"/>
    <col min="7" max="7" width="16.8515625" style="173" bestFit="1" customWidth="1"/>
    <col min="8" max="8" width="15.140625" style="173" customWidth="1"/>
    <col min="9" max="9" width="25.28125" style="173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0"/>
      <c r="G5" s="530"/>
      <c r="H5" s="530"/>
    </row>
    <row r="6" spans="2:4" ht="18" customHeight="1">
      <c r="B6" s="138" t="s">
        <v>283</v>
      </c>
      <c r="C6" s="138"/>
      <c r="D6" s="138"/>
    </row>
    <row r="7" spans="2:9" ht="15.75">
      <c r="B7" s="136" t="s">
        <v>64</v>
      </c>
      <c r="C7" s="136"/>
      <c r="D7" s="136"/>
      <c r="E7" s="185"/>
      <c r="F7" s="297"/>
      <c r="G7" s="297"/>
      <c r="H7" s="297"/>
      <c r="I7" s="297"/>
    </row>
    <row r="8" spans="2:9" ht="15.75" customHeight="1">
      <c r="B8" s="136" t="s">
        <v>125</v>
      </c>
      <c r="C8" s="136"/>
      <c r="D8" s="136"/>
      <c r="E8" s="185"/>
      <c r="F8" s="297"/>
      <c r="H8" s="298"/>
      <c r="I8" s="297"/>
    </row>
    <row r="9" spans="2:9" ht="15.75">
      <c r="B9" s="330" t="s">
        <v>356</v>
      </c>
      <c r="C9" s="330"/>
      <c r="D9" s="270"/>
      <c r="E9" s="316">
        <f>+Portada!I34</f>
        <v>4.136</v>
      </c>
      <c r="F9" s="297"/>
      <c r="G9" s="299"/>
      <c r="H9" s="298"/>
      <c r="I9" s="297"/>
    </row>
    <row r="10" spans="2:9" ht="12.75" customHeight="1">
      <c r="B10" s="126"/>
      <c r="C10" s="126"/>
      <c r="D10" s="126"/>
      <c r="E10" s="185"/>
      <c r="F10" s="297"/>
      <c r="G10" s="297"/>
      <c r="H10" s="297"/>
      <c r="I10" s="297"/>
    </row>
    <row r="11" spans="2:9" ht="15" customHeight="1">
      <c r="B11" s="531" t="s">
        <v>129</v>
      </c>
      <c r="C11" s="543" t="s">
        <v>53</v>
      </c>
      <c r="D11" s="540" t="s">
        <v>134</v>
      </c>
      <c r="E11" s="185"/>
      <c r="F11" s="297"/>
      <c r="G11" s="297"/>
      <c r="H11" s="297"/>
      <c r="I11" s="297"/>
    </row>
    <row r="12" spans="2:10" ht="13.5" customHeight="1">
      <c r="B12" s="532"/>
      <c r="C12" s="544"/>
      <c r="D12" s="541"/>
      <c r="E12" s="267"/>
      <c r="F12" s="297"/>
      <c r="G12" s="297"/>
      <c r="H12" s="297"/>
      <c r="I12" s="297"/>
      <c r="J12" s="182"/>
    </row>
    <row r="13" spans="2:9" ht="9" customHeight="1">
      <c r="B13" s="533"/>
      <c r="C13" s="545"/>
      <c r="D13" s="542"/>
      <c r="E13" s="185"/>
      <c r="F13" s="297"/>
      <c r="G13" s="297"/>
      <c r="H13" s="297"/>
      <c r="I13" s="297"/>
    </row>
    <row r="14" spans="2:9" ht="9.75" customHeight="1">
      <c r="B14" s="201"/>
      <c r="C14" s="202"/>
      <c r="D14" s="203"/>
      <c r="F14" s="297"/>
      <c r="G14" s="297"/>
      <c r="H14" s="297"/>
      <c r="I14" s="297"/>
    </row>
    <row r="15" spans="2:9" ht="16.5">
      <c r="B15" s="314" t="s">
        <v>138</v>
      </c>
      <c r="C15" s="317">
        <f>+C16</f>
        <v>18450.64302</v>
      </c>
      <c r="D15" s="317">
        <f>+D16</f>
        <v>76311.85953</v>
      </c>
      <c r="F15" s="297"/>
      <c r="G15" s="301"/>
      <c r="H15" s="301"/>
      <c r="I15" s="297"/>
    </row>
    <row r="16" spans="2:9" ht="15">
      <c r="B16" s="22" t="s">
        <v>85</v>
      </c>
      <c r="C16" s="318">
        <v>18450.64302</v>
      </c>
      <c r="D16" s="318">
        <f>ROUND(+C16*$E$9,5)</f>
        <v>76311.85953</v>
      </c>
      <c r="E16" s="468"/>
      <c r="F16" s="297"/>
      <c r="G16" s="301"/>
      <c r="H16" s="301"/>
      <c r="I16" s="297"/>
    </row>
    <row r="17" spans="2:9" ht="15">
      <c r="B17" s="22"/>
      <c r="C17" s="318"/>
      <c r="D17" s="318"/>
      <c r="F17" s="297"/>
      <c r="G17" s="301"/>
      <c r="H17" s="301"/>
      <c r="I17" s="297"/>
    </row>
    <row r="18" spans="2:9" ht="16.5">
      <c r="B18" s="61" t="s">
        <v>110</v>
      </c>
      <c r="C18" s="317">
        <f>SUM(C19:C21)</f>
        <v>694945.93756</v>
      </c>
      <c r="D18" s="317">
        <f>SUM(D19:D21)</f>
        <v>2874296.3977500005</v>
      </c>
      <c r="E18" s="313"/>
      <c r="F18" s="297" t="s">
        <v>121</v>
      </c>
      <c r="G18" s="300">
        <f>+C19+C48</f>
        <v>436149.83441999997</v>
      </c>
      <c r="H18" s="300">
        <f>+D19+D48</f>
        <v>1803915.7151600001</v>
      </c>
      <c r="I18" s="297"/>
    </row>
    <row r="19" spans="2:9" ht="15">
      <c r="B19" s="22" t="s">
        <v>91</v>
      </c>
      <c r="C19" s="318">
        <v>421118.80487</v>
      </c>
      <c r="D19" s="318">
        <f>ROUND(+C19*$E$9,5)</f>
        <v>1741747.37694</v>
      </c>
      <c r="E19" s="468"/>
      <c r="F19" s="297"/>
      <c r="G19" s="301"/>
      <c r="H19" s="301"/>
      <c r="I19" s="297"/>
    </row>
    <row r="20" spans="2:9" ht="15">
      <c r="B20" s="22" t="s">
        <v>85</v>
      </c>
      <c r="C20" s="318">
        <v>270106.7425</v>
      </c>
      <c r="D20" s="318">
        <f>ROUND(+C20*$E$9,5)</f>
        <v>1117161.48698</v>
      </c>
      <c r="E20" s="468"/>
      <c r="F20" s="297"/>
      <c r="G20" s="301"/>
      <c r="H20" s="301"/>
      <c r="I20" s="297"/>
    </row>
    <row r="21" spans="2:9" ht="15">
      <c r="B21" s="22" t="s">
        <v>254</v>
      </c>
      <c r="C21" s="318">
        <v>3720.39019</v>
      </c>
      <c r="D21" s="318">
        <f>ROUND(+C21*$E$9,5)</f>
        <v>15387.53383</v>
      </c>
      <c r="F21" s="297"/>
      <c r="G21" s="302"/>
      <c r="H21" s="297"/>
      <c r="I21" s="297"/>
    </row>
    <row r="22" spans="2:9" ht="9.75" customHeight="1">
      <c r="B22" s="23"/>
      <c r="C22" s="319"/>
      <c r="D22" s="319"/>
      <c r="F22" s="297"/>
      <c r="G22" s="297"/>
      <c r="H22" s="297"/>
      <c r="I22" s="297"/>
    </row>
    <row r="23" spans="2:9" ht="15" customHeight="1">
      <c r="B23" s="534" t="s">
        <v>14</v>
      </c>
      <c r="C23" s="538">
        <f>+C18+C15</f>
        <v>713396.58058</v>
      </c>
      <c r="D23" s="538">
        <f>+D18+D15</f>
        <v>2950608.2572800005</v>
      </c>
      <c r="F23" s="297"/>
      <c r="G23" s="302"/>
      <c r="H23" s="302"/>
      <c r="I23" s="297"/>
    </row>
    <row r="24" spans="2:4" ht="15" customHeight="1">
      <c r="B24" s="535"/>
      <c r="C24" s="539"/>
      <c r="D24" s="539"/>
    </row>
    <row r="25" spans="2:4" ht="4.5" customHeight="1">
      <c r="B25" s="24"/>
      <c r="C25" s="25"/>
      <c r="D25" s="25"/>
    </row>
    <row r="26" spans="2:4" ht="15">
      <c r="B26" s="26" t="s">
        <v>139</v>
      </c>
      <c r="C26" s="464"/>
      <c r="D26" s="464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4"/>
      <c r="D28" s="27"/>
    </row>
    <row r="29" spans="2:5" ht="15">
      <c r="B29" s="26" t="s">
        <v>255</v>
      </c>
      <c r="C29" s="446"/>
      <c r="D29" s="303"/>
      <c r="E29" s="304"/>
    </row>
    <row r="30" spans="3:5" ht="15">
      <c r="C30" s="446"/>
      <c r="D30" s="303"/>
      <c r="E30" s="304"/>
    </row>
    <row r="31" ht="15">
      <c r="C31" s="279"/>
    </row>
    <row r="32" spans="3:4" ht="15">
      <c r="C32" s="280"/>
      <c r="D32" s="281"/>
    </row>
    <row r="34" spans="2:5" ht="18.75">
      <c r="B34" s="46" t="s">
        <v>104</v>
      </c>
      <c r="C34" s="58"/>
      <c r="D34" s="58"/>
      <c r="E34" s="174"/>
    </row>
    <row r="35" spans="2:4" ht="18">
      <c r="B35" s="138" t="s">
        <v>283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9" t="str">
        <f>+B9</f>
        <v>Al 30 de septiembre de 2021</v>
      </c>
      <c r="C38" s="329"/>
      <c r="D38" s="56"/>
    </row>
    <row r="39" spans="2:4" ht="8.25" customHeight="1">
      <c r="B39" s="18"/>
      <c r="C39" s="18"/>
      <c r="D39" s="18"/>
    </row>
    <row r="40" spans="2:4" ht="15" customHeight="1">
      <c r="B40" s="531" t="s">
        <v>129</v>
      </c>
      <c r="C40" s="543" t="s">
        <v>53</v>
      </c>
      <c r="D40" s="540" t="s">
        <v>134</v>
      </c>
    </row>
    <row r="41" spans="2:7" ht="13.5" customHeight="1">
      <c r="B41" s="532"/>
      <c r="C41" s="544"/>
      <c r="D41" s="541"/>
      <c r="E41" s="174"/>
      <c r="G41" s="175"/>
    </row>
    <row r="42" spans="2:4" ht="9" customHeight="1">
      <c r="B42" s="533"/>
      <c r="C42" s="545"/>
      <c r="D42" s="542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20">
        <v>0</v>
      </c>
      <c r="D44" s="320">
        <v>0</v>
      </c>
      <c r="I44" s="176"/>
    </row>
    <row r="45" spans="2:4" ht="15" customHeight="1">
      <c r="B45" s="60"/>
      <c r="C45" s="321"/>
      <c r="D45" s="321"/>
    </row>
    <row r="46" spans="2:7" ht="21" customHeight="1">
      <c r="B46" s="61" t="s">
        <v>74</v>
      </c>
      <c r="C46" s="320">
        <f>SUM(C47:C49)</f>
        <v>15031.02955</v>
      </c>
      <c r="D46" s="320">
        <f>SUM(D47:D49)</f>
        <v>62168.33822</v>
      </c>
      <c r="G46" s="176"/>
    </row>
    <row r="47" spans="2:4" ht="15">
      <c r="B47" s="22" t="s">
        <v>91</v>
      </c>
      <c r="C47" s="322">
        <v>0</v>
      </c>
      <c r="D47" s="322">
        <f>ROUND(+C47*$E$9,5)</f>
        <v>0</v>
      </c>
    </row>
    <row r="48" spans="2:4" ht="15">
      <c r="B48" s="22" t="s">
        <v>85</v>
      </c>
      <c r="C48" s="322">
        <v>15031.02955</v>
      </c>
      <c r="D48" s="322">
        <f>ROUND(+C48*$E$9,5)</f>
        <v>62168.33822</v>
      </c>
    </row>
    <row r="49" spans="2:4" ht="15">
      <c r="B49" s="22" t="s">
        <v>256</v>
      </c>
      <c r="C49" s="466">
        <v>0</v>
      </c>
      <c r="D49" s="318">
        <f>ROUND(+C49*$E$9,5)</f>
        <v>0</v>
      </c>
    </row>
    <row r="50" spans="2:4" ht="9.75" customHeight="1">
      <c r="B50" s="23"/>
      <c r="C50" s="321"/>
      <c r="D50" s="321"/>
    </row>
    <row r="51" spans="2:4" ht="15" customHeight="1">
      <c r="B51" s="534" t="s">
        <v>14</v>
      </c>
      <c r="C51" s="536">
        <f>+C46+C44</f>
        <v>15031.02955</v>
      </c>
      <c r="D51" s="536">
        <f>+D46+D44</f>
        <v>62168.33822</v>
      </c>
    </row>
    <row r="52" spans="2:7" ht="15" customHeight="1">
      <c r="B52" s="535"/>
      <c r="C52" s="537"/>
      <c r="D52" s="537"/>
      <c r="G52" s="177"/>
    </row>
    <row r="53" spans="2:4" ht="6" customHeight="1">
      <c r="B53" s="24"/>
      <c r="C53" s="25"/>
      <c r="D53" s="25"/>
    </row>
    <row r="54" spans="2:4" ht="15">
      <c r="B54" s="26" t="s">
        <v>257</v>
      </c>
      <c r="C54" s="446"/>
      <c r="D54" s="446"/>
    </row>
    <row r="55" spans="3:4" ht="15">
      <c r="C55" s="446"/>
      <c r="D55" s="324"/>
    </row>
    <row r="56" ht="15">
      <c r="C56" s="282"/>
    </row>
    <row r="57" ht="15">
      <c r="C57" s="278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5"/>
      <c r="G5" s="255"/>
      <c r="H5" s="255"/>
      <c r="I5" s="255"/>
      <c r="J5" s="255"/>
      <c r="L5" s="256"/>
    </row>
    <row r="6" spans="2:12" ht="18" customHeight="1">
      <c r="B6" s="138" t="s">
        <v>284</v>
      </c>
      <c r="C6" s="138"/>
      <c r="D6" s="138"/>
      <c r="G6" s="255"/>
      <c r="I6" s="255"/>
      <c r="J6" s="255"/>
      <c r="L6" s="256"/>
    </row>
    <row r="7" spans="2:12" ht="15.75" customHeight="1">
      <c r="B7" s="136" t="s">
        <v>79</v>
      </c>
      <c r="C7" s="136"/>
      <c r="D7" s="136"/>
      <c r="F7" s="255"/>
      <c r="G7" s="255"/>
      <c r="H7" s="255"/>
      <c r="I7" s="255"/>
      <c r="J7" s="255"/>
      <c r="L7" s="256"/>
    </row>
    <row r="8" spans="2:12" ht="15.75">
      <c r="B8" s="330" t="str">
        <f>+'DGRGL-C1'!B9</f>
        <v>Al 30 de septiembre de 2021</v>
      </c>
      <c r="C8" s="330"/>
      <c r="D8" s="270"/>
      <c r="E8" s="316">
        <f>+Portada!I34</f>
        <v>4.136</v>
      </c>
      <c r="F8" s="255"/>
      <c r="G8" s="255"/>
      <c r="H8" s="255"/>
      <c r="I8" s="255"/>
      <c r="J8" s="255"/>
      <c r="L8" s="256"/>
    </row>
    <row r="9" spans="2:12" ht="9" customHeight="1">
      <c r="B9" s="87"/>
      <c r="C9" s="87"/>
      <c r="D9" s="87"/>
      <c r="F9" s="255"/>
      <c r="G9" s="255"/>
      <c r="H9" s="255"/>
      <c r="I9" s="255"/>
      <c r="J9" s="255"/>
      <c r="L9" s="256"/>
    </row>
    <row r="10" spans="2:12" ht="15" customHeight="1">
      <c r="B10" s="548" t="s">
        <v>124</v>
      </c>
      <c r="C10" s="543" t="s">
        <v>53</v>
      </c>
      <c r="D10" s="540" t="s">
        <v>134</v>
      </c>
      <c r="E10" s="63"/>
      <c r="F10" s="255"/>
      <c r="G10" s="255"/>
      <c r="H10" s="255"/>
      <c r="I10" s="255"/>
      <c r="J10" s="255"/>
      <c r="L10" s="256"/>
    </row>
    <row r="11" spans="2:12" ht="13.5" customHeight="1">
      <c r="B11" s="549"/>
      <c r="C11" s="544"/>
      <c r="D11" s="541"/>
      <c r="E11" s="86"/>
      <c r="F11" s="255"/>
      <c r="G11" s="255"/>
      <c r="H11" s="255"/>
      <c r="I11" s="255"/>
      <c r="J11" s="255"/>
      <c r="L11" s="256"/>
    </row>
    <row r="12" spans="2:12" ht="9" customHeight="1">
      <c r="B12" s="550"/>
      <c r="C12" s="545"/>
      <c r="D12" s="542"/>
      <c r="E12" s="63"/>
      <c r="F12" s="255"/>
      <c r="G12" s="255"/>
      <c r="H12" s="255"/>
      <c r="I12" s="255"/>
      <c r="J12" s="255"/>
      <c r="L12" s="256"/>
    </row>
    <row r="13" spans="2:12" ht="9.75" customHeight="1">
      <c r="B13" s="129"/>
      <c r="C13" s="106"/>
      <c r="D13" s="204"/>
      <c r="F13" s="255"/>
      <c r="G13" s="255"/>
      <c r="H13" s="255"/>
      <c r="I13" s="255"/>
      <c r="J13" s="255"/>
      <c r="L13" s="256"/>
    </row>
    <row r="14" spans="2:12" ht="15.75" customHeight="1">
      <c r="B14" s="199" t="s">
        <v>50</v>
      </c>
      <c r="C14" s="325">
        <f>SUM(C15:C17)</f>
        <v>713396.58058</v>
      </c>
      <c r="D14" s="325">
        <f>SUM(D15:D17)</f>
        <v>2950608.2572800005</v>
      </c>
      <c r="F14" s="457"/>
      <c r="G14" s="305"/>
      <c r="H14" s="305"/>
      <c r="I14" s="255"/>
      <c r="J14" s="255"/>
      <c r="L14" s="256"/>
    </row>
    <row r="15" spans="2:12" ht="16.5" customHeight="1">
      <c r="B15" s="354" t="s">
        <v>86</v>
      </c>
      <c r="C15" s="326">
        <f>+'DGRGL-C1'!C19</f>
        <v>421118.80487</v>
      </c>
      <c r="D15" s="326">
        <f>ROUND(+C15*$E$8,5)</f>
        <v>1741747.37694</v>
      </c>
      <c r="E15" s="451"/>
      <c r="F15" s="458"/>
      <c r="G15" s="306"/>
      <c r="H15" s="305"/>
      <c r="I15" s="255"/>
      <c r="J15" s="255"/>
      <c r="L15" s="256"/>
    </row>
    <row r="16" spans="2:12" ht="16.5" customHeight="1">
      <c r="B16" s="354" t="s">
        <v>85</v>
      </c>
      <c r="C16" s="326">
        <f>+'DGRGL-C1'!C16+'DGRGL-C1'!C20</f>
        <v>288557.38552</v>
      </c>
      <c r="D16" s="326">
        <f>ROUND(+C16*$E$8,5)</f>
        <v>1193473.34651</v>
      </c>
      <c r="E16" s="451"/>
      <c r="F16" s="458"/>
      <c r="G16" s="255"/>
      <c r="H16" s="255"/>
      <c r="I16" s="255"/>
      <c r="J16" s="255"/>
      <c r="L16" s="256"/>
    </row>
    <row r="17" spans="2:12" ht="16.5" customHeight="1">
      <c r="B17" s="354" t="s">
        <v>256</v>
      </c>
      <c r="C17" s="466">
        <f>+'DGRGL-C1'!C21</f>
        <v>3720.39019</v>
      </c>
      <c r="D17" s="326">
        <f>ROUND(+C17*$E$8,5)</f>
        <v>15387.53383</v>
      </c>
      <c r="E17" s="451"/>
      <c r="F17" s="458"/>
      <c r="G17" s="255"/>
      <c r="H17" s="255"/>
      <c r="I17" s="255"/>
      <c r="J17" s="255"/>
      <c r="L17" s="256"/>
    </row>
    <row r="18" spans="2:12" ht="15" customHeight="1">
      <c r="B18" s="34"/>
      <c r="C18" s="326"/>
      <c r="D18" s="328"/>
      <c r="E18" s="308"/>
      <c r="F18" s="458"/>
      <c r="G18" s="255"/>
      <c r="H18" s="255"/>
      <c r="I18" s="255"/>
      <c r="J18" s="255"/>
      <c r="L18" s="256"/>
    </row>
    <row r="19" spans="2:12" ht="16.5" customHeight="1">
      <c r="B19" s="32" t="s">
        <v>49</v>
      </c>
      <c r="C19" s="325">
        <f>SUM(C20:C22)</f>
        <v>15031.02955</v>
      </c>
      <c r="D19" s="325">
        <f>SUM(D20:D22)</f>
        <v>62168.33822</v>
      </c>
      <c r="E19" s="308"/>
      <c r="F19" s="458"/>
      <c r="G19" s="307"/>
      <c r="H19" s="255"/>
      <c r="I19" s="255"/>
      <c r="J19" s="255"/>
      <c r="L19" s="256"/>
    </row>
    <row r="20" spans="2:12" ht="16.5" customHeight="1">
      <c r="B20" s="354" t="s">
        <v>86</v>
      </c>
      <c r="C20" s="352">
        <f>+'DGRGL-C1'!C47</f>
        <v>0</v>
      </c>
      <c r="D20" s="352">
        <f>ROUND(+C20*$E$8,5)</f>
        <v>0</v>
      </c>
      <c r="E20" s="308"/>
      <c r="F20" s="458"/>
      <c r="G20" s="255"/>
      <c r="I20" s="255"/>
      <c r="L20" s="256"/>
    </row>
    <row r="21" spans="2:12" ht="16.5" customHeight="1">
      <c r="B21" s="354" t="s">
        <v>85</v>
      </c>
      <c r="C21" s="326">
        <f>+'DGRGL-C1'!C48</f>
        <v>15031.02955</v>
      </c>
      <c r="D21" s="326">
        <f>ROUND(+C21*$E$8,5)</f>
        <v>62168.33822</v>
      </c>
      <c r="E21" s="308"/>
      <c r="F21" s="458"/>
      <c r="G21" s="255"/>
      <c r="I21" s="255"/>
      <c r="L21" s="256"/>
    </row>
    <row r="22" spans="2:12" ht="16.5" customHeight="1">
      <c r="B22" s="354" t="s">
        <v>256</v>
      </c>
      <c r="C22" s="352">
        <f>+'DGRGL-C1'!C49</f>
        <v>0</v>
      </c>
      <c r="D22" s="352">
        <f>ROUND(+C22*$E$8,5)</f>
        <v>0</v>
      </c>
      <c r="E22" s="308"/>
      <c r="F22" s="458"/>
      <c r="G22" s="306"/>
      <c r="H22" s="255"/>
      <c r="I22" s="255"/>
      <c r="J22" s="255"/>
      <c r="L22" s="256"/>
    </row>
    <row r="23" spans="2:12" ht="9.75" customHeight="1">
      <c r="B23" s="35"/>
      <c r="C23" s="327"/>
      <c r="D23" s="327"/>
      <c r="E23" s="308"/>
      <c r="F23" s="255"/>
      <c r="G23" s="255"/>
      <c r="H23" s="255"/>
      <c r="I23" s="255"/>
      <c r="J23" s="255"/>
      <c r="L23" s="256"/>
    </row>
    <row r="24" spans="2:12" ht="15" customHeight="1">
      <c r="B24" s="551" t="s">
        <v>57</v>
      </c>
      <c r="C24" s="546">
        <f>+C19+C14</f>
        <v>728427.6101299999</v>
      </c>
      <c r="D24" s="546">
        <f>+D19+D14</f>
        <v>3012776.5955000003</v>
      </c>
      <c r="F24" s="255"/>
      <c r="G24" s="255"/>
      <c r="H24" s="255"/>
      <c r="I24" s="255"/>
      <c r="J24" s="255"/>
      <c r="L24" s="256"/>
    </row>
    <row r="25" spans="2:12" ht="15" customHeight="1">
      <c r="B25" s="552"/>
      <c r="C25" s="547"/>
      <c r="D25" s="547"/>
      <c r="F25" s="255"/>
      <c r="G25" s="255"/>
      <c r="H25" s="255"/>
      <c r="I25" s="255"/>
      <c r="J25" s="255"/>
      <c r="L25" s="256"/>
    </row>
    <row r="26" spans="2:12" ht="6.75" customHeight="1">
      <c r="B26" s="36"/>
      <c r="C26" s="283"/>
      <c r="D26" s="283"/>
      <c r="F26" s="255"/>
      <c r="G26" s="255"/>
      <c r="H26" s="255"/>
      <c r="I26" s="255"/>
      <c r="J26" s="255"/>
      <c r="L26" s="256"/>
    </row>
    <row r="27" spans="2:10" ht="15">
      <c r="B27" s="26" t="s">
        <v>257</v>
      </c>
      <c r="C27" s="497"/>
      <c r="D27" s="452"/>
      <c r="F27" s="259"/>
      <c r="G27" s="259"/>
      <c r="H27" s="255"/>
      <c r="I27" s="255"/>
      <c r="J27" s="311"/>
    </row>
    <row r="28" spans="3:12" ht="15">
      <c r="C28" s="460"/>
      <c r="D28" s="460"/>
      <c r="F28" s="255"/>
      <c r="G28" s="255"/>
      <c r="H28" s="255"/>
      <c r="I28" s="255"/>
      <c r="J28" s="255"/>
      <c r="L28" s="310"/>
    </row>
    <row r="29" spans="3:12" ht="15">
      <c r="C29" s="284"/>
      <c r="F29" s="255"/>
      <c r="H29" s="255"/>
      <c r="I29" s="255"/>
      <c r="J29" s="255"/>
      <c r="L29" s="312"/>
    </row>
    <row r="30" spans="3:12" ht="15">
      <c r="C30" s="285"/>
      <c r="F30" s="255"/>
      <c r="G30" s="255"/>
      <c r="H30" s="255"/>
      <c r="I30" s="255"/>
      <c r="J30" s="255"/>
      <c r="L30" s="256"/>
    </row>
    <row r="31" spans="6:12" ht="15">
      <c r="F31" s="255"/>
      <c r="G31" s="255"/>
      <c r="H31" s="255"/>
      <c r="I31" s="255"/>
      <c r="J31" s="255"/>
      <c r="L31" s="256"/>
    </row>
    <row r="32" spans="6:12" ht="15">
      <c r="F32" s="255"/>
      <c r="G32" s="255"/>
      <c r="H32" s="255"/>
      <c r="I32" s="255"/>
      <c r="J32" s="255"/>
      <c r="L32" s="256"/>
    </row>
    <row r="33" ht="15">
      <c r="L33" s="256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6"/>
      <c r="H5" s="256"/>
      <c r="I5" s="256"/>
    </row>
    <row r="6" spans="2:12" ht="18" customHeight="1">
      <c r="B6" s="138" t="s">
        <v>283</v>
      </c>
      <c r="C6" s="138"/>
      <c r="D6" s="138"/>
      <c r="E6" s="138"/>
      <c r="G6" s="255"/>
      <c r="I6" s="255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5"/>
      <c r="H7" s="255"/>
      <c r="I7" s="255"/>
      <c r="J7" s="63"/>
      <c r="K7" s="63"/>
      <c r="L7" s="63"/>
    </row>
    <row r="8" spans="2:12" ht="15.75">
      <c r="B8" s="335" t="s">
        <v>54</v>
      </c>
      <c r="C8" s="335"/>
      <c r="D8" s="335"/>
      <c r="E8" s="63"/>
      <c r="F8" s="63"/>
      <c r="G8" s="255"/>
      <c r="H8" s="255"/>
      <c r="I8" s="255"/>
      <c r="J8" s="63"/>
      <c r="K8" s="63"/>
      <c r="L8" s="63"/>
    </row>
    <row r="9" spans="2:12" ht="15.75">
      <c r="B9" s="330" t="str">
        <f>+'DGRGL-C1'!B9</f>
        <v>Al 30 de septiembre de 2021</v>
      </c>
      <c r="C9" s="330"/>
      <c r="D9" s="271"/>
      <c r="E9" s="316">
        <f>+Portada!I34</f>
        <v>4.136</v>
      </c>
      <c r="F9" s="63"/>
      <c r="G9" s="255"/>
      <c r="H9" s="255"/>
      <c r="I9" s="255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1" t="s">
        <v>296</v>
      </c>
      <c r="C11" s="543" t="s">
        <v>53</v>
      </c>
      <c r="D11" s="540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2"/>
      <c r="C12" s="544"/>
      <c r="D12" s="541"/>
      <c r="E12" s="86"/>
      <c r="F12" s="63"/>
      <c r="G12" s="183"/>
      <c r="H12" s="63"/>
      <c r="I12" s="63"/>
      <c r="J12" s="63"/>
      <c r="K12" s="63"/>
      <c r="L12" s="63"/>
    </row>
    <row r="13" spans="2:12" ht="9" customHeight="1">
      <c r="B13" s="533"/>
      <c r="C13" s="545"/>
      <c r="D13" s="542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9" t="s">
        <v>87</v>
      </c>
      <c r="C15" s="331">
        <f>+C17</f>
        <v>0</v>
      </c>
      <c r="D15" s="331">
        <f>+D17</f>
        <v>0</v>
      </c>
      <c r="E15" s="63"/>
      <c r="H15" s="210"/>
    </row>
    <row r="16" spans="2:5" ht="6" customHeight="1" hidden="1">
      <c r="B16" s="199"/>
      <c r="C16" s="331"/>
      <c r="D16" s="331"/>
      <c r="E16" s="63"/>
    </row>
    <row r="17" spans="2:5" ht="15.75" hidden="1">
      <c r="B17" s="200" t="s">
        <v>88</v>
      </c>
      <c r="C17" s="332">
        <v>0</v>
      </c>
      <c r="D17" s="332">
        <f>+C17*$E$9</f>
        <v>0</v>
      </c>
      <c r="E17" s="63"/>
    </row>
    <row r="18" spans="2:5" ht="15" customHeight="1">
      <c r="B18" s="200"/>
      <c r="C18" s="332"/>
      <c r="D18" s="332"/>
      <c r="E18" s="63"/>
    </row>
    <row r="19" spans="2:6" ht="16.5">
      <c r="B19" s="199" t="s">
        <v>111</v>
      </c>
      <c r="C19" s="331">
        <f>SUM(C20:C22)</f>
        <v>713396.58058</v>
      </c>
      <c r="D19" s="331">
        <f>SUM(D20:D22)</f>
        <v>2950608.2572800005</v>
      </c>
      <c r="E19" s="113"/>
      <c r="F19" s="113"/>
    </row>
    <row r="20" spans="2:4" ht="15.75">
      <c r="B20" s="354" t="s">
        <v>89</v>
      </c>
      <c r="C20" s="466">
        <f>+'DGRGL-C1'!C19</f>
        <v>421118.80487</v>
      </c>
      <c r="D20" s="332">
        <f>ROUND(+C20*$E$9,5)</f>
        <v>1741747.37694</v>
      </c>
    </row>
    <row r="21" spans="2:4" ht="15.75">
      <c r="B21" s="354" t="s">
        <v>85</v>
      </c>
      <c r="C21" s="326">
        <f>+'DGRGL-C1'!C16+'DGRGL-C1'!C20</f>
        <v>288557.38552</v>
      </c>
      <c r="D21" s="332">
        <f>ROUND(+C21*$E$9,5)</f>
        <v>1193473.34651</v>
      </c>
    </row>
    <row r="22" spans="2:4" ht="15.75">
      <c r="B22" s="354" t="s">
        <v>258</v>
      </c>
      <c r="C22" s="466">
        <f>+'DGRGL-C1'!C21</f>
        <v>3720.39019</v>
      </c>
      <c r="D22" s="332">
        <f>ROUND(+C22*$E$9,5)</f>
        <v>15387.53383</v>
      </c>
    </row>
    <row r="23" spans="2:4" ht="9.75" customHeight="1">
      <c r="B23" s="33"/>
      <c r="C23" s="333"/>
      <c r="D23" s="332"/>
    </row>
    <row r="24" spans="2:8" ht="15" customHeight="1">
      <c r="B24" s="551" t="s">
        <v>57</v>
      </c>
      <c r="C24" s="553">
        <f>+C19+C15</f>
        <v>713396.58058</v>
      </c>
      <c r="D24" s="553">
        <f>+D19+D15</f>
        <v>2950608.2572800005</v>
      </c>
      <c r="G24" s="178"/>
      <c r="H24" s="178"/>
    </row>
    <row r="25" spans="2:8" ht="15" customHeight="1">
      <c r="B25" s="552"/>
      <c r="C25" s="554"/>
      <c r="D25" s="554"/>
      <c r="G25" s="178"/>
      <c r="H25" s="178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69"/>
      <c r="D27" s="39"/>
    </row>
    <row r="28" spans="2:4" ht="15">
      <c r="B28" s="26" t="s">
        <v>143</v>
      </c>
      <c r="C28" s="113"/>
      <c r="D28" s="178"/>
    </row>
    <row r="29" spans="2:8" ht="15">
      <c r="B29" s="26" t="s">
        <v>259</v>
      </c>
      <c r="C29" s="399"/>
      <c r="D29" s="399"/>
      <c r="E29" s="400"/>
      <c r="G29" s="184"/>
      <c r="H29" s="96"/>
    </row>
    <row r="30" spans="2:8" ht="15">
      <c r="B30" s="398"/>
      <c r="C30" s="401"/>
      <c r="D30" s="401"/>
      <c r="E30" s="400"/>
      <c r="G30" s="178"/>
      <c r="H30" s="178"/>
    </row>
    <row r="31" spans="2:5" ht="15">
      <c r="B31" s="400"/>
      <c r="C31" s="400"/>
      <c r="D31" s="400"/>
      <c r="E31" s="400"/>
    </row>
    <row r="32" spans="2:5" ht="15">
      <c r="B32" s="400"/>
      <c r="C32" s="400"/>
      <c r="D32" s="400"/>
      <c r="E32" s="400"/>
    </row>
    <row r="33" spans="2:4" ht="18">
      <c r="B33" s="46" t="s">
        <v>105</v>
      </c>
      <c r="C33" s="46"/>
      <c r="D33" s="46"/>
    </row>
    <row r="34" spans="2:5" ht="18">
      <c r="B34" s="138" t="s">
        <v>283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5" t="s">
        <v>54</v>
      </c>
      <c r="C36" s="335"/>
      <c r="D36" s="335"/>
    </row>
    <row r="37" spans="2:4" ht="15" customHeight="1">
      <c r="B37" s="330" t="str">
        <f>+B9</f>
        <v>Al 30 de septiembre de 2021</v>
      </c>
      <c r="C37" s="330"/>
      <c r="D37" s="57"/>
    </row>
    <row r="38" spans="2:4" ht="9" customHeight="1">
      <c r="B38" s="38"/>
      <c r="C38" s="38"/>
      <c r="D38" s="38"/>
    </row>
    <row r="39" spans="2:4" ht="15" customHeight="1">
      <c r="B39" s="531" t="s">
        <v>130</v>
      </c>
      <c r="C39" s="543" t="s">
        <v>53</v>
      </c>
      <c r="D39" s="540" t="s">
        <v>134</v>
      </c>
    </row>
    <row r="40" spans="2:7" ht="13.5" customHeight="1">
      <c r="B40" s="532"/>
      <c r="C40" s="544"/>
      <c r="D40" s="541"/>
      <c r="E40" s="46"/>
      <c r="G40" s="183"/>
    </row>
    <row r="41" spans="2:4" ht="9" customHeight="1">
      <c r="B41" s="533"/>
      <c r="C41" s="545"/>
      <c r="D41" s="542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1">
        <v>0</v>
      </c>
      <c r="D43" s="331">
        <v>0</v>
      </c>
    </row>
    <row r="44" spans="2:5" ht="15" customHeight="1">
      <c r="B44" s="33"/>
      <c r="C44" s="332"/>
      <c r="D44" s="332"/>
      <c r="E44" s="85"/>
    </row>
    <row r="45" spans="2:8" ht="16.5">
      <c r="B45" s="32" t="s">
        <v>68</v>
      </c>
      <c r="C45" s="331">
        <f>SUM(C46:C48)</f>
        <v>15031.02955</v>
      </c>
      <c r="D45" s="331">
        <f>SUM(D46:D48)</f>
        <v>62168.33822</v>
      </c>
      <c r="E45" s="85"/>
      <c r="G45" s="178"/>
      <c r="H45" s="178"/>
    </row>
    <row r="46" spans="2:5" ht="15.75">
      <c r="B46" s="354" t="s">
        <v>90</v>
      </c>
      <c r="C46" s="466">
        <v>0</v>
      </c>
      <c r="D46" s="332">
        <f>ROUND(+C46*$E$9,5)</f>
        <v>0</v>
      </c>
      <c r="E46" s="40"/>
    </row>
    <row r="47" spans="2:5" ht="15.75">
      <c r="B47" s="354" t="s">
        <v>85</v>
      </c>
      <c r="C47" s="326">
        <f>+'DGRGL-C1'!C48</f>
        <v>15031.02955</v>
      </c>
      <c r="D47" s="332">
        <f>ROUND(+C47*$E$9,5)</f>
        <v>62168.33822</v>
      </c>
      <c r="E47" s="40"/>
    </row>
    <row r="48" spans="2:5" ht="15.75">
      <c r="B48" s="354" t="s">
        <v>256</v>
      </c>
      <c r="C48" s="466">
        <v>0</v>
      </c>
      <c r="D48" s="332">
        <f>ROUND(+C48*$E$9,5)</f>
        <v>0</v>
      </c>
      <c r="E48" s="257"/>
    </row>
    <row r="49" spans="2:5" ht="9.75" customHeight="1">
      <c r="B49" s="37"/>
      <c r="C49" s="334"/>
      <c r="D49" s="334"/>
      <c r="E49" s="85"/>
    </row>
    <row r="50" spans="2:4" ht="15" customHeight="1">
      <c r="B50" s="551" t="s">
        <v>57</v>
      </c>
      <c r="C50" s="553">
        <f>+C45+C43</f>
        <v>15031.02955</v>
      </c>
      <c r="D50" s="553">
        <f>+D45+D43</f>
        <v>62168.33822</v>
      </c>
    </row>
    <row r="51" spans="2:4" ht="15" customHeight="1">
      <c r="B51" s="552"/>
      <c r="C51" s="554"/>
      <c r="D51" s="554"/>
    </row>
    <row r="52" spans="2:4" ht="5.25" customHeight="1">
      <c r="B52" s="556"/>
      <c r="C52" s="556"/>
      <c r="D52" s="556"/>
    </row>
    <row r="53" spans="2:4" ht="15">
      <c r="B53" s="26" t="s">
        <v>257</v>
      </c>
      <c r="C53" s="461"/>
      <c r="D53" s="402"/>
    </row>
    <row r="54" spans="2:4" ht="15.75">
      <c r="B54" s="403"/>
      <c r="C54" s="402"/>
      <c r="D54" s="402"/>
    </row>
    <row r="55" spans="2:4" ht="15.75">
      <c r="B55" s="403"/>
      <c r="C55" s="400"/>
      <c r="D55" s="400"/>
    </row>
    <row r="56" spans="2:4" ht="15">
      <c r="B56" s="400"/>
      <c r="C56" s="400"/>
      <c r="D56" s="400"/>
    </row>
    <row r="57" spans="2:4" ht="15">
      <c r="B57" s="400"/>
      <c r="C57" s="400"/>
      <c r="D57" s="400"/>
    </row>
    <row r="58" spans="2:4" ht="15">
      <c r="B58" s="400"/>
      <c r="C58" s="400"/>
      <c r="D58" s="400"/>
    </row>
    <row r="59" spans="2:4" ht="15">
      <c r="B59" s="400"/>
      <c r="C59" s="400"/>
      <c r="D59" s="400"/>
    </row>
    <row r="60" spans="2:4" ht="15">
      <c r="B60" s="400"/>
      <c r="C60" s="400"/>
      <c r="D60" s="400"/>
    </row>
    <row r="61" spans="2:4" ht="15">
      <c r="B61" s="400"/>
      <c r="C61" s="400"/>
      <c r="D61" s="400"/>
    </row>
    <row r="62" spans="2:4" ht="15">
      <c r="B62" s="400"/>
      <c r="C62" s="400"/>
      <c r="D62" s="400"/>
    </row>
    <row r="63" spans="2:4" ht="15">
      <c r="B63" s="400"/>
      <c r="C63" s="400"/>
      <c r="D63" s="400"/>
    </row>
    <row r="64" spans="2:4" ht="15">
      <c r="B64" s="400"/>
      <c r="C64" s="400"/>
      <c r="D64" s="400"/>
    </row>
    <row r="65" spans="2:4" ht="15">
      <c r="B65" s="400"/>
      <c r="C65" s="400"/>
      <c r="D65" s="400"/>
    </row>
    <row r="66" spans="2:4" ht="15">
      <c r="B66" s="400"/>
      <c r="C66" s="400"/>
      <c r="D66" s="400"/>
    </row>
    <row r="67" spans="2:4" ht="15">
      <c r="B67" s="400"/>
      <c r="C67" s="400"/>
      <c r="D67" s="400"/>
    </row>
    <row r="68" spans="2:4" ht="15">
      <c r="B68" s="400"/>
      <c r="C68" s="400"/>
      <c r="D68" s="400"/>
    </row>
    <row r="69" spans="2:4" ht="15">
      <c r="B69" s="400"/>
      <c r="C69" s="400"/>
      <c r="D69" s="400"/>
    </row>
    <row r="70" spans="2:4" ht="15">
      <c r="B70" s="400"/>
      <c r="C70" s="400"/>
      <c r="D70" s="400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6"/>
      <c r="I5" s="256"/>
    </row>
    <row r="6" spans="2:9" ht="18" customHeight="1">
      <c r="B6" s="138" t="s">
        <v>283</v>
      </c>
      <c r="C6" s="138"/>
      <c r="D6" s="138"/>
      <c r="E6" s="138"/>
      <c r="G6" s="63"/>
      <c r="H6" s="255"/>
      <c r="I6" s="256"/>
    </row>
    <row r="7" spans="2:9" ht="15.75">
      <c r="B7" s="136" t="s">
        <v>64</v>
      </c>
      <c r="C7" s="136"/>
      <c r="D7" s="136"/>
      <c r="E7" s="63"/>
      <c r="F7" s="63"/>
      <c r="G7" s="63"/>
      <c r="H7" s="255"/>
      <c r="I7" s="256"/>
    </row>
    <row r="8" spans="2:9" ht="15.75" customHeight="1">
      <c r="B8" s="335" t="s">
        <v>102</v>
      </c>
      <c r="C8" s="335"/>
      <c r="D8" s="335"/>
      <c r="E8" s="63"/>
      <c r="F8" s="63"/>
      <c r="G8" s="63"/>
      <c r="I8" s="256"/>
    </row>
    <row r="9" spans="2:9" ht="15.75">
      <c r="B9" s="330" t="str">
        <f>+'DGRGL-C1'!B9</f>
        <v>Al 30 de septiembre de 2021</v>
      </c>
      <c r="C9" s="330"/>
      <c r="D9" s="271"/>
      <c r="E9" s="316">
        <f>+Portada!I34</f>
        <v>4.136</v>
      </c>
      <c r="F9" s="63"/>
      <c r="G9" s="63"/>
      <c r="H9" s="212"/>
      <c r="I9" s="212"/>
    </row>
    <row r="10" spans="2:9" ht="8.25" customHeight="1">
      <c r="B10" s="87"/>
      <c r="C10" s="87"/>
      <c r="D10" s="87"/>
      <c r="E10" s="63"/>
      <c r="H10" s="212"/>
      <c r="I10" s="212"/>
    </row>
    <row r="11" spans="2:9" ht="15" customHeight="1">
      <c r="B11" s="476" t="s">
        <v>297</v>
      </c>
      <c r="C11" s="543" t="s">
        <v>53</v>
      </c>
      <c r="D11" s="540" t="s">
        <v>134</v>
      </c>
      <c r="E11" s="63"/>
      <c r="H11" s="212"/>
      <c r="I11" s="212"/>
    </row>
    <row r="12" spans="2:9" ht="13.5" customHeight="1">
      <c r="B12" s="549" t="s">
        <v>32</v>
      </c>
      <c r="C12" s="544"/>
      <c r="D12" s="541"/>
      <c r="E12" s="86"/>
      <c r="G12" s="183"/>
      <c r="H12" s="212"/>
      <c r="I12" s="212"/>
    </row>
    <row r="13" spans="2:9" ht="9" customHeight="1">
      <c r="B13" s="550"/>
      <c r="C13" s="545"/>
      <c r="D13" s="542"/>
      <c r="E13" s="63"/>
      <c r="H13" s="212"/>
      <c r="I13" s="212"/>
    </row>
    <row r="14" spans="2:9" ht="9.75" customHeight="1">
      <c r="B14" s="88"/>
      <c r="C14" s="272"/>
      <c r="D14" s="274"/>
      <c r="E14" s="63"/>
      <c r="H14" s="212"/>
      <c r="I14" s="212"/>
    </row>
    <row r="15" spans="2:9" ht="16.5">
      <c r="B15" s="130" t="s">
        <v>119</v>
      </c>
      <c r="C15" s="336">
        <f>SUM(C16:C18)</f>
        <v>564338.92389</v>
      </c>
      <c r="D15" s="336">
        <f>SUM(D16:D18)</f>
        <v>2334105.78921</v>
      </c>
      <c r="E15" s="63"/>
      <c r="G15" s="212"/>
      <c r="H15" s="212"/>
      <c r="I15" s="212"/>
    </row>
    <row r="16" spans="2:9" ht="15.75">
      <c r="B16" s="340" t="s">
        <v>90</v>
      </c>
      <c r="C16" s="484">
        <v>290511.7912</v>
      </c>
      <c r="D16" s="332">
        <f>ROUND(+C16*$E$9,5)</f>
        <v>1201556.7684</v>
      </c>
      <c r="E16" s="452"/>
      <c r="F16" s="454"/>
      <c r="G16" s="214"/>
      <c r="H16" s="212"/>
      <c r="I16" s="212"/>
    </row>
    <row r="17" spans="2:9" ht="15.75">
      <c r="B17" s="340" t="s">
        <v>85</v>
      </c>
      <c r="C17" s="484">
        <v>270106.7425</v>
      </c>
      <c r="D17" s="332">
        <f>ROUND(+C17*$E$9,5)</f>
        <v>1117161.48698</v>
      </c>
      <c r="E17" s="452"/>
      <c r="F17" s="454"/>
      <c r="G17" s="214"/>
      <c r="H17" s="212"/>
      <c r="I17" s="212"/>
    </row>
    <row r="18" spans="2:9" ht="15.75">
      <c r="B18" s="340" t="s">
        <v>260</v>
      </c>
      <c r="C18" s="484">
        <v>3720.39019</v>
      </c>
      <c r="D18" s="332">
        <f>ROUND(+C18*$E$9,5)</f>
        <v>15387.53383</v>
      </c>
      <c r="E18" s="452"/>
      <c r="F18" s="454"/>
      <c r="G18" s="214"/>
      <c r="H18" s="212"/>
      <c r="I18" s="212"/>
    </row>
    <row r="19" spans="2:7" ht="15" customHeight="1">
      <c r="B19" s="43"/>
      <c r="C19" s="332"/>
      <c r="D19" s="338"/>
      <c r="F19" s="452"/>
      <c r="G19" s="212"/>
    </row>
    <row r="20" spans="2:7" ht="16.5">
      <c r="B20" s="44" t="s">
        <v>56</v>
      </c>
      <c r="C20" s="336">
        <f>+C21+C22</f>
        <v>149057.65669</v>
      </c>
      <c r="D20" s="336">
        <f>+D21+D22</f>
        <v>616502.4680600001</v>
      </c>
      <c r="F20" s="453"/>
      <c r="G20" s="212"/>
    </row>
    <row r="21" spans="2:7" ht="15.75">
      <c r="B21" s="340" t="s">
        <v>261</v>
      </c>
      <c r="C21" s="332">
        <f>+C25+C30+C35</f>
        <v>130607.01367</v>
      </c>
      <c r="D21" s="332">
        <f>+D25+D30+D35</f>
        <v>540190.6085300001</v>
      </c>
      <c r="F21" s="213"/>
      <c r="G21" s="214"/>
    </row>
    <row r="22" spans="2:7" ht="15.75">
      <c r="B22" s="340" t="s">
        <v>85</v>
      </c>
      <c r="C22" s="332">
        <f>+C26+C31+C36</f>
        <v>18450.64302</v>
      </c>
      <c r="D22" s="332">
        <f>+D26+D31+D36</f>
        <v>76311.85953</v>
      </c>
      <c r="G22" s="215"/>
    </row>
    <row r="23" spans="2:7" ht="9.75" customHeight="1">
      <c r="B23" s="43"/>
      <c r="C23" s="334"/>
      <c r="D23" s="338"/>
      <c r="G23" s="212"/>
    </row>
    <row r="24" spans="2:7" ht="15.75">
      <c r="B24" s="341" t="s">
        <v>35</v>
      </c>
      <c r="C24" s="343">
        <f>SUM(C25:C27)</f>
        <v>37432.05996</v>
      </c>
      <c r="D24" s="343">
        <f>SUM(D25:D27)</f>
        <v>154818.99999</v>
      </c>
      <c r="G24" s="212"/>
    </row>
    <row r="25" spans="2:7" ht="15">
      <c r="B25" s="41" t="s">
        <v>91</v>
      </c>
      <c r="C25" s="485">
        <v>37432.05996</v>
      </c>
      <c r="D25" s="342">
        <f>ROUND(+C25*$E$9,5)</f>
        <v>154818.99999</v>
      </c>
      <c r="G25" s="212"/>
    </row>
    <row r="26" spans="2:7" ht="15">
      <c r="B26" s="41" t="s">
        <v>85</v>
      </c>
      <c r="C26" s="334">
        <v>0</v>
      </c>
      <c r="D26" s="342">
        <f>ROUND(+C26*$E$9,5)</f>
        <v>0</v>
      </c>
      <c r="G26" s="212"/>
    </row>
    <row r="27" spans="2:7" ht="15">
      <c r="B27" s="41" t="s">
        <v>258</v>
      </c>
      <c r="C27" s="334">
        <v>0</v>
      </c>
      <c r="D27" s="342">
        <f>ROUND(+C27*$E$9,5)</f>
        <v>0</v>
      </c>
      <c r="G27" s="212"/>
    </row>
    <row r="28" spans="2:7" ht="9.75" customHeight="1">
      <c r="B28" s="43"/>
      <c r="C28" s="334"/>
      <c r="D28" s="338"/>
      <c r="G28" s="212"/>
    </row>
    <row r="29" spans="2:7" ht="15.75">
      <c r="B29" s="341" t="s">
        <v>176</v>
      </c>
      <c r="C29" s="343">
        <f>SUM(C30:C32)</f>
        <v>99765.43996</v>
      </c>
      <c r="D29" s="343">
        <f>SUM(D30:D32)</f>
        <v>412629.85967000003</v>
      </c>
      <c r="G29" s="212"/>
    </row>
    <row r="30" spans="2:7" ht="15">
      <c r="B30" s="41" t="s">
        <v>90</v>
      </c>
      <c r="C30" s="485">
        <v>81314.79694</v>
      </c>
      <c r="D30" s="342">
        <f>ROUND(+C30*$E$9,5)</f>
        <v>336318.00014</v>
      </c>
      <c r="G30" s="212"/>
    </row>
    <row r="31" spans="2:7" ht="15">
      <c r="B31" s="41" t="s">
        <v>85</v>
      </c>
      <c r="C31" s="485">
        <v>18450.64302</v>
      </c>
      <c r="D31" s="342">
        <f>ROUND(+C31*$E$9,5)</f>
        <v>76311.85953</v>
      </c>
      <c r="G31" s="212"/>
    </row>
    <row r="32" spans="2:7" ht="15">
      <c r="B32" s="41" t="s">
        <v>258</v>
      </c>
      <c r="C32" s="334">
        <v>0</v>
      </c>
      <c r="D32" s="342">
        <f>ROUND(+C32*$E$9,5)</f>
        <v>0</v>
      </c>
      <c r="G32" s="212"/>
    </row>
    <row r="33" spans="2:7" ht="9.75" customHeight="1">
      <c r="B33" s="43"/>
      <c r="C33" s="334"/>
      <c r="D33" s="338"/>
      <c r="G33" s="212"/>
    </row>
    <row r="34" spans="2:7" ht="15.75">
      <c r="B34" s="444" t="s">
        <v>177</v>
      </c>
      <c r="C34" s="343">
        <f>SUM(C35:C37)</f>
        <v>11860.15677</v>
      </c>
      <c r="D34" s="343">
        <f>SUM(D35:D37)</f>
        <v>49053.6084</v>
      </c>
      <c r="G34" s="212"/>
    </row>
    <row r="35" spans="2:7" ht="15">
      <c r="B35" s="41" t="s">
        <v>91</v>
      </c>
      <c r="C35" s="485">
        <v>11860.15677</v>
      </c>
      <c r="D35" s="342">
        <f>ROUND(+C35*$E$9,5)</f>
        <v>49053.6084</v>
      </c>
      <c r="G35" s="212"/>
    </row>
    <row r="36" spans="2:4" ht="15">
      <c r="B36" s="41" t="s">
        <v>92</v>
      </c>
      <c r="C36" s="334">
        <v>0</v>
      </c>
      <c r="D36" s="342">
        <f>ROUND(+C36*$E$9,5)</f>
        <v>0</v>
      </c>
    </row>
    <row r="37" spans="2:4" ht="15">
      <c r="B37" s="41" t="s">
        <v>258</v>
      </c>
      <c r="C37" s="334">
        <v>0</v>
      </c>
      <c r="D37" s="342">
        <f>ROUND(+C37*$E$9,5)</f>
        <v>0</v>
      </c>
    </row>
    <row r="38" spans="2:4" ht="9.75" customHeight="1">
      <c r="B38" s="42"/>
      <c r="C38" s="337"/>
      <c r="D38" s="339"/>
    </row>
    <row r="39" spans="2:4" ht="15" customHeight="1">
      <c r="B39" s="551" t="s">
        <v>14</v>
      </c>
      <c r="C39" s="553">
        <f>+C20+C15</f>
        <v>713396.58058</v>
      </c>
      <c r="D39" s="553">
        <f>+D20+D15</f>
        <v>2950608.25727</v>
      </c>
    </row>
    <row r="40" spans="2:7" ht="15" customHeight="1">
      <c r="B40" s="552"/>
      <c r="C40" s="554"/>
      <c r="D40" s="554"/>
      <c r="F40" s="113"/>
      <c r="G40" s="113"/>
    </row>
    <row r="41" ht="4.5" customHeight="1"/>
    <row r="42" spans="2:4" ht="15">
      <c r="B42" s="470" t="s">
        <v>144</v>
      </c>
      <c r="C42" s="498"/>
      <c r="D42" s="495"/>
    </row>
    <row r="43" spans="2:4" ht="15">
      <c r="B43" s="26" t="s">
        <v>259</v>
      </c>
      <c r="C43" s="494"/>
      <c r="D43" s="26"/>
    </row>
    <row r="44" spans="2:4" ht="15">
      <c r="B44" s="557" t="s">
        <v>262</v>
      </c>
      <c r="C44" s="557"/>
      <c r="D44" s="557"/>
    </row>
    <row r="45" spans="2:5" ht="15">
      <c r="B45" s="404"/>
      <c r="C45" s="405"/>
      <c r="D45" s="406"/>
      <c r="E45" s="400"/>
    </row>
    <row r="46" spans="2:7" ht="15">
      <c r="B46" s="404"/>
      <c r="C46" s="406"/>
      <c r="D46" s="406"/>
      <c r="E46" s="400"/>
      <c r="F46" s="178"/>
      <c r="G46" s="178"/>
    </row>
    <row r="47" spans="2:5" ht="15">
      <c r="B47" s="400"/>
      <c r="C47" s="400"/>
      <c r="D47" s="400"/>
      <c r="E47" s="400"/>
    </row>
    <row r="48" spans="2:4" ht="18">
      <c r="B48" s="46" t="s">
        <v>106</v>
      </c>
      <c r="C48" s="47"/>
      <c r="D48" s="47"/>
    </row>
    <row r="49" spans="2:5" ht="18">
      <c r="B49" s="138" t="s">
        <v>283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5" t="s">
        <v>102</v>
      </c>
      <c r="C51" s="335"/>
      <c r="D51" s="335"/>
      <c r="E51" s="62"/>
    </row>
    <row r="52" spans="2:4" ht="15" customHeight="1">
      <c r="B52" s="330" t="str">
        <f>+B9</f>
        <v>Al 30 de septiembre de 2021</v>
      </c>
      <c r="C52" s="330"/>
      <c r="D52" s="57"/>
    </row>
    <row r="53" spans="2:4" ht="6.75" customHeight="1">
      <c r="B53" s="47"/>
      <c r="C53" s="47"/>
      <c r="D53" s="47"/>
    </row>
    <row r="54" spans="2:9" ht="15" customHeight="1">
      <c r="B54" s="445" t="s">
        <v>178</v>
      </c>
      <c r="C54" s="543" t="s">
        <v>53</v>
      </c>
      <c r="D54" s="540" t="s">
        <v>134</v>
      </c>
      <c r="H54" s="178"/>
      <c r="I54" s="178"/>
    </row>
    <row r="55" spans="2:7" ht="13.5" customHeight="1">
      <c r="B55" s="558" t="s">
        <v>179</v>
      </c>
      <c r="C55" s="544"/>
      <c r="D55" s="541"/>
      <c r="E55" s="46"/>
      <c r="G55" s="183"/>
    </row>
    <row r="56" spans="2:4" ht="9" customHeight="1">
      <c r="B56" s="559"/>
      <c r="C56" s="545"/>
      <c r="D56" s="542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6">
        <f>SUM(C59:C61)</f>
        <v>15031.02955</v>
      </c>
      <c r="D58" s="336">
        <f>SUM(D59:D61)</f>
        <v>62168.338218799996</v>
      </c>
    </row>
    <row r="59" spans="2:4" ht="15.75">
      <c r="B59" s="45" t="s">
        <v>89</v>
      </c>
      <c r="C59" s="332">
        <v>0</v>
      </c>
      <c r="D59" s="332">
        <f>+C59*$E$9</f>
        <v>0</v>
      </c>
    </row>
    <row r="60" spans="2:4" ht="15.75">
      <c r="B60" s="45" t="s">
        <v>85</v>
      </c>
      <c r="C60" s="332">
        <v>15031.02955</v>
      </c>
      <c r="D60" s="332">
        <f>+C60*$E$9</f>
        <v>62168.338218799996</v>
      </c>
    </row>
    <row r="61" spans="2:4" ht="15.75">
      <c r="B61" s="45" t="s">
        <v>256</v>
      </c>
      <c r="C61" s="332">
        <v>0</v>
      </c>
      <c r="D61" s="332">
        <f>+C61*$E$9</f>
        <v>0</v>
      </c>
    </row>
    <row r="62" spans="2:4" ht="15" customHeight="1">
      <c r="B62" s="43"/>
      <c r="C62" s="332"/>
      <c r="D62" s="338"/>
    </row>
    <row r="63" spans="2:4" ht="16.5">
      <c r="B63" s="44" t="s">
        <v>56</v>
      </c>
      <c r="C63" s="336">
        <v>0</v>
      </c>
      <c r="D63" s="336">
        <v>0</v>
      </c>
    </row>
    <row r="64" spans="2:4" ht="9.75" customHeight="1">
      <c r="B64" s="42"/>
      <c r="C64" s="337"/>
      <c r="D64" s="339"/>
    </row>
    <row r="65" spans="2:7" ht="15" customHeight="1">
      <c r="B65" s="551" t="s">
        <v>14</v>
      </c>
      <c r="C65" s="553">
        <f>+C63+C58</f>
        <v>15031.02955</v>
      </c>
      <c r="D65" s="553">
        <f>+D63+D58</f>
        <v>62168.338218799996</v>
      </c>
      <c r="F65" s="198"/>
      <c r="G65" s="198"/>
    </row>
    <row r="66" spans="2:4" ht="15" customHeight="1">
      <c r="B66" s="552"/>
      <c r="C66" s="554"/>
      <c r="D66" s="554"/>
    </row>
    <row r="67" ht="5.25" customHeight="1"/>
    <row r="68" spans="2:4" ht="15">
      <c r="B68" s="26" t="s">
        <v>257</v>
      </c>
      <c r="C68" s="407"/>
      <c r="D68" s="402"/>
    </row>
    <row r="69" spans="2:4" ht="15">
      <c r="B69" s="400"/>
      <c r="C69" s="402"/>
      <c r="D69" s="402"/>
    </row>
    <row r="70" spans="2:4" ht="15">
      <c r="B70" s="400"/>
      <c r="C70" s="408"/>
      <c r="D70" s="408"/>
    </row>
    <row r="71" spans="2:4" ht="15">
      <c r="B71" s="400"/>
      <c r="C71" s="402"/>
      <c r="D71" s="402"/>
    </row>
    <row r="72" spans="2:4" ht="15">
      <c r="B72" s="400"/>
      <c r="C72" s="400"/>
      <c r="D72" s="400"/>
    </row>
    <row r="73" spans="2:4" ht="15">
      <c r="B73" s="400"/>
      <c r="C73" s="400"/>
      <c r="D73" s="400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283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30" t="str">
        <f>+'DGRGL-C1'!B9</f>
        <v>Al 30 de septiembre de 2021</v>
      </c>
      <c r="C9" s="330"/>
      <c r="D9" s="270"/>
      <c r="E9" s="316">
        <f>+Portada!I34</f>
        <v>4.136</v>
      </c>
    </row>
    <row r="10" spans="2:4" ht="7.5" customHeight="1">
      <c r="B10" s="87"/>
      <c r="C10" s="87"/>
      <c r="D10" s="87"/>
    </row>
    <row r="11" spans="2:4" ht="15" customHeight="1">
      <c r="B11" s="531" t="s">
        <v>103</v>
      </c>
      <c r="C11" s="543" t="s">
        <v>53</v>
      </c>
      <c r="D11" s="540" t="s">
        <v>134</v>
      </c>
    </row>
    <row r="12" spans="2:4" ht="13.5" customHeight="1">
      <c r="B12" s="532"/>
      <c r="C12" s="544"/>
      <c r="D12" s="541"/>
    </row>
    <row r="13" spans="2:4" ht="9" customHeight="1">
      <c r="B13" s="533"/>
      <c r="C13" s="545"/>
      <c r="D13" s="542"/>
    </row>
    <row r="14" spans="2:4" ht="9" customHeight="1">
      <c r="B14" s="88"/>
      <c r="C14" s="88"/>
      <c r="D14" s="106"/>
    </row>
    <row r="15" spans="2:4" ht="15.75">
      <c r="B15" s="384" t="s">
        <v>80</v>
      </c>
      <c r="C15" s="350">
        <f>+C17</f>
        <v>421118.80487</v>
      </c>
      <c r="D15" s="350">
        <f>+D17</f>
        <v>1741747.37695</v>
      </c>
    </row>
    <row r="16" spans="2:4" ht="9.75" customHeight="1">
      <c r="B16" s="73"/>
      <c r="C16" s="350"/>
      <c r="D16" s="350"/>
    </row>
    <row r="17" spans="2:4" ht="15.75">
      <c r="B17" s="383" t="s">
        <v>94</v>
      </c>
      <c r="C17" s="350">
        <f>+C19</f>
        <v>421118.80487</v>
      </c>
      <c r="D17" s="350">
        <f>+D19</f>
        <v>1741747.37695</v>
      </c>
    </row>
    <row r="18" spans="2:4" ht="7.5" customHeight="1">
      <c r="B18" s="385"/>
      <c r="C18" s="348"/>
      <c r="D18" s="348"/>
    </row>
    <row r="19" spans="2:4" ht="15">
      <c r="B19" s="356" t="s">
        <v>145</v>
      </c>
      <c r="C19" s="348">
        <f>SUM(C20:C21)</f>
        <v>421118.80487</v>
      </c>
      <c r="D19" s="348">
        <f>SUM(D20:D21)</f>
        <v>1741747.37695</v>
      </c>
    </row>
    <row r="20" spans="2:4" ht="15">
      <c r="B20" s="355" t="s">
        <v>147</v>
      </c>
      <c r="C20" s="349">
        <v>280689.91402</v>
      </c>
      <c r="D20" s="349">
        <f>ROUND(+C20*$E$9,5)</f>
        <v>1160933.48439</v>
      </c>
    </row>
    <row r="21" spans="2:4" ht="15">
      <c r="B21" s="355" t="s">
        <v>146</v>
      </c>
      <c r="C21" s="349">
        <v>140428.89085</v>
      </c>
      <c r="D21" s="349">
        <f>ROUND(+C21*$E$9,5)</f>
        <v>580813.89256</v>
      </c>
    </row>
    <row r="22" spans="2:4" ht="12" customHeight="1">
      <c r="B22" s="67"/>
      <c r="C22" s="345"/>
      <c r="D22" s="348"/>
    </row>
    <row r="23" spans="2:4" ht="15.75">
      <c r="B23" s="384" t="s">
        <v>81</v>
      </c>
      <c r="C23" s="344">
        <f>+C25+C31</f>
        <v>288557.38552000007</v>
      </c>
      <c r="D23" s="350">
        <f>+D25+D31</f>
        <v>1193473.3465</v>
      </c>
    </row>
    <row r="24" spans="2:4" ht="9.75" customHeight="1">
      <c r="B24" s="384"/>
      <c r="C24" s="344"/>
      <c r="D24" s="350"/>
    </row>
    <row r="25" spans="2:4" ht="15.75">
      <c r="B25" s="383" t="s">
        <v>93</v>
      </c>
      <c r="C25" s="344">
        <f>+C27</f>
        <v>18450.643020000003</v>
      </c>
      <c r="D25" s="350">
        <f>+D27</f>
        <v>76311.85953</v>
      </c>
    </row>
    <row r="26" spans="2:4" ht="7.5" customHeight="1">
      <c r="B26" s="386"/>
      <c r="C26" s="344"/>
      <c r="D26" s="350"/>
    </row>
    <row r="27" spans="2:4" ht="15">
      <c r="B27" s="356" t="s">
        <v>51</v>
      </c>
      <c r="C27" s="345">
        <f>SUM(C28:C29)</f>
        <v>18450.643020000003</v>
      </c>
      <c r="D27" s="351">
        <f>SUM(D28:D29)</f>
        <v>76311.85953</v>
      </c>
    </row>
    <row r="28" spans="2:4" ht="15">
      <c r="B28" s="355" t="s">
        <v>149</v>
      </c>
      <c r="C28" s="349">
        <v>16912.314870000002</v>
      </c>
      <c r="D28" s="349">
        <f>ROUND(+C28*$E$9,5)</f>
        <v>69949.3343</v>
      </c>
    </row>
    <row r="29" spans="2:4" ht="15">
      <c r="B29" s="355" t="s">
        <v>150</v>
      </c>
      <c r="C29" s="349">
        <v>1538.3281499999998</v>
      </c>
      <c r="D29" s="349">
        <f>ROUND(+C29*$E$9,5)</f>
        <v>6362.52523</v>
      </c>
    </row>
    <row r="30" spans="2:4" ht="7.5" customHeight="1">
      <c r="B30" s="385"/>
      <c r="C30" s="345"/>
      <c r="D30" s="348"/>
    </row>
    <row r="31" spans="2:4" ht="15.75">
      <c r="B31" s="383" t="s">
        <v>94</v>
      </c>
      <c r="C31" s="344">
        <f>+C33+C40+C44</f>
        <v>270106.74250000005</v>
      </c>
      <c r="D31" s="350">
        <f>+D33+D40+D44+D48</f>
        <v>1117161.48697</v>
      </c>
    </row>
    <row r="32" spans="2:4" ht="7.5" customHeight="1">
      <c r="B32" s="388"/>
      <c r="C32" s="347"/>
      <c r="D32" s="352"/>
    </row>
    <row r="33" spans="2:6" ht="15">
      <c r="B33" s="356" t="s">
        <v>148</v>
      </c>
      <c r="C33" s="345">
        <f>SUM(C34:C38)</f>
        <v>107224.67210000001</v>
      </c>
      <c r="D33" s="348">
        <f>SUM(D34:D38)</f>
        <v>443481.2438</v>
      </c>
      <c r="F33" s="224"/>
    </row>
    <row r="34" spans="2:6" ht="15">
      <c r="B34" s="355" t="s">
        <v>298</v>
      </c>
      <c r="C34" s="349">
        <v>76038.28393</v>
      </c>
      <c r="D34" s="349">
        <f>ROUND(+C34*$E$9,5)</f>
        <v>314494.34233</v>
      </c>
      <c r="F34" s="224"/>
    </row>
    <row r="35" spans="2:6" ht="15">
      <c r="B35" s="355" t="s">
        <v>244</v>
      </c>
      <c r="C35" s="349">
        <v>29778.38473</v>
      </c>
      <c r="D35" s="349">
        <f>ROUND(+C35*$E$9,5)</f>
        <v>123163.39924</v>
      </c>
      <c r="F35" s="224"/>
    </row>
    <row r="36" spans="2:6" ht="15">
      <c r="B36" s="355" t="s">
        <v>324</v>
      </c>
      <c r="C36" s="349">
        <v>894.58414</v>
      </c>
      <c r="D36" s="349">
        <f>ROUND(+C36*$E$9,5)</f>
        <v>3700</v>
      </c>
      <c r="F36" s="224"/>
    </row>
    <row r="37" spans="2:6" ht="15">
      <c r="B37" s="355" t="s">
        <v>157</v>
      </c>
      <c r="C37" s="349">
        <v>485.15608</v>
      </c>
      <c r="D37" s="349">
        <f>ROUND(+C37*$E$9,5)</f>
        <v>2006.60555</v>
      </c>
      <c r="F37" s="224"/>
    </row>
    <row r="38" spans="1:7" ht="15">
      <c r="A38" s="74"/>
      <c r="B38" s="355" t="s">
        <v>225</v>
      </c>
      <c r="C38" s="349">
        <v>28.26322</v>
      </c>
      <c r="D38" s="349">
        <f>ROUND(+C38*$E$9,5)</f>
        <v>116.89668</v>
      </c>
      <c r="F38" s="224"/>
      <c r="G38" s="74"/>
    </row>
    <row r="39" spans="1:7" ht="7.5" customHeight="1">
      <c r="A39" s="74"/>
      <c r="B39" s="67"/>
      <c r="C39" s="348"/>
      <c r="D39" s="348"/>
      <c r="E39" s="74"/>
      <c r="F39" s="459"/>
      <c r="G39" s="74"/>
    </row>
    <row r="40" spans="1:7" ht="15">
      <c r="A40" s="74"/>
      <c r="B40" s="356" t="s">
        <v>151</v>
      </c>
      <c r="C40" s="348">
        <f>SUM(C41:C42)</f>
        <v>7269.61641</v>
      </c>
      <c r="D40" s="348">
        <f>SUM(D41:D42)</f>
        <v>30067.13347</v>
      </c>
      <c r="E40" s="74"/>
      <c r="F40" s="74"/>
      <c r="G40" s="74"/>
    </row>
    <row r="41" spans="1:7" ht="15">
      <c r="A41" s="74"/>
      <c r="B41" s="355" t="s">
        <v>152</v>
      </c>
      <c r="C41" s="479">
        <v>7269.61641</v>
      </c>
      <c r="D41" s="349">
        <f>ROUND(+C41*$E$9,5)</f>
        <v>30067.13347</v>
      </c>
      <c r="F41" s="74"/>
      <c r="G41" s="74"/>
    </row>
    <row r="42" spans="1:7" ht="15" hidden="1">
      <c r="A42" s="74"/>
      <c r="B42" s="355" t="s">
        <v>153</v>
      </c>
      <c r="C42" s="349">
        <v>0</v>
      </c>
      <c r="D42" s="349">
        <f>ROUND(+C42*$E$9,5)</f>
        <v>0</v>
      </c>
      <c r="E42" s="74"/>
      <c r="F42" s="74"/>
      <c r="G42" s="74"/>
    </row>
    <row r="43" spans="1:7" ht="7.5" customHeight="1">
      <c r="A43" s="74"/>
      <c r="B43" s="389"/>
      <c r="C43" s="349"/>
      <c r="D43" s="349"/>
      <c r="E43" s="74"/>
      <c r="F43" s="74"/>
      <c r="G43" s="74"/>
    </row>
    <row r="44" spans="2:4" ht="15">
      <c r="B44" s="356" t="s">
        <v>185</v>
      </c>
      <c r="C44" s="348">
        <f>SUM(C45:C46)</f>
        <v>155612.45399</v>
      </c>
      <c r="D44" s="348">
        <f>SUM(D45:D46)</f>
        <v>643613.1097</v>
      </c>
    </row>
    <row r="45" spans="2:4" ht="15">
      <c r="B45" s="355" t="s">
        <v>154</v>
      </c>
      <c r="C45" s="349">
        <v>134773.42965</v>
      </c>
      <c r="D45" s="349">
        <f>ROUND(+C45*$E$9,5)</f>
        <v>557422.90503</v>
      </c>
    </row>
    <row r="46" spans="2:4" ht="15">
      <c r="B46" s="355" t="s">
        <v>216</v>
      </c>
      <c r="C46" s="349">
        <v>20839.02434</v>
      </c>
      <c r="D46" s="349">
        <f>ROUND(+C46*$E$9,5)</f>
        <v>86190.20467</v>
      </c>
    </row>
    <row r="47" spans="2:4" ht="15" hidden="1">
      <c r="B47" s="70"/>
      <c r="C47" s="348"/>
      <c r="D47" s="348"/>
    </row>
    <row r="48" spans="2:4" ht="15" hidden="1">
      <c r="B48" s="67" t="s">
        <v>82</v>
      </c>
      <c r="C48" s="348">
        <f>+C50+C49</f>
        <v>0</v>
      </c>
      <c r="D48" s="348">
        <f>+D50+D49</f>
        <v>0</v>
      </c>
    </row>
    <row r="49" spans="2:4" ht="15" hidden="1">
      <c r="B49" s="70" t="s">
        <v>83</v>
      </c>
      <c r="C49" s="349">
        <v>0</v>
      </c>
      <c r="D49" s="349">
        <f>+C49*$E$9</f>
        <v>0</v>
      </c>
    </row>
    <row r="50" spans="2:4" ht="15" hidden="1">
      <c r="B50" s="70" t="s">
        <v>120</v>
      </c>
      <c r="C50" s="349"/>
      <c r="D50" s="349">
        <f>+C50*$E$9</f>
        <v>0</v>
      </c>
    </row>
    <row r="51" spans="2:4" ht="12" customHeight="1">
      <c r="B51" s="70"/>
      <c r="C51" s="349"/>
      <c r="D51" s="349"/>
    </row>
    <row r="52" spans="2:4" ht="15.75">
      <c r="B52" s="384" t="s">
        <v>263</v>
      </c>
      <c r="C52" s="344">
        <f>+C54</f>
        <v>3720.39019</v>
      </c>
      <c r="D52" s="350">
        <f>+D54</f>
        <v>15387.53383</v>
      </c>
    </row>
    <row r="53" spans="2:4" ht="9.75" customHeight="1">
      <c r="B53" s="384"/>
      <c r="C53" s="344"/>
      <c r="D53" s="350"/>
    </row>
    <row r="54" spans="2:4" ht="15.75">
      <c r="B54" s="383" t="s">
        <v>94</v>
      </c>
      <c r="C54" s="344">
        <f>+C56</f>
        <v>3720.39019</v>
      </c>
      <c r="D54" s="350">
        <f>+D56</f>
        <v>15387.53383</v>
      </c>
    </row>
    <row r="55" spans="2:4" ht="7.5" customHeight="1">
      <c r="B55" s="386"/>
      <c r="C55" s="344"/>
      <c r="D55" s="350"/>
    </row>
    <row r="56" spans="2:4" ht="15">
      <c r="B56" s="356" t="s">
        <v>264</v>
      </c>
      <c r="C56" s="345">
        <f>SUM(C57:C57)</f>
        <v>3720.39019</v>
      </c>
      <c r="D56" s="351">
        <f>SUM(D57:D57)</f>
        <v>15387.53383</v>
      </c>
    </row>
    <row r="57" spans="2:4" ht="15">
      <c r="B57" s="355" t="s">
        <v>154</v>
      </c>
      <c r="C57" s="479">
        <v>3720.39019</v>
      </c>
      <c r="D57" s="349">
        <f>ROUND(+C57*$E$9,5)</f>
        <v>15387.53383</v>
      </c>
    </row>
    <row r="58" spans="2:4" ht="8.25" customHeight="1">
      <c r="B58" s="389"/>
      <c r="C58" s="349"/>
      <c r="D58" s="353"/>
    </row>
    <row r="59" spans="2:4" ht="15" customHeight="1">
      <c r="B59" s="560" t="s">
        <v>16</v>
      </c>
      <c r="C59" s="553">
        <f>+C23+C15+C52</f>
        <v>713396.5805800001</v>
      </c>
      <c r="D59" s="553">
        <f>+D23+D15+D52</f>
        <v>2950608.25728</v>
      </c>
    </row>
    <row r="60" spans="2:4" ht="15" customHeight="1">
      <c r="B60" s="561"/>
      <c r="C60" s="554"/>
      <c r="D60" s="554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5"/>
      <c r="D63" s="205"/>
    </row>
    <row r="64" spans="2:4" ht="15" customHeight="1">
      <c r="B64" s="91" t="s">
        <v>155</v>
      </c>
      <c r="C64" s="187"/>
      <c r="D64" s="187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184</v>
      </c>
      <c r="C66" s="91"/>
      <c r="D66" s="91"/>
    </row>
    <row r="67" spans="1:7" ht="15" customHeight="1">
      <c r="A67" s="74"/>
      <c r="B67" s="357"/>
      <c r="C67" s="171"/>
      <c r="D67" s="171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9"/>
      <c r="C69" s="409"/>
      <c r="D69" s="409"/>
      <c r="E69" s="409"/>
      <c r="F69" s="74"/>
      <c r="G69" s="74"/>
    </row>
    <row r="70" spans="1:7" ht="15">
      <c r="A70" s="74"/>
      <c r="B70" s="409"/>
      <c r="C70" s="410"/>
      <c r="D70" s="409"/>
      <c r="E70" s="409"/>
      <c r="F70" s="74"/>
      <c r="G70" s="74"/>
    </row>
    <row r="71" spans="1:7" ht="15">
      <c r="A71" s="74"/>
      <c r="B71" s="411"/>
      <c r="C71" s="412"/>
      <c r="D71" s="412"/>
      <c r="E71" s="409"/>
      <c r="F71" s="74"/>
      <c r="G71" s="74"/>
    </row>
    <row r="72" spans="1:7" ht="15">
      <c r="A72" s="74"/>
      <c r="B72" s="409"/>
      <c r="C72" s="412"/>
      <c r="D72" s="412"/>
      <c r="E72" s="409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283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30" t="str">
        <f>+B9</f>
        <v>Al 30 de septiembre de 2021</v>
      </c>
      <c r="C77" s="330"/>
      <c r="D77" s="270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31" t="s">
        <v>103</v>
      </c>
      <c r="C79" s="543" t="s">
        <v>53</v>
      </c>
      <c r="D79" s="540" t="s">
        <v>134</v>
      </c>
      <c r="F79" s="74"/>
      <c r="G79" s="74"/>
    </row>
    <row r="80" spans="1:7" ht="13.5" customHeight="1">
      <c r="A80" s="74"/>
      <c r="B80" s="532"/>
      <c r="C80" s="544"/>
      <c r="D80" s="541"/>
      <c r="F80" s="74"/>
      <c r="G80" s="74"/>
    </row>
    <row r="81" spans="2:5" s="74" customFormat="1" ht="9" customHeight="1">
      <c r="B81" s="533"/>
      <c r="C81" s="545"/>
      <c r="D81" s="542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4" t="s">
        <v>80</v>
      </c>
      <c r="C87" s="344">
        <f>+C89</f>
        <v>0</v>
      </c>
      <c r="D87" s="350">
        <f>+D89</f>
        <v>0</v>
      </c>
    </row>
    <row r="88" spans="2:4" s="74" customFormat="1" ht="9.75" customHeight="1">
      <c r="B88" s="384"/>
      <c r="C88" s="344"/>
      <c r="D88" s="350"/>
    </row>
    <row r="89" spans="2:4" s="74" customFormat="1" ht="18" customHeight="1">
      <c r="B89" s="390" t="s">
        <v>94</v>
      </c>
      <c r="C89" s="344">
        <v>0</v>
      </c>
      <c r="D89" s="350">
        <v>0</v>
      </c>
    </row>
    <row r="90" spans="2:4" s="74" customFormat="1" ht="12" customHeight="1">
      <c r="B90" s="385"/>
      <c r="C90" s="344"/>
      <c r="D90" s="350"/>
    </row>
    <row r="91" spans="2:4" s="74" customFormat="1" ht="18" customHeight="1">
      <c r="B91" s="384" t="s">
        <v>81</v>
      </c>
      <c r="C91" s="344">
        <f>+C93</f>
        <v>15031.02955</v>
      </c>
      <c r="D91" s="350">
        <f>+D93</f>
        <v>62168.33821</v>
      </c>
    </row>
    <row r="92" spans="2:4" s="74" customFormat="1" ht="9.75" customHeight="1">
      <c r="B92" s="384"/>
      <c r="C92" s="344"/>
      <c r="D92" s="350"/>
    </row>
    <row r="93" spans="2:4" s="74" customFormat="1" ht="18" customHeight="1">
      <c r="B93" s="390" t="s">
        <v>94</v>
      </c>
      <c r="C93" s="344">
        <f>+C95+C100+C103</f>
        <v>15031.02955</v>
      </c>
      <c r="D93" s="350">
        <f>+D95+D100+D103</f>
        <v>62168.33821</v>
      </c>
    </row>
    <row r="94" spans="2:4" s="74" customFormat="1" ht="7.5" customHeight="1">
      <c r="B94" s="385"/>
      <c r="C94" s="344"/>
      <c r="D94" s="350"/>
    </row>
    <row r="95" spans="2:4" s="74" customFormat="1" ht="15.75" customHeight="1">
      <c r="B95" s="356" t="s">
        <v>148</v>
      </c>
      <c r="C95" s="345">
        <f>SUM(C96:C98)</f>
        <v>5538.31092</v>
      </c>
      <c r="D95" s="348">
        <f>SUM(D96:D98)</f>
        <v>22906.45396</v>
      </c>
    </row>
    <row r="96" spans="2:5" s="74" customFormat="1" ht="15.75" customHeight="1">
      <c r="B96" s="355" t="s">
        <v>157</v>
      </c>
      <c r="C96" s="346">
        <v>2894.0993</v>
      </c>
      <c r="D96" s="349">
        <f>ROUND(+C96*$E$9,5)</f>
        <v>11969.9947</v>
      </c>
      <c r="E96" s="63"/>
    </row>
    <row r="97" spans="2:5" s="74" customFormat="1" ht="15.75" customHeight="1">
      <c r="B97" s="355" t="s">
        <v>316</v>
      </c>
      <c r="C97" s="346">
        <v>2643.39003</v>
      </c>
      <c r="D97" s="349">
        <f>ROUND(+C97*$E$9,5)</f>
        <v>10933.06116</v>
      </c>
      <c r="E97" s="63"/>
    </row>
    <row r="98" spans="2:5" s="74" customFormat="1" ht="15.75" customHeight="1">
      <c r="B98" s="355" t="s">
        <v>300</v>
      </c>
      <c r="C98" s="346">
        <v>0.82159</v>
      </c>
      <c r="D98" s="349">
        <f>ROUND(+C98*$E$9,5)</f>
        <v>3.3981</v>
      </c>
      <c r="E98" s="63"/>
    </row>
    <row r="99" spans="2:4" s="74" customFormat="1" ht="7.5" customHeight="1">
      <c r="B99" s="389"/>
      <c r="C99" s="346"/>
      <c r="D99" s="349"/>
    </row>
    <row r="100" spans="2:4" s="74" customFormat="1" ht="15" customHeight="1">
      <c r="B100" s="356" t="s">
        <v>151</v>
      </c>
      <c r="C100" s="345">
        <f>SUM(C101:C101)</f>
        <v>9492.71863</v>
      </c>
      <c r="D100" s="348">
        <f>SUM(D101:D101)</f>
        <v>39261.88425</v>
      </c>
    </row>
    <row r="101" spans="2:5" s="74" customFormat="1" ht="15.75" customHeight="1">
      <c r="B101" s="355" t="s">
        <v>152</v>
      </c>
      <c r="C101" s="346">
        <v>9492.71863</v>
      </c>
      <c r="D101" s="349">
        <f>ROUND(+C101*$E$9,5)</f>
        <v>39261.88425</v>
      </c>
      <c r="E101" s="63"/>
    </row>
    <row r="102" spans="2:4" s="74" customFormat="1" ht="7.5" customHeight="1">
      <c r="B102" s="389"/>
      <c r="C102" s="346"/>
      <c r="D102" s="348"/>
    </row>
    <row r="103" spans="2:4" s="74" customFormat="1" ht="15.75" customHeight="1">
      <c r="B103" s="356" t="s">
        <v>158</v>
      </c>
      <c r="C103" s="345">
        <v>0</v>
      </c>
      <c r="D103" s="348">
        <v>0</v>
      </c>
    </row>
    <row r="104" spans="2:4" s="74" customFormat="1" ht="15.75" customHeight="1" hidden="1">
      <c r="B104" s="70" t="s">
        <v>127</v>
      </c>
      <c r="C104" s="346">
        <v>0</v>
      </c>
      <c r="D104" s="349">
        <f>+C104*$E$9</f>
        <v>0</v>
      </c>
    </row>
    <row r="105" spans="2:4" s="74" customFormat="1" ht="12" customHeight="1">
      <c r="B105" s="70"/>
      <c r="C105" s="346"/>
      <c r="D105" s="349"/>
    </row>
    <row r="106" spans="2:4" s="74" customFormat="1" ht="15.75" customHeight="1">
      <c r="B106" s="384" t="s">
        <v>263</v>
      </c>
      <c r="C106" s="344">
        <f>+C108</f>
        <v>0</v>
      </c>
      <c r="D106" s="350">
        <f>+D108</f>
        <v>0</v>
      </c>
    </row>
    <row r="107" spans="2:4" s="74" customFormat="1" ht="9.75" customHeight="1">
      <c r="B107" s="70"/>
      <c r="C107" s="346"/>
      <c r="D107" s="349"/>
    </row>
    <row r="108" spans="2:4" s="74" customFormat="1" ht="15.75" customHeight="1">
      <c r="B108" s="383" t="s">
        <v>94</v>
      </c>
      <c r="C108" s="344">
        <f>+C110</f>
        <v>0</v>
      </c>
      <c r="D108" s="350">
        <f>+D110</f>
        <v>0</v>
      </c>
    </row>
    <row r="109" spans="2:4" s="74" customFormat="1" ht="9.75" customHeight="1">
      <c r="B109" s="386"/>
      <c r="C109" s="344"/>
      <c r="D109" s="350"/>
    </row>
    <row r="110" spans="2:4" s="74" customFormat="1" ht="15.75" customHeight="1">
      <c r="B110" s="387" t="s">
        <v>264</v>
      </c>
      <c r="C110" s="345">
        <v>0</v>
      </c>
      <c r="D110" s="351">
        <v>0</v>
      </c>
    </row>
    <row r="111" spans="2:4" s="74" customFormat="1" ht="9.75" customHeight="1">
      <c r="B111" s="70"/>
      <c r="C111" s="346"/>
      <c r="D111" s="348"/>
    </row>
    <row r="112" spans="2:4" s="74" customFormat="1" ht="15" customHeight="1">
      <c r="B112" s="562" t="s">
        <v>16</v>
      </c>
      <c r="C112" s="553">
        <f>+C91+C87+C106</f>
        <v>15031.02955</v>
      </c>
      <c r="D112" s="553">
        <f>+D91+D87+D106</f>
        <v>62168.33821</v>
      </c>
    </row>
    <row r="113" spans="2:4" s="74" customFormat="1" ht="15" customHeight="1">
      <c r="B113" s="563"/>
      <c r="C113" s="554"/>
      <c r="D113" s="554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80"/>
      <c r="D115" s="188"/>
    </row>
    <row r="116" spans="2:4" s="74" customFormat="1" ht="6.75" customHeight="1">
      <c r="B116" s="108"/>
      <c r="C116" s="89"/>
      <c r="D116" s="89"/>
    </row>
    <row r="117" spans="2:4" s="74" customFormat="1" ht="15">
      <c r="B117" s="509"/>
      <c r="C117" s="509"/>
      <c r="D117" s="509"/>
    </row>
    <row r="118" spans="2:4" s="74" customFormat="1" ht="15">
      <c r="B118" s="509"/>
      <c r="C118" s="509"/>
      <c r="D118" s="509"/>
    </row>
    <row r="119" spans="2:4" s="74" customFormat="1" ht="15">
      <c r="B119" s="409"/>
      <c r="C119" s="413"/>
      <c r="D119" s="413"/>
    </row>
    <row r="120" spans="2:4" s="74" customFormat="1" ht="15">
      <c r="B120" s="409"/>
      <c r="C120" s="402"/>
      <c r="D120" s="402"/>
    </row>
    <row r="121" spans="2:4" s="74" customFormat="1" ht="15">
      <c r="B121" s="409"/>
      <c r="C121" s="399"/>
      <c r="D121" s="399"/>
    </row>
    <row r="122" spans="2:4" s="74" customFormat="1" ht="15">
      <c r="B122" s="409"/>
      <c r="C122" s="409"/>
      <c r="D122" s="409"/>
    </row>
    <row r="123" spans="2:4" s="74" customFormat="1" ht="15">
      <c r="B123" s="409"/>
      <c r="C123" s="401"/>
      <c r="D123" s="401"/>
    </row>
    <row r="124" spans="2:4" s="74" customFormat="1" ht="15">
      <c r="B124" s="409"/>
      <c r="C124" s="409"/>
      <c r="D124" s="409"/>
    </row>
    <row r="125" spans="2:4" s="74" customFormat="1" ht="15">
      <c r="B125" s="409"/>
      <c r="C125" s="409"/>
      <c r="D125" s="409"/>
    </row>
    <row r="126" spans="2:4" s="74" customFormat="1" ht="15">
      <c r="B126" s="409"/>
      <c r="C126" s="409"/>
      <c r="D126" s="409"/>
    </row>
    <row r="127" spans="2:4" s="74" customFormat="1" ht="15">
      <c r="B127" s="409"/>
      <c r="C127" s="409"/>
      <c r="D127" s="409"/>
    </row>
    <row r="128" spans="2:4" s="74" customFormat="1" ht="15">
      <c r="B128" s="409"/>
      <c r="C128" s="409"/>
      <c r="D128" s="409"/>
    </row>
    <row r="129" spans="2:4" s="74" customFormat="1" ht="15">
      <c r="B129" s="409"/>
      <c r="C129" s="409"/>
      <c r="D129" s="409"/>
    </row>
    <row r="130" spans="2:4" s="74" customFormat="1" ht="15">
      <c r="B130" s="409"/>
      <c r="C130" s="409"/>
      <c r="D130" s="409"/>
    </row>
    <row r="131" spans="2:4" s="74" customFormat="1" ht="15">
      <c r="B131" s="409"/>
      <c r="C131" s="409"/>
      <c r="D131" s="409"/>
    </row>
    <row r="132" spans="2:4" s="74" customFormat="1" ht="15">
      <c r="B132" s="409"/>
      <c r="C132" s="409"/>
      <c r="D132" s="409"/>
    </row>
    <row r="133" spans="2:4" s="74" customFormat="1" ht="15">
      <c r="B133" s="409"/>
      <c r="C133" s="409"/>
      <c r="D133" s="409"/>
    </row>
    <row r="452" s="74" customFormat="1" ht="15">
      <c r="D452" s="112"/>
    </row>
  </sheetData>
  <sheetProtection/>
  <mergeCells count="14"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  <mergeCell ref="C59:C60"/>
    <mergeCell ref="D59:D60"/>
    <mergeCell ref="B117:D117"/>
    <mergeCell ref="B118:D118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2021-11-24T22:10:00Z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